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jpeg" ContentType="image/jpeg"/>
  <Override PartName="/xl/media/image2.png" ContentType="image/png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Alphas" sheetId="1" state="visible" r:id="rId2"/>
    <sheet name="Calib 8 ago_v1" sheetId="2" state="visible" r:id="rId3"/>
  </sheets>
  <definedNames>
    <definedName function="false" hidden="false" name="a" vbProcedure="false">Alphas!$M$2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<sst xmlns="http://schemas.openxmlformats.org/spreadsheetml/2006/main" count="128" uniqueCount="108">
  <si>
    <t xml:space="preserve">Nuclide</t>
  </si>
  <si>
    <t xml:space="preserve">E alpha (keV)</t>
  </si>
  <si>
    <t xml:space="preserve">Branch (%)</t>
  </si>
  <si>
    <t xml:space="preserve">T 1/2</t>
  </si>
  <si>
    <t xml:space="preserve">T 1/2 (s)</t>
  </si>
  <si>
    <t xml:space="preserve">Alphas from 232U (68.9 y 4)</t>
  </si>
  <si>
    <t xml:space="preserve">Alphas from 228Th (1.9116 y 16)</t>
  </si>
  <si>
    <t xml:space="preserve">Alphas from 224Ra (3.66 d 4)</t>
  </si>
  <si>
    <t xml:space="preserve">Alphas from 220Rn (55.6 s 1)</t>
  </si>
  <si>
    <t xml:space="preserve">232U</t>
  </si>
  <si>
    <t xml:space="preserve">68,9 y</t>
  </si>
  <si>
    <t xml:space="preserve">Ea (keV)     </t>
  </si>
  <si>
    <t xml:space="preserve">Ia (%)    </t>
  </si>
  <si>
    <t xml:space="preserve">Ia (%)</t>
  </si>
  <si>
    <t xml:space="preserve">4460.94(calc)  </t>
  </si>
  <si>
    <t xml:space="preserve">3.9E-6 9 </t>
  </si>
  <si>
    <t xml:space="preserve">0.038 6 </t>
  </si>
  <si>
    <t xml:space="preserve">0.0030 5 </t>
  </si>
  <si>
    <t xml:space="preserve">0.114 17 </t>
  </si>
  <si>
    <t xml:space="preserve">228Th</t>
  </si>
  <si>
    <t xml:space="preserve">1,9116 y</t>
  </si>
  <si>
    <t xml:space="preserve">4502.80(calc)  </t>
  </si>
  <si>
    <t xml:space="preserve">2.1E-5 2 </t>
  </si>
  <si>
    <t xml:space="preserve">0.227 7 </t>
  </si>
  <si>
    <t xml:space="preserve">0.0076 10 </t>
  </si>
  <si>
    <t xml:space="preserve">6288.08 10  </t>
  </si>
  <si>
    <t xml:space="preserve">99.886 17</t>
  </si>
  <si>
    <t xml:space="preserve">4810.04(calc)  </t>
  </si>
  <si>
    <t xml:space="preserve">5.6E-5 3 </t>
  </si>
  <si>
    <t xml:space="preserve">0.420 10 </t>
  </si>
  <si>
    <t xml:space="preserve">0.0073 </t>
  </si>
  <si>
    <t xml:space="preserve">224Ra</t>
  </si>
  <si>
    <t xml:space="preserve">3,66 d</t>
  </si>
  <si>
    <t xml:space="preserve">4931.04(calc)  </t>
  </si>
  <si>
    <t xml:space="preserve">4.8E-5 4 </t>
  </si>
  <si>
    <t xml:space="preserve">5340.36 15  </t>
  </si>
  <si>
    <t xml:space="preserve">27.2 10 </t>
  </si>
  <si>
    <t xml:space="preserve">5448.6 12  </t>
  </si>
  <si>
    <t xml:space="preserve">5.06 4 </t>
  </si>
  <si>
    <t xml:space="preserve">4948.63(calc)  </t>
  </si>
  <si>
    <t xml:space="preserve">5.1E-5 5 </t>
  </si>
  <si>
    <t xml:space="preserve">5423.15 22  </t>
  </si>
  <si>
    <t xml:space="preserve">72.2 11</t>
  </si>
  <si>
    <t xml:space="preserve">5685.37 15  </t>
  </si>
  <si>
    <t xml:space="preserve">94.92 4 </t>
  </si>
  <si>
    <t xml:space="preserve">220Rn</t>
  </si>
  <si>
    <t xml:space="preserve">55,6 s</t>
  </si>
  <si>
    <t xml:space="preserve">4997.94(calc)  </t>
  </si>
  <si>
    <t xml:space="preserve">0.00616 8 </t>
  </si>
  <si>
    <t xml:space="preserve">216Po</t>
  </si>
  <si>
    <t xml:space="preserve">0,145 s</t>
  </si>
  <si>
    <t xml:space="preserve">5139.0 20  </t>
  </si>
  <si>
    <t xml:space="preserve">0.30 2 </t>
  </si>
  <si>
    <t xml:space="preserve">212Bi</t>
  </si>
  <si>
    <t xml:space="preserve">60,55 m</t>
  </si>
  <si>
    <t xml:space="preserve">5263.36 9  </t>
  </si>
  <si>
    <t xml:space="preserve">31.55 23 </t>
  </si>
  <si>
    <t xml:space="preserve">5320.12 14  </t>
  </si>
  <si>
    <t xml:space="preserve">68.15 23 </t>
  </si>
  <si>
    <t xml:space="preserve">Alphas from 216Po (0.145 s 2)</t>
  </si>
  <si>
    <t xml:space="preserve">Alphas from 212Bi (60.55 m 6)</t>
  </si>
  <si>
    <t xml:space="preserve">Alphas from 212Po (0.299 us 2)</t>
  </si>
  <si>
    <t xml:space="preserve">212Po</t>
  </si>
  <si>
    <t xml:space="preserve">0,299 us</t>
  </si>
  <si>
    <t xml:space="preserve">0.0019 3 </t>
  </si>
  <si>
    <t xml:space="preserve">5302 2  </t>
  </si>
  <si>
    <t xml:space="preserve">0.00011 1 </t>
  </si>
  <si>
    <t xml:space="preserve">8784.37 7  </t>
  </si>
  <si>
    <t xml:space="preserve">6778.3 5  </t>
  </si>
  <si>
    <t xml:space="preserve">99.9981 3</t>
  </si>
  <si>
    <t xml:space="preserve">0.001 </t>
  </si>
  <si>
    <t xml:space="preserve">0.014 </t>
  </si>
  <si>
    <t xml:space="preserve">1.19 </t>
  </si>
  <si>
    <t xml:space="preserve">0.165 </t>
  </si>
  <si>
    <t xml:space="preserve">1.78 </t>
  </si>
  <si>
    <t xml:space="preserve">Bi alfa mean energy</t>
  </si>
  <si>
    <t xml:space="preserve">6050.78 3  </t>
  </si>
  <si>
    <t xml:space="preserve">69.91 15 </t>
  </si>
  <si>
    <t xml:space="preserve">(keV)</t>
  </si>
  <si>
    <t xml:space="preserve">Intensity (%)</t>
  </si>
  <si>
    <t xml:space="preserve">Norm. Intensity (%)</t>
  </si>
  <si>
    <t xml:space="preserve">6089.88 3  </t>
  </si>
  <si>
    <t xml:space="preserve">27.12 14 </t>
  </si>
  <si>
    <t xml:space="preserve"># peak</t>
  </si>
  <si>
    <t xml:space="preserve">ROI Down</t>
  </si>
  <si>
    <t xml:space="preserve">ROI Up</t>
  </si>
  <si>
    <t xml:space="preserve">Total integral</t>
  </si>
  <si>
    <t xml:space="preserve">Net Integral</t>
  </si>
  <si>
    <t xml:space="preserve">Centroid</t>
  </si>
  <si>
    <t xml:space="preserve">Max.</t>
  </si>
  <si>
    <t xml:space="preserve">Sigma</t>
  </si>
  <si>
    <t xml:space="preserve">FWHM</t>
  </si>
  <si>
    <t xml:space="preserve">Sigma (keV)</t>
  </si>
  <si>
    <t xml:space="preserve">E alpha calib (keV)</t>
  </si>
  <si>
    <t xml:space="preserve">E calib 2 (keV)</t>
  </si>
  <si>
    <t xml:space="preserve">dEcalib2 (keV)</t>
  </si>
  <si>
    <t xml:space="preserve">R = sigma/E (MeV)</t>
  </si>
  <si>
    <t xml:space="preserve">1/sqrt(E) (MeV)</t>
  </si>
  <si>
    <t xml:space="preserve">E (keV) =</t>
  </si>
  <si>
    <t xml:space="preserve">* Channel +</t>
  </si>
  <si>
    <t xml:space="preserve">Com incertezas nos canais</t>
  </si>
  <si>
    <t xml:space="preserve">Calib 2</t>
  </si>
  <si>
    <t xml:space="preserve">TIME OF</t>
  </si>
  <si>
    <t xml:space="preserve">AQUI.</t>
  </si>
  <si>
    <t xml:space="preserve">10028 s</t>
  </si>
  <si>
    <t xml:space="preserve">+-</t>
  </si>
  <si>
    <t xml:space="preserve">Sigma/E =</t>
  </si>
  <si>
    <t xml:space="preserve">* 1/sqrtE’+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</si>
</sst>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0.000E+00"/>
    <numFmt numFmtId="166" formatCode="General"/>
    <numFmt numFmtId="167" formatCode="0.0000"/>
    <numFmt numFmtId="168" formatCode="0.000"/>
    <numFmt numFmtId="169" formatCode="0.00"/>
    <numFmt numFmtId="170" formatCode="0.0000000"/>
    <numFmt numFmtId="171" formatCode="0.000000"/>
  </numFmts>
  <fonts count="1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C9211E"/>
      <name val="Calibri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1"/>
      <name val="Calibri"/>
      <family val="2"/>
      <charset val="1"/>
    </font>
    <font>
      <u val="single"/>
      <sz val="11"/>
      <color rgb="FF000000"/>
      <name val="Calibri"/>
      <family val="2"/>
      <charset val="1"/>
    </font>
    <font>
      <sz val="14"/>
      <color rgb="FF595959"/>
      <name val="Calibri"/>
      <family val="2"/>
    </font>
    <font>
      <sz val="10"/>
      <color rgb="FF000000"/>
      <name val="Calibri"/>
      <family val="2"/>
    </font>
    <font>
      <sz val="9"/>
      <color rgb="FF595959"/>
      <name val="Calibri"/>
      <family val="2"/>
    </font>
    <font>
      <sz val="10"/>
      <color rgb="FF595959"/>
      <name val="Calibri"/>
      <family val="2"/>
    </font>
  </fonts>
  <fills count="23">
    <fill>
      <patternFill patternType="none"/>
    </fill>
    <fill>
      <patternFill patternType="gray125"/>
    </fill>
    <fill>
      <patternFill patternType="solid">
        <fgColor rgb="FFA9D18E"/>
        <bgColor rgb="FFBFBFBF"/>
      </patternFill>
    </fill>
    <fill>
      <patternFill patternType="solid">
        <fgColor rgb="FFBF819E"/>
        <bgColor rgb="FFF8A6BF"/>
      </patternFill>
    </fill>
    <fill>
      <patternFill patternType="solid">
        <fgColor rgb="FFE2F0D9"/>
        <bgColor rgb="FFCFE7F5"/>
      </patternFill>
    </fill>
    <fill>
      <patternFill patternType="solid">
        <fgColor rgb="FFFFFFD7"/>
        <bgColor rgb="FFFFF5CE"/>
      </patternFill>
    </fill>
    <fill>
      <patternFill patternType="solid">
        <fgColor rgb="FFFFFFA6"/>
        <bgColor rgb="FFFFF5CE"/>
      </patternFill>
    </fill>
    <fill>
      <patternFill patternType="solid">
        <fgColor rgb="FFFFFF6D"/>
        <bgColor rgb="FFFFFFA6"/>
      </patternFill>
    </fill>
    <fill>
      <patternFill patternType="solid">
        <fgColor rgb="FFFFF5CE"/>
        <bgColor rgb="FFFFF2CC"/>
      </patternFill>
    </fill>
    <fill>
      <patternFill patternType="solid">
        <fgColor rgb="FFFFE994"/>
        <bgColor rgb="FFFFDBB6"/>
      </patternFill>
    </fill>
    <fill>
      <patternFill patternType="solid">
        <fgColor rgb="FFFFDE59"/>
        <bgColor rgb="FFFFD320"/>
      </patternFill>
    </fill>
    <fill>
      <patternFill patternType="solid">
        <fgColor rgb="FFFFDBB6"/>
        <bgColor rgb="FFFFE994"/>
      </patternFill>
    </fill>
    <fill>
      <patternFill patternType="solid">
        <fgColor rgb="FFFFFF00"/>
        <bgColor rgb="FFFFD320"/>
      </patternFill>
    </fill>
    <fill>
      <patternFill patternType="solid">
        <fgColor rgb="FFFF950E"/>
        <bgColor rgb="FFFFC000"/>
      </patternFill>
    </fill>
    <fill>
      <patternFill patternType="solid">
        <fgColor rgb="FFFFC000"/>
        <bgColor rgb="FFFFD320"/>
      </patternFill>
    </fill>
    <fill>
      <patternFill patternType="solid">
        <fgColor rgb="FFF03E75"/>
        <bgColor rgb="FFC9211E"/>
      </patternFill>
    </fill>
    <fill>
      <patternFill patternType="solid">
        <fgColor rgb="FFFFD320"/>
        <bgColor rgb="FFFFC000"/>
      </patternFill>
    </fill>
    <fill>
      <patternFill patternType="solid">
        <fgColor rgb="FF00FF00"/>
        <bgColor rgb="FF3DEB3D"/>
      </patternFill>
    </fill>
    <fill>
      <patternFill patternType="solid">
        <fgColor rgb="FF3DEB3D"/>
        <bgColor rgb="FF00FF00"/>
      </patternFill>
    </fill>
    <fill>
      <patternFill patternType="solid">
        <fgColor rgb="FFCCFFFF"/>
        <bgColor rgb="FFCFE7F5"/>
      </patternFill>
    </fill>
    <fill>
      <patternFill patternType="solid">
        <fgColor rgb="FFCFE7F5"/>
        <bgColor rgb="FFD9D9D9"/>
      </patternFill>
    </fill>
    <fill>
      <patternFill patternType="solid">
        <fgColor rgb="FFFFF2CC"/>
        <bgColor rgb="FFFFF5CE"/>
      </patternFill>
    </fill>
    <fill>
      <patternFill patternType="solid">
        <fgColor rgb="FFF8A6BF"/>
        <bgColor rgb="FFBFBFBF"/>
      </patternFill>
    </fill>
  </fills>
  <borders count="13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 style="medium"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 style="medium"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 style="medium"/>
      <right style="medium"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4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4" borderId="6" xfId="0" applyFont="fals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4" borderId="6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4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4" borderId="7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6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7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8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4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4" borderId="7" xfId="0" applyFont="false" applyBorder="true" applyAlignment="true" applyProtection="false">
      <alignment horizontal="right" vertical="center" textRotation="0" wrapText="true" indent="0" shrinkToFit="false"/>
      <protection locked="true" hidden="false"/>
    </xf>
    <xf numFmtId="164" fontId="4" fillId="8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0" fillId="4" borderId="7" xfId="0" applyFont="false" applyBorder="true" applyAlignment="true" applyProtection="false">
      <alignment horizontal="right" vertical="center" textRotation="0" wrapText="true" indent="0" shrinkToFit="false"/>
      <protection locked="true" hidden="false"/>
    </xf>
    <xf numFmtId="164" fontId="4" fillId="6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7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4" borderId="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4" borderId="9" xfId="0" applyFont="fals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4" borderId="9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4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4" borderId="11" xfId="0" applyFont="false" applyBorder="true" applyAlignment="true" applyProtection="false">
      <alignment horizontal="right" vertical="center" textRotation="0" wrapText="true" indent="0" shrinkToFit="false"/>
      <protection locked="true" hidden="false"/>
    </xf>
    <xf numFmtId="164" fontId="4" fillId="5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9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1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11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11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9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1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1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12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4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12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1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13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14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15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7" fillId="16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17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18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19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0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2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2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2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4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8" fillId="21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1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2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FFF5CE"/>
      <rgbColor rgb="FF5B9BD5"/>
      <rgbColor rgb="FFF03E75"/>
      <rgbColor rgb="FFFFFFD7"/>
      <rgbColor rgb="FFCCFFFF"/>
      <rgbColor rgb="FF660066"/>
      <rgbColor rgb="FFFFE994"/>
      <rgbColor rgb="FF0066CC"/>
      <rgbColor rgb="FFD9D9D9"/>
      <rgbColor rgb="FF000080"/>
      <rgbColor rgb="FFFF00FF"/>
      <rgbColor rgb="FFFFD320"/>
      <rgbColor rgb="FF00FFFF"/>
      <rgbColor rgb="FF800080"/>
      <rgbColor rgb="FF800000"/>
      <rgbColor rgb="FF008080"/>
      <rgbColor rgb="FF0000FF"/>
      <rgbColor rgb="FF00CCFF"/>
      <rgbColor rgb="FFCFE7F5"/>
      <rgbColor rgb="FFE2F0D9"/>
      <rgbColor rgb="FFFFFFA6"/>
      <rgbColor rgb="FFA9D18E"/>
      <rgbColor rgb="FFF8A6BF"/>
      <rgbColor rgb="FFFFF2CC"/>
      <rgbColor rgb="FFFFDBB6"/>
      <rgbColor rgb="FF3366FF"/>
      <rgbColor rgb="FF3DEB3D"/>
      <rgbColor rgb="FFFFDE59"/>
      <rgbColor rgb="FFFFC000"/>
      <rgbColor rgb="FFFF950E"/>
      <rgbColor rgb="FFFFFF6D"/>
      <rgbColor rgb="FF595959"/>
      <rgbColor rgb="FFBF819E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pt-PT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pt-PT" sz="1400" spc="-1" strike="noStrike">
                <a:solidFill>
                  <a:srgbClr val="595959"/>
                </a:solidFill>
                <a:latin typeface="Calibri"/>
              </a:rPr>
              <a:t>Calibration E vs Ch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"Calibration E vs Ch"</c:f>
              <c:strCache>
                <c:ptCount val="1"/>
                <c:pt idx="0">
                  <c:v>Calibration E vs Ch</c:v>
                </c:pt>
              </c:strCache>
            </c:strRef>
          </c:tx>
          <c:spPr>
            <a:solidFill>
              <a:srgbClr val="5b9bd5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trendline>
            <c:spPr>
              <a:ln cap="rnd" w="19080">
                <a:solidFill>
                  <a:srgbClr val="5b9bd5"/>
                </a:solidFill>
                <a:prstDash val="sysDot"/>
                <a:round/>
              </a:ln>
            </c:spPr>
            <c:trendlineType val="linear"/>
            <c:forward val="0"/>
            <c:backward val="0"/>
            <c:dispRSqr val="0"/>
            <c:dispEq val="1"/>
          </c:trendline>
          <c:xVal>
            <c:numRef>
              <c:f>'Calib 8 ago_v1'!$G$2:$G$6</c:f>
              <c:numCache>
                <c:formatCode>General</c:formatCode>
                <c:ptCount val="5"/>
                <c:pt idx="0">
                  <c:v>1939</c:v>
                </c:pt>
                <c:pt idx="1">
                  <c:v>1491</c:v>
                </c:pt>
                <c:pt idx="2">
                  <c:v>1383</c:v>
                </c:pt>
                <c:pt idx="3">
                  <c:v>1328</c:v>
                </c:pt>
                <c:pt idx="4">
                  <c:v>1246</c:v>
                </c:pt>
              </c:numCache>
            </c:numRef>
          </c:xVal>
          <c:yVal>
            <c:numRef>
              <c:f>'Calib 8 ago_v1'!$M$2:$M$6</c:f>
              <c:numCache>
                <c:formatCode>General</c:formatCode>
                <c:ptCount val="5"/>
                <c:pt idx="0">
                  <c:v>8784.37</c:v>
                </c:pt>
                <c:pt idx="1">
                  <c:v>6778.3</c:v>
                </c:pt>
                <c:pt idx="2">
                  <c:v>6288.08</c:v>
                </c:pt>
                <c:pt idx="3">
                  <c:v>6061.70849634134</c:v>
                </c:pt>
                <c:pt idx="4">
                  <c:v>5685.37</c:v>
                </c:pt>
              </c:numCache>
            </c:numRef>
          </c:yVal>
          <c:smooth val="0"/>
        </c:ser>
        <c:axId val="97674700"/>
        <c:axId val="26992949"/>
      </c:scatterChart>
      <c:valAx>
        <c:axId val="97674700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lang="pt-PT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pt-PT" sz="1000" spc="-1" strike="noStrike">
                    <a:solidFill>
                      <a:srgbClr val="595959"/>
                    </a:solidFill>
                    <a:latin typeface="Calibri"/>
                  </a:rPr>
                  <a:t>Channel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6992949"/>
        <c:crosses val="autoZero"/>
        <c:crossBetween val="midCat"/>
      </c:valAx>
      <c:valAx>
        <c:axId val="2699294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pt-PT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pt-PT" sz="1000" spc="-1" strike="noStrike">
                    <a:solidFill>
                      <a:srgbClr val="595959"/>
                    </a:solidFill>
                    <a:latin typeface="Calibri"/>
                  </a:rPr>
                  <a:t>E (keV)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7674700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pt-PT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pt-PT" sz="1400" spc="-1" strike="noStrike">
                <a:solidFill>
                  <a:srgbClr val="595959"/>
                </a:solidFill>
                <a:latin typeface="Calibri"/>
              </a:rPr>
              <a:t>Resolução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5b9bd5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Pt>
            <c:idx val="4"/>
            <c:marker>
              <c:symbol val="circle"/>
              <c:size val="5"/>
              <c:spPr>
                <a:solidFill>
                  <a:srgbClr val="5b9bd5"/>
                </a:solidFill>
              </c:spPr>
            </c:marker>
          </c:dPt>
          <c:dLbls>
            <c:dLbl>
              <c:idx val="4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trendline>
            <c:spPr>
              <a:ln cap="rnd" w="19080">
                <a:solidFill>
                  <a:srgbClr val="5b9bd5"/>
                </a:solidFill>
                <a:prstDash val="sysDot"/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'Calib 8 ago_v1'!$T$2:$T$6</c:f>
              <c:numCache>
                <c:formatCode>General</c:formatCode>
                <c:ptCount val="5"/>
                <c:pt idx="0">
                  <c:v>0.337399698334236</c:v>
                </c:pt>
                <c:pt idx="1">
                  <c:v>0.38409584294877</c:v>
                </c:pt>
                <c:pt idx="2">
                  <c:v>0.398786980209403</c:v>
                </c:pt>
                <c:pt idx="3">
                  <c:v>0.406164980821444</c:v>
                </c:pt>
                <c:pt idx="4">
                  <c:v>0.419392474435863</c:v>
                </c:pt>
              </c:numCache>
            </c:numRef>
          </c:xVal>
          <c:yVal>
            <c:numRef>
              <c:f>'Calib 8 ago_v1'!$S$2:$S$6</c:f>
              <c:numCache>
                <c:formatCode>General</c:formatCode>
                <c:ptCount val="5"/>
                <c:pt idx="0">
                  <c:v>0.00312257338887137</c:v>
                </c:pt>
                <c:pt idx="1">
                  <c:v>0.0047740642934069</c:v>
                </c:pt>
                <c:pt idx="2">
                  <c:v>0.00521752903907075</c:v>
                </c:pt>
                <c:pt idx="3">
                  <c:v>0.00489479822692041</c:v>
                </c:pt>
                <c:pt idx="4">
                  <c:v>0.005762759503779</c:v>
                </c:pt>
              </c:numCache>
            </c:numRef>
          </c:yVal>
          <c:smooth val="0"/>
        </c:ser>
        <c:axId val="89278394"/>
        <c:axId val="42613255"/>
      </c:scatterChart>
      <c:valAx>
        <c:axId val="89278394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lang="pt-PT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pt-PT" sz="1000" spc="-1" strike="noStrike">
                    <a:solidFill>
                      <a:srgbClr val="595959"/>
                    </a:solidFill>
                    <a:latin typeface="Calibri"/>
                  </a:rPr>
                  <a:t>1/sqrt(E)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000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2613255"/>
        <c:crossesAt val="0"/>
        <c:crossBetween val="midCat"/>
      </c:valAx>
      <c:valAx>
        <c:axId val="4261325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pt-PT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pt-PT" sz="1000" spc="-1" strike="noStrike">
                    <a:solidFill>
                      <a:srgbClr val="595959"/>
                    </a:solidFill>
                    <a:latin typeface="Calibri"/>
                  </a:rPr>
                  <a:t>R = sigma/E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00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9278394"/>
        <c:crossesAt val="0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jpe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image" Target="../media/image2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105480</xdr:colOff>
      <xdr:row>0</xdr:row>
      <xdr:rowOff>82080</xdr:rowOff>
    </xdr:from>
    <xdr:to>
      <xdr:col>4</xdr:col>
      <xdr:colOff>71280</xdr:colOff>
      <xdr:row>17</xdr:row>
      <xdr:rowOff>30600</xdr:rowOff>
    </xdr:to>
    <xdr:pic>
      <xdr:nvPicPr>
        <xdr:cNvPr id="0" name="Image 1" descr=""/>
        <xdr:cNvPicPr/>
      </xdr:nvPicPr>
      <xdr:blipFill>
        <a:blip r:embed="rId1"/>
        <a:stretch/>
      </xdr:blipFill>
      <xdr:spPr>
        <a:xfrm>
          <a:off x="105480" y="82080"/>
          <a:ext cx="2696040" cy="34473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518400</xdr:colOff>
      <xdr:row>11</xdr:row>
      <xdr:rowOff>80280</xdr:rowOff>
    </xdr:from>
    <xdr:to>
      <xdr:col>8</xdr:col>
      <xdr:colOff>211680</xdr:colOff>
      <xdr:row>26</xdr:row>
      <xdr:rowOff>68400</xdr:rowOff>
    </xdr:to>
    <xdr:graphicFrame>
      <xdr:nvGraphicFramePr>
        <xdr:cNvPr id="1" name="Gráfico 1"/>
        <xdr:cNvGraphicFramePr/>
      </xdr:nvGraphicFramePr>
      <xdr:xfrm>
        <a:off x="518400" y="2328120"/>
        <a:ext cx="5154120" cy="2750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587880</xdr:colOff>
      <xdr:row>9</xdr:row>
      <xdr:rowOff>88200</xdr:rowOff>
    </xdr:from>
    <xdr:to>
      <xdr:col>23</xdr:col>
      <xdr:colOff>203760</xdr:colOff>
      <xdr:row>23</xdr:row>
      <xdr:rowOff>88920</xdr:rowOff>
    </xdr:to>
    <xdr:graphicFrame>
      <xdr:nvGraphicFramePr>
        <xdr:cNvPr id="2" name="Gráfico 2"/>
        <xdr:cNvGraphicFramePr/>
      </xdr:nvGraphicFramePr>
      <xdr:xfrm>
        <a:off x="10269720" y="1967760"/>
        <a:ext cx="6966360" cy="2578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497160</xdr:colOff>
      <xdr:row>27</xdr:row>
      <xdr:rowOff>41400</xdr:rowOff>
    </xdr:from>
    <xdr:to>
      <xdr:col>8</xdr:col>
      <xdr:colOff>682200</xdr:colOff>
      <xdr:row>48</xdr:row>
      <xdr:rowOff>141480</xdr:rowOff>
    </xdr:to>
    <xdr:pic>
      <xdr:nvPicPr>
        <xdr:cNvPr id="3" name="Image 2" descr=""/>
        <xdr:cNvPicPr/>
      </xdr:nvPicPr>
      <xdr:blipFill>
        <a:blip r:embed="rId3"/>
        <a:stretch/>
      </xdr:blipFill>
      <xdr:spPr>
        <a:xfrm>
          <a:off x="497160" y="5235480"/>
          <a:ext cx="5645880" cy="396720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F1:W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7" activeCellId="0" sqref="H7"/>
    </sheetView>
  </sheetViews>
  <sheetFormatPr defaultColWidth="8.53515625" defaultRowHeight="14.5" zeroHeight="false" outlineLevelRow="0" outlineLevelCol="0"/>
  <cols>
    <col collapsed="false" customWidth="true" hidden="false" outlineLevel="0" max="5" min="5" style="0" width="3.63"/>
    <col collapsed="false" customWidth="true" hidden="false" outlineLevel="0" max="6" min="6" style="0" width="11.55"/>
    <col collapsed="false" customWidth="true" hidden="false" outlineLevel="0" max="12" min="10" style="0" width="10.18"/>
    <col collapsed="false" customWidth="true" hidden="false" outlineLevel="0" max="13" min="13" style="0" width="15.81"/>
    <col collapsed="false" customWidth="true" hidden="false" outlineLevel="0" max="14" min="14" style="0" width="10.18"/>
    <col collapsed="false" customWidth="true" hidden="false" outlineLevel="0" max="15" min="15" style="0" width="17.18"/>
    <col collapsed="false" customWidth="true" hidden="false" outlineLevel="0" max="16" min="16" style="0" width="10.18"/>
    <col collapsed="false" customWidth="true" hidden="false" outlineLevel="0" max="17" min="17" style="0" width="17"/>
    <col collapsed="false" customWidth="true" hidden="false" outlineLevel="0" max="18" min="18" style="0" width="10.09"/>
    <col collapsed="false" customWidth="true" hidden="false" outlineLevel="0" max="19" min="19" style="0" width="15.18"/>
    <col collapsed="false" customWidth="true" hidden="false" outlineLevel="0" max="20" min="20" style="0" width="10.18"/>
    <col collapsed="false" customWidth="true" hidden="false" outlineLevel="0" max="21" min="21" style="0" width="10.91"/>
    <col collapsed="false" customWidth="true" hidden="false" outlineLevel="0" max="22" min="22" style="0" width="15.91"/>
    <col collapsed="false" customWidth="true" hidden="false" outlineLevel="0" max="23" min="23" style="0" width="10.09"/>
    <col collapsed="false" customWidth="true" hidden="false" outlineLevel="0" max="24" min="24" style="0" width="17.27"/>
    <col collapsed="false" customWidth="true" hidden="false" outlineLevel="0" max="25" min="25" style="0" width="10.55"/>
    <col collapsed="false" customWidth="true" hidden="false" outlineLevel="0" max="26" min="26" style="0" width="17.18"/>
    <col collapsed="false" customWidth="true" hidden="false" outlineLevel="0" max="28" min="28" style="0" width="2.45"/>
    <col collapsed="false" customWidth="true" hidden="false" outlineLevel="0" max="29" min="29" style="0" width="10.91"/>
    <col collapsed="false" customWidth="true" hidden="false" outlineLevel="0" max="30" min="30" style="0" width="9.09"/>
  </cols>
  <sheetData>
    <row r="1" customFormat="false" ht="14.5" hidden="false" customHeight="false" outlineLevel="0" collapsed="false">
      <c r="U1" s="1"/>
      <c r="V1" s="1"/>
      <c r="W1" s="1"/>
    </row>
    <row r="2" customFormat="false" ht="29" hidden="false" customHeight="false" outlineLevel="0" collapsed="false">
      <c r="H2" s="2" t="s">
        <v>0</v>
      </c>
      <c r="I2" s="3" t="s">
        <v>1</v>
      </c>
      <c r="J2" s="4" t="s">
        <v>2</v>
      </c>
      <c r="K2" s="5" t="s">
        <v>3</v>
      </c>
      <c r="L2" s="6" t="s">
        <v>4</v>
      </c>
      <c r="M2" s="7" t="s">
        <v>5</v>
      </c>
      <c r="N2" s="7"/>
      <c r="O2" s="7" t="s">
        <v>6</v>
      </c>
      <c r="P2" s="7"/>
      <c r="Q2" s="7" t="s">
        <v>7</v>
      </c>
      <c r="R2" s="7"/>
      <c r="S2" s="7" t="s">
        <v>8</v>
      </c>
      <c r="T2" s="7"/>
    </row>
    <row r="3" customFormat="false" ht="14.5" hidden="false" customHeight="false" outlineLevel="0" collapsed="false">
      <c r="H3" s="8" t="s">
        <v>9</v>
      </c>
      <c r="I3" s="9" t="n">
        <v>5320.12</v>
      </c>
      <c r="J3" s="10" t="n">
        <v>68.15</v>
      </c>
      <c r="K3" s="11" t="s">
        <v>10</v>
      </c>
      <c r="L3" s="12" t="n">
        <f aca="false">68.9*365.25*24*3600</f>
        <v>2174318640</v>
      </c>
      <c r="M3" s="13" t="s">
        <v>11</v>
      </c>
      <c r="N3" s="13" t="s">
        <v>12</v>
      </c>
      <c r="O3" s="14" t="s">
        <v>11</v>
      </c>
      <c r="P3" s="14" t="s">
        <v>12</v>
      </c>
      <c r="Q3" s="15" t="s">
        <v>11</v>
      </c>
      <c r="R3" s="15" t="s">
        <v>12</v>
      </c>
      <c r="S3" s="16" t="s">
        <v>11</v>
      </c>
      <c r="T3" s="16" t="s">
        <v>13</v>
      </c>
    </row>
    <row r="4" customFormat="false" ht="14.5" hidden="false" customHeight="false" outlineLevel="0" collapsed="false">
      <c r="H4" s="8"/>
      <c r="I4" s="9" t="n">
        <v>5263.36</v>
      </c>
      <c r="J4" s="10" t="n">
        <v>31.55</v>
      </c>
      <c r="K4" s="17"/>
      <c r="L4" s="18"/>
      <c r="M4" s="13" t="s">
        <v>14</v>
      </c>
      <c r="N4" s="13" t="s">
        <v>15</v>
      </c>
      <c r="O4" s="14" t="n">
        <v>5138</v>
      </c>
      <c r="P4" s="14" t="s">
        <v>16</v>
      </c>
      <c r="Q4" s="15" t="n">
        <v>5034</v>
      </c>
      <c r="R4" s="15" t="s">
        <v>17</v>
      </c>
      <c r="S4" s="16" t="n">
        <v>5747</v>
      </c>
      <c r="T4" s="16" t="s">
        <v>18</v>
      </c>
    </row>
    <row r="5" customFormat="false" ht="14.5" hidden="false" customHeight="false" outlineLevel="0" collapsed="false">
      <c r="H5" s="8" t="s">
        <v>19</v>
      </c>
      <c r="I5" s="9" t="n">
        <v>5423.15</v>
      </c>
      <c r="J5" s="10" t="n">
        <v>72.2</v>
      </c>
      <c r="K5" s="11" t="s">
        <v>20</v>
      </c>
      <c r="L5" s="12" t="n">
        <f aca="false">1.9116*365.25*24*3600</f>
        <v>60325508.16</v>
      </c>
      <c r="M5" s="13" t="s">
        <v>21</v>
      </c>
      <c r="N5" s="13" t="s">
        <v>22</v>
      </c>
      <c r="O5" s="14" t="n">
        <v>5173</v>
      </c>
      <c r="P5" s="14" t="s">
        <v>23</v>
      </c>
      <c r="Q5" s="15" t="n">
        <v>5051</v>
      </c>
      <c r="R5" s="15" t="s">
        <v>24</v>
      </c>
      <c r="S5" s="19" t="s">
        <v>25</v>
      </c>
      <c r="T5" s="19" t="s">
        <v>26</v>
      </c>
    </row>
    <row r="6" customFormat="false" ht="14.5" hidden="false" customHeight="false" outlineLevel="0" collapsed="false">
      <c r="H6" s="8"/>
      <c r="I6" s="9" t="n">
        <v>5340.36</v>
      </c>
      <c r="J6" s="10" t="n">
        <v>27.2</v>
      </c>
      <c r="K6" s="11"/>
      <c r="L6" s="20"/>
      <c r="M6" s="13" t="s">
        <v>27</v>
      </c>
      <c r="N6" s="13" t="s">
        <v>28</v>
      </c>
      <c r="O6" s="14" t="n">
        <v>5211</v>
      </c>
      <c r="P6" s="14" t="s">
        <v>29</v>
      </c>
      <c r="Q6" s="15" t="n">
        <v>5161</v>
      </c>
      <c r="R6" s="15" t="s">
        <v>30</v>
      </c>
      <c r="S6" s="16"/>
      <c r="T6" s="16"/>
    </row>
    <row r="7" customFormat="false" ht="14.5" hidden="false" customHeight="false" outlineLevel="0" collapsed="false">
      <c r="H7" s="8" t="s">
        <v>31</v>
      </c>
      <c r="I7" s="9" t="n">
        <v>5685.37</v>
      </c>
      <c r="J7" s="10" t="n">
        <v>94.92</v>
      </c>
      <c r="K7" s="11" t="s">
        <v>32</v>
      </c>
      <c r="L7" s="20" t="n">
        <f aca="false">3.66*24*3600</f>
        <v>316224</v>
      </c>
      <c r="M7" s="13" t="s">
        <v>33</v>
      </c>
      <c r="N7" s="13" t="s">
        <v>34</v>
      </c>
      <c r="O7" s="21" t="s">
        <v>35</v>
      </c>
      <c r="P7" s="21" t="s">
        <v>36</v>
      </c>
      <c r="Q7" s="22" t="s">
        <v>37</v>
      </c>
      <c r="R7" s="22" t="s">
        <v>38</v>
      </c>
      <c r="S7" s="16"/>
      <c r="T7" s="16"/>
    </row>
    <row r="8" customFormat="false" ht="14.5" hidden="false" customHeight="false" outlineLevel="0" collapsed="false">
      <c r="H8" s="23"/>
      <c r="I8" s="24" t="n">
        <v>5448.6</v>
      </c>
      <c r="J8" s="25" t="n">
        <v>5.06</v>
      </c>
      <c r="K8" s="26"/>
      <c r="L8" s="27"/>
      <c r="M8" s="13" t="s">
        <v>39</v>
      </c>
      <c r="N8" s="13" t="s">
        <v>40</v>
      </c>
      <c r="O8" s="21" t="s">
        <v>41</v>
      </c>
      <c r="P8" s="21" t="s">
        <v>42</v>
      </c>
      <c r="Q8" s="22" t="s">
        <v>43</v>
      </c>
      <c r="R8" s="22" t="s">
        <v>44</v>
      </c>
      <c r="S8" s="16"/>
      <c r="T8" s="16"/>
    </row>
    <row r="9" customFormat="false" ht="14.5" hidden="false" customHeight="false" outlineLevel="0" collapsed="false">
      <c r="H9" s="8" t="s">
        <v>45</v>
      </c>
      <c r="I9" s="9" t="n">
        <v>6288.08</v>
      </c>
      <c r="J9" s="10" t="n">
        <v>99.886</v>
      </c>
      <c r="K9" s="11" t="s">
        <v>46</v>
      </c>
      <c r="L9" s="12" t="n">
        <f aca="false">55.6</f>
        <v>55.6</v>
      </c>
      <c r="M9" s="13" t="s">
        <v>47</v>
      </c>
      <c r="N9" s="13" t="s">
        <v>48</v>
      </c>
      <c r="O9" s="14"/>
      <c r="P9" s="14"/>
      <c r="Q9" s="15"/>
      <c r="R9" s="15"/>
      <c r="S9" s="16"/>
      <c r="T9" s="16"/>
    </row>
    <row r="10" customFormat="false" ht="14.5" hidden="false" customHeight="false" outlineLevel="0" collapsed="false">
      <c r="H10" s="8" t="s">
        <v>49</v>
      </c>
      <c r="I10" s="9" t="n">
        <v>6778.3</v>
      </c>
      <c r="J10" s="10" t="n">
        <v>99.9981</v>
      </c>
      <c r="K10" s="17" t="s">
        <v>50</v>
      </c>
      <c r="L10" s="18" t="n">
        <f aca="false">0.145</f>
        <v>0.145</v>
      </c>
      <c r="M10" s="13" t="s">
        <v>51</v>
      </c>
      <c r="N10" s="13" t="s">
        <v>52</v>
      </c>
      <c r="O10" s="14"/>
      <c r="P10" s="14"/>
      <c r="Q10" s="15"/>
      <c r="R10" s="15"/>
      <c r="S10" s="16"/>
      <c r="T10" s="16"/>
    </row>
    <row r="11" customFormat="false" ht="14.5" hidden="false" customHeight="false" outlineLevel="0" collapsed="false">
      <c r="H11" s="8" t="s">
        <v>53</v>
      </c>
      <c r="I11" s="9" t="n">
        <v>6050.78</v>
      </c>
      <c r="J11" s="10" t="n">
        <v>69.91</v>
      </c>
      <c r="K11" s="11" t="s">
        <v>54</v>
      </c>
      <c r="L11" s="12" t="n">
        <f aca="false">60.55*365.25/12*24*3600</f>
        <v>159234390</v>
      </c>
      <c r="M11" s="28" t="s">
        <v>55</v>
      </c>
      <c r="N11" s="28" t="s">
        <v>56</v>
      </c>
      <c r="O11" s="14"/>
      <c r="P11" s="14"/>
      <c r="Q11" s="15"/>
      <c r="R11" s="15"/>
      <c r="S11" s="16"/>
      <c r="T11" s="16"/>
    </row>
    <row r="12" customFormat="false" ht="14.5" hidden="false" customHeight="false" outlineLevel="0" collapsed="false">
      <c r="H12" s="8"/>
      <c r="I12" s="9" t="n">
        <v>6089.88</v>
      </c>
      <c r="J12" s="10" t="n">
        <v>27.12</v>
      </c>
      <c r="K12" s="11"/>
      <c r="L12" s="20"/>
      <c r="M12" s="28" t="s">
        <v>57</v>
      </c>
      <c r="N12" s="28" t="s">
        <v>58</v>
      </c>
      <c r="O12" s="14"/>
      <c r="P12" s="14"/>
      <c r="Q12" s="15"/>
      <c r="R12" s="15"/>
      <c r="S12" s="16"/>
      <c r="T12" s="16"/>
    </row>
    <row r="13" customFormat="false" ht="14.5" hidden="false" customHeight="false" outlineLevel="0" collapsed="false">
      <c r="H13" s="8"/>
      <c r="I13" s="9" t="n">
        <v>5768</v>
      </c>
      <c r="J13" s="10" t="n">
        <v>1.78</v>
      </c>
      <c r="K13" s="11"/>
      <c r="L13" s="20"/>
    </row>
    <row r="14" customFormat="false" ht="29" hidden="false" customHeight="false" outlineLevel="0" collapsed="false">
      <c r="H14" s="23"/>
      <c r="I14" s="24" t="n">
        <v>5607</v>
      </c>
      <c r="J14" s="25" t="n">
        <v>1.19</v>
      </c>
      <c r="K14" s="26"/>
      <c r="L14" s="27"/>
      <c r="M14" s="7" t="s">
        <v>59</v>
      </c>
      <c r="N14" s="7"/>
      <c r="O14" s="7" t="s">
        <v>60</v>
      </c>
      <c r="P14" s="7"/>
      <c r="Q14" s="7" t="s">
        <v>61</v>
      </c>
      <c r="R14" s="7"/>
    </row>
    <row r="15" customFormat="false" ht="14.5" hidden="false" customHeight="false" outlineLevel="0" collapsed="false">
      <c r="H15" s="8" t="s">
        <v>62</v>
      </c>
      <c r="I15" s="9" t="n">
        <v>8784.37</v>
      </c>
      <c r="J15" s="10" t="n">
        <v>100</v>
      </c>
      <c r="K15" s="11" t="s">
        <v>63</v>
      </c>
      <c r="L15" s="12" t="n">
        <f aca="false">0.000000299</f>
        <v>2.99E-007</v>
      </c>
      <c r="M15" s="29" t="s">
        <v>11</v>
      </c>
      <c r="N15" s="29" t="s">
        <v>12</v>
      </c>
      <c r="O15" s="30" t="s">
        <v>11</v>
      </c>
      <c r="P15" s="30" t="s">
        <v>12</v>
      </c>
      <c r="Q15" s="31" t="s">
        <v>11</v>
      </c>
      <c r="R15" s="31" t="s">
        <v>12</v>
      </c>
    </row>
    <row r="16" customFormat="false" ht="14.5" hidden="false" customHeight="false" outlineLevel="0" collapsed="false">
      <c r="H16" s="8"/>
      <c r="I16" s="9"/>
      <c r="J16" s="10"/>
      <c r="K16" s="17"/>
      <c r="L16" s="18"/>
      <c r="M16" s="29" t="n">
        <v>5985</v>
      </c>
      <c r="N16" s="29" t="s">
        <v>64</v>
      </c>
      <c r="O16" s="30" t="s">
        <v>65</v>
      </c>
      <c r="P16" s="30" t="s">
        <v>66</v>
      </c>
      <c r="Q16" s="32" t="s">
        <v>67</v>
      </c>
      <c r="R16" s="32" t="n">
        <v>100</v>
      </c>
    </row>
    <row r="17" customFormat="false" ht="14.5" hidden="false" customHeight="false" outlineLevel="0" collapsed="false">
      <c r="H17" s="8"/>
      <c r="I17" s="9"/>
      <c r="J17" s="10"/>
      <c r="K17" s="11"/>
      <c r="L17" s="12"/>
      <c r="M17" s="33" t="s">
        <v>68</v>
      </c>
      <c r="N17" s="33" t="s">
        <v>69</v>
      </c>
      <c r="O17" s="30" t="n">
        <v>5345</v>
      </c>
      <c r="P17" s="30" t="s">
        <v>70</v>
      </c>
      <c r="Q17" s="31"/>
      <c r="R17" s="31"/>
    </row>
    <row r="18" customFormat="false" ht="14.5" hidden="false" customHeight="false" outlineLevel="0" collapsed="false">
      <c r="H18" s="8"/>
      <c r="I18" s="9"/>
      <c r="J18" s="10"/>
      <c r="K18" s="11"/>
      <c r="L18" s="20"/>
      <c r="M18" s="29"/>
      <c r="N18" s="29"/>
      <c r="O18" s="30" t="n">
        <v>5481</v>
      </c>
      <c r="P18" s="30" t="s">
        <v>71</v>
      </c>
      <c r="Q18" s="31"/>
      <c r="R18" s="31"/>
    </row>
    <row r="19" customFormat="false" ht="14.5" hidden="false" customHeight="false" outlineLevel="0" collapsed="false">
      <c r="H19" s="8"/>
      <c r="I19" s="9"/>
      <c r="J19" s="10"/>
      <c r="K19" s="11"/>
      <c r="L19" s="20"/>
      <c r="M19" s="29"/>
      <c r="N19" s="29"/>
      <c r="O19" s="34" t="n">
        <v>5607</v>
      </c>
      <c r="P19" s="34" t="s">
        <v>72</v>
      </c>
      <c r="Q19" s="31"/>
      <c r="R19" s="31"/>
    </row>
    <row r="20" customFormat="false" ht="14.5" hidden="false" customHeight="false" outlineLevel="0" collapsed="false">
      <c r="M20" s="29"/>
      <c r="N20" s="29"/>
      <c r="O20" s="30" t="n">
        <v>5626</v>
      </c>
      <c r="P20" s="30" t="s">
        <v>73</v>
      </c>
      <c r="Q20" s="31"/>
      <c r="R20" s="31"/>
    </row>
    <row r="21" customFormat="false" ht="14.5" hidden="false" customHeight="false" outlineLevel="0" collapsed="false">
      <c r="M21" s="29"/>
      <c r="N21" s="29"/>
      <c r="O21" s="34" t="n">
        <v>5768</v>
      </c>
      <c r="P21" s="34" t="s">
        <v>74</v>
      </c>
      <c r="Q21" s="31"/>
      <c r="R21" s="31"/>
    </row>
    <row r="22" customFormat="false" ht="32" hidden="false" customHeight="true" outlineLevel="0" collapsed="false">
      <c r="F22" s="35" t="s">
        <v>75</v>
      </c>
      <c r="G22" s="36"/>
      <c r="H22" s="37"/>
      <c r="I22" s="38"/>
      <c r="M22" s="29"/>
      <c r="N22" s="29"/>
      <c r="O22" s="34" t="s">
        <v>76</v>
      </c>
      <c r="P22" s="34" t="s">
        <v>77</v>
      </c>
      <c r="Q22" s="31"/>
      <c r="R22" s="31"/>
    </row>
    <row r="23" customFormat="false" ht="43.5" hidden="false" customHeight="false" outlineLevel="0" collapsed="false">
      <c r="F23" s="39"/>
      <c r="G23" s="40" t="s">
        <v>78</v>
      </c>
      <c r="H23" s="41" t="s">
        <v>79</v>
      </c>
      <c r="I23" s="42" t="s">
        <v>80</v>
      </c>
      <c r="M23" s="29"/>
      <c r="N23" s="29"/>
      <c r="O23" s="34" t="s">
        <v>81</v>
      </c>
      <c r="P23" s="34" t="s">
        <v>82</v>
      </c>
      <c r="Q23" s="31"/>
      <c r="R23" s="31"/>
    </row>
    <row r="24" customFormat="false" ht="14.5" hidden="false" customHeight="false" outlineLevel="0" collapsed="false">
      <c r="F24" s="43" t="s">
        <v>53</v>
      </c>
      <c r="G24" s="10" t="n">
        <v>6050.78</v>
      </c>
      <c r="H24" s="10" t="n">
        <v>69.91</v>
      </c>
      <c r="I24" s="44" t="n">
        <f aca="false">H24/$H$26*100</f>
        <v>72.0498814799547</v>
      </c>
      <c r="M24" s="29"/>
      <c r="N24" s="29"/>
      <c r="O24" s="30"/>
      <c r="P24" s="30"/>
      <c r="Q24" s="31"/>
      <c r="R24" s="31"/>
    </row>
    <row r="25" customFormat="false" ht="14.5" hidden="false" customHeight="false" outlineLevel="0" collapsed="false">
      <c r="F25" s="43"/>
      <c r="G25" s="10" t="n">
        <v>6089.88</v>
      </c>
      <c r="H25" s="10" t="n">
        <v>27.12</v>
      </c>
      <c r="I25" s="44" t="n">
        <f aca="false">H25/$H$26*100</f>
        <v>27.9501185200453</v>
      </c>
    </row>
    <row r="26" customFormat="false" ht="14.5" hidden="false" customHeight="false" outlineLevel="0" collapsed="false">
      <c r="F26" s="39"/>
      <c r="G26" s="40"/>
      <c r="H26" s="40" t="n">
        <f aca="false">SUM(H24:H25)</f>
        <v>97.03</v>
      </c>
      <c r="I26" s="44" t="n">
        <f aca="false">SUM(I24:I25)</f>
        <v>100</v>
      </c>
    </row>
    <row r="27" customFormat="false" ht="14.5" hidden="false" customHeight="false" outlineLevel="0" collapsed="false">
      <c r="F27" s="45"/>
      <c r="G27" s="46" t="n">
        <f aca="false">(G24*I24+G25*I25)/100</f>
        <v>6061.70849634134</v>
      </c>
      <c r="H27" s="47"/>
      <c r="I27" s="48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1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13" activeCellId="0" sqref="L13"/>
    </sheetView>
  </sheetViews>
  <sheetFormatPr defaultColWidth="8.53515625" defaultRowHeight="14.5" zeroHeight="false" outlineLevelRow="0" outlineLevelCol="0"/>
  <cols>
    <col collapsed="false" customWidth="true" hidden="false" outlineLevel="0" max="10" min="10" style="0" width="10"/>
    <col collapsed="false" customWidth="true" hidden="false" outlineLevel="0" max="11" min="11" style="0" width="14.18"/>
    <col collapsed="false" customWidth="true" hidden="false" outlineLevel="0" max="12" min="12" style="0" width="11.55"/>
    <col collapsed="false" customWidth="true" hidden="false" outlineLevel="0" max="14" min="14" style="0" width="10.45"/>
    <col collapsed="false" customWidth="true" hidden="false" outlineLevel="0" max="16" min="16" style="0" width="8.18"/>
    <col collapsed="false" customWidth="true" hidden="false" outlineLevel="0" max="18" min="18" style="0" width="10.27"/>
    <col collapsed="false" customWidth="true" hidden="false" outlineLevel="0" max="19" min="19" style="0" width="10.73"/>
    <col collapsed="false" customWidth="true" hidden="false" outlineLevel="0" max="20" min="20" style="0" width="9.63"/>
  </cols>
  <sheetData>
    <row r="1" customFormat="false" ht="29.5" hidden="false" customHeight="false" outlineLevel="0" collapsed="false">
      <c r="A1" s="49" t="s">
        <v>83</v>
      </c>
      <c r="B1" s="50" t="s">
        <v>84</v>
      </c>
      <c r="C1" s="50" t="s">
        <v>85</v>
      </c>
      <c r="D1" s="50" t="s">
        <v>86</v>
      </c>
      <c r="E1" s="50" t="s">
        <v>87</v>
      </c>
      <c r="F1" s="50" t="s">
        <v>88</v>
      </c>
      <c r="G1" s="50" t="s">
        <v>89</v>
      </c>
      <c r="H1" s="50" t="s">
        <v>90</v>
      </c>
      <c r="I1" s="50" t="s">
        <v>91</v>
      </c>
      <c r="J1" s="51" t="s">
        <v>92</v>
      </c>
      <c r="L1" s="52" t="s">
        <v>0</v>
      </c>
      <c r="M1" s="52" t="s">
        <v>1</v>
      </c>
      <c r="N1" s="41" t="s">
        <v>93</v>
      </c>
      <c r="P1" s="53" t="s">
        <v>94</v>
      </c>
      <c r="Q1" s="53" t="s">
        <v>95</v>
      </c>
      <c r="S1" s="54" t="s">
        <v>96</v>
      </c>
      <c r="T1" s="54" t="s">
        <v>97</v>
      </c>
    </row>
    <row r="2" customFormat="false" ht="15" hidden="false" customHeight="false" outlineLevel="0" collapsed="false">
      <c r="A2" s="55" t="n">
        <v>1</v>
      </c>
      <c r="B2" s="56" t="n">
        <v>1910</v>
      </c>
      <c r="C2" s="57" t="n">
        <v>1950</v>
      </c>
      <c r="D2" s="58" t="n">
        <v>51254</v>
      </c>
      <c r="E2" s="59" t="n">
        <v>45821.5</v>
      </c>
      <c r="F2" s="58" t="n">
        <v>1936.37</v>
      </c>
      <c r="G2" s="59" t="n">
        <v>1939</v>
      </c>
      <c r="H2" s="58" t="n">
        <v>6.12</v>
      </c>
      <c r="I2" s="59" t="n">
        <v>14.41</v>
      </c>
      <c r="J2" s="60" t="n">
        <f aca="false">H2*$K$9/1000</f>
        <v>0.02742984</v>
      </c>
      <c r="K2" s="61" t="n">
        <f aca="false">((H2*$K$10/1000)*2+($M$10/1000)*2)*0.5</f>
        <v>0.08198336</v>
      </c>
      <c r="L2" s="8" t="s">
        <v>62</v>
      </c>
      <c r="M2" s="10" t="n">
        <v>8784.37</v>
      </c>
      <c r="N2" s="0" t="n">
        <f aca="false">F2*$K$9/1000+$M$9/1000</f>
        <v>8.57366634</v>
      </c>
      <c r="P2" s="62" t="n">
        <f aca="false">$K$9*F2+$M$9</f>
        <v>8573.66634</v>
      </c>
      <c r="Q2" s="62" t="n">
        <f aca="false">P2-M2</f>
        <v>-210.703660000001</v>
      </c>
      <c r="R2" s="0" t="n">
        <f aca="false">K2/(M2/1000)</f>
        <v>0.00933286735417565</v>
      </c>
      <c r="S2" s="63" t="n">
        <f aca="false">J2/(M2/1000)</f>
        <v>0.00312257338887137</v>
      </c>
      <c r="T2" s="64" t="n">
        <f aca="false">1/SQRT((M2/1000))</f>
        <v>0.337399698334236</v>
      </c>
      <c r="U2" s="0" t="n">
        <f aca="false">1/SQRT(N2)</f>
        <v>0.34152044755742</v>
      </c>
    </row>
    <row r="3" customFormat="false" ht="15" hidden="false" customHeight="false" outlineLevel="0" collapsed="false">
      <c r="A3" s="55" t="n">
        <v>2</v>
      </c>
      <c r="B3" s="56" t="n">
        <v>1460</v>
      </c>
      <c r="C3" s="57" t="n">
        <v>1510</v>
      </c>
      <c r="D3" s="58" t="n">
        <v>81328</v>
      </c>
      <c r="E3" s="59" t="n">
        <v>78268</v>
      </c>
      <c r="F3" s="58" t="n">
        <v>1488.93</v>
      </c>
      <c r="G3" s="59" t="n">
        <v>1491</v>
      </c>
      <c r="H3" s="58" t="n">
        <v>7.22</v>
      </c>
      <c r="I3" s="59" t="n">
        <v>17.01</v>
      </c>
      <c r="J3" s="60" t="n">
        <f aca="false">H3*$K$9/1000</f>
        <v>0.03236004</v>
      </c>
      <c r="K3" s="61" t="n">
        <f aca="false">((H3*$K$10/1000)*2+($M$10/1000)*2)*0.5</f>
        <v>0.08204166</v>
      </c>
      <c r="L3" s="8" t="s">
        <v>49</v>
      </c>
      <c r="M3" s="10" t="n">
        <v>6778.3</v>
      </c>
      <c r="N3" s="0" t="n">
        <f aca="false">F3*$K$9/1000+$M$9/1000</f>
        <v>6.56824026</v>
      </c>
      <c r="P3" s="62" t="n">
        <f aca="false">$K$9*F3+$M$9</f>
        <v>6568.24026</v>
      </c>
      <c r="Q3" s="62" t="n">
        <f aca="false">P3-M3</f>
        <v>-210.05974</v>
      </c>
      <c r="R3" s="0" t="n">
        <f aca="false">K3/(M3/1000)</f>
        <v>0.0121035746426095</v>
      </c>
      <c r="S3" s="63" t="n">
        <f aca="false">J3/(M3/1000)</f>
        <v>0.0047740642934069</v>
      </c>
      <c r="T3" s="64" t="n">
        <f aca="false">1/SQRT((M3/1000))</f>
        <v>0.38409584294877</v>
      </c>
      <c r="U3" s="0" t="n">
        <f aca="false">1/SQRT(N3)</f>
        <v>0.390189415913023</v>
      </c>
    </row>
    <row r="4" customFormat="false" ht="15" hidden="false" customHeight="false" outlineLevel="0" collapsed="false">
      <c r="A4" s="55" t="n">
        <v>3</v>
      </c>
      <c r="B4" s="56" t="n">
        <v>1350</v>
      </c>
      <c r="C4" s="57" t="n">
        <v>1400</v>
      </c>
      <c r="D4" s="58" t="n">
        <v>82136</v>
      </c>
      <c r="E4" s="59" t="n">
        <v>77903</v>
      </c>
      <c r="F4" s="58" t="n">
        <v>1379.44</v>
      </c>
      <c r="G4" s="59" t="n">
        <v>1383</v>
      </c>
      <c r="H4" s="58" t="n">
        <v>7.32</v>
      </c>
      <c r="I4" s="59" t="n">
        <v>17.24</v>
      </c>
      <c r="J4" s="60" t="n">
        <f aca="false">H4*$K$9/1000</f>
        <v>0.03280824</v>
      </c>
      <c r="K4" s="61" t="n">
        <f aca="false">((H4*$K$10/1000)*2+($M$10/1000)*2)*0.5</f>
        <v>0.08204696</v>
      </c>
      <c r="L4" s="8" t="s">
        <v>45</v>
      </c>
      <c r="M4" s="10" t="n">
        <v>6288.08</v>
      </c>
      <c r="N4" s="0" t="n">
        <f aca="false">F4*$K$9/1000+$M$9/1000</f>
        <v>6.07750608</v>
      </c>
      <c r="P4" s="62" t="n">
        <f aca="false">$K$9*F4+$M$9</f>
        <v>6077.50608</v>
      </c>
      <c r="Q4" s="62" t="n">
        <f aca="false">P4-M4</f>
        <v>-210.57392</v>
      </c>
      <c r="R4" s="0" t="n">
        <f aca="false">K4/(M4/1000)</f>
        <v>0.0130480146563021</v>
      </c>
      <c r="S4" s="63" t="n">
        <f aca="false">J4/(M4/1000)</f>
        <v>0.00521752903907075</v>
      </c>
      <c r="T4" s="64" t="n">
        <f aca="false">1/SQRT((M4/1000))</f>
        <v>0.398786980209403</v>
      </c>
      <c r="U4" s="0" t="n">
        <f aca="false">1/SQRT(N4)</f>
        <v>0.405636754255662</v>
      </c>
    </row>
    <row r="5" customFormat="false" ht="15" hidden="false" customHeight="false" outlineLevel="0" collapsed="false">
      <c r="A5" s="55" t="n">
        <v>4</v>
      </c>
      <c r="B5" s="56" t="n">
        <v>1310</v>
      </c>
      <c r="C5" s="57" t="n">
        <v>1345</v>
      </c>
      <c r="D5" s="58" t="n">
        <v>28227</v>
      </c>
      <c r="E5" s="59" t="n">
        <v>19119</v>
      </c>
      <c r="F5" s="58" t="n">
        <v>1328.67</v>
      </c>
      <c r="G5" s="59" t="n">
        <v>1328</v>
      </c>
      <c r="H5" s="58" t="n">
        <v>6.62</v>
      </c>
      <c r="I5" s="59" t="n">
        <v>15.6</v>
      </c>
      <c r="J5" s="60" t="n">
        <f aca="false">H5*$K$9/1000</f>
        <v>0.02967084</v>
      </c>
      <c r="K5" s="61" t="n">
        <f aca="false">((H5*$K$10/1000)*2+($M$10/1000)*2)*0.5</f>
        <v>0.08200986</v>
      </c>
      <c r="L5" s="8" t="s">
        <v>53</v>
      </c>
      <c r="M5" s="65" t="n">
        <v>6061.70849634134</v>
      </c>
      <c r="N5" s="0" t="n">
        <f aca="false">F5*$K$9/1000+$M$9/1000</f>
        <v>5.84995494</v>
      </c>
      <c r="P5" s="62" t="n">
        <f aca="false">$K$9*F5+$M$9</f>
        <v>5849.95494</v>
      </c>
      <c r="Q5" s="62" t="n">
        <f aca="false">P5-M5</f>
        <v>-211.753556341339</v>
      </c>
      <c r="R5" s="0" t="n">
        <f aca="false">K5/(M5/1000)</f>
        <v>0.0135291659190637</v>
      </c>
      <c r="S5" s="63" t="n">
        <f aca="false">J5/(M5/1000)</f>
        <v>0.00489479822692041</v>
      </c>
      <c r="T5" s="64" t="n">
        <f aca="false">1/SQRT((M5/1000))</f>
        <v>0.406164980821444</v>
      </c>
      <c r="U5" s="0" t="n">
        <f aca="false">1/SQRT(N5)</f>
        <v>0.413450707615717</v>
      </c>
    </row>
    <row r="6" customFormat="false" ht="15" hidden="false" customHeight="false" outlineLevel="0" collapsed="false">
      <c r="A6" s="55" t="n">
        <v>5</v>
      </c>
      <c r="B6" s="56" t="n">
        <v>1220</v>
      </c>
      <c r="C6" s="57" t="n">
        <v>1265</v>
      </c>
      <c r="D6" s="58" t="n">
        <v>79587</v>
      </c>
      <c r="E6" s="59" t="n">
        <v>72480</v>
      </c>
      <c r="F6" s="58" t="n">
        <v>1244.84</v>
      </c>
      <c r="G6" s="59" t="n">
        <v>1246</v>
      </c>
      <c r="H6" s="58" t="n">
        <v>7.31</v>
      </c>
      <c r="I6" s="59" t="n">
        <v>17.21</v>
      </c>
      <c r="J6" s="60" t="n">
        <f aca="false">H6*$K$9/1000</f>
        <v>0.03276342</v>
      </c>
      <c r="K6" s="61" t="n">
        <f aca="false">((H6*$K$10/1000)*2+($M$10/1000)*2)*0.5</f>
        <v>0.08204643</v>
      </c>
      <c r="L6" s="8" t="s">
        <v>31</v>
      </c>
      <c r="M6" s="10" t="n">
        <v>5685.37</v>
      </c>
      <c r="N6" s="0" t="n">
        <f aca="false">F6*$K$9/1000+$M$9/1000</f>
        <v>5.47422888</v>
      </c>
      <c r="P6" s="62" t="n">
        <f aca="false">$K$9*F6+$M$9</f>
        <v>5474.22888</v>
      </c>
      <c r="Q6" s="62" t="n">
        <f aca="false">P6-M6</f>
        <v>-211.14112</v>
      </c>
      <c r="R6" s="0" t="n">
        <f aca="false">K6/(M6/1000)</f>
        <v>0.0144311504792124</v>
      </c>
      <c r="S6" s="63" t="n">
        <f aca="false">J6/(M6/1000)</f>
        <v>0.005762759503779</v>
      </c>
      <c r="T6" s="64" t="n">
        <f aca="false">1/SQRT((M6/1000))</f>
        <v>0.419392474435863</v>
      </c>
      <c r="U6" s="0" t="n">
        <f aca="false">1/SQRT(N6)</f>
        <v>0.427403942835897</v>
      </c>
    </row>
    <row r="9" customFormat="false" ht="14.5" hidden="false" customHeight="false" outlineLevel="0" collapsed="false">
      <c r="J9" s="66" t="s">
        <v>98</v>
      </c>
      <c r="K9" s="66" t="n">
        <v>4.482</v>
      </c>
      <c r="L9" s="66" t="s">
        <v>99</v>
      </c>
      <c r="M9" s="66" t="n">
        <v>-105.144</v>
      </c>
      <c r="O9" s="0" t="s">
        <v>100</v>
      </c>
      <c r="R9" s="67" t="s">
        <v>101</v>
      </c>
    </row>
    <row r="10" customFormat="false" ht="14.5" hidden="false" customHeight="false" outlineLevel="0" collapsed="false">
      <c r="B10" s="68" t="s">
        <v>102</v>
      </c>
      <c r="C10" s="68" t="s">
        <v>103</v>
      </c>
      <c r="D10" s="68" t="s">
        <v>104</v>
      </c>
      <c r="J10" s="69" t="s">
        <v>105</v>
      </c>
      <c r="K10" s="0" t="n">
        <v>0.053</v>
      </c>
      <c r="L10" s="69" t="s">
        <v>105</v>
      </c>
      <c r="M10" s="0" t="n">
        <v>81.659</v>
      </c>
    </row>
    <row r="12" customFormat="false" ht="14.5" hidden="false" customHeight="false" outlineLevel="0" collapsed="false">
      <c r="J12" s="70" t="s">
        <v>106</v>
      </c>
      <c r="K12" s="70" t="n">
        <v>0.2989</v>
      </c>
      <c r="L12" s="70" t="s">
        <v>107</v>
      </c>
      <c r="M12" s="70" t="n">
        <v>-0.0016</v>
      </c>
    </row>
    <row r="17" customFormat="false" ht="14.5" hidden="false" customHeight="false" outlineLevel="0" collapsed="false">
      <c r="M17" s="7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735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2022-06-02T20:21:04Z</dcterms:created>
  <dc:creator>Ricardo Pires</dc:creator>
  <dc:description/>
  <dc:language>pt-PT</dc:language>
  <cp:lastModifiedBy/>
  <dcterms:modified xsi:type="dcterms:W3CDTF">2022-09-05T17:42:17Z</dcterms:modified>
  <cp:revision>30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