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pec\Desktop\estudios\master\Business decision optimization\"/>
    </mc:Choice>
  </mc:AlternateContent>
  <xr:revisionPtr revIDLastSave="0" documentId="13_ncr:1_{4878B6F6-8FEF-4B4C-9EF6-AE335DCB4C4B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Sensitivity Report 1" sheetId="6" r:id="rId1"/>
    <sheet name="Model" sheetId="2" r:id="rId2"/>
    <sheet name="Sheet2" sheetId="8" r:id="rId3"/>
    <sheet name="Sheet3" sheetId="9" r:id="rId4"/>
    <sheet name="Sheet1" sheetId="10" r:id="rId5"/>
  </sheets>
  <definedNames>
    <definedName name="solver_adj" localSheetId="1" hidden="1">Model!$B$4:$B$5</definedName>
    <definedName name="solver_adj" localSheetId="4" hidden="1">Sheet1!$B$2:$E$4</definedName>
    <definedName name="solver_adj" localSheetId="2" hidden="1">Sheet2!$B$15:$B$16</definedName>
    <definedName name="solver_adj" localSheetId="3" hidden="1">Sheet3!$C$3:$C$4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4" hidden="1">2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4" hidden="1">1</definedName>
    <definedName name="solver_eng" localSheetId="2" hidden="1">1</definedName>
    <definedName name="solver_eng" localSheetId="3" hidden="1">2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Model!$B$12:$B$14</definedName>
    <definedName name="solver_lhs1" localSheetId="4" hidden="1">Sheet1!$B$2:$E$4</definedName>
    <definedName name="solver_lhs1" localSheetId="2" hidden="1">Sheet2!$B$21</definedName>
    <definedName name="solver_lhs1" localSheetId="3" hidden="1">Sheet3!$B$10</definedName>
    <definedName name="solver_lhs10" localSheetId="4" hidden="1">Sheet1!$N$9</definedName>
    <definedName name="solver_lhs11" localSheetId="4" hidden="1">Sheet1!$Q$11</definedName>
    <definedName name="solver_lhs12" localSheetId="4" hidden="1">Sheet1!$Q$9</definedName>
    <definedName name="solver_lhs13" localSheetId="4" hidden="1">Sheet1!$R$10</definedName>
    <definedName name="solver_lhs14" localSheetId="4" hidden="1">Sheet1!$R$9</definedName>
    <definedName name="solver_lhs15" localSheetId="4" hidden="1">Sheet1!$S$9:$S$11</definedName>
    <definedName name="solver_lhs16" localSheetId="4" hidden="1">Sheet1!$S$9:$S$11</definedName>
    <definedName name="solver_lhs17" localSheetId="4" hidden="1">Sheet1!$S$9:$S$11</definedName>
    <definedName name="solver_lhs2" localSheetId="4" hidden="1">Sheet1!$B$5</definedName>
    <definedName name="solver_lhs2" localSheetId="2" hidden="1">Sheet2!$B$22</definedName>
    <definedName name="solver_lhs2" localSheetId="3" hidden="1">Sheet3!$B$8</definedName>
    <definedName name="solver_lhs3" localSheetId="4" hidden="1">Sheet1!$B$5</definedName>
    <definedName name="solver_lhs3" localSheetId="2" hidden="1">Sheet2!$B$23</definedName>
    <definedName name="solver_lhs3" localSheetId="3" hidden="1">Sheet3!$B$9</definedName>
    <definedName name="solver_lhs4" localSheetId="4" hidden="1">Sheet1!$C$5</definedName>
    <definedName name="solver_lhs5" localSheetId="4" hidden="1">Sheet1!$C$5</definedName>
    <definedName name="solver_lhs6" localSheetId="4" hidden="1">Sheet1!$D$5</definedName>
    <definedName name="solver_lhs7" localSheetId="4" hidden="1">Sheet1!$D$5</definedName>
    <definedName name="solver_lhs8" localSheetId="4" hidden="1">Sheet1!$E$5</definedName>
    <definedName name="solver_lhs9" localSheetId="4" hidden="1">Sheet1!$E$5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1</definedName>
    <definedName name="solver_num" localSheetId="4" hidden="1">16</definedName>
    <definedName name="solver_num" localSheetId="2" hidden="1">3</definedName>
    <definedName name="solver_num" localSheetId="3" hidden="1">3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1" hidden="1">Model!$B$9</definedName>
    <definedName name="solver_opt" localSheetId="4" hidden="1">Sheet1!$B$9</definedName>
    <definedName name="solver_opt" localSheetId="2" hidden="1">Sheet2!$B$18</definedName>
    <definedName name="solver_opt" localSheetId="3" hidden="1">Sheet3!$C$6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4" hidden="1">2</definedName>
    <definedName name="solver_rbv" localSheetId="2" hidden="1">2</definedName>
    <definedName name="solver_rbv" localSheetId="3" hidden="1">1</definedName>
    <definedName name="solver_rel1" localSheetId="1" hidden="1">1</definedName>
    <definedName name="solver_rel1" localSheetId="4" hidden="1">3</definedName>
    <definedName name="solver_rel1" localSheetId="2" hidden="1">3</definedName>
    <definedName name="solver_rel1" localSheetId="3" hidden="1">3</definedName>
    <definedName name="solver_rel10" localSheetId="4" hidden="1">3</definedName>
    <definedName name="solver_rel11" localSheetId="4" hidden="1">1</definedName>
    <definedName name="solver_rel12" localSheetId="4" hidden="1">1</definedName>
    <definedName name="solver_rel13" localSheetId="4" hidden="1">1</definedName>
    <definedName name="solver_rel14" localSheetId="4" hidden="1">1</definedName>
    <definedName name="solver_rel15" localSheetId="4" hidden="1">1</definedName>
    <definedName name="solver_rel16" localSheetId="4" hidden="1">3</definedName>
    <definedName name="solver_rel17" localSheetId="4" hidden="1">3</definedName>
    <definedName name="solver_rel2" localSheetId="4" hidden="1">1</definedName>
    <definedName name="solver_rel2" localSheetId="2" hidden="1">3</definedName>
    <definedName name="solver_rel2" localSheetId="3" hidden="1">3</definedName>
    <definedName name="solver_rel3" localSheetId="4" hidden="1">3</definedName>
    <definedName name="solver_rel3" localSheetId="2" hidden="1">1</definedName>
    <definedName name="solver_rel3" localSheetId="3" hidden="1">1</definedName>
    <definedName name="solver_rel4" localSheetId="4" hidden="1">1</definedName>
    <definedName name="solver_rel5" localSheetId="4" hidden="1">3</definedName>
    <definedName name="solver_rel6" localSheetId="4" hidden="1">1</definedName>
    <definedName name="solver_rel7" localSheetId="4" hidden="1">3</definedName>
    <definedName name="solver_rel8" localSheetId="4" hidden="1">1</definedName>
    <definedName name="solver_rel9" localSheetId="4" hidden="1">3</definedName>
    <definedName name="solver_rhs1" localSheetId="1" hidden="1">Model!$D$12:$D$14</definedName>
    <definedName name="solver_rhs1" localSheetId="4" hidden="1">0</definedName>
    <definedName name="solver_rhs1" localSheetId="2" hidden="1">Sheet2!$D$21</definedName>
    <definedName name="solver_rhs1" localSheetId="3" hidden="1">Sheet3!$D$10</definedName>
    <definedName name="solver_rhs10" localSheetId="4" hidden="1">Sheet1!$C$16</definedName>
    <definedName name="solver_rhs11" localSheetId="4" hidden="1">Sheet1!$C$15</definedName>
    <definedName name="solver_rhs12" localSheetId="4" hidden="1">Sheet1!$C$12</definedName>
    <definedName name="solver_rhs13" localSheetId="4" hidden="1">Sheet1!$C$14</definedName>
    <definedName name="solver_rhs14" localSheetId="4" hidden="1">Sheet1!$C$13</definedName>
    <definedName name="solver_rhs15" localSheetId="4" hidden="1">Sheet1!$C$20</definedName>
    <definedName name="solver_rhs16" localSheetId="4" hidden="1">Sheet1!$C$17</definedName>
    <definedName name="solver_rhs17" localSheetId="4" hidden="1">Sheet1!$C$17</definedName>
    <definedName name="solver_rhs2" localSheetId="4" hidden="1">Sheet1!$C$27</definedName>
    <definedName name="solver_rhs2" localSheetId="2" hidden="1">Sheet2!$D$22</definedName>
    <definedName name="solver_rhs2" localSheetId="3" hidden="1">Sheet3!$D$8</definedName>
    <definedName name="solver_rhs3" localSheetId="4" hidden="1">Sheet1!$C$32</definedName>
    <definedName name="solver_rhs3" localSheetId="2" hidden="1">Sheet2!$D$23</definedName>
    <definedName name="solver_rhs3" localSheetId="3" hidden="1">Sheet3!$D$9</definedName>
    <definedName name="solver_rhs4" localSheetId="4" hidden="1">Sheet1!$C$28</definedName>
    <definedName name="solver_rhs5" localSheetId="4" hidden="1">Sheet1!$C$33</definedName>
    <definedName name="solver_rhs6" localSheetId="4" hidden="1">Sheet1!$C$29</definedName>
    <definedName name="solver_rhs7" localSheetId="4" hidden="1">Sheet1!$C$34</definedName>
    <definedName name="solver_rhs8" localSheetId="4" hidden="1">Sheet1!$C$30</definedName>
    <definedName name="solver_rhs9" localSheetId="4" hidden="1">Sheet1!$C$35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4" hidden="1">2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4" hidden="1">1</definedName>
    <definedName name="solver_typ" localSheetId="2" hidden="1">1</definedName>
    <definedName name="solver_typ" localSheetId="3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8" l="1"/>
  <c r="B18" i="8"/>
  <c r="B10" i="9"/>
  <c r="B8" i="9"/>
  <c r="B9" i="9"/>
  <c r="C6" i="9"/>
  <c r="P9" i="10"/>
  <c r="O9" i="10"/>
  <c r="G4" i="10"/>
  <c r="G3" i="10"/>
  <c r="G2" i="10"/>
  <c r="Q9" i="10"/>
  <c r="B5" i="10"/>
  <c r="N9" i="10"/>
  <c r="C23" i="10"/>
  <c r="N10" i="10"/>
  <c r="S11" i="10"/>
  <c r="R11" i="10"/>
  <c r="Q11" i="10"/>
  <c r="S10" i="10"/>
  <c r="R10" i="10"/>
  <c r="Q10" i="10"/>
  <c r="N11" i="10"/>
  <c r="S9" i="10"/>
  <c r="R9" i="10"/>
  <c r="C5" i="10"/>
  <c r="D5" i="10"/>
  <c r="E5" i="10"/>
  <c r="O11" i="10"/>
  <c r="O10" i="10"/>
  <c r="P11" i="10"/>
  <c r="P10" i="10"/>
  <c r="B21" i="8"/>
  <c r="B22" i="8"/>
  <c r="B7" i="10" l="1"/>
  <c r="B8" i="10"/>
  <c r="B9" i="2"/>
  <c r="B12" i="2"/>
  <c r="B14" i="2"/>
  <c r="B13" i="2"/>
  <c r="B9" i="10" l="1"/>
</calcChain>
</file>

<file path=xl/sharedStrings.xml><?xml version="1.0" encoding="utf-8"?>
<sst xmlns="http://schemas.openxmlformats.org/spreadsheetml/2006/main" count="142" uniqueCount="83">
  <si>
    <t>Insulation Plant Production Information</t>
  </si>
  <si>
    <t>Decision Variables</t>
  </si>
  <si>
    <t>Type B Insulation Produced (Truckloads)</t>
  </si>
  <si>
    <t>Type R Insulation (Truckloads)</t>
  </si>
  <si>
    <t>Parameters</t>
  </si>
  <si>
    <t>Input Agent Requirement (canisters/truckload)</t>
  </si>
  <si>
    <t>Weight (tons/truckload)</t>
  </si>
  <si>
    <t>Contribution ($/Truckload)</t>
  </si>
  <si>
    <t>Objective Function</t>
  </si>
  <si>
    <t>Maximize</t>
  </si>
  <si>
    <t>Constraints</t>
  </si>
  <si>
    <t>Total Contribution</t>
  </si>
  <si>
    <t>≤</t>
  </si>
  <si>
    <t>Cell</t>
  </si>
  <si>
    <t>Name</t>
  </si>
  <si>
    <t>Variable Cells</t>
  </si>
  <si>
    <t>$B$4</t>
  </si>
  <si>
    <t>$B$5</t>
  </si>
  <si>
    <t>$B$12</t>
  </si>
  <si>
    <t>$B$13</t>
  </si>
  <si>
    <t>$B$14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</si>
  <si>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</si>
  <si>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</si>
  <si>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</si>
  <si>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</si>
  <si>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</si>
  <si>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</si>
  <si>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</si>
  <si>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</si>
  <si>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</si>
  <si>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</si>
  <si>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</si>
  <si>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</si>
  <si>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</si>
  <si>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</si>
  <si>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Production/Machine capacity</t>
  </si>
  <si>
    <t>Loading Dock capacity</t>
  </si>
  <si>
    <t>Flame Retardant Resource limit</t>
  </si>
  <si>
    <t>Right Hand Side Values</t>
  </si>
  <si>
    <t>Worksheet: [Insulation Production - Recorded.xlsx]Model</t>
  </si>
  <si>
    <t>Report Created: 28/01/2022 21:23:33</t>
  </si>
  <si>
    <t>total machine hours</t>
  </si>
  <si>
    <t>maximize Z</t>
  </si>
  <si>
    <t>DRC</t>
  </si>
  <si>
    <t>SRC</t>
  </si>
  <si>
    <t>Processing time</t>
  </si>
  <si>
    <t>Profit</t>
  </si>
  <si>
    <t>Demand</t>
  </si>
  <si>
    <t>Total lots</t>
  </si>
  <si>
    <t>constraints</t>
  </si>
  <si>
    <t xml:space="preserve">&lt;= </t>
  </si>
  <si>
    <t>Minimize cost</t>
  </si>
  <si>
    <t>total advertisement</t>
  </si>
  <si>
    <t>radio</t>
  </si>
  <si>
    <t>cost per advertisement</t>
  </si>
  <si>
    <t>tv</t>
  </si>
  <si>
    <t xml:space="preserve">&gt;= </t>
  </si>
  <si>
    <t>&lt;=</t>
  </si>
  <si>
    <t>viewers</t>
  </si>
  <si>
    <t>&gt;=</t>
  </si>
  <si>
    <t>total viewers</t>
  </si>
  <si>
    <t>Maximize Z (profit)</t>
  </si>
  <si>
    <t>acidity</t>
  </si>
  <si>
    <t>sugar</t>
  </si>
  <si>
    <t>grape type</t>
  </si>
  <si>
    <t>alcohol</t>
  </si>
  <si>
    <t>grapes from the area</t>
  </si>
  <si>
    <t>Wines</t>
  </si>
  <si>
    <t>grapes</t>
  </si>
  <si>
    <t>wines/grapes</t>
  </si>
  <si>
    <t>price wine</t>
  </si>
  <si>
    <t>cost grape</t>
  </si>
  <si>
    <t>Income</t>
  </si>
  <si>
    <t>grapes/carac.</t>
  </si>
  <si>
    <t>viticulture</t>
  </si>
  <si>
    <t>Vintage</t>
  </si>
  <si>
    <t>Acidity</t>
  </si>
  <si>
    <t>Quantity</t>
  </si>
  <si>
    <t>wine/carac.</t>
  </si>
  <si>
    <t>name</t>
  </si>
  <si>
    <t xml:space="preserve">max grapes from other year </t>
  </si>
  <si>
    <t>total  wine</t>
  </si>
  <si>
    <t>total bbl grape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</si>
</sst>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3" fillId="0" borderId="1" xfId="0" applyFont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1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/>
    <xf numFmtId="164" fontId="0" fillId="0" borderId="12" xfId="0" applyNumberFormat="1" applyBorder="1"/>
    <xf numFmtId="10" fontId="0" fillId="0" borderId="12" xfId="0" applyNumberFormat="1" applyBorder="1"/>
    <xf numFmtId="9" fontId="0" fillId="0" borderId="0" xfId="1" applyFont="1" applyBorder="1"/>
    <xf numFmtId="9" fontId="0" fillId="0" borderId="12" xfId="1" applyFont="1" applyBorder="1"/>
    <xf numFmtId="9" fontId="0" fillId="0" borderId="10" xfId="1" applyFont="1" applyBorder="1"/>
    <xf numFmtId="9" fontId="0" fillId="0" borderId="13" xfId="1" applyFont="1" applyBorder="1"/>
    <xf numFmtId="10" fontId="0" fillId="0" borderId="0" xfId="1" applyNumberFormat="1" applyFont="1" applyBorder="1"/>
    <xf numFmtId="0" fontId="0" fillId="5" borderId="0" xfId="0" applyFill="1"/>
    <xf numFmtId="9" fontId="0" fillId="5" borderId="0" xfId="0" applyNumberFormat="1" applyFill="1"/>
    <xf numFmtId="0" fontId="0" fillId="2" borderId="13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49131</xdr:colOff>
      <xdr:row>10</xdr:row>
      <xdr:rowOff>80963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D7ED2A-8EF4-6157-F892-FD039224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654844" cy="1890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DA71-0A49-4E25-8B96-8A6C5BCB7DB1}">
  <sheetPr codeName="Sheet1"/>
  <dimension ref="A1:H17"/>
  <sheetViews>
    <sheetView showGridLines="0" workbookViewId="0">
      <selection activeCell="D9" sqref="D9"/>
    </sheetView>
  </sheetViews>
  <sheetFormatPr defaultRowHeight="14.25" x14ac:dyDescent="0.45"/>
  <cols>
    <col min="1" max="1" width="2.265625" customWidth="1"/>
    <col min="2" max="2" width="6.1328125" bestFit="1" customWidth="1"/>
    <col min="3" max="3" width="37.1328125" bestFit="1" customWidth="1"/>
    <col min="4" max="4" width="6.1328125" bestFit="1" customWidth="1"/>
    <col min="5" max="5" width="12" bestFit="1" customWidth="1"/>
    <col min="6" max="6" width="10.86328125" bestFit="1" customWidth="1"/>
    <col min="7" max="8" width="10" bestFit="1" customWidth="1"/>
  </cols>
  <sheetData>
    <row r="1" spans="1:8" x14ac:dyDescent="0.45">
      <c r="A1" s="1" t="s">
        <v>21</v>
      </c>
    </row>
    <row r="2" spans="1:8" x14ac:dyDescent="0.45">
      <c r="A2" s="1" t="s">
        <v>39</v>
      </c>
    </row>
    <row r="3" spans="1:8" x14ac:dyDescent="0.45">
      <c r="A3" s="1" t="s">
        <v>40</v>
      </c>
    </row>
    <row r="6" spans="1:8" ht="14.65" thickBot="1" x14ac:dyDescent="0.5">
      <c r="A6" t="s">
        <v>15</v>
      </c>
    </row>
    <row r="7" spans="1:8" x14ac:dyDescent="0.45">
      <c r="B7" s="11"/>
      <c r="C7" s="11"/>
      <c r="D7" s="11" t="s">
        <v>22</v>
      </c>
      <c r="E7" s="11" t="s">
        <v>24</v>
      </c>
      <c r="F7" s="11" t="s">
        <v>26</v>
      </c>
      <c r="G7" s="11" t="s">
        <v>28</v>
      </c>
      <c r="H7" s="11" t="s">
        <v>28</v>
      </c>
    </row>
    <row r="8" spans="1:8" ht="14.65" thickBot="1" x14ac:dyDescent="0.5">
      <c r="B8" s="12" t="s">
        <v>13</v>
      </c>
      <c r="C8" s="12" t="s">
        <v>14</v>
      </c>
      <c r="D8" s="12" t="s">
        <v>23</v>
      </c>
      <c r="E8" s="12" t="s">
        <v>25</v>
      </c>
      <c r="F8" s="12" t="s">
        <v>27</v>
      </c>
      <c r="G8" s="12" t="s">
        <v>29</v>
      </c>
      <c r="H8" s="12" t="s">
        <v>30</v>
      </c>
    </row>
    <row r="9" spans="1:8" x14ac:dyDescent="0.45">
      <c r="B9" s="10" t="s">
        <v>16</v>
      </c>
      <c r="C9" s="10" t="s">
        <v>2</v>
      </c>
      <c r="D9" s="10">
        <v>9.9999999999999947</v>
      </c>
      <c r="E9" s="10">
        <v>0</v>
      </c>
      <c r="F9" s="10">
        <v>950</v>
      </c>
      <c r="G9" s="10">
        <v>250.00000000000006</v>
      </c>
      <c r="H9" s="10">
        <v>349.99999999999989</v>
      </c>
    </row>
    <row r="10" spans="1:8" ht="14.65" thickBot="1" x14ac:dyDescent="0.5">
      <c r="B10" s="9" t="s">
        <v>17</v>
      </c>
      <c r="C10" s="9" t="s">
        <v>3</v>
      </c>
      <c r="D10" s="9">
        <v>20.000000000000007</v>
      </c>
      <c r="E10" s="9">
        <v>0</v>
      </c>
      <c r="F10" s="9">
        <v>1200</v>
      </c>
      <c r="G10" s="9">
        <v>699.99999999999955</v>
      </c>
      <c r="H10" s="9">
        <v>250.00000000000006</v>
      </c>
    </row>
    <row r="12" spans="1:8" ht="14.65" thickBot="1" x14ac:dyDescent="0.5">
      <c r="A12" t="s">
        <v>10</v>
      </c>
    </row>
    <row r="13" spans="1:8" x14ac:dyDescent="0.45">
      <c r="B13" s="11"/>
      <c r="C13" s="11"/>
      <c r="D13" s="11" t="s">
        <v>22</v>
      </c>
      <c r="E13" s="11" t="s">
        <v>31</v>
      </c>
      <c r="F13" s="11" t="s">
        <v>33</v>
      </c>
      <c r="G13" s="11" t="s">
        <v>28</v>
      </c>
      <c r="H13" s="11" t="s">
        <v>28</v>
      </c>
    </row>
    <row r="14" spans="1:8" ht="14.65" thickBot="1" x14ac:dyDescent="0.5">
      <c r="B14" s="12" t="s">
        <v>13</v>
      </c>
      <c r="C14" s="12" t="s">
        <v>14</v>
      </c>
      <c r="D14" s="12" t="s">
        <v>23</v>
      </c>
      <c r="E14" s="12" t="s">
        <v>32</v>
      </c>
      <c r="F14" s="12" t="s">
        <v>34</v>
      </c>
      <c r="G14" s="12" t="s">
        <v>29</v>
      </c>
      <c r="H14" s="12" t="s">
        <v>30</v>
      </c>
    </row>
    <row r="15" spans="1:8" x14ac:dyDescent="0.45">
      <c r="B15" s="10" t="s">
        <v>18</v>
      </c>
      <c r="C15" s="10" t="s">
        <v>35</v>
      </c>
      <c r="D15" s="10">
        <v>70</v>
      </c>
      <c r="E15" s="10">
        <v>178.57142857142867</v>
      </c>
      <c r="F15" s="10">
        <v>70</v>
      </c>
      <c r="G15" s="10">
        <v>13.999999999999988</v>
      </c>
      <c r="H15" s="10">
        <v>10.500000000000007</v>
      </c>
    </row>
    <row r="16" spans="1:8" x14ac:dyDescent="0.45">
      <c r="B16" s="10" t="s">
        <v>19</v>
      </c>
      <c r="C16" s="10" t="s">
        <v>36</v>
      </c>
      <c r="D16" s="10">
        <v>30</v>
      </c>
      <c r="E16" s="10">
        <v>699.99999999999989</v>
      </c>
      <c r="F16" s="10">
        <v>30</v>
      </c>
      <c r="G16" s="10">
        <v>3.0000000000000022</v>
      </c>
      <c r="H16" s="10">
        <v>4.9999999999999964</v>
      </c>
    </row>
    <row r="17" spans="2:8" ht="14.65" thickBot="1" x14ac:dyDescent="0.5">
      <c r="B17" s="9" t="s">
        <v>20</v>
      </c>
      <c r="C17" s="9" t="s">
        <v>37</v>
      </c>
      <c r="D17" s="9">
        <v>49.999999999999993</v>
      </c>
      <c r="E17" s="9">
        <v>0</v>
      </c>
      <c r="F17" s="9">
        <v>65</v>
      </c>
      <c r="G17" s="9">
        <v>1E+30</v>
      </c>
      <c r="H17" s="9">
        <v>15.000000000000014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5CD-FA66-43A3-A4B9-230A7ABB6B41}">
  <sheetPr codeName="Sheet2"/>
  <dimension ref="A1:H14"/>
  <sheetViews>
    <sheetView workbookViewId="0">
      <selection activeCell="D26" sqref="D26"/>
    </sheetView>
  </sheetViews>
  <sheetFormatPr defaultRowHeight="14.25" x14ac:dyDescent="0.45"/>
  <cols>
    <col min="1" max="1" width="37.73046875" bestFit="1" customWidth="1"/>
    <col min="3" max="3" width="26.3984375" bestFit="1" customWidth="1"/>
    <col min="4" max="4" width="43.59765625" bestFit="1" customWidth="1"/>
    <col min="5" max="5" width="25" bestFit="1" customWidth="1"/>
  </cols>
  <sheetData>
    <row r="1" spans="1:8" ht="15.75" x14ac:dyDescent="0.5">
      <c r="A1" s="38" t="s">
        <v>0</v>
      </c>
      <c r="B1" s="38"/>
      <c r="C1" s="38"/>
      <c r="D1" s="38"/>
      <c r="E1" s="38"/>
      <c r="F1" s="38"/>
      <c r="G1" s="38"/>
      <c r="H1" s="38"/>
    </row>
    <row r="2" spans="1:8" x14ac:dyDescent="0.45">
      <c r="C2" s="39" t="s">
        <v>4</v>
      </c>
      <c r="D2" s="39"/>
      <c r="E2" s="39"/>
    </row>
    <row r="3" spans="1:8" x14ac:dyDescent="0.45">
      <c r="A3" s="2" t="s">
        <v>1</v>
      </c>
      <c r="C3" s="2" t="s">
        <v>6</v>
      </c>
      <c r="D3" s="2" t="s">
        <v>5</v>
      </c>
      <c r="E3" s="2" t="s">
        <v>7</v>
      </c>
    </row>
    <row r="4" spans="1:8" x14ac:dyDescent="0.45">
      <c r="A4" s="2" t="s">
        <v>2</v>
      </c>
      <c r="B4" s="5">
        <v>9.9999999999999947</v>
      </c>
      <c r="C4" s="3">
        <v>1.4</v>
      </c>
      <c r="D4" s="3">
        <v>3</v>
      </c>
      <c r="E4" s="3">
        <v>950</v>
      </c>
    </row>
    <row r="5" spans="1:8" x14ac:dyDescent="0.45">
      <c r="A5" s="2" t="s">
        <v>3</v>
      </c>
      <c r="B5" s="4">
        <v>20.000000000000007</v>
      </c>
      <c r="C5" s="3">
        <v>2.8</v>
      </c>
      <c r="D5" s="3">
        <v>1</v>
      </c>
      <c r="E5" s="3">
        <v>1200</v>
      </c>
    </row>
    <row r="7" spans="1:8" x14ac:dyDescent="0.45">
      <c r="A7" s="2" t="s">
        <v>8</v>
      </c>
    </row>
    <row r="8" spans="1:8" x14ac:dyDescent="0.45">
      <c r="A8" s="2" t="s">
        <v>9</v>
      </c>
    </row>
    <row r="9" spans="1:8" x14ac:dyDescent="0.45">
      <c r="A9" s="2" t="s">
        <v>11</v>
      </c>
      <c r="B9" s="6">
        <f>SUMPRODUCT(B4:B5,E4:E5)</f>
        <v>33500</v>
      </c>
    </row>
    <row r="11" spans="1:8" x14ac:dyDescent="0.45">
      <c r="A11" s="2" t="s">
        <v>10</v>
      </c>
      <c r="D11" s="1" t="s">
        <v>38</v>
      </c>
    </row>
    <row r="12" spans="1:8" x14ac:dyDescent="0.45">
      <c r="A12" s="2" t="s">
        <v>35</v>
      </c>
      <c r="B12" s="8">
        <f>SUMPRODUCT(B4:B5,C4:C5)</f>
        <v>70</v>
      </c>
      <c r="C12" s="7" t="s">
        <v>12</v>
      </c>
      <c r="D12" s="3">
        <v>70</v>
      </c>
    </row>
    <row r="13" spans="1:8" x14ac:dyDescent="0.45">
      <c r="A13" s="2" t="s">
        <v>36</v>
      </c>
      <c r="B13" s="8">
        <f>SUMPRODUCT(B4:B5)</f>
        <v>30</v>
      </c>
      <c r="C13" s="7" t="s">
        <v>12</v>
      </c>
      <c r="D13" s="3">
        <v>30</v>
      </c>
    </row>
    <row r="14" spans="1:8" x14ac:dyDescent="0.45">
      <c r="A14" s="2" t="s">
        <v>37</v>
      </c>
      <c r="B14" s="8">
        <f>SUMPRODUCT(B4:B5,D4:D5)</f>
        <v>49.999999999999993</v>
      </c>
      <c r="C14" s="7" t="s">
        <v>12</v>
      </c>
      <c r="D14" s="3">
        <v>65</v>
      </c>
    </row>
  </sheetData>
  <mergeCells count="2">
    <mergeCell ref="A1:H1"/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6F14-45D6-48FF-86C7-9E019BB7DA98}">
  <dimension ref="A12:E23"/>
  <sheetViews>
    <sheetView tabSelected="1" workbookViewId="0">
      <selection activeCell="G28" sqref="G28"/>
    </sheetView>
  </sheetViews>
  <sheetFormatPr defaultRowHeight="14.25" x14ac:dyDescent="0.45"/>
  <cols>
    <col min="1" max="1" width="10.53125" customWidth="1"/>
    <col min="3" max="3" width="10.265625" bestFit="1" customWidth="1"/>
    <col min="4" max="4" width="13.1328125" bestFit="1" customWidth="1"/>
  </cols>
  <sheetData>
    <row r="12" spans="1:5" x14ac:dyDescent="0.45">
      <c r="A12" t="s">
        <v>41</v>
      </c>
      <c r="C12">
        <v>150</v>
      </c>
    </row>
    <row r="14" spans="1:5" x14ac:dyDescent="0.45">
      <c r="B14" t="s">
        <v>48</v>
      </c>
      <c r="C14" t="s">
        <v>46</v>
      </c>
      <c r="D14" t="s">
        <v>45</v>
      </c>
      <c r="E14" t="s">
        <v>47</v>
      </c>
    </row>
    <row r="15" spans="1:5" x14ac:dyDescent="0.45">
      <c r="A15" t="s">
        <v>43</v>
      </c>
      <c r="B15">
        <v>8.9999999999999982</v>
      </c>
      <c r="C15">
        <v>400</v>
      </c>
      <c r="D15">
        <v>10</v>
      </c>
      <c r="E15">
        <v>3</v>
      </c>
    </row>
    <row r="16" spans="1:5" x14ac:dyDescent="0.45">
      <c r="A16" t="s">
        <v>44</v>
      </c>
      <c r="B16">
        <v>4</v>
      </c>
      <c r="C16">
        <v>300</v>
      </c>
      <c r="D16">
        <v>15</v>
      </c>
      <c r="E16">
        <v>4</v>
      </c>
    </row>
    <row r="18" spans="1:4" x14ac:dyDescent="0.45">
      <c r="A18" t="s">
        <v>42</v>
      </c>
      <c r="B18">
        <f>+SUMPRODUCT(C15:C16,B15:B16)</f>
        <v>4799.9999999999991</v>
      </c>
    </row>
    <row r="21" spans="1:4" x14ac:dyDescent="0.45">
      <c r="A21" t="s">
        <v>49</v>
      </c>
      <c r="B21">
        <f>+B15</f>
        <v>8.9999999999999982</v>
      </c>
      <c r="C21" t="s">
        <v>50</v>
      </c>
      <c r="D21">
        <v>3</v>
      </c>
    </row>
    <row r="22" spans="1:4" x14ac:dyDescent="0.45">
      <c r="B22">
        <f>+B16</f>
        <v>4</v>
      </c>
      <c r="C22" t="s">
        <v>50</v>
      </c>
      <c r="D22">
        <v>4</v>
      </c>
    </row>
    <row r="23" spans="1:4" x14ac:dyDescent="0.45">
      <c r="B23">
        <f>+SUMPRODUCT(D15:D16,B15:B16)</f>
        <v>150</v>
      </c>
      <c r="C23" t="s">
        <v>50</v>
      </c>
      <c r="D23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489F-32CE-481D-B3B0-90038C297740}">
  <dimension ref="A2:E10"/>
  <sheetViews>
    <sheetView workbookViewId="0">
      <selection activeCell="I10" sqref="I10"/>
    </sheetView>
  </sheetViews>
  <sheetFormatPr defaultRowHeight="14.25" x14ac:dyDescent="0.45"/>
  <cols>
    <col min="1" max="1" width="11.6640625" bestFit="1" customWidth="1"/>
    <col min="3" max="3" width="16.33203125" bestFit="1" customWidth="1"/>
    <col min="4" max="4" width="18.9296875" bestFit="1" customWidth="1"/>
  </cols>
  <sheetData>
    <row r="2" spans="1:5" x14ac:dyDescent="0.45">
      <c r="C2" t="s">
        <v>52</v>
      </c>
      <c r="D2" t="s">
        <v>54</v>
      </c>
      <c r="E2" t="s">
        <v>58</v>
      </c>
    </row>
    <row r="3" spans="1:5" x14ac:dyDescent="0.45">
      <c r="B3" t="s">
        <v>55</v>
      </c>
      <c r="C3">
        <v>30</v>
      </c>
      <c r="D3">
        <v>1200</v>
      </c>
      <c r="E3">
        <v>25000</v>
      </c>
    </row>
    <row r="4" spans="1:5" x14ac:dyDescent="0.45">
      <c r="B4" t="s">
        <v>53</v>
      </c>
      <c r="C4">
        <v>20</v>
      </c>
      <c r="D4">
        <v>400</v>
      </c>
      <c r="E4">
        <v>12500</v>
      </c>
    </row>
    <row r="6" spans="1:5" x14ac:dyDescent="0.45">
      <c r="A6" t="s">
        <v>51</v>
      </c>
      <c r="C6">
        <f>+SUMPRODUCT(D3:D4,C3:C4)</f>
        <v>44000</v>
      </c>
    </row>
    <row r="8" spans="1:5" x14ac:dyDescent="0.45">
      <c r="A8" t="s">
        <v>55</v>
      </c>
      <c r="B8">
        <f>+C3</f>
        <v>30</v>
      </c>
      <c r="C8" t="s">
        <v>56</v>
      </c>
      <c r="D8">
        <v>30</v>
      </c>
    </row>
    <row r="9" spans="1:5" x14ac:dyDescent="0.45">
      <c r="A9" t="s">
        <v>53</v>
      </c>
      <c r="B9">
        <f>+C4</f>
        <v>20</v>
      </c>
      <c r="C9" t="s">
        <v>57</v>
      </c>
      <c r="D9">
        <v>60</v>
      </c>
    </row>
    <row r="10" spans="1:5" x14ac:dyDescent="0.45">
      <c r="A10" t="s">
        <v>60</v>
      </c>
      <c r="B10">
        <f>+SUMPRODUCT(E3:E4,C3:C4)</f>
        <v>1000000</v>
      </c>
      <c r="C10" t="s">
        <v>59</v>
      </c>
      <c r="D10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680E-2A3C-4926-869F-F52148C54F14}">
  <dimension ref="A1:U35"/>
  <sheetViews>
    <sheetView workbookViewId="0">
      <selection activeCell="H7" sqref="H7"/>
    </sheetView>
  </sheetViews>
  <sheetFormatPr defaultRowHeight="14.25" x14ac:dyDescent="0.45"/>
  <cols>
    <col min="1" max="1" width="19.6640625" bestFit="1" customWidth="1"/>
    <col min="3" max="3" width="10.1328125" bestFit="1" customWidth="1"/>
    <col min="7" max="7" width="9.19921875" bestFit="1" customWidth="1"/>
    <col min="13" max="13" width="11.265625" bestFit="1" customWidth="1"/>
    <col min="14" max="14" width="11.265625" customWidth="1"/>
    <col min="15" max="15" width="13" bestFit="1" customWidth="1"/>
  </cols>
  <sheetData>
    <row r="1" spans="1:21" x14ac:dyDescent="0.45">
      <c r="A1" s="3" t="s">
        <v>69</v>
      </c>
      <c r="B1" s="25">
        <v>1</v>
      </c>
      <c r="C1" s="25">
        <v>2</v>
      </c>
      <c r="D1" s="25">
        <v>3</v>
      </c>
      <c r="E1" s="26">
        <v>4</v>
      </c>
      <c r="G1" s="3" t="s">
        <v>81</v>
      </c>
      <c r="I1" s="3" t="s">
        <v>70</v>
      </c>
      <c r="K1" s="3" t="s">
        <v>71</v>
      </c>
      <c r="M1" s="3" t="s">
        <v>73</v>
      </c>
      <c r="N1" s="25" t="s">
        <v>14</v>
      </c>
      <c r="O1" s="25" t="s">
        <v>74</v>
      </c>
      <c r="P1" s="25" t="s">
        <v>75</v>
      </c>
      <c r="Q1" s="25" t="s">
        <v>76</v>
      </c>
      <c r="R1" s="25" t="s">
        <v>63</v>
      </c>
      <c r="S1" s="25" t="s">
        <v>65</v>
      </c>
      <c r="T1" s="25" t="s">
        <v>77</v>
      </c>
      <c r="U1" s="26" t="s">
        <v>25</v>
      </c>
    </row>
    <row r="2" spans="1:21" x14ac:dyDescent="0.45">
      <c r="A2" s="23">
        <v>1</v>
      </c>
      <c r="B2">
        <v>33485.758860198119</v>
      </c>
      <c r="C2">
        <v>56552.184555118372</v>
      </c>
      <c r="D2">
        <v>12.689802531943114</v>
      </c>
      <c r="E2" s="19">
        <v>30016.383644736154</v>
      </c>
      <c r="G2" s="23">
        <f>+SUM(B2:E2)</f>
        <v>120067.01686258458</v>
      </c>
      <c r="I2" s="23">
        <v>9</v>
      </c>
      <c r="K2" s="23">
        <v>2.35</v>
      </c>
      <c r="M2" s="23">
        <v>1</v>
      </c>
      <c r="N2" s="23">
        <v>1</v>
      </c>
      <c r="O2">
        <v>0</v>
      </c>
      <c r="P2">
        <v>1</v>
      </c>
      <c r="Q2">
        <v>0.35</v>
      </c>
      <c r="R2" s="13">
        <v>1.1999999999999999E-3</v>
      </c>
      <c r="S2" s="27">
        <v>0.13500000000000001</v>
      </c>
      <c r="T2">
        <v>50000</v>
      </c>
      <c r="U2" s="19">
        <v>2.35</v>
      </c>
    </row>
    <row r="3" spans="1:21" x14ac:dyDescent="0.45">
      <c r="A3" s="23">
        <v>2</v>
      </c>
      <c r="B3">
        <v>13067.542933060462</v>
      </c>
      <c r="C3">
        <v>1.1000000000000001</v>
      </c>
      <c r="D3">
        <v>27524.546562212814</v>
      </c>
      <c r="E3" s="19">
        <v>157665.93209008718</v>
      </c>
      <c r="G3" s="23">
        <f>+SUM(B3:E3)</f>
        <v>198259.12158536047</v>
      </c>
      <c r="I3" s="23">
        <v>5.5</v>
      </c>
      <c r="K3" s="23">
        <v>2.6</v>
      </c>
      <c r="M3" s="23">
        <v>2</v>
      </c>
      <c r="N3" s="23">
        <v>1</v>
      </c>
      <c r="O3">
        <v>1</v>
      </c>
      <c r="P3">
        <v>0</v>
      </c>
      <c r="Q3">
        <v>0.75</v>
      </c>
      <c r="R3" s="13">
        <v>2.5000000000000001E-3</v>
      </c>
      <c r="S3" s="27">
        <v>0.153</v>
      </c>
      <c r="T3">
        <v>60000</v>
      </c>
      <c r="U3" s="19">
        <v>2.6</v>
      </c>
    </row>
    <row r="4" spans="1:21" x14ac:dyDescent="0.45">
      <c r="A4" s="24">
        <v>3</v>
      </c>
      <c r="B4" s="21">
        <v>1.1189835761839737</v>
      </c>
      <c r="C4" s="21">
        <v>0.20241374480446839</v>
      </c>
      <c r="D4" s="21">
        <v>2462.7636352624368</v>
      </c>
      <c r="E4" s="22">
        <v>12317.684265176686</v>
      </c>
      <c r="G4" s="24">
        <f>+SUM(B4:E4)</f>
        <v>14781.769297760111</v>
      </c>
      <c r="I4" s="24">
        <v>2.95</v>
      </c>
      <c r="K4" s="23">
        <v>2.1</v>
      </c>
      <c r="M4" s="23">
        <v>3</v>
      </c>
      <c r="N4" s="23">
        <v>1</v>
      </c>
      <c r="O4">
        <v>1</v>
      </c>
      <c r="P4">
        <v>1</v>
      </c>
      <c r="Q4">
        <v>0.55000000000000004</v>
      </c>
      <c r="R4" s="13">
        <v>3.0000000000000001E-3</v>
      </c>
      <c r="S4" s="27">
        <v>0.115</v>
      </c>
      <c r="T4">
        <v>30000</v>
      </c>
      <c r="U4" s="19">
        <v>2.1</v>
      </c>
    </row>
    <row r="5" spans="1:21" x14ac:dyDescent="0.45">
      <c r="A5" t="s">
        <v>82</v>
      </c>
      <c r="B5">
        <f>+SUM(B2:B4)</f>
        <v>46554.420776834762</v>
      </c>
      <c r="C5">
        <f t="shared" ref="C5:E5" si="0">+SUM(C2:C4)</f>
        <v>56553.486968863173</v>
      </c>
      <c r="D5">
        <f t="shared" si="0"/>
        <v>30000.000000007192</v>
      </c>
      <c r="E5">
        <f t="shared" si="0"/>
        <v>200000.00000000003</v>
      </c>
      <c r="K5" s="24">
        <v>1.55</v>
      </c>
      <c r="M5" s="24">
        <v>4</v>
      </c>
      <c r="N5" s="21">
        <v>0</v>
      </c>
      <c r="O5" s="21">
        <v>0</v>
      </c>
      <c r="P5" s="21">
        <v>0</v>
      </c>
      <c r="Q5" s="21">
        <v>0.25</v>
      </c>
      <c r="R5" s="29">
        <v>8.0000000000000004E-4</v>
      </c>
      <c r="S5" s="28">
        <v>0.157</v>
      </c>
      <c r="T5" s="21">
        <v>200000</v>
      </c>
      <c r="U5" s="22">
        <v>1.55</v>
      </c>
    </row>
    <row r="7" spans="1:21" x14ac:dyDescent="0.45">
      <c r="A7" s="16" t="s">
        <v>72</v>
      </c>
      <c r="B7" s="17">
        <f>+SUMPRODUCT(G2:G4,I2:I4)</f>
        <v>2214634.539911136</v>
      </c>
    </row>
    <row r="8" spans="1:21" x14ac:dyDescent="0.45">
      <c r="A8" s="18" t="s">
        <v>25</v>
      </c>
      <c r="B8" s="19">
        <f>+B5*K2+C5*K3+D5*K4+E5*K5</f>
        <v>629441.95494462107</v>
      </c>
      <c r="M8" s="3" t="s">
        <v>78</v>
      </c>
      <c r="N8" s="25" t="s">
        <v>79</v>
      </c>
      <c r="O8" s="25" t="s">
        <v>74</v>
      </c>
      <c r="P8" s="25" t="s">
        <v>75</v>
      </c>
      <c r="Q8" s="25" t="s">
        <v>76</v>
      </c>
      <c r="R8" s="25" t="s">
        <v>63</v>
      </c>
      <c r="S8" s="26" t="s">
        <v>65</v>
      </c>
    </row>
    <row r="9" spans="1:21" x14ac:dyDescent="0.45">
      <c r="A9" s="20" t="s">
        <v>61</v>
      </c>
      <c r="B9" s="37">
        <f>+B7-B8</f>
        <v>1585192.584966515</v>
      </c>
      <c r="M9" s="23">
        <v>1</v>
      </c>
      <c r="N9">
        <f>+(B2/SUM(B2:E2)*N2+(C2/SUM(B2:E2)*N3+(D2/SUM(B2:E2)*N4+(E2/SUM(B2:E2)*N5))))</f>
        <v>0.75000308636726121</v>
      </c>
      <c r="O9">
        <f>+(B2/SUM(B2:E2)*O2+(C2/SUM(B2:E2)*O3+(D2/SUM(B2:E2)*O4+(E2/SUM(B2:E2)*O5))))</f>
        <v>0.47111084988801055</v>
      </c>
      <c r="P9">
        <f>+(B2/SUM(B2:E2)*P2+(C2/SUM(B2:E2)*P3+(D2/SUM(B2:E2)*P4+(E2/SUM(B2:E2)*P5))))</f>
        <v>0.27899792580895616</v>
      </c>
      <c r="Q9">
        <f>+(B2/SUM(B2:E2)*Q2+(C2/SUM(B2:E2)*Q3+(D2/SUM(B2:E2)*Q4+(E2/SUM(B2:E2)*Q5))))</f>
        <v>0.51342351072598924</v>
      </c>
      <c r="R9" s="34">
        <f>+(B2/SUM(B2:E2)*R2+(C2/SUM(B2:E2)*R3+(D2/SUM(B2:E2)*R4+(E2/SUM(B2:E2)*R5))))</f>
        <v>1.712498184066171E-3</v>
      </c>
      <c r="S9" s="32">
        <f>+(B2/SUM(B2:E2)*S2+(C2/SUM(B2:E2)*S3+(D2/SUM(B2:E2)*S4+(E2/SUM(B2:E2)*S5))))</f>
        <v>0.14897591120337564</v>
      </c>
    </row>
    <row r="10" spans="1:21" x14ac:dyDescent="0.45">
      <c r="M10" s="23">
        <v>2</v>
      </c>
      <c r="N10">
        <f>+(B3/SUM(B3:E3)*N2+(C3/SUM(B3:E3)*N3+(D3/SUM(B3:E3)*N4+(E3/SUM(B3:E3)*N5))))</f>
        <v>0.20474815569984189</v>
      </c>
      <c r="O10">
        <f>+(B3/SUM(B3:E3)*O2+(C3/SUM(B3:E3)*O3+(D3/SUM(B3:E3)*O4+(E3/SUM(B3:E3)*O5))))</f>
        <v>0.13883672207415507</v>
      </c>
      <c r="P10">
        <f>+(B3/SUM(B3:E3)*P2+(C3/SUM(B3:E3)*P3+(D3/SUM(B3:E3)*P4+(E3/SUM(B3:E3)*P5))))</f>
        <v>0.20474260740531097</v>
      </c>
      <c r="Q10">
        <f>+(B3/SUM(B3:E3)*Q2+(C3/SUM(B3:E3)*Q3+(D3/SUM(B3:E3)*Q4+(E3/SUM(B3:E3)*Q5))))</f>
        <v>0.29824326964372139</v>
      </c>
      <c r="R10" s="30">
        <f>+(B3/SUM(B3:E3)*R2+(C3/SUM(B3:E3)*R3+(D3/SUM(B3:E3)*R4+(E3/SUM(B3:E3)*R5))))</f>
        <v>1.1318025878661506E-3</v>
      </c>
      <c r="S10" s="32">
        <f>+(B3/SUM(B3:E3)*S2+(C3/SUM(B3:E3)*S3+(D3/SUM(B3:E3)*S4+(E3/SUM(B3:E3)*S5))))</f>
        <v>0.14971901696831255</v>
      </c>
    </row>
    <row r="11" spans="1:21" x14ac:dyDescent="0.45">
      <c r="A11" t="s">
        <v>67</v>
      </c>
      <c r="M11" s="24">
        <v>3</v>
      </c>
      <c r="N11" s="21">
        <f>+(B4/SUM(B4:E4)*N2+(C4/SUM(B4:E4)*N3+(D4/SUM(B4:E4)*N4+(E4/SUM(B4:E4)*N5))))</f>
        <v>0.1666975706999303</v>
      </c>
      <c r="O11" s="21">
        <f>+(B4/SUM(B4:E4)*O2+(C4/SUM(B4:E4)*O3+(D4/SUM(B4:E4)*O4+(E4/SUM(B4:E4)*O5))))</f>
        <v>0.16662187045365778</v>
      </c>
      <c r="P11" s="21">
        <f>+(B4/SUM(B4:E4)*P2+(C4/SUM(B4:E4)*P3+(D4/SUM(B4:E4)*P4+(E4/SUM(B4:E4)*P5))))</f>
        <v>0.16668387722787514</v>
      </c>
      <c r="Q11" s="21">
        <f>+(B4/SUM(B4:E4)*Q2+(C4/SUM(B4:E4)*Q3+(D4/SUM(B4:E4)*Q4+(E4/SUM(B4:E4)*Q5))))</f>
        <v>0.29999686985513563</v>
      </c>
      <c r="R11" s="31">
        <f>+(B4/SUM(B4:E4)*R2+(C4/SUM(B4:E4)*R3+(D4/SUM(B4:E4)*R4+(E4/SUM(B4:E4)*R5))))</f>
        <v>1.1665915483605287E-3</v>
      </c>
      <c r="S11" s="33">
        <f>+(B4/SUM(B4:E4)*S2+(C4/SUM(B4:E4)*S3+(D4/SUM(B4:E4)*S4+(E4/SUM(B4:E4)*S5))))</f>
        <v>0.15000073638746644</v>
      </c>
    </row>
    <row r="12" spans="1:21" x14ac:dyDescent="0.45">
      <c r="A12">
        <v>1</v>
      </c>
      <c r="B12" t="s">
        <v>50</v>
      </c>
      <c r="C12">
        <v>0.7</v>
      </c>
      <c r="D12" t="s">
        <v>62</v>
      </c>
    </row>
    <row r="13" spans="1:21" x14ac:dyDescent="0.45">
      <c r="A13">
        <v>1</v>
      </c>
      <c r="B13" t="s">
        <v>50</v>
      </c>
      <c r="C13" s="13">
        <v>2E-3</v>
      </c>
      <c r="D13" t="s">
        <v>63</v>
      </c>
    </row>
    <row r="14" spans="1:21" x14ac:dyDescent="0.45">
      <c r="A14">
        <v>2</v>
      </c>
      <c r="B14" t="s">
        <v>50</v>
      </c>
      <c r="C14" s="13">
        <v>3.0000000000000001E-3</v>
      </c>
      <c r="D14" t="s">
        <v>63</v>
      </c>
    </row>
    <row r="15" spans="1:21" x14ac:dyDescent="0.45">
      <c r="A15">
        <v>3</v>
      </c>
      <c r="B15" t="s">
        <v>50</v>
      </c>
      <c r="C15">
        <v>0.3</v>
      </c>
      <c r="D15" t="s">
        <v>62</v>
      </c>
    </row>
    <row r="16" spans="1:21" x14ac:dyDescent="0.45">
      <c r="A16">
        <v>1</v>
      </c>
      <c r="B16" t="s">
        <v>59</v>
      </c>
      <c r="C16" s="14">
        <v>0.75</v>
      </c>
      <c r="D16" t="s">
        <v>64</v>
      </c>
    </row>
    <row r="17" spans="1:6" x14ac:dyDescent="0.45">
      <c r="A17">
        <v>1</v>
      </c>
      <c r="B17" t="s">
        <v>59</v>
      </c>
      <c r="C17" s="14">
        <v>0.1</v>
      </c>
      <c r="D17" t="s">
        <v>65</v>
      </c>
    </row>
    <row r="18" spans="1:6" x14ac:dyDescent="0.45">
      <c r="A18">
        <v>2</v>
      </c>
      <c r="B18" t="s">
        <v>59</v>
      </c>
      <c r="C18" s="14">
        <v>0.1</v>
      </c>
      <c r="D18" t="s">
        <v>65</v>
      </c>
    </row>
    <row r="19" spans="1:6" x14ac:dyDescent="0.45">
      <c r="A19">
        <v>3</v>
      </c>
      <c r="B19" t="s">
        <v>59</v>
      </c>
      <c r="C19" s="14">
        <v>0.1</v>
      </c>
      <c r="D19" t="s">
        <v>65</v>
      </c>
    </row>
    <row r="20" spans="1:6" x14ac:dyDescent="0.45">
      <c r="A20">
        <v>1</v>
      </c>
      <c r="B20" t="s">
        <v>57</v>
      </c>
      <c r="C20" s="14">
        <v>0.15</v>
      </c>
      <c r="D20" t="s">
        <v>65</v>
      </c>
    </row>
    <row r="21" spans="1:6" x14ac:dyDescent="0.45">
      <c r="A21">
        <v>2</v>
      </c>
      <c r="B21" t="s">
        <v>57</v>
      </c>
      <c r="C21" s="14">
        <v>0.15</v>
      </c>
      <c r="D21" t="s">
        <v>65</v>
      </c>
    </row>
    <row r="22" spans="1:6" x14ac:dyDescent="0.45">
      <c r="A22">
        <v>3</v>
      </c>
      <c r="B22" t="s">
        <v>57</v>
      </c>
      <c r="C22" s="14">
        <v>0.15</v>
      </c>
      <c r="D22" t="s">
        <v>65</v>
      </c>
    </row>
    <row r="23" spans="1:6" x14ac:dyDescent="0.45">
      <c r="A23" s="35">
        <v>1</v>
      </c>
      <c r="B23" s="35" t="s">
        <v>57</v>
      </c>
      <c r="C23" s="36">
        <f>1-95%</f>
        <v>5.0000000000000044E-2</v>
      </c>
      <c r="D23" s="35" t="s">
        <v>80</v>
      </c>
      <c r="E23" s="35"/>
      <c r="F23" s="35"/>
    </row>
    <row r="24" spans="1:6" x14ac:dyDescent="0.45">
      <c r="A24" s="35">
        <v>1</v>
      </c>
      <c r="B24" s="35" t="s">
        <v>59</v>
      </c>
      <c r="C24" s="36">
        <v>0.85</v>
      </c>
      <c r="D24" s="35" t="s">
        <v>66</v>
      </c>
      <c r="E24" s="35"/>
      <c r="F24" s="35"/>
    </row>
    <row r="26" spans="1:6" x14ac:dyDescent="0.45">
      <c r="A26" t="s">
        <v>68</v>
      </c>
    </row>
    <row r="27" spans="1:6" x14ac:dyDescent="0.45">
      <c r="A27">
        <v>1</v>
      </c>
      <c r="B27" t="s">
        <v>57</v>
      </c>
      <c r="C27" s="15">
        <v>50000</v>
      </c>
    </row>
    <row r="28" spans="1:6" x14ac:dyDescent="0.45">
      <c r="A28">
        <v>2</v>
      </c>
      <c r="B28" t="s">
        <v>57</v>
      </c>
      <c r="C28" s="15">
        <v>60000</v>
      </c>
    </row>
    <row r="29" spans="1:6" x14ac:dyDescent="0.45">
      <c r="A29">
        <v>3</v>
      </c>
      <c r="B29" t="s">
        <v>57</v>
      </c>
      <c r="C29" s="15">
        <v>30000</v>
      </c>
    </row>
    <row r="30" spans="1:6" x14ac:dyDescent="0.45">
      <c r="A30">
        <v>4</v>
      </c>
      <c r="B30" t="s">
        <v>57</v>
      </c>
      <c r="C30" s="15">
        <v>200000</v>
      </c>
    </row>
    <row r="32" spans="1:6" x14ac:dyDescent="0.45">
      <c r="A32">
        <v>1</v>
      </c>
      <c r="B32" t="s">
        <v>59</v>
      </c>
      <c r="C32">
        <v>0</v>
      </c>
    </row>
    <row r="33" spans="1:3" x14ac:dyDescent="0.45">
      <c r="A33">
        <v>2</v>
      </c>
      <c r="B33" t="s">
        <v>59</v>
      </c>
      <c r="C33">
        <v>0</v>
      </c>
    </row>
    <row r="34" spans="1:3" x14ac:dyDescent="0.45">
      <c r="A34">
        <v>3</v>
      </c>
      <c r="B34" t="s">
        <v>59</v>
      </c>
      <c r="C34">
        <v>0</v>
      </c>
    </row>
    <row r="35" spans="1:3" x14ac:dyDescent="0.45">
      <c r="A35">
        <v>4</v>
      </c>
      <c r="B35" t="s">
        <v>59</v>
      </c>
      <c r="C3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Model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pepec</cp:lastModifiedBy>
  <dcterms:created xsi:type="dcterms:W3CDTF">2015-06-05T18:17:20Z</dcterms:created>
  <dcterms:modified xsi:type="dcterms:W3CDTF">2023-02-07T09:26:02Z</dcterms:modified>
</cp:coreProperties>
</file>