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0EDF470B-9189-42CB-BD28-5958296CCDD0}" xr6:coauthVersionLast="47" xr6:coauthVersionMax="47" xr10:uidLastSave="{00000000-0000-0000-0000-000000000000}"/>
  <bookViews>
    <workbookView xWindow="-120" yWindow="-120" windowWidth="20730" windowHeight="11160" tabRatio="980" activeTab="2" xr2:uid="{00000000-000D-0000-FFFF-FFFF00000000}"/>
  </bookViews>
  <sheets>
    <sheet name="Answer Report 1" sheetId="83" r:id="rId1"/>
    <sheet name="Sensitivity Report 1" sheetId="84" r:id="rId2"/>
    <sheet name="NLP" sheetId="81" r:id="rId3"/>
  </sheets>
  <definedNames>
    <definedName name="solver_adj" localSheetId="2" hidden="1">NLP!$B$12:$F$12,NLP!$I$12:$I$17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NLP!$B$20:$B$22</definedName>
    <definedName name="solver_lhs2" localSheetId="2" hidden="1">NLP!$B$23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NLP!$B$17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1</definedName>
    <definedName name="solver_rhs1" localSheetId="2" hidden="1">NLP!$D$20:$D$22</definedName>
    <definedName name="solver_rhs2" localSheetId="2" hidden="1">NLP!$D$23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81" l="1"/>
  <c r="B20" i="81"/>
  <c r="B17" i="81"/>
  <c r="K13" i="81"/>
  <c r="K14" i="81"/>
  <c r="K15" i="81"/>
  <c r="K16" i="81"/>
  <c r="K17" i="81"/>
  <c r="K12" i="81"/>
  <c r="J17" i="81"/>
  <c r="J16" i="81"/>
  <c r="J15" i="81"/>
  <c r="J14" i="81"/>
  <c r="J13" i="81"/>
  <c r="J12" i="81"/>
  <c r="D23" i="81" l="1"/>
  <c r="D21" i="81"/>
  <c r="C13" i="81"/>
  <c r="C14" i="81" s="1"/>
  <c r="D13" i="81"/>
  <c r="D14" i="81" s="1"/>
  <c r="E13" i="81"/>
  <c r="E14" i="81" s="1"/>
  <c r="F13" i="81"/>
  <c r="F14" i="81" s="1"/>
  <c r="B13" i="81"/>
  <c r="B22" i="81" l="1"/>
  <c r="B14" i="81"/>
  <c r="B23" i="81" s="1"/>
</calcChain>
</file>

<file path=xl/sharedStrings.xml><?xml version="1.0" encoding="utf-8"?>
<sst xmlns="http://schemas.openxmlformats.org/spreadsheetml/2006/main" count="130" uniqueCount="92">
  <si>
    <t>Bookcases</t>
  </si>
  <si>
    <t>Beds</t>
  </si>
  <si>
    <t>Sofas</t>
  </si>
  <si>
    <t>Tables</t>
  </si>
  <si>
    <t>Chairs</t>
  </si>
  <si>
    <t>Weekly Inventory Management Cost</t>
  </si>
  <si>
    <t>Warehouse capacity (cubic feet)</t>
  </si>
  <si>
    <t>Weekly Inventory Management and Purchasing Cost</t>
  </si>
  <si>
    <t>Constraints</t>
  </si>
  <si>
    <t>Decision Variables</t>
  </si>
  <si>
    <t>Objective Function</t>
  </si>
  <si>
    <t>Sign</t>
  </si>
  <si>
    <t>Resources
/Requirement</t>
  </si>
  <si>
    <t>Usage
/Outcome</t>
  </si>
  <si>
    <t>Total Weekly Inventory Management Cost</t>
  </si>
  <si>
    <t>Maximum total space needed at one time</t>
  </si>
  <si>
    <t>Weekly Inventory Management and Purchasing Budget</t>
  </si>
  <si>
    <t>Weekly demand (units), D</t>
  </si>
  <si>
    <t>Holding cost (per unit per week), h</t>
  </si>
  <si>
    <t>Ordering cost (per order), o</t>
  </si>
  <si>
    <t>Purchase price per unit, p</t>
  </si>
  <si>
    <t>Storage space required (cubic feet per unit), s</t>
  </si>
  <si>
    <t>Optimal order quantities, x</t>
  </si>
  <si>
    <t>≤</t>
  </si>
  <si>
    <t>Microsoft Excel 16.0 Answer Report</t>
  </si>
  <si>
    <t>Worksheet: [2-ch4_Furniture - with Constraints - Recorded.xlsx]NLP</t>
  </si>
  <si>
    <t>Report Created: 19/02/2022 20:44:14</t>
  </si>
  <si>
    <t>Result: Solver has converged to the current solution.  All Constraints are satisfied.</t>
  </si>
  <si>
    <t>Solver Engine</t>
  </si>
  <si>
    <t>Engine: GRG Nonlinear</t>
  </si>
  <si>
    <t>Solution Time: 0.062 Seconds.</t>
  </si>
  <si>
    <t>Iterations: 10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</si>
  <si>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</si>
  <si>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</si>
  <si>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</si>
  <si>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</si>
  <si>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</si>
  <si>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</si>
  <si>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</si>
  <si>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</si>
  <si>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</si>
  <si>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</si>
  <si>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</si>
  <si>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</si>
  <si>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</si>
  <si>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</si>
  <si>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</si>
  <si>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$B$17</t>
  </si>
  <si>
    <t>Total Weekly Inventory Management Cost Chairs</t>
  </si>
  <si>
    <t>$B$12</t>
  </si>
  <si>
    <t>Optimal order quantities, x Chairs</t>
  </si>
  <si>
    <t>Contin</t>
  </si>
  <si>
    <t>$C$12</t>
  </si>
  <si>
    <t>Optimal order quantities, x Tables</t>
  </si>
  <si>
    <t>$D$12</t>
  </si>
  <si>
    <t>Optimal order quantities, x Beds</t>
  </si>
  <si>
    <t>$E$12</t>
  </si>
  <si>
    <t>Optimal order quantities, x Sofas</t>
  </si>
  <si>
    <t>$F$12</t>
  </si>
  <si>
    <t>Optimal order quantities, x Bookcases</t>
  </si>
  <si>
    <t>$B$20</t>
  </si>
  <si>
    <t>Maximum total space needed at one time Usage
/Outcome</t>
  </si>
  <si>
    <t>$B$20&lt;=$D$20</t>
  </si>
  <si>
    <t>Binding</t>
  </si>
  <si>
    <t>$B$21</t>
  </si>
  <si>
    <t>Weekly Inventory Management and Purchasing Cost Usage
/Outcome</t>
  </si>
  <si>
    <t>$B$21&lt;=$D$21</t>
  </si>
  <si>
    <t>Not Binding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</si>
  <si>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</si>
  <si>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</si>
  <si>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</si>
  <si>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</si>
  <si>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</si>
  <si>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</si>
  <si>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</si>
  <si>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Deviational Variables</t>
  </si>
  <si>
    <t>Ratio of tables to chairs</t>
  </si>
  <si>
    <t>Ratio Constraint Surplus</t>
  </si>
  <si>
    <t>Ratio Constraint Slack</t>
  </si>
  <si>
    <t>Warehouse Volume Surplus</t>
  </si>
  <si>
    <t>Warehouse Volume Slack</t>
  </si>
  <si>
    <t>Inventory Management Surplus</t>
  </si>
  <si>
    <t>Inventory Management Slack</t>
  </si>
  <si>
    <t>=</t>
  </si>
  <si>
    <t>Minimize total relevant deviation weighted with priorities</t>
  </si>
  <si>
    <t>Priority Coefficients Table</t>
  </si>
  <si>
    <t>Priority 1</t>
  </si>
  <si>
    <t>Priority 2</t>
  </si>
  <si>
    <t>Priority 3</t>
  </si>
  <si>
    <t>No Priority</t>
  </si>
  <si>
    <t>Priority</t>
  </si>
  <si>
    <t>Priority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</si>
</sst>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3" fontId="1" fillId="0" borderId="1" xfId="0" applyNumberFormat="1" applyFont="1" applyBorder="1"/>
    <xf numFmtId="0" fontId="1" fillId="4" borderId="1" xfId="0" applyFont="1" applyFill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3" fontId="0" fillId="0" borderId="1" xfId="0" applyNumberFormat="1" applyBorder="1"/>
    <xf numFmtId="0" fontId="2" fillId="0" borderId="0" xfId="0" applyFont="1"/>
    <xf numFmtId="0" fontId="0" fillId="0" borderId="6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0" fillId="2" borderId="2" xfId="0" applyNumberFormat="1" applyFill="1" applyBorder="1"/>
    <xf numFmtId="164" fontId="0" fillId="0" borderId="1" xfId="0" applyNumberFormat="1" applyFill="1" applyBorder="1"/>
    <xf numFmtId="164" fontId="0" fillId="5" borderId="1" xfId="0" applyNumberFormat="1" applyFill="1" applyBorder="1"/>
    <xf numFmtId="3" fontId="0" fillId="5" borderId="1" xfId="0" applyNumberFormat="1" applyFill="1" applyBorder="1"/>
    <xf numFmtId="0" fontId="1" fillId="0" borderId="0" xfId="0" applyFont="1" applyFill="1" applyBorder="1"/>
    <xf numFmtId="0" fontId="0" fillId="2" borderId="1" xfId="0" applyFill="1" applyBorder="1"/>
    <xf numFmtId="0" fontId="3" fillId="0" borderId="0" xfId="0" applyFont="1" applyFill="1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0" fillId="3" borderId="1" xfId="0" applyNumberFormat="1" applyFill="1" applyBorder="1"/>
    <xf numFmtId="0" fontId="1" fillId="0" borderId="8" xfId="0" applyFont="1" applyFill="1" applyBorder="1"/>
    <xf numFmtId="0" fontId="3" fillId="0" borderId="9" xfId="0" applyFont="1" applyBorder="1"/>
    <xf numFmtId="2" fontId="0" fillId="5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13</xdr:col>
      <xdr:colOff>378619</xdr:colOff>
      <xdr:row>39</xdr:row>
      <xdr:rowOff>152931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AF80E9-CD18-43F5-AF55-250494610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4719" y="3869531"/>
          <a:ext cx="7772400" cy="3962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472C-AF90-46A6-8BE5-EDADBE5E77FB}">
  <dimension ref="A1:G31"/>
  <sheetViews>
    <sheetView showGridLines="0" topLeftCell="A22" workbookViewId="0"/>
  </sheetViews>
  <sheetFormatPr defaultRowHeight="15" x14ac:dyDescent="0.25"/>
  <cols>
    <col min="1" max="1" width="2.28515625" customWidth="1"/>
    <col min="2" max="2" width="6.140625" bestFit="1" customWidth="1"/>
    <col min="3" max="3" width="4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12" bestFit="1" customWidth="1"/>
  </cols>
  <sheetData>
    <row r="1" spans="1:5" x14ac:dyDescent="0.25">
      <c r="A1" s="11" t="s">
        <v>24</v>
      </c>
    </row>
    <row r="2" spans="1:5" x14ac:dyDescent="0.25">
      <c r="A2" s="11" t="s">
        <v>25</v>
      </c>
    </row>
    <row r="3" spans="1:5" x14ac:dyDescent="0.25">
      <c r="A3" s="11" t="s">
        <v>26</v>
      </c>
    </row>
    <row r="4" spans="1:5" x14ac:dyDescent="0.25">
      <c r="A4" s="11" t="s">
        <v>27</v>
      </c>
    </row>
    <row r="5" spans="1:5" x14ac:dyDescent="0.25">
      <c r="A5" s="11" t="s">
        <v>28</v>
      </c>
    </row>
    <row r="6" spans="1:5" x14ac:dyDescent="0.25">
      <c r="A6" s="11"/>
      <c r="B6" t="s">
        <v>29</v>
      </c>
    </row>
    <row r="7" spans="1:5" x14ac:dyDescent="0.25">
      <c r="A7" s="11"/>
      <c r="B7" t="s">
        <v>30</v>
      </c>
    </row>
    <row r="8" spans="1:5" x14ac:dyDescent="0.25">
      <c r="A8" s="11"/>
      <c r="B8" t="s">
        <v>31</v>
      </c>
    </row>
    <row r="9" spans="1:5" x14ac:dyDescent="0.25">
      <c r="A9" s="11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2" spans="1:5" x14ac:dyDescent="0.25">
      <c r="B12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13" t="s">
        <v>37</v>
      </c>
      <c r="C15" s="13" t="s">
        <v>38</v>
      </c>
      <c r="D15" s="13" t="s">
        <v>39</v>
      </c>
      <c r="E15" s="13" t="s">
        <v>40</v>
      </c>
    </row>
    <row r="16" spans="1:5" ht="15.75" thickBot="1" x14ac:dyDescent="0.3">
      <c r="B16" s="12" t="s">
        <v>47</v>
      </c>
      <c r="C16" s="12" t="s">
        <v>48</v>
      </c>
      <c r="D16" s="15">
        <v>139475.58516483518</v>
      </c>
      <c r="E16" s="15">
        <v>6575.0738294684988</v>
      </c>
    </row>
    <row r="19" spans="1:7" ht="15.75" thickBot="1" x14ac:dyDescent="0.3">
      <c r="A19" t="s">
        <v>41</v>
      </c>
    </row>
    <row r="20" spans="1:7" ht="15.75" thickBot="1" x14ac:dyDescent="0.3">
      <c r="B20" s="13" t="s">
        <v>37</v>
      </c>
      <c r="C20" s="13" t="s">
        <v>38</v>
      </c>
      <c r="D20" s="13" t="s">
        <v>39</v>
      </c>
      <c r="E20" s="13" t="s">
        <v>40</v>
      </c>
      <c r="F20" s="13" t="s">
        <v>42</v>
      </c>
    </row>
    <row r="21" spans="1:7" x14ac:dyDescent="0.25">
      <c r="B21" s="14" t="s">
        <v>49</v>
      </c>
      <c r="C21" s="14" t="s">
        <v>50</v>
      </c>
      <c r="D21" s="16">
        <v>10</v>
      </c>
      <c r="E21" s="16">
        <v>296.36287669666109</v>
      </c>
      <c r="F21" s="14" t="s">
        <v>51</v>
      </c>
    </row>
    <row r="22" spans="1:7" x14ac:dyDescent="0.25">
      <c r="B22" s="14" t="s">
        <v>52</v>
      </c>
      <c r="C22" s="14" t="s">
        <v>53</v>
      </c>
      <c r="D22" s="16">
        <v>11</v>
      </c>
      <c r="E22" s="16">
        <v>567.81783733386771</v>
      </c>
      <c r="F22" s="14" t="s">
        <v>51</v>
      </c>
    </row>
    <row r="23" spans="1:7" x14ac:dyDescent="0.25">
      <c r="B23" s="14" t="s">
        <v>54</v>
      </c>
      <c r="C23" s="14" t="s">
        <v>55</v>
      </c>
      <c r="D23" s="16">
        <v>12</v>
      </c>
      <c r="E23" s="16">
        <v>451.02759302415927</v>
      </c>
      <c r="F23" s="14" t="s">
        <v>51</v>
      </c>
    </row>
    <row r="24" spans="1:7" x14ac:dyDescent="0.25">
      <c r="B24" s="14" t="s">
        <v>56</v>
      </c>
      <c r="C24" s="14" t="s">
        <v>57</v>
      </c>
      <c r="D24" s="16">
        <v>13</v>
      </c>
      <c r="E24" s="16">
        <v>483.25636551322958</v>
      </c>
      <c r="F24" s="14" t="s">
        <v>51</v>
      </c>
    </row>
    <row r="25" spans="1:7" ht="15.75" thickBot="1" x14ac:dyDescent="0.3">
      <c r="B25" s="12" t="s">
        <v>58</v>
      </c>
      <c r="C25" s="12" t="s">
        <v>59</v>
      </c>
      <c r="D25" s="15">
        <v>14</v>
      </c>
      <c r="E25" s="15">
        <v>179.45018990782151</v>
      </c>
      <c r="F25" s="12" t="s">
        <v>51</v>
      </c>
    </row>
    <row r="28" spans="1:7" ht="15.75" thickBot="1" x14ac:dyDescent="0.3">
      <c r="A28" t="s">
        <v>8</v>
      </c>
    </row>
    <row r="29" spans="1:7" ht="15.75" thickBot="1" x14ac:dyDescent="0.3">
      <c r="B29" s="13" t="s">
        <v>37</v>
      </c>
      <c r="C29" s="13" t="s">
        <v>38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ht="30" x14ac:dyDescent="0.25">
      <c r="B30" s="14" t="s">
        <v>60</v>
      </c>
      <c r="C30" s="17" t="s">
        <v>61</v>
      </c>
      <c r="D30" s="16">
        <v>200000.00000000003</v>
      </c>
      <c r="E30" s="14" t="s">
        <v>62</v>
      </c>
      <c r="F30" s="14" t="s">
        <v>63</v>
      </c>
      <c r="G30" s="14">
        <v>0</v>
      </c>
    </row>
    <row r="31" spans="1:7" ht="45.75" thickBot="1" x14ac:dyDescent="0.3">
      <c r="B31" s="12" t="s">
        <v>64</v>
      </c>
      <c r="C31" s="18" t="s">
        <v>65</v>
      </c>
      <c r="D31" s="15">
        <v>1245700.0738294683</v>
      </c>
      <c r="E31" s="12" t="s">
        <v>66</v>
      </c>
      <c r="F31" s="12" t="s">
        <v>67</v>
      </c>
      <c r="G31" s="12">
        <v>254299.92617053166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0376-BAE0-49DF-9E4A-D5BA624F5D9E}">
  <dimension ref="A1:E19"/>
  <sheetViews>
    <sheetView showGridLines="0" workbookViewId="0">
      <selection activeCell="E19" sqref="E19"/>
    </sheetView>
  </sheetViews>
  <sheetFormatPr defaultRowHeight="15" x14ac:dyDescent="0.25"/>
  <cols>
    <col min="1" max="1" width="2.28515625" customWidth="1"/>
    <col min="2" max="2" width="6.28515625" bestFit="1" customWidth="1"/>
    <col min="3" max="3" width="35.28515625" bestFit="1" customWidth="1"/>
    <col min="4" max="4" width="12" bestFit="1" customWidth="1"/>
    <col min="5" max="5" width="12.7109375" bestFit="1" customWidth="1"/>
  </cols>
  <sheetData>
    <row r="1" spans="1:5" x14ac:dyDescent="0.25">
      <c r="A1" s="11" t="s">
        <v>68</v>
      </c>
    </row>
    <row r="2" spans="1:5" x14ac:dyDescent="0.25">
      <c r="A2" s="11" t="s">
        <v>25</v>
      </c>
    </row>
    <row r="3" spans="1:5" x14ac:dyDescent="0.25">
      <c r="A3" s="11" t="s">
        <v>26</v>
      </c>
    </row>
    <row r="6" spans="1:5" ht="15.75" thickBot="1" x14ac:dyDescent="0.3">
      <c r="A6" t="s">
        <v>41</v>
      </c>
    </row>
    <row r="7" spans="1:5" x14ac:dyDescent="0.25">
      <c r="B7" s="19"/>
      <c r="C7" s="19"/>
      <c r="D7" s="19" t="s">
        <v>69</v>
      </c>
      <c r="E7" s="19" t="s">
        <v>71</v>
      </c>
    </row>
    <row r="8" spans="1:5" ht="15.75" thickBot="1" x14ac:dyDescent="0.3">
      <c r="B8" s="20" t="s">
        <v>37</v>
      </c>
      <c r="C8" s="20" t="s">
        <v>38</v>
      </c>
      <c r="D8" s="20" t="s">
        <v>70</v>
      </c>
      <c r="E8" s="20" t="s">
        <v>72</v>
      </c>
    </row>
    <row r="9" spans="1:5" x14ac:dyDescent="0.25">
      <c r="B9" s="14" t="s">
        <v>49</v>
      </c>
      <c r="C9" s="14" t="s">
        <v>50</v>
      </c>
      <c r="D9" s="14">
        <v>296.36287669666109</v>
      </c>
      <c r="E9" s="14">
        <v>0</v>
      </c>
    </row>
    <row r="10" spans="1:5" x14ac:dyDescent="0.25">
      <c r="B10" s="14" t="s">
        <v>52</v>
      </c>
      <c r="C10" s="14" t="s">
        <v>53</v>
      </c>
      <c r="D10" s="14">
        <v>567.81783733386771</v>
      </c>
      <c r="E10" s="14">
        <v>0</v>
      </c>
    </row>
    <row r="11" spans="1:5" x14ac:dyDescent="0.25">
      <c r="B11" s="14" t="s">
        <v>54</v>
      </c>
      <c r="C11" s="14" t="s">
        <v>55</v>
      </c>
      <c r="D11" s="14">
        <v>451.02759302415927</v>
      </c>
      <c r="E11" s="14">
        <v>0</v>
      </c>
    </row>
    <row r="12" spans="1:5" x14ac:dyDescent="0.25">
      <c r="B12" s="14" t="s">
        <v>56</v>
      </c>
      <c r="C12" s="14" t="s">
        <v>57</v>
      </c>
      <c r="D12" s="14">
        <v>483.25636551322958</v>
      </c>
      <c r="E12" s="14">
        <v>0</v>
      </c>
    </row>
    <row r="13" spans="1:5" ht="15.75" thickBot="1" x14ac:dyDescent="0.3">
      <c r="B13" s="12" t="s">
        <v>58</v>
      </c>
      <c r="C13" s="12" t="s">
        <v>59</v>
      </c>
      <c r="D13" s="12">
        <v>179.45018990782151</v>
      </c>
      <c r="E13" s="12">
        <v>0</v>
      </c>
    </row>
    <row r="15" spans="1:5" ht="15.75" thickBot="1" x14ac:dyDescent="0.3">
      <c r="A15" t="s">
        <v>8</v>
      </c>
    </row>
    <row r="16" spans="1:5" x14ac:dyDescent="0.25">
      <c r="B16" s="19"/>
      <c r="C16" s="19"/>
      <c r="D16" s="19" t="s">
        <v>69</v>
      </c>
      <c r="E16" s="19" t="s">
        <v>73</v>
      </c>
    </row>
    <row r="17" spans="2:5" ht="15.75" thickBot="1" x14ac:dyDescent="0.3">
      <c r="B17" s="20" t="s">
        <v>37</v>
      </c>
      <c r="C17" s="20" t="s">
        <v>38</v>
      </c>
      <c r="D17" s="20" t="s">
        <v>70</v>
      </c>
      <c r="E17" s="20" t="s">
        <v>74</v>
      </c>
    </row>
    <row r="18" spans="2:5" ht="45" x14ac:dyDescent="0.25">
      <c r="B18" s="14" t="s">
        <v>60</v>
      </c>
      <c r="C18" s="17" t="s">
        <v>61</v>
      </c>
      <c r="D18" s="14">
        <v>200000.00000000003</v>
      </c>
      <c r="E18" s="14">
        <v>-3.8619245801653178E-3</v>
      </c>
    </row>
    <row r="19" spans="2:5" ht="45.75" thickBot="1" x14ac:dyDescent="0.3">
      <c r="B19" s="12" t="s">
        <v>64</v>
      </c>
      <c r="C19" s="18" t="s">
        <v>65</v>
      </c>
      <c r="D19" s="12">
        <v>1245700.0738294683</v>
      </c>
      <c r="E19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DD45-DBF4-4172-B552-5F005FBD3B35}">
  <dimension ref="A1:K23"/>
  <sheetViews>
    <sheetView tabSelected="1" topLeftCell="A4" zoomScale="80" zoomScaleNormal="80" workbookViewId="0">
      <selection activeCell="B12" sqref="B12:F12"/>
    </sheetView>
  </sheetViews>
  <sheetFormatPr defaultRowHeight="15" x14ac:dyDescent="0.25"/>
  <cols>
    <col min="1" max="1" width="60.85546875" bestFit="1" customWidth="1"/>
    <col min="2" max="2" width="15.140625" customWidth="1"/>
    <col min="4" max="4" width="14.85546875" customWidth="1"/>
    <col min="6" max="6" width="13" customWidth="1"/>
    <col min="8" max="8" width="29.28515625" bestFit="1" customWidth="1"/>
    <col min="10" max="10" width="13.140625" customWidth="1"/>
    <col min="11" max="11" width="19" bestFit="1" customWidth="1"/>
  </cols>
  <sheetData>
    <row r="1" spans="1:11" s="7" customFormat="1" x14ac:dyDescent="0.25">
      <c r="A1" s="1" t="s">
        <v>6</v>
      </c>
      <c r="B1" s="5">
        <v>200000</v>
      </c>
      <c r="C1" s="1"/>
      <c r="D1" s="6"/>
      <c r="E1" s="6"/>
      <c r="F1" s="1"/>
    </row>
    <row r="2" spans="1:11" s="7" customFormat="1" x14ac:dyDescent="0.25">
      <c r="A2" s="8" t="s">
        <v>16</v>
      </c>
      <c r="B2" s="2">
        <v>1500000</v>
      </c>
      <c r="C2" s="1"/>
      <c r="D2" s="6"/>
      <c r="E2" s="6"/>
      <c r="F2" s="1"/>
    </row>
    <row r="4" spans="1:11" ht="15.75" x14ac:dyDescent="0.25">
      <c r="A4" s="1"/>
      <c r="B4" s="3" t="s">
        <v>3</v>
      </c>
      <c r="C4" s="3" t="s">
        <v>4</v>
      </c>
      <c r="D4" s="3" t="s">
        <v>1</v>
      </c>
      <c r="E4" s="3" t="s">
        <v>2</v>
      </c>
      <c r="F4" s="3" t="s">
        <v>0</v>
      </c>
      <c r="H4" s="29" t="s">
        <v>85</v>
      </c>
      <c r="I4" s="30"/>
    </row>
    <row r="5" spans="1:11" ht="15.75" x14ac:dyDescent="0.25">
      <c r="A5" s="1" t="s">
        <v>17</v>
      </c>
      <c r="B5" s="1">
        <v>1125</v>
      </c>
      <c r="C5" s="1">
        <v>2750</v>
      </c>
      <c r="D5" s="1">
        <v>3075</v>
      </c>
      <c r="E5" s="1">
        <v>3075</v>
      </c>
      <c r="F5" s="1">
        <v>750</v>
      </c>
      <c r="H5" s="31" t="s">
        <v>86</v>
      </c>
      <c r="I5" s="31">
        <v>1000</v>
      </c>
    </row>
    <row r="6" spans="1:11" ht="15.75" x14ac:dyDescent="0.25">
      <c r="A6" s="1" t="s">
        <v>18</v>
      </c>
      <c r="B6" s="2">
        <v>2</v>
      </c>
      <c r="C6" s="2">
        <v>3</v>
      </c>
      <c r="D6" s="2">
        <v>3</v>
      </c>
      <c r="E6" s="2">
        <v>3</v>
      </c>
      <c r="F6" s="2">
        <v>4</v>
      </c>
      <c r="H6" s="31" t="s">
        <v>87</v>
      </c>
      <c r="I6" s="31">
        <v>50</v>
      </c>
    </row>
    <row r="7" spans="1:11" ht="15.75" x14ac:dyDescent="0.25">
      <c r="A7" s="1" t="s">
        <v>19</v>
      </c>
      <c r="B7" s="2">
        <v>100</v>
      </c>
      <c r="C7" s="2">
        <v>225</v>
      </c>
      <c r="D7" s="2">
        <v>135</v>
      </c>
      <c r="E7" s="2">
        <v>135</v>
      </c>
      <c r="F7" s="2">
        <v>100</v>
      </c>
      <c r="H7" s="31" t="s">
        <v>88</v>
      </c>
      <c r="I7" s="31">
        <v>1</v>
      </c>
    </row>
    <row r="8" spans="1:11" ht="15.75" x14ac:dyDescent="0.25">
      <c r="A8" s="1" t="s">
        <v>20</v>
      </c>
      <c r="B8" s="2">
        <v>45</v>
      </c>
      <c r="C8" s="2">
        <v>85</v>
      </c>
      <c r="D8" s="2">
        <v>125</v>
      </c>
      <c r="E8" s="2">
        <v>155</v>
      </c>
      <c r="F8" s="2">
        <v>125</v>
      </c>
      <c r="H8" s="31" t="s">
        <v>89</v>
      </c>
      <c r="I8" s="31">
        <v>0</v>
      </c>
    </row>
    <row r="9" spans="1:11" x14ac:dyDescent="0.25">
      <c r="A9" s="1" t="s">
        <v>21</v>
      </c>
      <c r="B9" s="1">
        <v>84</v>
      </c>
      <c r="C9" s="1">
        <v>106</v>
      </c>
      <c r="D9" s="1">
        <v>140</v>
      </c>
      <c r="E9" s="1">
        <v>70</v>
      </c>
      <c r="F9" s="1">
        <v>100</v>
      </c>
    </row>
    <row r="11" spans="1:11" x14ac:dyDescent="0.25">
      <c r="A11" s="8" t="s">
        <v>9</v>
      </c>
      <c r="H11" s="11" t="s">
        <v>75</v>
      </c>
      <c r="J11" t="s">
        <v>90</v>
      </c>
      <c r="K11" t="s">
        <v>91</v>
      </c>
    </row>
    <row r="12" spans="1:11" x14ac:dyDescent="0.25">
      <c r="A12" s="1" t="s">
        <v>22</v>
      </c>
      <c r="B12" s="21">
        <v>140.8838971918187</v>
      </c>
      <c r="C12" s="21">
        <v>563.53558876727482</v>
      </c>
      <c r="D12" s="21">
        <v>449.6683074042358</v>
      </c>
      <c r="E12" s="21">
        <v>436.11811568468011</v>
      </c>
      <c r="F12" s="21">
        <v>349.49149092035464</v>
      </c>
      <c r="H12" s="11" t="s">
        <v>78</v>
      </c>
      <c r="I12" s="26">
        <v>0</v>
      </c>
      <c r="J12" t="str">
        <f>H5</f>
        <v>Priority 1</v>
      </c>
      <c r="K12">
        <f>VLOOKUP(J12,$H$5:$I$8,2,FALSE)</f>
        <v>1000</v>
      </c>
    </row>
    <row r="13" spans="1:11" x14ac:dyDescent="0.25">
      <c r="A13" s="8" t="s">
        <v>5</v>
      </c>
      <c r="B13" s="22">
        <f>B6*B12/2+B7*B5/B12</f>
        <v>939.41376641333125</v>
      </c>
      <c r="C13" s="22">
        <f t="shared" ref="C13:F13" si="0">C6*C12/2+C7*C5/C12</f>
        <v>1943.2819533304919</v>
      </c>
      <c r="D13" s="22">
        <f t="shared" si="0"/>
        <v>1597.6829324994987</v>
      </c>
      <c r="E13" s="22">
        <f t="shared" si="0"/>
        <v>1606.0408661146989</v>
      </c>
      <c r="F13" s="22">
        <f t="shared" si="0"/>
        <v>913.58048120326657</v>
      </c>
      <c r="G13" s="4"/>
      <c r="H13" s="11" t="s">
        <v>77</v>
      </c>
      <c r="I13" s="26">
        <v>0</v>
      </c>
      <c r="J13" t="str">
        <f>H6</f>
        <v>Priority 2</v>
      </c>
      <c r="K13">
        <f t="shared" ref="K13:K17" si="1">VLOOKUP(J13,$H$5:$I$8,2,FALSE)</f>
        <v>50</v>
      </c>
    </row>
    <row r="14" spans="1:11" x14ac:dyDescent="0.25">
      <c r="A14" s="8" t="s">
        <v>7</v>
      </c>
      <c r="B14" s="22">
        <f>B13+B5*B8</f>
        <v>51564.41376641333</v>
      </c>
      <c r="C14" s="22">
        <f t="shared" ref="C14:F14" si="2">C13+C5*C8</f>
        <v>235693.2819533305</v>
      </c>
      <c r="D14" s="22">
        <f t="shared" si="2"/>
        <v>385972.68293249951</v>
      </c>
      <c r="E14" s="22">
        <f t="shared" si="2"/>
        <v>478231.04086611472</v>
      </c>
      <c r="F14" s="22">
        <f t="shared" si="2"/>
        <v>94663.580481203273</v>
      </c>
      <c r="H14" s="11" t="s">
        <v>80</v>
      </c>
      <c r="I14" s="26">
        <v>0</v>
      </c>
      <c r="J14" t="str">
        <f>H8</f>
        <v>No Priority</v>
      </c>
      <c r="K14">
        <f t="shared" si="1"/>
        <v>0</v>
      </c>
    </row>
    <row r="15" spans="1:11" x14ac:dyDescent="0.25">
      <c r="H15" s="11" t="s">
        <v>79</v>
      </c>
      <c r="I15" s="26">
        <v>0</v>
      </c>
      <c r="J15" t="str">
        <f>H6</f>
        <v>Priority 2</v>
      </c>
      <c r="K15">
        <f t="shared" si="1"/>
        <v>50</v>
      </c>
    </row>
    <row r="16" spans="1:11" x14ac:dyDescent="0.25">
      <c r="A16" s="8" t="s">
        <v>10</v>
      </c>
      <c r="H16" s="11" t="s">
        <v>82</v>
      </c>
      <c r="I16" s="26">
        <v>0</v>
      </c>
      <c r="J16" t="str">
        <f>H8</f>
        <v>No Priority</v>
      </c>
      <c r="K16">
        <f t="shared" si="1"/>
        <v>0</v>
      </c>
    </row>
    <row r="17" spans="1:11" x14ac:dyDescent="0.25">
      <c r="A17" s="8" t="s">
        <v>84</v>
      </c>
      <c r="B17" s="32">
        <f>SUMPRODUCT(I12:I17,K12:K17)</f>
        <v>0</v>
      </c>
      <c r="D17" s="36"/>
      <c r="H17" s="11" t="s">
        <v>81</v>
      </c>
      <c r="I17" s="26">
        <v>0</v>
      </c>
      <c r="J17" t="str">
        <f>H7</f>
        <v>Priority 3</v>
      </c>
      <c r="K17">
        <f t="shared" si="1"/>
        <v>1</v>
      </c>
    </row>
    <row r="19" spans="1:11" ht="30" x14ac:dyDescent="0.25">
      <c r="A19" s="8" t="s">
        <v>8</v>
      </c>
      <c r="B19" s="9" t="s">
        <v>13</v>
      </c>
      <c r="C19" s="8" t="s">
        <v>11</v>
      </c>
      <c r="D19" s="9" t="s">
        <v>12</v>
      </c>
    </row>
    <row r="20" spans="1:11" x14ac:dyDescent="0.25">
      <c r="A20" s="25" t="s">
        <v>76</v>
      </c>
      <c r="B20" s="35">
        <f>(B12/C12)+I12-I13</f>
        <v>0.25</v>
      </c>
      <c r="C20" t="s">
        <v>83</v>
      </c>
      <c r="D20" s="28">
        <v>0.25</v>
      </c>
    </row>
    <row r="21" spans="1:11" x14ac:dyDescent="0.25">
      <c r="A21" s="33" t="s">
        <v>15</v>
      </c>
      <c r="B21" s="24">
        <f>SUMPRODUCT(B12:F12,B9:F9)+I14-I15</f>
        <v>199999.99999999997</v>
      </c>
      <c r="C21" s="34" t="s">
        <v>83</v>
      </c>
      <c r="D21" s="10">
        <f>B1</f>
        <v>200000</v>
      </c>
    </row>
    <row r="22" spans="1:11" x14ac:dyDescent="0.25">
      <c r="A22" s="33" t="s">
        <v>14</v>
      </c>
      <c r="B22" s="23">
        <f>SUM(B13:F13)+I16-I17</f>
        <v>6999.999999561288</v>
      </c>
      <c r="C22" s="27" t="s">
        <v>83</v>
      </c>
      <c r="D22" s="28">
        <v>7000</v>
      </c>
    </row>
    <row r="23" spans="1:11" x14ac:dyDescent="0.25">
      <c r="A23" s="33" t="s">
        <v>7</v>
      </c>
      <c r="B23" s="23">
        <f>SUM(B14:F14)</f>
        <v>1246124.9999995613</v>
      </c>
      <c r="C23" s="34" t="s">
        <v>23</v>
      </c>
      <c r="D23" s="10">
        <f>B2</f>
        <v>1500000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NLP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2014-10-26T07:06:53Z</dcterms:created>
  <dcterms:modified xsi:type="dcterms:W3CDTF">2022-03-06T05:18:26Z</dcterms:modified>
</cp:coreProperties>
</file>