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40" yWindow="345" windowWidth="21840" windowHeight="13620" firstSheet="1" activeTab="1"/>
  </bookViews>
  <sheets>
    <sheet name="senseInfo" sheetId="4" state="hidden" r:id="rId1"/>
    <sheet name="Copyright" sheetId="12" r:id="rId2"/>
    <sheet name="A" sheetId="1" r:id="rId3"/>
    <sheet name="B" sheetId="9" r:id="rId4"/>
    <sheet name="C" sheetId="6" r:id="rId5"/>
    <sheet name="Past Demand Data" sheetId="7" r:id="rId6"/>
    <sheet name="Past Spot Price Data" sheetId="3" r:id="rId7"/>
    <sheet name="ro_HiddenInfo" sheetId="13" state="hidden" r:id="rId8"/>
  </sheets>
  <definedNames>
    <definedName name="_AtRisk_FitDataRange_FIT_146B9_3BBD" hidden="1">'Past Demand Data'!$B$4:$B$22</definedName>
    <definedName name="_AtRisk_FitDataRange_FIT_2B19C_48248" hidden="1">'Past Demand Data'!$D$4:$D$22</definedName>
    <definedName name="_AtRisk_FitDataRange_FIT_36137_38C8F" localSheetId="3" hidden="1">#REF!</definedName>
    <definedName name="_AtRisk_FitDataRange_FIT_36137_38C8F" localSheetId="4" hidden="1">#REF!</definedName>
    <definedName name="_AtRisk_FitDataRange_FIT_36137_38C8F" hidden="1">#REF!</definedName>
    <definedName name="_AtRisk_FitDataRange_FIT_36DA3_53371" localSheetId="3" hidden="1">'Past Demand Data'!#REF!</definedName>
    <definedName name="_AtRisk_FitDataRange_FIT_36DA3_53371" hidden="1">'Past Demand Data'!#REF!</definedName>
    <definedName name="_AtRisk_FitDataRange_FIT_4441D_2099" hidden="1">'Past Demand Data'!$C$4:$C$22</definedName>
    <definedName name="_AtRisk_FitDataRange_FIT_4D168_A624" hidden="1">'Past Demand Data'!$E$4:$E$21</definedName>
    <definedName name="_AtRisk_FitDataRange_FIT_57F2E_4F75" hidden="1">'Past Demand Data'!$D$4:$D$22</definedName>
    <definedName name="_AtRisk_FitDataRange_FIT_66229_E11D" hidden="1">'Past Demand Data'!$C$4:$C$22</definedName>
    <definedName name="_AtRisk_FitDataRange_FIT_68E27_EF566" hidden="1">'Past Demand Data'!$B$4:$B$22</definedName>
    <definedName name="_AtRisk_FitDataRange_FIT_72CB2_7E449" localSheetId="3" hidden="1">'Past Demand Data'!#REF!</definedName>
    <definedName name="_AtRisk_FitDataRange_FIT_72CB2_7E449" hidden="1">'Past Demand Data'!#REF!</definedName>
    <definedName name="_AtRisk_FitDataRange_FIT_747BA_7A181" hidden="1">'Past Demand Data'!$E$4:$E$21</definedName>
    <definedName name="_AtRisk_FitDataRange_FIT_7F065_AFA8A" localSheetId="3" hidden="1">'Past Spot Price Data'!#REF!</definedName>
    <definedName name="_AtRisk_FitDataRange_FIT_7F065_AFA8A" localSheetId="4" hidden="1">'Past Spot Price Data'!#REF!</definedName>
    <definedName name="_AtRisk_FitDataRange_FIT_7F065_AFA8A" hidden="1">'Past Spot Price Data'!#REF!</definedName>
    <definedName name="_AtRisk_FitDataRange_FIT_9B31_3576E" hidden="1">'Past Demand Data'!$B$4:$B$22</definedName>
    <definedName name="_AtRisk_FitDataRange_FIT_9DFF_770A3" hidden="1">'Past Spot Price Data'!$B$2:$B$76</definedName>
    <definedName name="_AtRisk_FitDataRange_FIT_A2CC_4C7DC" localSheetId="3" hidden="1">#REF!</definedName>
    <definedName name="_AtRisk_FitDataRange_FIT_A2CC_4C7DC" hidden="1">#REF!</definedName>
    <definedName name="_AtRisk_FitDataRange_FIT_A966F_E8D4" localSheetId="3" hidden="1">'Past Spot Price Data'!#REF!</definedName>
    <definedName name="_AtRisk_FitDataRange_FIT_A966F_E8D4" hidden="1">'Past Spot Price Data'!#REF!</definedName>
    <definedName name="_AtRisk_FitDataRange_FIT_ABAC3_78A95" localSheetId="3" hidden="1">'Past Spot Price Data'!#REF!</definedName>
    <definedName name="_AtRisk_FitDataRange_FIT_ABAC3_78A95" localSheetId="4" hidden="1">'Past Spot Price Data'!#REF!</definedName>
    <definedName name="_AtRisk_FitDataRange_FIT_ABAC3_78A95" hidden="1">'Past Spot Price Data'!#REF!</definedName>
    <definedName name="_AtRisk_FitDataRange_FIT_B53F2_E9E71" hidden="1">'Past Demand Data'!$B$4:$B$22</definedName>
    <definedName name="_AtRisk_FitDataRange_FIT_B5ACD_77622" hidden="1">'Past Demand Data'!$C$4:$C$22</definedName>
    <definedName name="_AtRisk_FitDataRange_FIT_BFC0_B7CD" hidden="1">'Past Demand Data'!$C$4:$C$22</definedName>
    <definedName name="_AtRisk_FitDataRange_FIT_DD98F_B6B10" hidden="1">'Past Spot Price Data'!#REF!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jjj" hidden="1">#REF!</definedName>
    <definedName name="lll" hidden="1">'Past Demand Data'!#REF!</definedName>
    <definedName name="OptimizationAdjustableCellAddresses" hidden="1">ro_HiddenInfo!$H$16</definedName>
    <definedName name="Pal_Workbook_GUID" hidden="1">"GCR1AWPZPHJ4AN7B8FKQC6WT"</definedName>
    <definedName name="RiskAfterRecalcMacro" hidden="1">""</definedName>
    <definedName name="RiskAfterSimMacro" hidden="1">""</definedName>
    <definedName name="riskATSSboxGraph" hidden="1">FALSE</definedName>
    <definedName name="riskATSSincludeSimtables" hidden="1">TRUE</definedName>
    <definedName name="riskATSSinputsGraphs" hidden="1">FALSE</definedName>
    <definedName name="riskATSSoutputStatistic" hidden="1">3</definedName>
    <definedName name="riskATSSpercentChangeGraph" hidden="1">TRUE</definedName>
    <definedName name="riskATSSpercentileGraph" hidden="1">TRUE</definedName>
    <definedName name="riskATSSpercentileValue" hidden="1">0.5</definedName>
    <definedName name="riskATSSprintReport" hidden="1">FALSE</definedName>
    <definedName name="riskATSSreportsInActiveBook" hidden="1">FALSE</definedName>
    <definedName name="riskATSSreportsSelected" hidden="1">TRUE</definedName>
    <definedName name="riskATSSsummaryReport" hidden="1">TRUE</definedName>
    <definedName name="riskATSStornadoGraph" hidden="1">TRUE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SwapState" hidden="1">TRUE</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33" i="6" l="1"/>
  <c r="D33" i="6"/>
  <c r="E33" i="6"/>
  <c r="B33" i="6"/>
  <c r="B30" i="9"/>
  <c r="E15" i="6"/>
  <c r="D15" i="6"/>
  <c r="C15" i="6"/>
  <c r="B15" i="6"/>
  <c r="E3" i="6"/>
  <c r="D3" i="6"/>
  <c r="C3" i="6"/>
  <c r="B3" i="6"/>
  <c r="B14" i="9"/>
  <c r="B2" i="9"/>
  <c r="B9" i="1"/>
  <c r="B2" i="1"/>
  <c r="E5" i="4"/>
  <c r="B27" i="6"/>
  <c r="B28" i="6"/>
  <c r="C26" i="6"/>
  <c r="C27" i="6"/>
  <c r="C28" i="6"/>
  <c r="B24" i="9"/>
  <c r="B25" i="9"/>
  <c r="B40" i="9"/>
  <c r="B19" i="1"/>
  <c r="B20" i="1"/>
  <c r="B29" i="1"/>
  <c r="H16" i="13"/>
  <c r="D50" i="6"/>
  <c r="E50" i="6"/>
  <c r="C50" i="6"/>
  <c r="D49" i="6"/>
  <c r="E49" i="6"/>
  <c r="C49" i="6"/>
  <c r="E51" i="6"/>
  <c r="D51" i="6"/>
  <c r="C51" i="6"/>
  <c r="B51" i="6"/>
  <c r="F51" i="6"/>
  <c r="D27" i="6"/>
  <c r="D36" i="6"/>
  <c r="E27" i="6"/>
  <c r="B36" i="6"/>
  <c r="D19" i="6"/>
  <c r="E19" i="6"/>
  <c r="C19" i="6"/>
  <c r="D18" i="6"/>
  <c r="E18" i="6"/>
  <c r="C18" i="6"/>
  <c r="D17" i="6"/>
  <c r="E17" i="6"/>
  <c r="C17" i="6"/>
  <c r="D12" i="6"/>
  <c r="E12" i="6"/>
  <c r="C12" i="6"/>
  <c r="D11" i="6"/>
  <c r="E11" i="6"/>
  <c r="C11" i="6"/>
  <c r="D6" i="6"/>
  <c r="E6" i="6"/>
  <c r="C6" i="6"/>
  <c r="B48" i="9"/>
  <c r="B37" i="1"/>
  <c r="B33" i="9"/>
  <c r="B24" i="1"/>
  <c r="C36" i="6"/>
  <c r="E36" i="6"/>
  <c r="E31" i="6"/>
  <c r="B16" i="1"/>
  <c r="B27" i="1"/>
  <c r="C41" i="6"/>
  <c r="C23" i="6"/>
  <c r="B28" i="9"/>
  <c r="D31" i="6"/>
  <c r="D41" i="6"/>
  <c r="D23" i="6"/>
  <c r="C31" i="6"/>
  <c r="B23" i="6"/>
  <c r="B41" i="6"/>
  <c r="E41" i="6"/>
  <c r="E23" i="6"/>
  <c r="B31" i="6"/>
  <c r="B38" i="9"/>
  <c r="B21" i="9"/>
  <c r="F23" i="6"/>
  <c r="E6" i="4"/>
  <c r="D37" i="6"/>
  <c r="B37" i="6"/>
  <c r="C10" i="6"/>
  <c r="D10" i="6"/>
  <c r="E10" i="6"/>
  <c r="E37" i="6"/>
  <c r="C37" i="6"/>
  <c r="B34" i="9"/>
  <c r="C29" i="6"/>
  <c r="B29" i="6"/>
  <c r="D26" i="6"/>
  <c r="D28" i="6"/>
  <c r="B21" i="1"/>
  <c r="B25" i="1"/>
  <c r="B26" i="1"/>
  <c r="B28" i="1"/>
  <c r="B26" i="9"/>
  <c r="B30" i="1"/>
  <c r="B32" i="1"/>
  <c r="B39" i="1"/>
  <c r="C32" i="6"/>
  <c r="D29" i="6"/>
  <c r="B32" i="6"/>
  <c r="B38" i="6"/>
  <c r="B39" i="6"/>
  <c r="C38" i="6"/>
  <c r="C39" i="6"/>
  <c r="E26" i="6"/>
  <c r="B29" i="9"/>
  <c r="B36" i="9"/>
  <c r="B35" i="9"/>
  <c r="D32" i="6"/>
  <c r="E28" i="6"/>
  <c r="E29" i="6"/>
  <c r="B40" i="6"/>
  <c r="B42" i="6"/>
  <c r="B44" i="6"/>
  <c r="B46" i="6"/>
  <c r="B53" i="6"/>
  <c r="D38" i="6"/>
  <c r="D39" i="6"/>
  <c r="E43" i="6"/>
  <c r="C40" i="6"/>
  <c r="C42" i="6"/>
  <c r="C44" i="6"/>
  <c r="B37" i="9"/>
  <c r="B39" i="9"/>
  <c r="B41" i="9"/>
  <c r="E32" i="6"/>
  <c r="C46" i="6"/>
  <c r="E38" i="6"/>
  <c r="E39" i="6"/>
  <c r="D40" i="6"/>
  <c r="D42" i="6"/>
  <c r="D44" i="6"/>
  <c r="D46" i="6"/>
  <c r="D53" i="6"/>
  <c r="B43" i="9"/>
  <c r="B51" i="9"/>
  <c r="E40" i="6"/>
  <c r="E42" i="6"/>
  <c r="E44" i="6"/>
  <c r="E46" i="6"/>
  <c r="E53" i="6"/>
  <c r="F44" i="6"/>
  <c r="C53" i="6"/>
  <c r="F46" i="6"/>
  <c r="F53" i="6"/>
  <c r="E2" i="4"/>
  <c r="B1" i="13"/>
</calcChain>
</file>

<file path=xl/sharedStrings.xml><?xml version="1.0" encoding="utf-8"?>
<sst xmlns="http://schemas.openxmlformats.org/spreadsheetml/2006/main" count="447" uniqueCount="297">
  <si>
    <t>Revenue</t>
  </si>
  <si>
    <t>Cost Calculations</t>
  </si>
  <si>
    <t>Cost of units from purchase contracts</t>
  </si>
  <si>
    <t>Total Production Costs</t>
  </si>
  <si>
    <t>Net Profit</t>
  </si>
  <si>
    <t>Calculations</t>
  </si>
  <si>
    <t xml:space="preserve">senseTotal: </t>
  </si>
  <si>
    <t>.</t>
  </si>
  <si>
    <t>selectionIndex</t>
  </si>
  <si>
    <t>formulaIndex</t>
  </si>
  <si>
    <t>cellAddress</t>
  </si>
  <si>
    <t>rangeAddress</t>
  </si>
  <si>
    <t>bookName</t>
  </si>
  <si>
    <t>sheetName</t>
  </si>
  <si>
    <t>ioIndex</t>
  </si>
  <si>
    <t>checkSelected</t>
  </si>
  <si>
    <t>baseValue</t>
  </si>
  <si>
    <t>useCellBase</t>
  </si>
  <si>
    <t>minPercent</t>
  </si>
  <si>
    <t>maxPercent</t>
  </si>
  <si>
    <t>minValue</t>
  </si>
  <si>
    <t>maxValue</t>
  </si>
  <si>
    <t>numIntervals</t>
  </si>
  <si>
    <t>intIndex</t>
  </si>
  <si>
    <t>varyWhenStepping</t>
  </si>
  <si>
    <t>intervalMode</t>
  </si>
  <si>
    <t>tableRange</t>
  </si>
  <si>
    <t>analysisString</t>
  </si>
  <si>
    <t>isInput</t>
  </si>
  <si>
    <t>groupIndex</t>
  </si>
  <si>
    <t>groupCount</t>
  </si>
  <si>
    <t>1000000</t>
  </si>
  <si>
    <t/>
  </si>
  <si>
    <t>0</t>
  </si>
  <si>
    <t>600000</t>
  </si>
  <si>
    <t>Q3 2013</t>
  </si>
  <si>
    <t>Q4 2013</t>
  </si>
  <si>
    <t>Q1 2014</t>
  </si>
  <si>
    <t>Q2 2014</t>
  </si>
  <si>
    <t>Q3</t>
  </si>
  <si>
    <t>Q4</t>
  </si>
  <si>
    <t>Q1</t>
  </si>
  <si>
    <t>Q2</t>
  </si>
  <si>
    <t>Value: 0.00</t>
  </si>
  <si>
    <t>Value: 600000.00</t>
  </si>
  <si>
    <t>First supplement source</t>
  </si>
  <si>
    <t>Demand, Pricing, and Contract Terms</t>
  </si>
  <si>
    <t>Purchase Contract</t>
  </si>
  <si>
    <t>Calcuations</t>
  </si>
  <si>
    <t>Cost of units from purchase contract</t>
  </si>
  <si>
    <t>Purchase contract price per unit</t>
  </si>
  <si>
    <t>Purchase contract quantity</t>
  </si>
  <si>
    <t>Option contract quantity</t>
  </si>
  <si>
    <t>Option reservation price</t>
  </si>
  <si>
    <t>Option exercise price</t>
  </si>
  <si>
    <t>Spot price per unit</t>
  </si>
  <si>
    <t>Salvage value per unit</t>
  </si>
  <si>
    <t>Additional production cost per unit</t>
  </si>
  <si>
    <t>Sales price per unit</t>
  </si>
  <si>
    <t>Cost of units supplemented from spot market</t>
  </si>
  <si>
    <t>Total other costs</t>
  </si>
  <si>
    <t>N/A</t>
  </si>
  <si>
    <t>200000</t>
  </si>
  <si>
    <t>400000</t>
  </si>
  <si>
    <t>800000</t>
  </si>
  <si>
    <t>Value: 200000.00</t>
  </si>
  <si>
    <t>Value: 400000.00</t>
  </si>
  <si>
    <t>Value: 800000.00</t>
  </si>
  <si>
    <t>Value: 1000000.00</t>
  </si>
  <si>
    <t>Cost of units supplemented from option contract</t>
  </si>
  <si>
    <t>Purchase contract</t>
  </si>
  <si>
    <t>Option contract</t>
  </si>
  <si>
    <t>Spot market</t>
  </si>
  <si>
    <t>Cost calculations</t>
  </si>
  <si>
    <t>Quantity from purchase contract</t>
  </si>
  <si>
    <t>Quantity left unused</t>
  </si>
  <si>
    <t>Quantity needed to be supplemented</t>
  </si>
  <si>
    <t>Quantity supplemented from option contract</t>
  </si>
  <si>
    <t>Total LCD costs</t>
  </si>
  <si>
    <t>Total production costs</t>
  </si>
  <si>
    <t>Salvage value of unused LCD units</t>
  </si>
  <si>
    <t>Cost of sales</t>
  </si>
  <si>
    <t>Gross profit</t>
  </si>
  <si>
    <t>Operating expenses</t>
  </si>
  <si>
    <t>Selling, general, and administrative</t>
  </si>
  <si>
    <t>Design and research</t>
  </si>
  <si>
    <t>Total operating expenses</t>
  </si>
  <si>
    <t>Net profit</t>
  </si>
  <si>
    <t>Customer demand</t>
  </si>
  <si>
    <t>Customer Demand</t>
  </si>
  <si>
    <t>Quantity needed to be supplemented from spot market</t>
  </si>
  <si>
    <t>Quantity supplemented from spot market</t>
  </si>
  <si>
    <t>Beginning inventory</t>
  </si>
  <si>
    <t>Breakdown of costs</t>
  </si>
  <si>
    <t>Salvage value of ending inventory</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</si>
  <si>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</si>
  <si>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</si>
  <si>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</si>
  <si>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</si>
  <si>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</si>
  <si>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</si>
  <si>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</si>
  <si>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</si>
  <si>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</si>
  <si>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</si>
  <si>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</si>
  <si>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</si>
  <si>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</si>
  <si>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</si>
  <si>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</si>
  <si>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</si>
  <si>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</si>
  <si>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</si>
  <si>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</si>
  <si>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</si>
  <si>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</si>
  <si>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</si>
  <si>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</si>
  <si>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</si>
  <si>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</si>
  <si>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</si>
  <si>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</si>
  <si>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</si>
  <si>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</si>
  <si>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</si>
  <si>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</si>
  <si>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</si>
  <si>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</si>
  <si>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</si>
  <si>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</si>
  <si>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</si>
  <si>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</si>
  <si>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</si>
  <si>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</si>
  <si>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</si>
  <si>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</si>
  <si>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</si>
  <si>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</si>
  <si>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</si>
  <si>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</si>
  <si>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</si>
  <si>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</si>
  <si>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</si>
  <si>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</si>
  <si>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</si>
  <si>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</si>
  <si>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</si>
  <si>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</si>
  <si>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</si>
  <si>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</si>
  <si>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</si>
  <si>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</si>
  <si>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</si>
  <si>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</si>
  <si>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</si>
  <si>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</si>
  <si>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</si>
  <si>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</si>
  <si>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</si>
  <si>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</si>
  <si>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</si>
  <si>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</si>
  <si>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</si>
  <si>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</si>
  <si>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</si>
  <si>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</si>
  <si>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</si>
  <si>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</si>
  <si>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</si>
  <si>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</si>
  <si>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2000000</t>
  </si>
  <si>
    <t xml:space="preserve">Values: 0 to 2000000 </t>
  </si>
  <si>
    <t>1200000</t>
  </si>
  <si>
    <t>1400000</t>
  </si>
  <si>
    <t>1600000</t>
  </si>
  <si>
    <t>1800000</t>
  </si>
  <si>
    <t>Value: 1200000.00</t>
  </si>
  <si>
    <t>Value: 1400000.00</t>
  </si>
  <si>
    <t>Value: 1600000.00</t>
  </si>
  <si>
    <t>Value: 1800000.00</t>
  </si>
  <si>
    <t>Value: 2000000.00</t>
  </si>
  <si>
    <t>Version</t>
  </si>
  <si>
    <t>Historical unit price of the LCD module in the spot market</t>
  </si>
  <si>
    <t>Quarterly demand for version of the MC cellphone</t>
  </si>
  <si>
    <t xml:space="preserve">Reservation fee </t>
  </si>
  <si>
    <t>Reservation fee</t>
  </si>
  <si>
    <t>B9</t>
  </si>
  <si>
    <t>B</t>
  </si>
  <si>
    <t>Operating Expenses</t>
  </si>
  <si>
    <t>FY 2014</t>
  </si>
  <si>
    <t>Konys, Inc., Spreadsheet Supplement</t>
  </si>
  <si>
    <t>Harvard Business School Case N9-613-065</t>
  </si>
  <si>
    <t>Courseware 9-613-703</t>
  </si>
  <si>
    <t>B10</t>
  </si>
  <si>
    <t>C</t>
  </si>
  <si>
    <t>Option contract quantity / Q3 2013</t>
  </si>
  <si>
    <t>UNUSED</t>
  </si>
  <si>
    <t>Description</t>
  </si>
  <si>
    <t># Time Blocks/All Groups Must Be Present</t>
  </si>
  <si>
    <t>Constraint Range</t>
  </si>
  <si>
    <t>#Ranges</t>
  </si>
  <si>
    <t>Adj. Range</t>
  </si>
  <si>
    <t>Min Val or Range</t>
  </si>
  <si>
    <t>Max Val Or Range</t>
  </si>
  <si>
    <t>Flags</t>
  </si>
  <si>
    <t>HARD CONSTRAINT DEV</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</si>
  <si>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</si>
  <si>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</si>
  <si>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</si>
  <si>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</si>
  <si>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</si>
  <si>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</si>
  <si>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</si>
  <si>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</si>
  <si>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</si>
  <si>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</si>
  <si>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</si>
  <si>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</si>
  <si>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Formula Conversion Cell (not used in v5)</t>
  </si>
  <si>
    <t>Number Formatting Cell (introduced in v5)</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</si>
  <si>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</si>
  <si>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</si>
  <si>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</si>
  <si>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</si>
  <si>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</si>
  <si>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</si>
  <si>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</si>
  <si>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</si>
  <si>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</si>
  <si>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</si>
  <si>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</si>
  <si>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</si>
  <si>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Constraint Solver, number of Latin Hypercube stratifications, for reproducing results with Actual Convergence</t>
  </si>
  <si>
    <t>Constraint Solver, total of adjustable cell values, to only pass number of stratifications if model hasn't changed</t>
  </si>
  <si>
    <t>Goal (Cell, Statistic, Parameter), E1: RO Formula to Optimize</t>
  </si>
  <si>
    <t>Goal (Type, Target Value)</t>
  </si>
  <si>
    <t>Population Size</t>
  </si>
  <si>
    <t>Seed (Is Auto, Value)</t>
  </si>
  <si>
    <t>Stop on Errors (before v5: Pause on Errors)</t>
  </si>
  <si>
    <t>Trial Count Stopping (enabled, trial count)</t>
  </si>
  <si>
    <t>Formula Stopping (enabled, formula)</t>
  </si>
  <si>
    <t>Timespan Stopping (enabled, trial count)</t>
  </si>
  <si>
    <t>Progress Stopping (enabled, trial count, max % change, change is percent)</t>
  </si>
  <si>
    <t>Minimize Excel on Startup</t>
  </si>
  <si>
    <t>Show Excel Recalcs (replaces "Update Display" used before v5)</t>
  </si>
  <si>
    <t>Ev4/RO1: Graph Progress</t>
  </si>
  <si>
    <t>Ev4/RO1: Update Display (replaced by Show Excel Recalcs in v5)</t>
  </si>
  <si>
    <t>MACROS</t>
  </si>
  <si>
    <t>Start (enabled, macro)</t>
  </si>
  <si>
    <t>After Storage (enabled, macro)</t>
  </si>
  <si>
    <t>Finish (enabled, macro)</t>
  </si>
  <si>
    <t>5.7.1</t>
  </si>
  <si>
    <t>1.0.0</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</si>
  <si>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</si>
  <si>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</si>
  <si>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</si>
  <si>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</si>
  <si>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</si>
  <si>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</si>
  <si>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</si>
  <si>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</si>
  <si>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</si>
  <si>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</si>
  <si>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</si>
  <si>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RECIPE_x0001_11</t>
  </si>
  <si>
    <t>False,False,False</t>
  </si>
  <si>
    <t>Method + #Operators(Legacy)</t>
  </si>
  <si>
    <t>Mutation Rate (Legacy)</t>
  </si>
  <si>
    <t>Crossover Rate (Legacy)</t>
  </si>
  <si>
    <t>CONSTRAINT SOLVER</t>
  </si>
  <si>
    <t>ROFUNC</t>
  </si>
  <si>
    <t>RISKOPT</t>
  </si>
  <si>
    <t>SOFT CONSTRAINT DEV</t>
  </si>
  <si>
    <t>EVAL (True/False or penalty)</t>
  </si>
  <si>
    <t>Precision (added 6.0)</t>
  </si>
  <si>
    <t>RO Auto Eval Time (added 6.0)</t>
  </si>
  <si>
    <t>Out Stats</t>
  </si>
  <si>
    <t>Genetic Algorithm - Discrete Variable Warning Shown</t>
  </si>
  <si>
    <t>ColorOptimizationCells Called</t>
  </si>
  <si>
    <t>VERSION 6.0 SETTINGS</t>
  </si>
  <si>
    <t>Optimization Engine</t>
  </si>
  <si>
    <t>Mutation Rate (becoming a single settings for all adjustable cell groups)</t>
  </si>
  <si>
    <t>Crossover Rate (becoming a single settings for all adjustable cell groups)</t>
  </si>
  <si>
    <t>Genetic Operators (becoming a single settings for all adjustable cell groups)</t>
  </si>
  <si>
    <t>Stopping on Projected Convergence (added in version 6; other simulation runtime settings got moved to @RISK)</t>
  </si>
  <si>
    <t>Same Seed Each Simulation (this was used in RISKOptimizer version 5 and earlier)</t>
  </si>
  <si>
    <t>Sampling Type (this was used in RISKOptimizer version 5 and earlier)</t>
  </si>
  <si>
    <t>Sim. Stopping Mode, Tolerance (legacy settings used in v5 and earlier)</t>
  </si>
  <si>
    <t>#Iterations - Sim Stopping (legacy setting used in v5 and earlier))</t>
  </si>
  <si>
    <t>Keep Trial-by-Trial Log (if cell has anything other than False consider True, since Evolver 4 didn't have this setting); this setting no longer used staring with version 6</t>
  </si>
  <si>
    <t>Before Recalc (enabled, macro), starting with v6 RISKOptimizer uses corresponding @RISK macro</t>
  </si>
  <si>
    <t>After Recalc (enabled, macro), starting with v6 RISKOptimizer uses corresponding @RISK macro</t>
  </si>
  <si>
    <t>Macro Before Simulation (enabled, macro), starting with v6, this is legacy setting</t>
  </si>
  <si>
    <t>Macro After Simulation (enabled, macro), starting with v6, this is legacy setting</t>
  </si>
  <si>
    <t>1,1,1,1,1,1,1,1,1,1,1</t>
  </si>
  <si>
    <t>6.0.0</t>
  </si>
  <si>
    <t>This courseware was prepared solely as the basis for class discussion.  Cases are not intended to serve as endorsements, sources of primary data, or illustrations of effective or ineffective management.  Copyright © 2012, 2013 President and Fellows of Harvard College.  This product may not be digitized, photocopied, or otherwise reproduced, posted or transmitted, without the permission of Harvard Business School.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</si>
</sst>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quot;$&quot;#,##0"/>
    <numFmt numFmtId="166" formatCode="_(* #,##0_);_(* \(#,##0\);_(* &quot;-&quot;??_);_(@_)"/>
  </numFmts>
  <fonts count="7"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sz val="10"/>
      <color theme="1"/>
      <name val="Arial"/>
      <family val="2"/>
    </font>
    <font>
      <sz val="8"/>
      <color rgb="FF666666"/>
      <name val="Verdana"/>
      <family val="2"/>
    </font>
    <font>
      <b/>
      <sz val="11"/>
      <color theme="3" tint="-0.249977111117893"/>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0" tint="-0.14999847407452621"/>
        <bgColor indexed="64"/>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s>
  <borders count="16">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right style="medium">
        <color auto="1"/>
      </right>
      <top/>
      <bottom style="thin">
        <color auto="1"/>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thin">
        <color auto="1"/>
      </top>
      <bottom/>
      <diagonal/>
    </border>
    <border>
      <left/>
      <right/>
      <top style="thick">
        <color auto="1"/>
      </top>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0" borderId="0"/>
  </cellStyleXfs>
  <cellXfs count="91">
    <xf numFmtId="0" fontId="0" fillId="0" borderId="0" xfId="0"/>
    <xf numFmtId="0" fontId="1" fillId="0" borderId="0" xfId="0" applyFont="1"/>
    <xf numFmtId="0" fontId="0" fillId="0" borderId="1" xfId="0" applyBorder="1"/>
    <xf numFmtId="0" fontId="0" fillId="0" borderId="3" xfId="0" applyBorder="1"/>
    <xf numFmtId="4" fontId="0" fillId="0" borderId="4" xfId="0" applyNumberFormat="1" applyBorder="1"/>
    <xf numFmtId="164" fontId="0" fillId="0" borderId="4" xfId="0" applyNumberFormat="1" applyBorder="1"/>
    <xf numFmtId="0" fontId="0" fillId="0" borderId="4" xfId="0" applyBorder="1"/>
    <xf numFmtId="0" fontId="0" fillId="0" borderId="5" xfId="0" applyBorder="1"/>
    <xf numFmtId="0" fontId="1" fillId="0" borderId="1" xfId="0" applyFont="1" applyBorder="1"/>
    <xf numFmtId="0" fontId="1" fillId="0" borderId="3" xfId="0" applyFont="1" applyBorder="1"/>
    <xf numFmtId="0" fontId="1" fillId="0" borderId="3" xfId="0" applyFont="1" applyBorder="1" applyAlignment="1">
      <alignment horizontal="left" indent="1"/>
    </xf>
    <xf numFmtId="0" fontId="0" fillId="0" borderId="0" xfId="0" quotePrefix="1"/>
    <xf numFmtId="1" fontId="0" fillId="0" borderId="4" xfId="0" applyNumberFormat="1" applyBorder="1"/>
    <xf numFmtId="164" fontId="0" fillId="0" borderId="0" xfId="0" applyNumberFormat="1" applyBorder="1"/>
    <xf numFmtId="0" fontId="0" fillId="0" borderId="0" xfId="0" applyBorder="1"/>
    <xf numFmtId="1" fontId="0" fillId="0" borderId="0" xfId="0" applyNumberFormat="1" applyBorder="1"/>
    <xf numFmtId="0" fontId="0" fillId="0" borderId="0" xfId="0" applyFont="1" applyBorder="1" applyAlignment="1">
      <alignment horizontal="right"/>
    </xf>
    <xf numFmtId="0" fontId="0" fillId="0" borderId="3" xfId="0" applyFont="1" applyBorder="1"/>
    <xf numFmtId="0" fontId="0" fillId="0" borderId="4" xfId="0" applyFont="1" applyBorder="1" applyAlignment="1">
      <alignment horizontal="right"/>
    </xf>
    <xf numFmtId="164" fontId="0" fillId="0" borderId="6" xfId="0" applyNumberFormat="1" applyBorder="1"/>
    <xf numFmtId="0" fontId="0" fillId="0" borderId="0" xfId="0"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2" fillId="3" borderId="5" xfId="0" applyFont="1" applyFill="1" applyBorder="1" applyAlignment="1">
      <alignment horizontal="right"/>
    </xf>
    <xf numFmtId="0" fontId="1" fillId="0" borderId="3" xfId="0" applyFont="1" applyBorder="1" applyAlignment="1">
      <alignment horizontal="left"/>
    </xf>
    <xf numFmtId="2" fontId="0" fillId="0" borderId="0" xfId="0" applyNumberFormat="1"/>
    <xf numFmtId="165" fontId="0" fillId="0" borderId="0" xfId="0" applyNumberFormat="1" applyBorder="1"/>
    <xf numFmtId="165" fontId="1" fillId="0" borderId="0" xfId="0" applyNumberFormat="1" applyFont="1" applyBorder="1"/>
    <xf numFmtId="164" fontId="1" fillId="0" borderId="0" xfId="0" applyNumberFormat="1" applyFont="1" applyBorder="1"/>
    <xf numFmtId="0" fontId="1" fillId="0" borderId="0" xfId="0" applyFont="1" applyFill="1" applyBorder="1" applyAlignment="1">
      <alignment horizontal="right"/>
    </xf>
    <xf numFmtId="165" fontId="0" fillId="0" borderId="13" xfId="0" applyNumberFormat="1" applyBorder="1"/>
    <xf numFmtId="165" fontId="1" fillId="0" borderId="13" xfId="0" applyNumberFormat="1" applyFont="1" applyBorder="1"/>
    <xf numFmtId="0" fontId="0" fillId="0" borderId="13" xfId="0" applyBorder="1"/>
    <xf numFmtId="0" fontId="1" fillId="0" borderId="3" xfId="0" applyFont="1" applyFill="1" applyBorder="1" applyAlignment="1">
      <alignment horizontal="left"/>
    </xf>
    <xf numFmtId="0" fontId="0" fillId="0" borderId="3" xfId="0" applyFont="1" applyBorder="1" applyAlignment="1">
      <alignment horizontal="left" indent="1"/>
    </xf>
    <xf numFmtId="165" fontId="0" fillId="0" borderId="4" xfId="0" applyNumberFormat="1" applyBorder="1"/>
    <xf numFmtId="165" fontId="0" fillId="0" borderId="9" xfId="0" applyNumberFormat="1" applyBorder="1"/>
    <xf numFmtId="165" fontId="1" fillId="0" borderId="4" xfId="0" applyNumberFormat="1" applyFont="1" applyBorder="1"/>
    <xf numFmtId="0" fontId="2" fillId="0" borderId="0" xfId="0" applyFont="1" applyBorder="1" applyAlignment="1">
      <alignment horizontal="right"/>
    </xf>
    <xf numFmtId="165" fontId="1" fillId="0" borderId="14" xfId="0" applyNumberFormat="1" applyFont="1" applyBorder="1"/>
    <xf numFmtId="165" fontId="0" fillId="0" borderId="4" xfId="0" applyNumberFormat="1" applyFont="1" applyBorder="1"/>
    <xf numFmtId="0" fontId="0" fillId="0" borderId="0" xfId="0" applyFill="1"/>
    <xf numFmtId="165" fontId="1" fillId="0" borderId="2" xfId="0" applyNumberFormat="1" applyFont="1" applyBorder="1"/>
    <xf numFmtId="0" fontId="0" fillId="0" borderId="3" xfId="0" applyBorder="1" applyAlignment="1">
      <alignment horizontal="left" indent="1"/>
    </xf>
    <xf numFmtId="0" fontId="0" fillId="0" borderId="0" xfId="0" applyFont="1" applyBorder="1" applyAlignment="1">
      <alignment horizontal="left" indent="1"/>
    </xf>
    <xf numFmtId="166" fontId="0" fillId="0" borderId="4" xfId="1" applyNumberFormat="1" applyFont="1" applyBorder="1"/>
    <xf numFmtId="164" fontId="0" fillId="0" borderId="8" xfId="0" applyNumberFormat="1" applyBorder="1"/>
    <xf numFmtId="0" fontId="1" fillId="0" borderId="3" xfId="0" applyFont="1" applyFill="1" applyBorder="1"/>
    <xf numFmtId="0" fontId="0" fillId="0" borderId="3" xfId="0" applyFont="1" applyFill="1" applyBorder="1" applyAlignment="1">
      <alignment horizontal="left" indent="1"/>
    </xf>
    <xf numFmtId="166" fontId="0" fillId="0" borderId="2" xfId="1" applyNumberFormat="1" applyFont="1" applyBorder="1"/>
    <xf numFmtId="3" fontId="0" fillId="2" borderId="4" xfId="0" applyNumberFormat="1" applyFill="1" applyBorder="1"/>
    <xf numFmtId="37" fontId="0" fillId="0" borderId="4" xfId="1" applyNumberFormat="1" applyFont="1" applyBorder="1"/>
    <xf numFmtId="3" fontId="0" fillId="0" borderId="4" xfId="1" applyNumberFormat="1" applyFont="1" applyBorder="1"/>
    <xf numFmtId="3" fontId="0" fillId="0" borderId="2" xfId="0" applyNumberFormat="1" applyBorder="1"/>
    <xf numFmtId="3" fontId="0" fillId="0" borderId="4" xfId="0" applyNumberFormat="1" applyBorder="1"/>
    <xf numFmtId="37" fontId="0" fillId="0" borderId="0" xfId="1" applyNumberFormat="1" applyFont="1" applyBorder="1"/>
    <xf numFmtId="37" fontId="0" fillId="2" borderId="0" xfId="1" applyNumberFormat="1" applyFont="1" applyFill="1" applyBorder="1"/>
    <xf numFmtId="3" fontId="1" fillId="0" borderId="0" xfId="0" applyNumberFormat="1" applyFont="1" applyBorder="1"/>
    <xf numFmtId="3" fontId="0" fillId="0" borderId="0" xfId="0" applyNumberFormat="1" applyBorder="1"/>
    <xf numFmtId="165" fontId="0" fillId="0" borderId="10" xfId="0" applyNumberFormat="1" applyBorder="1"/>
    <xf numFmtId="165" fontId="0" fillId="0" borderId="10" xfId="0" applyNumberFormat="1" applyBorder="1" applyAlignment="1">
      <alignment horizontal="right"/>
    </xf>
    <xf numFmtId="165" fontId="0" fillId="0" borderId="0" xfId="0" applyNumberFormat="1"/>
    <xf numFmtId="37" fontId="0" fillId="0" borderId="0" xfId="0" applyNumberFormat="1"/>
    <xf numFmtId="0" fontId="1" fillId="0" borderId="3" xfId="0" applyFont="1" applyBorder="1" applyAlignment="1">
      <alignment horizontal="right"/>
    </xf>
    <xf numFmtId="165" fontId="0" fillId="3" borderId="6" xfId="0" applyNumberFormat="1" applyFill="1" applyBorder="1"/>
    <xf numFmtId="0" fontId="1" fillId="0" borderId="0" xfId="0" applyFont="1" applyBorder="1" applyAlignment="1">
      <alignment horizontal="center"/>
    </xf>
    <xf numFmtId="0" fontId="1" fillId="0" borderId="0" xfId="0" applyFont="1" applyFill="1" applyBorder="1" applyAlignment="1">
      <alignment horizontal="center"/>
    </xf>
    <xf numFmtId="165" fontId="1" fillId="0" borderId="7" xfId="0" applyNumberFormat="1" applyFont="1" applyBorder="1"/>
    <xf numFmtId="165" fontId="1" fillId="0" borderId="11" xfId="0" applyNumberFormat="1" applyFont="1" applyFill="1" applyBorder="1"/>
    <xf numFmtId="9" fontId="1" fillId="0" borderId="0" xfId="2" applyFont="1" applyAlignment="1">
      <alignment horizontal="center"/>
    </xf>
    <xf numFmtId="9" fontId="0" fillId="0" borderId="0" xfId="2" applyFont="1" applyAlignment="1">
      <alignment horizontal="center"/>
    </xf>
    <xf numFmtId="9" fontId="1" fillId="0" borderId="0" xfId="2" applyFont="1" applyFill="1" applyBorder="1" applyAlignment="1">
      <alignment horizontal="center"/>
    </xf>
    <xf numFmtId="165" fontId="1" fillId="3" borderId="8" xfId="0" applyNumberFormat="1" applyFont="1" applyFill="1" applyBorder="1"/>
    <xf numFmtId="37" fontId="0" fillId="0" borderId="0" xfId="1" applyNumberFormat="1" applyFont="1" applyAlignment="1">
      <alignment horizontal="center"/>
    </xf>
    <xf numFmtId="0" fontId="1" fillId="0" borderId="0" xfId="0" applyFont="1" applyAlignment="1">
      <alignment horizontal="left"/>
    </xf>
    <xf numFmtId="43" fontId="0" fillId="0" borderId="0" xfId="1" applyFont="1"/>
    <xf numFmtId="43" fontId="0" fillId="0" borderId="0" xfId="0" applyNumberFormat="1"/>
    <xf numFmtId="9" fontId="0" fillId="0" borderId="0" xfId="0" applyNumberFormat="1"/>
    <xf numFmtId="0" fontId="4" fillId="0" borderId="0" xfId="3"/>
    <xf numFmtId="0" fontId="0" fillId="0" borderId="0" xfId="0" applyAlignment="1">
      <alignment horizontal="left"/>
    </xf>
    <xf numFmtId="0" fontId="0" fillId="0" borderId="15" xfId="0" applyBorder="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4" borderId="0" xfId="0" quotePrefix="1" applyFill="1" applyAlignment="1">
      <alignment horizontal="left"/>
    </xf>
    <xf numFmtId="0" fontId="0" fillId="0" borderId="0" xfId="0" quotePrefix="1" applyAlignment="1">
      <alignment horizontal="left"/>
    </xf>
    <xf numFmtId="37" fontId="0" fillId="0" borderId="0" xfId="0" applyNumberFormat="1" applyAlignment="1">
      <alignment horizontal="left"/>
    </xf>
    <xf numFmtId="37" fontId="0" fillId="4" borderId="0" xfId="0" applyNumberFormat="1" applyFill="1" applyAlignment="1">
      <alignment horizontal="left"/>
    </xf>
    <xf numFmtId="165" fontId="6" fillId="3" borderId="12" xfId="0" applyNumberFormat="1" applyFont="1" applyFill="1" applyBorder="1"/>
    <xf numFmtId="0" fontId="5" fillId="0" borderId="0" xfId="3" applyFont="1" applyAlignment="1">
      <alignment horizontal="left" vertical="center" wrapText="1"/>
    </xf>
  </cellXfs>
  <cellStyles count="4">
    <cellStyle name="Comma" xfId="1" builtinId="3"/>
    <cellStyle name="Normal" xfId="0" builtinId="0"/>
    <cellStyle name="Normal 2" xfId="3"/>
    <cellStyle name="Percent" xfId="2" builtinId="5"/>
  </cellStyles>
  <dxfs count="45">
    <dxf>
      <font>
        <color rgb="FF0000FF"/>
      </font>
    </dxf>
    <dxf>
      <font>
        <color rgb="FFFFD700"/>
      </font>
      <border>
        <left style="thin">
          <color rgb="FFFFD700"/>
        </left>
        <right style="thin">
          <color rgb="FFFFD700"/>
        </right>
        <top style="thin">
          <color rgb="FFFFD700"/>
        </top>
        <bottom style="thin">
          <color rgb="FFFFD700"/>
        </bottom>
      </border>
    </dxf>
    <dxf>
      <font>
        <color rgb="FFFFD700"/>
      </font>
      <border>
        <left style="thin">
          <color rgb="FFFFD700"/>
        </left>
        <right style="thin">
          <color rgb="FFFFD700"/>
        </right>
        <top style="thin">
          <color rgb="FFFFD700"/>
        </top>
        <bottom style="thin">
          <color rgb="FFFFD700"/>
        </bottom>
      </border>
    </dxf>
    <dxf>
      <font>
        <color rgb="FFFFD700"/>
      </font>
      <border>
        <left style="thin">
          <color rgb="FFFFD700"/>
        </left>
        <right style="thin">
          <color rgb="FFFFD700"/>
        </right>
        <top style="thin">
          <color rgb="FFFFD700"/>
        </top>
        <bottom style="thin">
          <color rgb="FFFFD700"/>
        </bottom>
      </border>
    </dxf>
    <dxf>
      <font>
        <color rgb="FFFFD700"/>
      </font>
      <border>
        <left style="thin">
          <color rgb="FFFFD700"/>
        </left>
        <right style="thin">
          <color rgb="FFFFD700"/>
        </right>
        <top style="thin">
          <color rgb="FFFFD700"/>
        </top>
        <bottom style="thin">
          <color rgb="FFFFD700"/>
        </bottom>
      </border>
    </dxf>
    <dxf>
      <font>
        <color rgb="FFDC143C"/>
      </font>
      <border>
        <left style="thin">
          <color rgb="FFDC143C"/>
        </left>
        <right style="thin">
          <color rgb="FFDC143C"/>
        </right>
        <top style="thin">
          <color rgb="FFDC143C"/>
        </top>
        <bottom style="thin">
          <color rgb="FFDC143C"/>
        </bottom>
      </border>
    </dxf>
    <dxf>
      <font>
        <color rgb="FFDC143C"/>
      </font>
      <border>
        <left style="thin">
          <color rgb="FFDC143C"/>
        </left>
        <right style="thin">
          <color rgb="FFDC143C"/>
        </right>
        <top style="thin">
          <color rgb="FFDC143C"/>
        </top>
        <bottom style="thin">
          <color rgb="FFDC143C"/>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ill>
        <patternFill>
          <bgColor indexed="26"/>
        </patternFill>
      </fill>
    </dxf>
    <dxf>
      <font>
        <color rgb="FFFFFFFF"/>
      </font>
      <fill>
        <patternFill>
          <bgColor rgb="FF0000FF"/>
        </patternFill>
      </fill>
    </dxf>
    <dxf>
      <fill>
        <patternFill>
          <bgColor indexed="26"/>
        </patternFill>
      </fill>
    </dxf>
    <dxf>
      <font>
        <color rgb="FFFFFFFF"/>
      </font>
      <fill>
        <patternFill>
          <bgColor rgb="FF0000FF"/>
        </patternFill>
      </fill>
    </dxf>
    <dxf>
      <fill>
        <patternFill>
          <bgColor indexed="26"/>
        </patternFill>
      </fill>
    </dxf>
    <dxf>
      <fill>
        <patternFill>
          <bgColor indexed="26"/>
        </patternFill>
      </fill>
    </dxf>
    <dxf>
      <font>
        <color rgb="FFDC143C"/>
      </font>
      <border>
        <left style="thin">
          <color rgb="FFDC143C"/>
        </left>
        <right style="thin">
          <color rgb="FFDC143C"/>
        </right>
        <top style="thin">
          <color rgb="FFDC143C"/>
        </top>
        <bottom style="thin">
          <color rgb="FFDC143C"/>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DC143C"/>
      </font>
    </dxf>
    <dxf>
      <font>
        <color rgb="FF0000FF"/>
      </font>
    </dxf>
    <dxf>
      <font>
        <color rgb="FFFFFFFF"/>
      </font>
      <fill>
        <patternFill>
          <bgColor rgb="FFDC143C"/>
        </patternFill>
      </fill>
    </dxf>
    <dxf>
      <font>
        <color rgb="FFDC143C"/>
      </font>
      <border>
        <left style="thin">
          <color rgb="FFDC143C"/>
        </left>
        <right style="thin">
          <color rgb="FFDC143C"/>
        </right>
        <top style="thin">
          <color rgb="FFDC143C"/>
        </top>
        <bottom style="thin">
          <color rgb="FFDC143C"/>
        </bottom>
      </border>
    </dxf>
    <dxf>
      <font>
        <color rgb="FF0000FF"/>
      </font>
      <border>
        <left style="thin">
          <color rgb="FF0000FF"/>
        </left>
        <right style="thin">
          <color rgb="FF0000FF"/>
        </right>
        <top style="thin">
          <color rgb="FF0000FF"/>
        </top>
        <bottom style="thin">
          <color rgb="FF0000FF"/>
        </bottom>
      </border>
    </dxf>
    <dxf>
      <font>
        <color rgb="FF0000FF"/>
      </font>
      <border>
        <left style="thin">
          <color rgb="FF0000FF"/>
        </left>
        <right style="thin">
          <color rgb="FF0000FF"/>
        </right>
        <top style="thin">
          <color rgb="FF0000FF"/>
        </top>
        <bottom style="thin">
          <color rgb="FF0000FF"/>
        </bottom>
      </border>
    </dxf>
    <dxf>
      <font>
        <color rgb="FFDC143C"/>
      </font>
    </dxf>
    <dxf>
      <font>
        <color rgb="FFDC143C"/>
      </font>
    </dxf>
    <dxf>
      <font>
        <color rgb="FF0000FF"/>
      </font>
    </dxf>
    <dxf>
      <fill>
        <patternFill>
          <bgColor indexed="26"/>
        </patternFill>
      </fill>
    </dxf>
    <dxf>
      <font>
        <color rgb="FFFFFFFF"/>
      </font>
      <fill>
        <patternFill>
          <bgColor rgb="FF0000FF"/>
        </patternFill>
      </fill>
    </dxf>
    <dxf>
      <fill>
        <patternFill>
          <bgColor indexed="26"/>
        </patternFill>
      </fill>
    </dxf>
    <dxf>
      <font>
        <color rgb="FFFFFFFF"/>
      </font>
      <fill>
        <patternFill>
          <bgColor rgb="FFDC14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6"/>
  <sheetViews>
    <sheetView workbookViewId="0"/>
  </sheetViews>
  <sheetFormatPr defaultColWidth="8.85546875" defaultRowHeight="15" x14ac:dyDescent="0.25"/>
  <cols>
    <col min="1" max="26" width="18.7109375" customWidth="1"/>
  </cols>
  <sheetData>
    <row r="1" spans="1:89" x14ac:dyDescent="0.25">
      <c r="A1" t="s">
        <v>8</v>
      </c>
      <c r="B1" t="s">
        <v>15</v>
      </c>
      <c r="C1" t="s">
        <v>12</v>
      </c>
      <c r="D1" t="s">
        <v>13</v>
      </c>
      <c r="E1" t="s">
        <v>10</v>
      </c>
      <c r="F1" t="s">
        <v>11</v>
      </c>
      <c r="G1" t="s">
        <v>27</v>
      </c>
      <c r="H1" t="s">
        <v>18</v>
      </c>
      <c r="I1" t="s">
        <v>19</v>
      </c>
      <c r="J1" t="s">
        <v>20</v>
      </c>
      <c r="K1" t="s">
        <v>21</v>
      </c>
      <c r="L1" t="s">
        <v>16</v>
      </c>
      <c r="M1" t="s">
        <v>22</v>
      </c>
      <c r="N1" t="s">
        <v>24</v>
      </c>
      <c r="O1" t="s">
        <v>28</v>
      </c>
      <c r="P1" t="s">
        <v>30</v>
      </c>
      <c r="Q1" t="s">
        <v>29</v>
      </c>
      <c r="R1" t="s">
        <v>9</v>
      </c>
      <c r="S1" t="s">
        <v>14</v>
      </c>
      <c r="Y1" t="s">
        <v>23</v>
      </c>
      <c r="Z1" t="s">
        <v>25</v>
      </c>
      <c r="AA1" t="s">
        <v>17</v>
      </c>
      <c r="AB1" t="s">
        <v>26</v>
      </c>
    </row>
    <row r="2" spans="1:89" x14ac:dyDescent="0.25">
      <c r="E2" s="78">
        <f>'C'!$F$53</f>
        <v>55844687.400000006</v>
      </c>
      <c r="S2">
        <v>2</v>
      </c>
    </row>
    <row r="3" spans="1:89" x14ac:dyDescent="0.25">
      <c r="A3" t="s">
        <v>6</v>
      </c>
      <c r="B3">
        <v>2</v>
      </c>
      <c r="C3" t="s">
        <v>7</v>
      </c>
    </row>
    <row r="4" spans="1:89" x14ac:dyDescent="0.25">
      <c r="A4" t="s">
        <v>8</v>
      </c>
      <c r="B4" t="s">
        <v>15</v>
      </c>
      <c r="C4" t="s">
        <v>12</v>
      </c>
      <c r="D4" t="s">
        <v>13</v>
      </c>
      <c r="E4" t="s">
        <v>10</v>
      </c>
      <c r="F4" t="s">
        <v>11</v>
      </c>
      <c r="G4" t="s">
        <v>27</v>
      </c>
      <c r="H4" t="s">
        <v>18</v>
      </c>
      <c r="I4" t="s">
        <v>19</v>
      </c>
      <c r="J4" t="s">
        <v>20</v>
      </c>
      <c r="K4" t="s">
        <v>21</v>
      </c>
      <c r="L4" t="s">
        <v>16</v>
      </c>
      <c r="M4" t="s">
        <v>22</v>
      </c>
      <c r="N4" t="s">
        <v>24</v>
      </c>
      <c r="O4" t="s">
        <v>28</v>
      </c>
      <c r="P4" t="s">
        <v>30</v>
      </c>
      <c r="Q4" t="s">
        <v>29</v>
      </c>
      <c r="R4" t="s">
        <v>9</v>
      </c>
      <c r="S4" t="s">
        <v>14</v>
      </c>
      <c r="Y4" t="s">
        <v>23</v>
      </c>
      <c r="Z4" t="s">
        <v>25</v>
      </c>
      <c r="AA4" t="s">
        <v>17</v>
      </c>
      <c r="AB4" t="s">
        <v>26</v>
      </c>
    </row>
    <row r="5" spans="1:89" x14ac:dyDescent="0.25">
      <c r="A5">
        <v>1</v>
      </c>
      <c r="B5" t="b">
        <v>0</v>
      </c>
      <c r="C5">
        <v>0</v>
      </c>
      <c r="D5" t="s">
        <v>187</v>
      </c>
      <c r="E5" s="63">
        <f>B!$B$9</f>
        <v>1000000</v>
      </c>
      <c r="F5" t="s">
        <v>186</v>
      </c>
      <c r="G5" t="s">
        <v>171</v>
      </c>
      <c r="H5" s="11" t="s">
        <v>32</v>
      </c>
      <c r="I5" s="11" t="s">
        <v>32</v>
      </c>
      <c r="J5" s="11" t="s">
        <v>33</v>
      </c>
      <c r="K5" s="11" t="s">
        <v>170</v>
      </c>
      <c r="L5" s="11" t="s">
        <v>31</v>
      </c>
      <c r="M5">
        <v>11</v>
      </c>
      <c r="N5" t="b">
        <v>1</v>
      </c>
      <c r="O5" t="b">
        <v>0</v>
      </c>
      <c r="P5">
        <v>1</v>
      </c>
      <c r="Q5">
        <v>0</v>
      </c>
      <c r="R5">
        <v>1</v>
      </c>
      <c r="S5">
        <v>0</v>
      </c>
      <c r="T5" t="s">
        <v>52</v>
      </c>
      <c r="U5" s="11" t="s">
        <v>31</v>
      </c>
      <c r="V5">
        <v>1000000</v>
      </c>
      <c r="W5">
        <v>0</v>
      </c>
      <c r="X5">
        <v>0</v>
      </c>
      <c r="Y5">
        <v>0</v>
      </c>
      <c r="Z5">
        <v>3</v>
      </c>
      <c r="AA5" t="b">
        <v>1</v>
      </c>
      <c r="AC5" s="11" t="s">
        <v>32</v>
      </c>
      <c r="AD5" s="11" t="s">
        <v>32</v>
      </c>
      <c r="AE5" s="11" t="s">
        <v>32</v>
      </c>
      <c r="AF5" s="11" t="s">
        <v>32</v>
      </c>
      <c r="AG5" s="11" t="s">
        <v>32</v>
      </c>
      <c r="AH5" s="11" t="s">
        <v>32</v>
      </c>
      <c r="AI5" s="11" t="s">
        <v>32</v>
      </c>
      <c r="AJ5" s="11" t="s">
        <v>32</v>
      </c>
      <c r="AK5" s="11" t="s">
        <v>32</v>
      </c>
      <c r="AL5" s="11" t="s">
        <v>32</v>
      </c>
      <c r="AM5" s="11" t="s">
        <v>32</v>
      </c>
      <c r="BB5" s="11" t="s">
        <v>33</v>
      </c>
      <c r="BC5" s="11" t="s">
        <v>62</v>
      </c>
      <c r="BD5" s="11" t="s">
        <v>63</v>
      </c>
      <c r="BE5" s="11" t="s">
        <v>34</v>
      </c>
      <c r="BF5" s="11" t="s">
        <v>64</v>
      </c>
      <c r="BG5" s="11" t="s">
        <v>31</v>
      </c>
      <c r="BH5" s="11" t="s">
        <v>172</v>
      </c>
      <c r="BI5" s="11" t="s">
        <v>173</v>
      </c>
      <c r="BJ5" s="11" t="s">
        <v>174</v>
      </c>
      <c r="BK5" s="11" t="s">
        <v>175</v>
      </c>
      <c r="BL5" s="11" t="s">
        <v>170</v>
      </c>
      <c r="CA5" t="s">
        <v>43</v>
      </c>
      <c r="CB5" t="s">
        <v>65</v>
      </c>
      <c r="CC5" t="s">
        <v>66</v>
      </c>
      <c r="CD5" t="s">
        <v>44</v>
      </c>
      <c r="CE5" t="s">
        <v>67</v>
      </c>
      <c r="CF5" t="s">
        <v>68</v>
      </c>
      <c r="CG5" t="s">
        <v>176</v>
      </c>
      <c r="CH5" t="s">
        <v>177</v>
      </c>
      <c r="CI5" t="s">
        <v>178</v>
      </c>
      <c r="CJ5" t="s">
        <v>179</v>
      </c>
      <c r="CK5" t="s">
        <v>180</v>
      </c>
    </row>
    <row r="6" spans="1:89" x14ac:dyDescent="0.25">
      <c r="A6">
        <v>2</v>
      </c>
      <c r="B6" t="b">
        <v>1</v>
      </c>
      <c r="C6">
        <v>0</v>
      </c>
      <c r="D6" t="s">
        <v>194</v>
      </c>
      <c r="E6" s="63">
        <f>'C'!$B$10</f>
        <v>1000000</v>
      </c>
      <c r="F6" t="s">
        <v>193</v>
      </c>
      <c r="G6" t="s">
        <v>171</v>
      </c>
      <c r="H6" s="11" t="s">
        <v>32</v>
      </c>
      <c r="I6" s="11" t="s">
        <v>32</v>
      </c>
      <c r="J6" s="11" t="s">
        <v>33</v>
      </c>
      <c r="K6" s="11" t="s">
        <v>170</v>
      </c>
      <c r="L6" s="11" t="s">
        <v>31</v>
      </c>
      <c r="M6">
        <v>11</v>
      </c>
      <c r="N6" t="b">
        <v>1</v>
      </c>
      <c r="O6" t="b">
        <v>0</v>
      </c>
      <c r="P6">
        <v>1</v>
      </c>
      <c r="Q6">
        <v>0</v>
      </c>
      <c r="R6">
        <v>1</v>
      </c>
      <c r="S6">
        <v>0</v>
      </c>
      <c r="T6" t="s">
        <v>195</v>
      </c>
      <c r="U6" s="11" t="s">
        <v>31</v>
      </c>
      <c r="V6">
        <v>1000000</v>
      </c>
      <c r="W6">
        <v>0</v>
      </c>
      <c r="X6">
        <v>0</v>
      </c>
      <c r="Y6">
        <v>0</v>
      </c>
      <c r="Z6">
        <v>3</v>
      </c>
      <c r="AA6" t="b">
        <v>1</v>
      </c>
      <c r="AC6" s="11" t="s">
        <v>32</v>
      </c>
      <c r="AD6" s="11" t="s">
        <v>32</v>
      </c>
      <c r="AE6" s="11" t="s">
        <v>32</v>
      </c>
      <c r="AF6" s="11" t="s">
        <v>32</v>
      </c>
      <c r="AG6" s="11" t="s">
        <v>32</v>
      </c>
      <c r="AH6" s="11" t="s">
        <v>32</v>
      </c>
      <c r="AI6" s="11" t="s">
        <v>32</v>
      </c>
      <c r="AJ6" s="11" t="s">
        <v>32</v>
      </c>
      <c r="AK6" s="11" t="s">
        <v>32</v>
      </c>
      <c r="AL6" s="11" t="s">
        <v>32</v>
      </c>
      <c r="AM6" s="11" t="s">
        <v>32</v>
      </c>
      <c r="BB6" s="11" t="s">
        <v>33</v>
      </c>
      <c r="BC6" s="11" t="s">
        <v>62</v>
      </c>
      <c r="BD6" s="11" t="s">
        <v>63</v>
      </c>
      <c r="BE6" s="11" t="s">
        <v>34</v>
      </c>
      <c r="BF6" s="11" t="s">
        <v>64</v>
      </c>
      <c r="BG6" s="11" t="s">
        <v>31</v>
      </c>
      <c r="BH6" s="11" t="s">
        <v>172</v>
      </c>
      <c r="BI6" s="11" t="s">
        <v>173</v>
      </c>
      <c r="BJ6" s="11" t="s">
        <v>174</v>
      </c>
      <c r="BK6" s="11" t="s">
        <v>175</v>
      </c>
      <c r="BL6" s="11" t="s">
        <v>170</v>
      </c>
      <c r="CA6" t="s">
        <v>43</v>
      </c>
      <c r="CB6" t="s">
        <v>65</v>
      </c>
      <c r="CC6" t="s">
        <v>66</v>
      </c>
      <c r="CD6" t="s">
        <v>44</v>
      </c>
      <c r="CE6" t="s">
        <v>67</v>
      </c>
      <c r="CF6" t="s">
        <v>68</v>
      </c>
      <c r="CG6" t="s">
        <v>176</v>
      </c>
      <c r="CH6" t="s">
        <v>177</v>
      </c>
      <c r="CI6" t="s">
        <v>178</v>
      </c>
      <c r="CJ6" t="s">
        <v>179</v>
      </c>
      <c r="CK6" t="s">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zoomScale="130" zoomScaleNormal="130" zoomScalePageLayoutView="130" workbookViewId="0">
      <selection activeCell="K9" sqref="K9"/>
    </sheetView>
  </sheetViews>
  <sheetFormatPr defaultColWidth="8.85546875" defaultRowHeight="12.75" x14ac:dyDescent="0.2"/>
  <cols>
    <col min="1" max="16384" width="8.85546875" style="79"/>
  </cols>
  <sheetData>
    <row r="1" spans="1:8" x14ac:dyDescent="0.2">
      <c r="A1" s="79" t="s">
        <v>190</v>
      </c>
    </row>
    <row r="2" spans="1:8" x14ac:dyDescent="0.2">
      <c r="A2" s="79" t="s">
        <v>191</v>
      </c>
    </row>
    <row r="3" spans="1:8" x14ac:dyDescent="0.2">
      <c r="A3" s="79" t="s">
        <v>192</v>
      </c>
    </row>
    <row r="5" spans="1:8" x14ac:dyDescent="0.2">
      <c r="A5" s="90" t="s">
        <v>296</v>
      </c>
      <c r="B5" s="90"/>
      <c r="C5" s="90"/>
      <c r="D5" s="90"/>
      <c r="E5" s="90"/>
      <c r="F5" s="90"/>
      <c r="G5" s="90"/>
      <c r="H5" s="90"/>
    </row>
    <row r="6" spans="1:8" x14ac:dyDescent="0.2">
      <c r="A6" s="90"/>
      <c r="B6" s="90"/>
      <c r="C6" s="90"/>
      <c r="D6" s="90"/>
      <c r="E6" s="90"/>
      <c r="F6" s="90"/>
      <c r="G6" s="90"/>
      <c r="H6" s="90"/>
    </row>
    <row r="7" spans="1:8" x14ac:dyDescent="0.2">
      <c r="A7" s="90"/>
      <c r="B7" s="90"/>
      <c r="C7" s="90"/>
      <c r="D7" s="90"/>
      <c r="E7" s="90"/>
      <c r="F7" s="90"/>
      <c r="G7" s="90"/>
      <c r="H7" s="90"/>
    </row>
    <row r="8" spans="1:8" x14ac:dyDescent="0.2">
      <c r="A8" s="90"/>
      <c r="B8" s="90"/>
      <c r="C8" s="90"/>
      <c r="D8" s="90"/>
      <c r="E8" s="90"/>
      <c r="F8" s="90"/>
      <c r="G8" s="90"/>
      <c r="H8" s="90"/>
    </row>
  </sheetData>
  <mergeCells count="1">
    <mergeCell ref="A5:H8"/>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0" zoomScale="90" zoomScaleNormal="90" zoomScalePageLayoutView="90" workbookViewId="0">
      <selection activeCell="C30" sqref="C30:C39"/>
    </sheetView>
  </sheetViews>
  <sheetFormatPr defaultColWidth="8.85546875" defaultRowHeight="15" x14ac:dyDescent="0.25"/>
  <cols>
    <col min="1" max="1" width="50.28515625" customWidth="1"/>
    <col min="2" max="2" width="16" bestFit="1" customWidth="1"/>
  </cols>
  <sheetData>
    <row r="1" spans="1:2" ht="15.75" thickBot="1" x14ac:dyDescent="0.3">
      <c r="A1" s="1" t="s">
        <v>46</v>
      </c>
    </row>
    <row r="2" spans="1:2" x14ac:dyDescent="0.25">
      <c r="A2" s="2" t="s">
        <v>89</v>
      </c>
      <c r="B2" s="54">
        <f>2159071</f>
        <v>2159071</v>
      </c>
    </row>
    <row r="3" spans="1:2" x14ac:dyDescent="0.25">
      <c r="A3" s="3"/>
      <c r="B3" s="4"/>
    </row>
    <row r="4" spans="1:2" x14ac:dyDescent="0.25">
      <c r="A4" s="9" t="s">
        <v>70</v>
      </c>
      <c r="B4" s="4"/>
    </row>
    <row r="5" spans="1:2" x14ac:dyDescent="0.25">
      <c r="A5" s="44" t="s">
        <v>50</v>
      </c>
      <c r="B5" s="5">
        <v>17</v>
      </c>
    </row>
    <row r="6" spans="1:2" x14ac:dyDescent="0.25">
      <c r="A6" s="44" t="s">
        <v>51</v>
      </c>
      <c r="B6" s="55">
        <v>2170000</v>
      </c>
    </row>
    <row r="7" spans="1:2" x14ac:dyDescent="0.25">
      <c r="A7" s="44"/>
      <c r="B7" s="6"/>
    </row>
    <row r="8" spans="1:2" x14ac:dyDescent="0.25">
      <c r="A8" s="9" t="s">
        <v>72</v>
      </c>
      <c r="B8" s="6"/>
    </row>
    <row r="9" spans="1:2" x14ac:dyDescent="0.25">
      <c r="A9" s="44" t="s">
        <v>55</v>
      </c>
      <c r="B9" s="5">
        <f>19.757</f>
        <v>19.757000000000001</v>
      </c>
    </row>
    <row r="10" spans="1:2" x14ac:dyDescent="0.25">
      <c r="A10" s="44"/>
      <c r="B10" s="5"/>
    </row>
    <row r="11" spans="1:2" x14ac:dyDescent="0.25">
      <c r="A11" s="3" t="s">
        <v>56</v>
      </c>
      <c r="B11" s="5">
        <v>5.3</v>
      </c>
    </row>
    <row r="12" spans="1:2" x14ac:dyDescent="0.25">
      <c r="A12" s="3" t="s">
        <v>57</v>
      </c>
      <c r="B12" s="5">
        <v>102.5</v>
      </c>
    </row>
    <row r="13" spans="1:2" ht="15.75" thickBot="1" x14ac:dyDescent="0.3">
      <c r="A13" s="7" t="s">
        <v>58</v>
      </c>
      <c r="B13" s="19">
        <v>150</v>
      </c>
    </row>
    <row r="15" spans="1:2" ht="15.75" thickBot="1" x14ac:dyDescent="0.3">
      <c r="A15" s="1" t="s">
        <v>5</v>
      </c>
      <c r="B15" s="21" t="s">
        <v>35</v>
      </c>
    </row>
    <row r="16" spans="1:2" x14ac:dyDescent="0.25">
      <c r="A16" s="8" t="s">
        <v>0</v>
      </c>
      <c r="B16" s="43">
        <f>B2*B13</f>
        <v>323860650</v>
      </c>
    </row>
    <row r="17" spans="1:3" x14ac:dyDescent="0.25">
      <c r="A17" s="3"/>
      <c r="B17" s="6"/>
    </row>
    <row r="18" spans="1:3" x14ac:dyDescent="0.25">
      <c r="A18" s="9" t="s">
        <v>73</v>
      </c>
      <c r="B18" s="6"/>
    </row>
    <row r="19" spans="1:3" x14ac:dyDescent="0.25">
      <c r="A19" s="44" t="s">
        <v>74</v>
      </c>
      <c r="B19" s="55">
        <f>B6</f>
        <v>2170000</v>
      </c>
      <c r="C19" s="42"/>
    </row>
    <row r="20" spans="1:3" x14ac:dyDescent="0.25">
      <c r="A20" s="44" t="s">
        <v>75</v>
      </c>
      <c r="B20" s="55">
        <f>IF(B19-B2 &gt; 0, B19-B2,0)</f>
        <v>10929</v>
      </c>
      <c r="C20" s="42"/>
    </row>
    <row r="21" spans="1:3" x14ac:dyDescent="0.25">
      <c r="A21" s="44" t="s">
        <v>90</v>
      </c>
      <c r="B21" s="55">
        <f>IF(B2-B19&gt;0, B2-B19, 0)</f>
        <v>0</v>
      </c>
    </row>
    <row r="22" spans="1:3" x14ac:dyDescent="0.25">
      <c r="A22" s="3"/>
      <c r="B22" s="6"/>
    </row>
    <row r="23" spans="1:3" x14ac:dyDescent="0.25">
      <c r="A23" s="10" t="s">
        <v>93</v>
      </c>
      <c r="B23" s="6"/>
    </row>
    <row r="24" spans="1:3" x14ac:dyDescent="0.25">
      <c r="A24" s="44" t="s">
        <v>49</v>
      </c>
      <c r="B24" s="36">
        <f>B19*B5</f>
        <v>36890000</v>
      </c>
    </row>
    <row r="25" spans="1:3" x14ac:dyDescent="0.25">
      <c r="A25" s="44" t="s">
        <v>59</v>
      </c>
      <c r="B25" s="37">
        <f>B9*B21</f>
        <v>0</v>
      </c>
    </row>
    <row r="26" spans="1:3" x14ac:dyDescent="0.25">
      <c r="A26" s="10" t="s">
        <v>78</v>
      </c>
      <c r="B26" s="36">
        <f>SUM(B24:B25)</f>
        <v>36890000</v>
      </c>
    </row>
    <row r="27" spans="1:3" x14ac:dyDescent="0.25">
      <c r="A27" s="44" t="s">
        <v>60</v>
      </c>
      <c r="B27" s="37">
        <f>B12*B2</f>
        <v>221304777.5</v>
      </c>
    </row>
    <row r="28" spans="1:3" x14ac:dyDescent="0.25">
      <c r="A28" s="10" t="s">
        <v>3</v>
      </c>
      <c r="B28" s="36">
        <f>B26+B27</f>
        <v>258194777.5</v>
      </c>
    </row>
    <row r="29" spans="1:3" x14ac:dyDescent="0.25">
      <c r="A29" s="35" t="s">
        <v>80</v>
      </c>
      <c r="B29" s="37">
        <f>B11*B20</f>
        <v>57923.7</v>
      </c>
    </row>
    <row r="30" spans="1:3" x14ac:dyDescent="0.25">
      <c r="A30" s="34" t="s">
        <v>81</v>
      </c>
      <c r="B30" s="38">
        <f>B28-B29</f>
        <v>258136853.80000001</v>
      </c>
      <c r="C30" s="71"/>
    </row>
    <row r="31" spans="1:3" x14ac:dyDescent="0.25">
      <c r="A31" s="3"/>
      <c r="B31" s="36"/>
      <c r="C31" s="71"/>
    </row>
    <row r="32" spans="1:3" x14ac:dyDescent="0.25">
      <c r="A32" s="9" t="s">
        <v>82</v>
      </c>
      <c r="B32" s="38">
        <f>B16-B30</f>
        <v>65723796.199999988</v>
      </c>
      <c r="C32" s="71"/>
    </row>
    <row r="33" spans="1:3" x14ac:dyDescent="0.25">
      <c r="A33" s="9"/>
      <c r="B33" s="36"/>
      <c r="C33" s="71"/>
    </row>
    <row r="34" spans="1:3" x14ac:dyDescent="0.25">
      <c r="A34" s="9" t="s">
        <v>83</v>
      </c>
      <c r="B34" s="36"/>
      <c r="C34" s="71"/>
    </row>
    <row r="35" spans="1:3" x14ac:dyDescent="0.25">
      <c r="A35" s="35" t="s">
        <v>84</v>
      </c>
      <c r="B35" s="36">
        <v>37920000</v>
      </c>
      <c r="C35" s="71"/>
    </row>
    <row r="36" spans="1:3" x14ac:dyDescent="0.25">
      <c r="A36" s="35" t="s">
        <v>85</v>
      </c>
      <c r="B36" s="37">
        <v>17837500</v>
      </c>
      <c r="C36" s="71"/>
    </row>
    <row r="37" spans="1:3" x14ac:dyDescent="0.25">
      <c r="A37" s="9" t="s">
        <v>86</v>
      </c>
      <c r="B37" s="40">
        <f>B35+B36</f>
        <v>55757500</v>
      </c>
      <c r="C37" s="71"/>
    </row>
    <row r="38" spans="1:3" x14ac:dyDescent="0.25">
      <c r="A38" s="64"/>
      <c r="B38" s="41"/>
      <c r="C38" s="71"/>
    </row>
    <row r="39" spans="1:3" ht="15.75" thickBot="1" x14ac:dyDescent="0.3">
      <c r="A39" s="24" t="s">
        <v>4</v>
      </c>
      <c r="B39" s="65">
        <f>B32-B37</f>
        <v>9966296.1999999881</v>
      </c>
      <c r="C39" s="71"/>
    </row>
    <row r="40" spans="1:3" x14ac:dyDescent="0.25">
      <c r="A40" s="39"/>
      <c r="B40" s="27"/>
    </row>
    <row r="43" spans="1:3" x14ac:dyDescent="0.25">
      <c r="B43" s="76"/>
    </row>
  </sheetData>
  <conditionalFormatting sqref="B3:B4">
    <cfRule type="expression" dxfId="44" priority="9" stopIfTrue="1">
      <formula>RiskIsInput</formula>
    </cfRule>
  </conditionalFormatting>
  <conditionalFormatting sqref="A38">
    <cfRule type="expression" dxfId="43" priority="11" stopIfTrue="1">
      <formula>IF(RiskSelectedNameCell1=CELL("address",$A$38),TRUE)</formula>
    </cfRule>
  </conditionalFormatting>
  <conditionalFormatting sqref="B38">
    <cfRule type="expression" dxfId="42" priority="77" stopIfTrue="1">
      <formula>RiskIsOutput</formula>
    </cfRule>
  </conditionalFormatting>
  <conditionalFormatting sqref="A40">
    <cfRule type="expression" dxfId="41" priority="81" stopIfTrue="1">
      <formula>IF(RiskSelectedNameCell1=CELL("address",$A$40),TRUE)</formula>
    </cfRule>
  </conditionalFormatting>
  <conditionalFormatting sqref="B10">
    <cfRule type="expression" dxfId="40" priority="86" stopIfTrue="1">
      <formula>RiskIsInput</formula>
    </cfRule>
  </conditionalFormatting>
  <conditionalFormatting sqref="B40">
    <cfRule type="expression" dxfId="39" priority="87" stopIfTrue="1">
      <formula>RiskIsOutput</formula>
    </cfRule>
  </conditionalFormatting>
  <conditionalFormatting sqref="B16">
    <cfRule type="expression" dxfId="38" priority="93" stopIfTrue="1">
      <formula>RiskIsOutput</formula>
    </cfRule>
  </conditionalFormatting>
  <conditionalFormatting sqref="B2">
    <cfRule type="expression" dxfId="37" priority="111" stopIfTrue="1">
      <formula>RiskIsInput</formula>
    </cfRule>
  </conditionalFormatting>
  <conditionalFormatting sqref="B9">
    <cfRule type="expression" dxfId="36" priority="112" stopIfTrue="1">
      <formula>RiskIsInput</formula>
    </cfRule>
  </conditionalFormatting>
  <conditionalFormatting sqref="B39">
    <cfRule type="expression" dxfId="35" priority="113" stopIfTrue="1">
      <formula>RiskIsOutput</formula>
    </cfRule>
  </conditionalFormatting>
  <pageMargins left="0.7" right="0.7" top="0.75" bottom="0.75" header="0.3" footer="0.3"/>
  <pageSetup paperSize="0"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18" zoomScale="90" zoomScaleNormal="90" zoomScalePageLayoutView="90" workbookViewId="0">
      <selection activeCell="F49" sqref="F49"/>
    </sheetView>
  </sheetViews>
  <sheetFormatPr defaultColWidth="8.85546875" defaultRowHeight="15" x14ac:dyDescent="0.25"/>
  <cols>
    <col min="1" max="1" width="50.7109375" customWidth="1"/>
    <col min="2" max="2" width="16" bestFit="1" customWidth="1"/>
  </cols>
  <sheetData>
    <row r="1" spans="1:2" ht="15.75" thickBot="1" x14ac:dyDescent="0.3">
      <c r="A1" s="1" t="s">
        <v>46</v>
      </c>
    </row>
    <row r="2" spans="1:2" x14ac:dyDescent="0.25">
      <c r="A2" s="2" t="s">
        <v>88</v>
      </c>
      <c r="B2" s="50">
        <f>2159071</f>
        <v>2159071</v>
      </c>
    </row>
    <row r="3" spans="1:2" x14ac:dyDescent="0.25">
      <c r="A3" s="3"/>
      <c r="B3" s="4"/>
    </row>
    <row r="4" spans="1:2" x14ac:dyDescent="0.25">
      <c r="A4" s="9" t="s">
        <v>70</v>
      </c>
      <c r="B4" s="4"/>
    </row>
    <row r="5" spans="1:2" x14ac:dyDescent="0.25">
      <c r="A5" s="44" t="s">
        <v>50</v>
      </c>
      <c r="B5" s="5">
        <v>17</v>
      </c>
    </row>
    <row r="6" spans="1:2" x14ac:dyDescent="0.25">
      <c r="A6" s="44" t="s">
        <v>51</v>
      </c>
      <c r="B6" s="46">
        <v>2170000</v>
      </c>
    </row>
    <row r="7" spans="1:2" x14ac:dyDescent="0.25">
      <c r="A7" s="3"/>
      <c r="B7" s="6"/>
    </row>
    <row r="8" spans="1:2" x14ac:dyDescent="0.25">
      <c r="A8" s="9" t="s">
        <v>71</v>
      </c>
      <c r="B8" s="6"/>
    </row>
    <row r="9" spans="1:2" x14ac:dyDescent="0.25">
      <c r="A9" s="44" t="s">
        <v>52</v>
      </c>
      <c r="B9" s="51">
        <v>1000000</v>
      </c>
    </row>
    <row r="10" spans="1:2" x14ac:dyDescent="0.25">
      <c r="A10" s="44" t="s">
        <v>53</v>
      </c>
      <c r="B10" s="5">
        <v>0.5</v>
      </c>
    </row>
    <row r="11" spans="1:2" x14ac:dyDescent="0.25">
      <c r="A11" s="44" t="s">
        <v>54</v>
      </c>
      <c r="B11" s="5">
        <v>16.75</v>
      </c>
    </row>
    <row r="12" spans="1:2" x14ac:dyDescent="0.25">
      <c r="A12" s="44"/>
      <c r="B12" s="5"/>
    </row>
    <row r="13" spans="1:2" x14ac:dyDescent="0.25">
      <c r="A13" s="25" t="s">
        <v>72</v>
      </c>
      <c r="B13" s="5"/>
    </row>
    <row r="14" spans="1:2" x14ac:dyDescent="0.25">
      <c r="A14" s="44" t="s">
        <v>55</v>
      </c>
      <c r="B14" s="5">
        <f>19.757</f>
        <v>19.757000000000001</v>
      </c>
    </row>
    <row r="15" spans="1:2" x14ac:dyDescent="0.25">
      <c r="A15" s="44"/>
      <c r="B15" s="5"/>
    </row>
    <row r="16" spans="1:2" x14ac:dyDescent="0.25">
      <c r="A16" s="3" t="s">
        <v>56</v>
      </c>
      <c r="B16" s="5">
        <v>5.3</v>
      </c>
    </row>
    <row r="17" spans="1:3" x14ac:dyDescent="0.25">
      <c r="A17" s="3" t="s">
        <v>57</v>
      </c>
      <c r="B17" s="5">
        <v>102.5</v>
      </c>
    </row>
    <row r="18" spans="1:3" ht="15.75" thickBot="1" x14ac:dyDescent="0.3">
      <c r="A18" s="7" t="s">
        <v>58</v>
      </c>
      <c r="B18" s="19">
        <v>150</v>
      </c>
    </row>
    <row r="20" spans="1:3" ht="15.75" thickBot="1" x14ac:dyDescent="0.3">
      <c r="A20" s="1" t="s">
        <v>5</v>
      </c>
      <c r="B20" s="21" t="s">
        <v>35</v>
      </c>
    </row>
    <row r="21" spans="1:3" x14ac:dyDescent="0.25">
      <c r="A21" s="8" t="s">
        <v>0</v>
      </c>
      <c r="B21" s="43">
        <f>B2*B18</f>
        <v>323860650</v>
      </c>
    </row>
    <row r="22" spans="1:3" x14ac:dyDescent="0.25">
      <c r="A22" s="3"/>
      <c r="B22" s="6"/>
    </row>
    <row r="23" spans="1:3" x14ac:dyDescent="0.25">
      <c r="A23" s="9" t="s">
        <v>73</v>
      </c>
      <c r="B23" s="6"/>
    </row>
    <row r="24" spans="1:3" x14ac:dyDescent="0.25">
      <c r="A24" s="44" t="s">
        <v>74</v>
      </c>
      <c r="B24" s="53">
        <f>B6</f>
        <v>2170000</v>
      </c>
      <c r="C24" s="42"/>
    </row>
    <row r="25" spans="1:3" x14ac:dyDescent="0.25">
      <c r="A25" s="44" t="s">
        <v>75</v>
      </c>
      <c r="B25" s="53">
        <f>IF(B24-B2&gt;0, B24-B2,0)</f>
        <v>10929</v>
      </c>
      <c r="C25" s="42"/>
    </row>
    <row r="26" spans="1:3" x14ac:dyDescent="0.25">
      <c r="A26" s="44" t="s">
        <v>76</v>
      </c>
      <c r="B26" s="53">
        <f>IF(B2-B24&gt;0, B2-B24,0)</f>
        <v>0</v>
      </c>
    </row>
    <row r="27" spans="1:3" x14ac:dyDescent="0.25">
      <c r="A27" s="44"/>
      <c r="B27" s="6"/>
    </row>
    <row r="28" spans="1:3" x14ac:dyDescent="0.25">
      <c r="A28" s="44" t="s">
        <v>45</v>
      </c>
      <c r="B28" s="18" t="str">
        <f>IF(B14&lt;B11,"Spot","Options")</f>
        <v>Options</v>
      </c>
    </row>
    <row r="29" spans="1:3" x14ac:dyDescent="0.25">
      <c r="A29" s="44" t="s">
        <v>77</v>
      </c>
      <c r="B29" s="52">
        <f>IF(B11&lt;B14,IF(B26&lt;B9, B26, B9),0)</f>
        <v>0</v>
      </c>
    </row>
    <row r="30" spans="1:3" x14ac:dyDescent="0.25">
      <c r="A30" s="44" t="s">
        <v>91</v>
      </c>
      <c r="B30" s="52">
        <f>B26-B29</f>
        <v>0</v>
      </c>
    </row>
    <row r="31" spans="1:3" x14ac:dyDescent="0.25">
      <c r="A31" s="3"/>
      <c r="B31" s="6"/>
    </row>
    <row r="32" spans="1:3" x14ac:dyDescent="0.25">
      <c r="A32" s="10" t="s">
        <v>93</v>
      </c>
      <c r="B32" s="6"/>
    </row>
    <row r="33" spans="1:3" x14ac:dyDescent="0.25">
      <c r="A33" s="44" t="s">
        <v>49</v>
      </c>
      <c r="B33" s="36">
        <f>B24*B5</f>
        <v>36890000</v>
      </c>
    </row>
    <row r="34" spans="1:3" x14ac:dyDescent="0.25">
      <c r="A34" s="44" t="s">
        <v>184</v>
      </c>
      <c r="B34" s="36">
        <f>B10*B9</f>
        <v>500000</v>
      </c>
    </row>
    <row r="35" spans="1:3" x14ac:dyDescent="0.25">
      <c r="A35" s="44" t="s">
        <v>69</v>
      </c>
      <c r="B35" s="36">
        <f>B29*B11</f>
        <v>0</v>
      </c>
    </row>
    <row r="36" spans="1:3" x14ac:dyDescent="0.25">
      <c r="A36" s="44" t="s">
        <v>59</v>
      </c>
      <c r="B36" s="37">
        <f>B30*B14</f>
        <v>0</v>
      </c>
    </row>
    <row r="37" spans="1:3" x14ac:dyDescent="0.25">
      <c r="A37" s="10" t="s">
        <v>78</v>
      </c>
      <c r="B37" s="38">
        <f>SUM(B33:B36)</f>
        <v>37390000</v>
      </c>
    </row>
    <row r="38" spans="1:3" x14ac:dyDescent="0.25">
      <c r="A38" s="44" t="s">
        <v>60</v>
      </c>
      <c r="B38" s="37">
        <f>B17*B2</f>
        <v>221304777.5</v>
      </c>
    </row>
    <row r="39" spans="1:3" x14ac:dyDescent="0.25">
      <c r="A39" s="10" t="s">
        <v>79</v>
      </c>
      <c r="B39" s="38">
        <f>B37+B38</f>
        <v>258694777.5</v>
      </c>
    </row>
    <row r="40" spans="1:3" x14ac:dyDescent="0.25">
      <c r="A40" s="35" t="s">
        <v>80</v>
      </c>
      <c r="B40" s="37">
        <f>B16*B25</f>
        <v>57923.7</v>
      </c>
    </row>
    <row r="41" spans="1:3" x14ac:dyDescent="0.25">
      <c r="A41" s="25" t="s">
        <v>81</v>
      </c>
      <c r="B41" s="38">
        <f>B39-B40</f>
        <v>258636853.80000001</v>
      </c>
      <c r="C41" s="71"/>
    </row>
    <row r="42" spans="1:3" x14ac:dyDescent="0.25">
      <c r="A42" s="25"/>
      <c r="B42" s="5"/>
      <c r="C42" s="71"/>
    </row>
    <row r="43" spans="1:3" x14ac:dyDescent="0.25">
      <c r="A43" s="25" t="s">
        <v>82</v>
      </c>
      <c r="B43" s="38">
        <f>B21-B41</f>
        <v>65223796.199999988</v>
      </c>
      <c r="C43" s="71"/>
    </row>
    <row r="44" spans="1:3" x14ac:dyDescent="0.25">
      <c r="A44" s="25"/>
      <c r="B44" s="5"/>
      <c r="C44" s="71"/>
    </row>
    <row r="45" spans="1:3" x14ac:dyDescent="0.25">
      <c r="A45" s="25" t="s">
        <v>83</v>
      </c>
      <c r="B45" s="5"/>
      <c r="C45" s="71"/>
    </row>
    <row r="46" spans="1:3" x14ac:dyDescent="0.25">
      <c r="A46" s="35" t="s">
        <v>84</v>
      </c>
      <c r="B46" s="36">
        <v>37920000</v>
      </c>
      <c r="C46" s="71"/>
    </row>
    <row r="47" spans="1:3" x14ac:dyDescent="0.25">
      <c r="A47" s="35" t="s">
        <v>85</v>
      </c>
      <c r="B47" s="37">
        <v>17837500</v>
      </c>
      <c r="C47" s="71"/>
    </row>
    <row r="48" spans="1:3" x14ac:dyDescent="0.25">
      <c r="A48" s="25" t="s">
        <v>86</v>
      </c>
      <c r="B48" s="38">
        <f>B46+B47</f>
        <v>55757500</v>
      </c>
      <c r="C48" s="71"/>
    </row>
    <row r="49" spans="1:3" x14ac:dyDescent="0.25">
      <c r="A49" s="25"/>
      <c r="B49" s="36"/>
      <c r="C49" s="71"/>
    </row>
    <row r="50" spans="1:3" x14ac:dyDescent="0.25">
      <c r="A50" s="3"/>
      <c r="B50" s="36"/>
      <c r="C50" s="71"/>
    </row>
    <row r="51" spans="1:3" ht="15.75" thickBot="1" x14ac:dyDescent="0.3">
      <c r="A51" s="24" t="s">
        <v>87</v>
      </c>
      <c r="B51" s="65">
        <f>B43-B48</f>
        <v>9466296.1999999881</v>
      </c>
      <c r="C51" s="71"/>
    </row>
    <row r="54" spans="1:3" x14ac:dyDescent="0.25">
      <c r="B54" s="76"/>
      <c r="C54" s="77"/>
    </row>
  </sheetData>
  <conditionalFormatting sqref="B3:B4">
    <cfRule type="expression" dxfId="34" priority="2" stopIfTrue="1">
      <formula>RiskIsInput</formula>
    </cfRule>
  </conditionalFormatting>
  <conditionalFormatting sqref="B15">
    <cfRule type="expression" dxfId="33" priority="12" stopIfTrue="1">
      <formula>RiskIsInput</formula>
    </cfRule>
  </conditionalFormatting>
  <conditionalFormatting sqref="C51">
    <cfRule type="expression" dxfId="32" priority="16" stopIfTrue="1">
      <formula>RiskIsOutput</formula>
    </cfRule>
  </conditionalFormatting>
  <conditionalFormatting sqref="B2">
    <cfRule type="expression" dxfId="31" priority="34" stopIfTrue="1">
      <formula>RiskIsInput</formula>
    </cfRule>
  </conditionalFormatting>
  <conditionalFormatting sqref="B14">
    <cfRule type="expression" dxfId="30" priority="35" stopIfTrue="1">
      <formula>RiskIsInput</formula>
    </cfRule>
  </conditionalFormatting>
  <conditionalFormatting sqref="B51">
    <cfRule type="expression" dxfId="29" priority="36" stopIfTrue="1">
      <formula>RiskIsOutput</formula>
    </cfRule>
  </conditionalFormatting>
  <pageMargins left="0.7" right="0.7" top="0.75" bottom="0.75" header="0.3" footer="0.3"/>
  <pageSetup paperSize="0"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31" zoomScale="90" zoomScaleNormal="90" zoomScalePageLayoutView="90" workbookViewId="0">
      <selection activeCell="E59" sqref="E59"/>
    </sheetView>
  </sheetViews>
  <sheetFormatPr defaultColWidth="8.85546875" defaultRowHeight="15" x14ac:dyDescent="0.25"/>
  <cols>
    <col min="1" max="1" width="51.42578125" bestFit="1" customWidth="1"/>
    <col min="2" max="2" width="16.28515625" customWidth="1"/>
    <col min="3" max="3" width="17.140625" customWidth="1"/>
    <col min="4" max="4" width="17.140625" bestFit="1" customWidth="1"/>
    <col min="5" max="5" width="16" bestFit="1" customWidth="1"/>
    <col min="6" max="6" width="17.42578125" bestFit="1" customWidth="1"/>
    <col min="7" max="7" width="6.85546875" customWidth="1"/>
  </cols>
  <sheetData>
    <row r="1" spans="1:6" ht="15.75" thickBot="1" x14ac:dyDescent="0.3">
      <c r="A1" s="1" t="s">
        <v>46</v>
      </c>
      <c r="F1" s="14"/>
    </row>
    <row r="2" spans="1:6" x14ac:dyDescent="0.25">
      <c r="A2" s="8"/>
      <c r="B2" s="22" t="s">
        <v>35</v>
      </c>
      <c r="C2" s="22" t="s">
        <v>36</v>
      </c>
      <c r="D2" s="22" t="s">
        <v>37</v>
      </c>
      <c r="E2" s="23" t="s">
        <v>38</v>
      </c>
      <c r="F2" s="14"/>
    </row>
    <row r="3" spans="1:6" x14ac:dyDescent="0.25">
      <c r="A3" s="17" t="s">
        <v>88</v>
      </c>
      <c r="B3" s="56">
        <f>2159071</f>
        <v>2159071</v>
      </c>
      <c r="C3" s="56">
        <f>3660046</f>
        <v>3660046</v>
      </c>
      <c r="D3" s="56">
        <f>2019275</f>
        <v>2019275</v>
      </c>
      <c r="E3" s="52">
        <f>1442975</f>
        <v>1442975</v>
      </c>
    </row>
    <row r="4" spans="1:6" x14ac:dyDescent="0.25">
      <c r="A4" s="17"/>
      <c r="B4" s="15"/>
      <c r="C4" s="15"/>
      <c r="D4" s="15"/>
      <c r="E4" s="12"/>
      <c r="F4" s="14"/>
    </row>
    <row r="5" spans="1:6" x14ac:dyDescent="0.25">
      <c r="A5" s="9" t="s">
        <v>47</v>
      </c>
      <c r="B5" s="15"/>
      <c r="C5" s="15"/>
      <c r="D5" s="15"/>
      <c r="E5" s="12"/>
      <c r="F5" s="14"/>
    </row>
    <row r="6" spans="1:6" x14ac:dyDescent="0.25">
      <c r="A6" s="44" t="s">
        <v>50</v>
      </c>
      <c r="B6" s="13">
        <v>17</v>
      </c>
      <c r="C6" s="13">
        <f>$B$6</f>
        <v>17</v>
      </c>
      <c r="D6" s="13">
        <f t="shared" ref="D6:E6" si="0">$B$6</f>
        <v>17</v>
      </c>
      <c r="E6" s="5">
        <f t="shared" si="0"/>
        <v>17</v>
      </c>
      <c r="F6" s="14"/>
    </row>
    <row r="7" spans="1:6" x14ac:dyDescent="0.25">
      <c r="A7" s="44" t="s">
        <v>51</v>
      </c>
      <c r="B7" s="56">
        <v>2170000</v>
      </c>
      <c r="C7" s="56">
        <v>3700000</v>
      </c>
      <c r="D7" s="56">
        <v>2100000</v>
      </c>
      <c r="E7" s="52">
        <v>1500000</v>
      </c>
      <c r="F7" s="14"/>
    </row>
    <row r="8" spans="1:6" x14ac:dyDescent="0.25">
      <c r="A8" s="9"/>
      <c r="B8" s="15"/>
      <c r="C8" s="15"/>
      <c r="D8" s="15"/>
      <c r="E8" s="12"/>
      <c r="F8" s="14"/>
    </row>
    <row r="9" spans="1:6" x14ac:dyDescent="0.25">
      <c r="A9" s="9" t="s">
        <v>71</v>
      </c>
      <c r="B9" s="15"/>
      <c r="C9" s="15"/>
      <c r="D9" s="15"/>
      <c r="E9" s="12"/>
      <c r="F9" s="14"/>
    </row>
    <row r="10" spans="1:6" x14ac:dyDescent="0.25">
      <c r="A10" s="44" t="s">
        <v>52</v>
      </c>
      <c r="B10" s="57">
        <v>1000000</v>
      </c>
      <c r="C10" s="56">
        <f>B10</f>
        <v>1000000</v>
      </c>
      <c r="D10" s="56">
        <f t="shared" ref="D10:E10" si="1">C10</f>
        <v>1000000</v>
      </c>
      <c r="E10" s="52">
        <f t="shared" si="1"/>
        <v>1000000</v>
      </c>
      <c r="F10" s="14"/>
    </row>
    <row r="11" spans="1:6" x14ac:dyDescent="0.25">
      <c r="A11" s="44" t="s">
        <v>53</v>
      </c>
      <c r="B11" s="13">
        <v>0.5</v>
      </c>
      <c r="C11" s="13">
        <f>$B$11</f>
        <v>0.5</v>
      </c>
      <c r="D11" s="13">
        <f t="shared" ref="D11:E11" si="2">$B$11</f>
        <v>0.5</v>
      </c>
      <c r="E11" s="5">
        <f t="shared" si="2"/>
        <v>0.5</v>
      </c>
      <c r="F11" s="14"/>
    </row>
    <row r="12" spans="1:6" x14ac:dyDescent="0.25">
      <c r="A12" s="44" t="s">
        <v>54</v>
      </c>
      <c r="B12" s="13">
        <v>16.75</v>
      </c>
      <c r="C12" s="13">
        <f>$B$12</f>
        <v>16.75</v>
      </c>
      <c r="D12" s="13">
        <f t="shared" ref="D12:E12" si="3">$B$12</f>
        <v>16.75</v>
      </c>
      <c r="E12" s="5">
        <f t="shared" si="3"/>
        <v>16.75</v>
      </c>
      <c r="F12" s="14"/>
    </row>
    <row r="13" spans="1:6" x14ac:dyDescent="0.25">
      <c r="A13" s="17"/>
      <c r="B13" s="15"/>
      <c r="C13" s="15"/>
      <c r="D13" s="15"/>
      <c r="E13" s="12"/>
      <c r="F13" s="14"/>
    </row>
    <row r="14" spans="1:6" x14ac:dyDescent="0.25">
      <c r="A14" s="9" t="s">
        <v>72</v>
      </c>
      <c r="B14" s="15"/>
      <c r="C14" s="15"/>
      <c r="D14" s="15"/>
      <c r="E14" s="12"/>
      <c r="F14" s="14"/>
    </row>
    <row r="15" spans="1:6" x14ac:dyDescent="0.25">
      <c r="A15" s="35" t="s">
        <v>55</v>
      </c>
      <c r="B15" s="13">
        <f>19.757</f>
        <v>19.757000000000001</v>
      </c>
      <c r="C15" s="13">
        <f>19.757</f>
        <v>19.757000000000001</v>
      </c>
      <c r="D15" s="13">
        <f>19.757</f>
        <v>19.757000000000001</v>
      </c>
      <c r="E15" s="5">
        <f>19.757</f>
        <v>19.757000000000001</v>
      </c>
      <c r="F15" s="14"/>
    </row>
    <row r="16" spans="1:6" x14ac:dyDescent="0.25">
      <c r="A16" s="35"/>
      <c r="B16" s="13"/>
      <c r="C16" s="13"/>
      <c r="D16" s="13"/>
      <c r="E16" s="5"/>
      <c r="F16" s="14"/>
    </row>
    <row r="17" spans="1:6" x14ac:dyDescent="0.25">
      <c r="A17" s="3" t="s">
        <v>56</v>
      </c>
      <c r="B17" s="13">
        <v>5.3</v>
      </c>
      <c r="C17" s="13">
        <f>$B$17</f>
        <v>5.3</v>
      </c>
      <c r="D17" s="13">
        <f t="shared" ref="D17:E17" si="4">$B$17</f>
        <v>5.3</v>
      </c>
      <c r="E17" s="5">
        <f t="shared" si="4"/>
        <v>5.3</v>
      </c>
      <c r="F17" s="14"/>
    </row>
    <row r="18" spans="1:6" x14ac:dyDescent="0.25">
      <c r="A18" s="3" t="s">
        <v>57</v>
      </c>
      <c r="B18" s="13">
        <v>102.5</v>
      </c>
      <c r="C18" s="13">
        <f>$B$18</f>
        <v>102.5</v>
      </c>
      <c r="D18" s="13">
        <f t="shared" ref="D18:E18" si="5">$B$18</f>
        <v>102.5</v>
      </c>
      <c r="E18" s="5">
        <f t="shared" si="5"/>
        <v>102.5</v>
      </c>
      <c r="F18" s="14"/>
    </row>
    <row r="19" spans="1:6" ht="15.75" thickBot="1" x14ac:dyDescent="0.3">
      <c r="A19" s="7" t="s">
        <v>58</v>
      </c>
      <c r="B19" s="47">
        <v>150</v>
      </c>
      <c r="C19" s="47">
        <f>$B$19</f>
        <v>150</v>
      </c>
      <c r="D19" s="47">
        <f t="shared" ref="D19:E19" si="6">$B$19</f>
        <v>150</v>
      </c>
      <c r="E19" s="19">
        <f t="shared" si="6"/>
        <v>150</v>
      </c>
      <c r="F19" s="14"/>
    </row>
    <row r="20" spans="1:6" x14ac:dyDescent="0.25">
      <c r="A20" s="45"/>
      <c r="B20" s="13"/>
      <c r="C20" s="13"/>
      <c r="D20" s="13"/>
      <c r="E20" s="13"/>
      <c r="F20" s="27"/>
    </row>
    <row r="21" spans="1:6" x14ac:dyDescent="0.25">
      <c r="F21" s="27"/>
    </row>
    <row r="22" spans="1:6" ht="15.75" customHeight="1" thickBot="1" x14ac:dyDescent="0.3">
      <c r="A22" s="48" t="s">
        <v>48</v>
      </c>
      <c r="B22" s="66" t="s">
        <v>35</v>
      </c>
      <c r="C22" s="66" t="s">
        <v>36</v>
      </c>
      <c r="D22" s="66" t="s">
        <v>37</v>
      </c>
      <c r="E22" s="66" t="s">
        <v>38</v>
      </c>
      <c r="F22" s="67" t="s">
        <v>189</v>
      </c>
    </row>
    <row r="23" spans="1:6" x14ac:dyDescent="0.25">
      <c r="A23" s="8" t="s">
        <v>0</v>
      </c>
      <c r="B23" s="68">
        <f>B3*$B$19</f>
        <v>323860650</v>
      </c>
      <c r="C23" s="68">
        <f>C3*$B$19</f>
        <v>549006900</v>
      </c>
      <c r="D23" s="68">
        <f>D3*$B$19</f>
        <v>302891250</v>
      </c>
      <c r="E23" s="68">
        <f>E3*$B$19</f>
        <v>216446250</v>
      </c>
      <c r="F23" s="69">
        <f>SUM(B23:E23)</f>
        <v>1392205050</v>
      </c>
    </row>
    <row r="24" spans="1:6" x14ac:dyDescent="0.25">
      <c r="A24" s="3"/>
      <c r="B24" s="14"/>
      <c r="C24" s="14"/>
      <c r="D24" s="14"/>
      <c r="E24" s="14"/>
      <c r="F24" s="31"/>
    </row>
    <row r="25" spans="1:6" x14ac:dyDescent="0.25">
      <c r="A25" s="9" t="s">
        <v>1</v>
      </c>
      <c r="B25" s="14"/>
      <c r="C25" s="14"/>
      <c r="D25" s="14"/>
      <c r="E25" s="14"/>
      <c r="F25" s="31"/>
    </row>
    <row r="26" spans="1:6" x14ac:dyDescent="0.25">
      <c r="A26" s="35" t="s">
        <v>92</v>
      </c>
      <c r="B26" s="58">
        <v>0</v>
      </c>
      <c r="C26" s="59">
        <f>B28</f>
        <v>10929</v>
      </c>
      <c r="D26" s="59">
        <f>C28</f>
        <v>50883</v>
      </c>
      <c r="E26" s="59">
        <f>D28</f>
        <v>131608</v>
      </c>
      <c r="F26" s="31"/>
    </row>
    <row r="27" spans="1:6" x14ac:dyDescent="0.25">
      <c r="A27" s="44" t="s">
        <v>74</v>
      </c>
      <c r="B27" s="59">
        <f>B7</f>
        <v>2170000</v>
      </c>
      <c r="C27" s="59">
        <f t="shared" ref="C27:E27" si="7">C7</f>
        <v>3700000</v>
      </c>
      <c r="D27" s="59">
        <f t="shared" si="7"/>
        <v>2100000</v>
      </c>
      <c r="E27" s="59">
        <f t="shared" si="7"/>
        <v>1500000</v>
      </c>
      <c r="F27" s="31"/>
    </row>
    <row r="28" spans="1:6" x14ac:dyDescent="0.25">
      <c r="A28" s="49" t="s">
        <v>75</v>
      </c>
      <c r="B28" s="59">
        <f>IF(B26+B27-B3&gt;0,B26+B27-B3,0 )</f>
        <v>10929</v>
      </c>
      <c r="C28" s="59">
        <f t="shared" ref="C28:E28" si="8">IF(C26+C27-C3&gt;0,C26+C27-C3,0 )</f>
        <v>50883</v>
      </c>
      <c r="D28" s="59">
        <f t="shared" si="8"/>
        <v>131608</v>
      </c>
      <c r="E28" s="59">
        <f t="shared" si="8"/>
        <v>188633</v>
      </c>
      <c r="F28" s="31"/>
    </row>
    <row r="29" spans="1:6" x14ac:dyDescent="0.25">
      <c r="A29" s="44" t="s">
        <v>76</v>
      </c>
      <c r="B29" s="59">
        <f>IF(B3-B26-B27&gt;0,B3-B26-B27,0 )</f>
        <v>0</v>
      </c>
      <c r="C29" s="59">
        <f t="shared" ref="C29:E29" si="9">IF(C3-C26-C27&gt;0,C3-C26-C27,0 )</f>
        <v>0</v>
      </c>
      <c r="D29" s="59">
        <f t="shared" si="9"/>
        <v>0</v>
      </c>
      <c r="E29" s="59">
        <f t="shared" si="9"/>
        <v>0</v>
      </c>
      <c r="F29" s="31"/>
    </row>
    <row r="30" spans="1:6" x14ac:dyDescent="0.25">
      <c r="A30" s="44"/>
      <c r="B30" s="15"/>
      <c r="C30" s="15"/>
      <c r="D30" s="15"/>
      <c r="E30" s="15"/>
      <c r="F30" s="31"/>
    </row>
    <row r="31" spans="1:6" x14ac:dyDescent="0.25">
      <c r="A31" s="44" t="s">
        <v>45</v>
      </c>
      <c r="B31" s="16" t="str">
        <f>IF(B15&lt;$B$12,"Spot","Options")</f>
        <v>Options</v>
      </c>
      <c r="C31" s="16" t="str">
        <f>IF(C15&lt;$B$12,"Spot","Options")</f>
        <v>Options</v>
      </c>
      <c r="D31" s="16" t="str">
        <f>IF(D15&lt;$B$12,"Spot","Options")</f>
        <v>Options</v>
      </c>
      <c r="E31" s="16" t="str">
        <f>IF(E15&lt;$B$12,"Spot","Options")</f>
        <v>Options</v>
      </c>
      <c r="F31" s="31"/>
    </row>
    <row r="32" spans="1:6" x14ac:dyDescent="0.25">
      <c r="A32" s="44" t="s">
        <v>77</v>
      </c>
      <c r="B32" s="59">
        <f>IF(B15&lt;$B$12,0,IF(B29&lt;$B$10,B29,$B$10))</f>
        <v>0</v>
      </c>
      <c r="C32" s="59">
        <f t="shared" ref="C32:E32" si="10">IF(C15&lt;$B$12,0,IF(C29&lt;$B$10,C29,$B$10))</f>
        <v>0</v>
      </c>
      <c r="D32" s="59">
        <f t="shared" si="10"/>
        <v>0</v>
      </c>
      <c r="E32" s="59">
        <f t="shared" si="10"/>
        <v>0</v>
      </c>
      <c r="F32" s="31"/>
    </row>
    <row r="33" spans="1:7" x14ac:dyDescent="0.25">
      <c r="A33" s="44" t="s">
        <v>91</v>
      </c>
      <c r="B33" s="59">
        <f>B29-B32</f>
        <v>0</v>
      </c>
      <c r="C33" s="59">
        <f t="shared" ref="C33:E33" si="11">C29-C32</f>
        <v>0</v>
      </c>
      <c r="D33" s="59">
        <f t="shared" si="11"/>
        <v>0</v>
      </c>
      <c r="E33" s="59">
        <f t="shared" si="11"/>
        <v>0</v>
      </c>
      <c r="F33" s="31"/>
    </row>
    <row r="34" spans="1:7" x14ac:dyDescent="0.25">
      <c r="A34" s="3"/>
      <c r="B34" s="14"/>
      <c r="C34" s="14"/>
      <c r="D34" s="14"/>
      <c r="E34" s="14"/>
      <c r="F34" s="31"/>
    </row>
    <row r="35" spans="1:7" x14ac:dyDescent="0.25">
      <c r="A35" s="10" t="s">
        <v>93</v>
      </c>
      <c r="B35" s="14"/>
      <c r="C35" s="14"/>
      <c r="D35" s="14"/>
      <c r="E35" s="14"/>
      <c r="F35" s="31"/>
    </row>
    <row r="36" spans="1:7" x14ac:dyDescent="0.25">
      <c r="A36" s="44" t="s">
        <v>2</v>
      </c>
      <c r="B36" s="27">
        <f>B27*$B$6</f>
        <v>36890000</v>
      </c>
      <c r="C36" s="27">
        <f>C27*$B$6</f>
        <v>62900000</v>
      </c>
      <c r="D36" s="27">
        <f>D27*$B$6</f>
        <v>35700000</v>
      </c>
      <c r="E36" s="27">
        <f>E27*$B$6</f>
        <v>25500000</v>
      </c>
      <c r="F36" s="31"/>
    </row>
    <row r="37" spans="1:7" x14ac:dyDescent="0.25">
      <c r="A37" s="44" t="s">
        <v>185</v>
      </c>
      <c r="B37" s="27">
        <f>$B$11*$B$10</f>
        <v>500000</v>
      </c>
      <c r="C37" s="27">
        <f>$B$11*$B$10</f>
        <v>500000</v>
      </c>
      <c r="D37" s="27">
        <f>$B$11*$B$10</f>
        <v>500000</v>
      </c>
      <c r="E37" s="27">
        <f>$B$11*$B$10</f>
        <v>500000</v>
      </c>
      <c r="F37" s="31"/>
    </row>
    <row r="38" spans="1:7" x14ac:dyDescent="0.25">
      <c r="A38" s="44" t="s">
        <v>69</v>
      </c>
      <c r="B38" s="27">
        <f>B32*$B$12</f>
        <v>0</v>
      </c>
      <c r="C38" s="27">
        <f>C32*$B$12</f>
        <v>0</v>
      </c>
      <c r="D38" s="27">
        <f>D32*$B$12</f>
        <v>0</v>
      </c>
      <c r="E38" s="27">
        <f>E32*$B$12</f>
        <v>0</v>
      </c>
      <c r="F38" s="31"/>
    </row>
    <row r="39" spans="1:7" x14ac:dyDescent="0.25">
      <c r="A39" s="44" t="s">
        <v>59</v>
      </c>
      <c r="B39" s="60">
        <f>B33*B15</f>
        <v>0</v>
      </c>
      <c r="C39" s="60">
        <f>C33*C15</f>
        <v>0</v>
      </c>
      <c r="D39" s="60">
        <f>D33*D15</f>
        <v>0</v>
      </c>
      <c r="E39" s="60">
        <f>E33*E15</f>
        <v>0</v>
      </c>
      <c r="F39" s="31"/>
    </row>
    <row r="40" spans="1:7" x14ac:dyDescent="0.25">
      <c r="A40" s="10" t="s">
        <v>78</v>
      </c>
      <c r="B40" s="27">
        <f>SUM(B36:B39)</f>
        <v>37390000</v>
      </c>
      <c r="C40" s="27">
        <f t="shared" ref="C40:E40" si="12">SUM(C36:C39)</f>
        <v>63400000</v>
      </c>
      <c r="D40" s="27">
        <f t="shared" si="12"/>
        <v>36200000</v>
      </c>
      <c r="E40" s="27">
        <f t="shared" si="12"/>
        <v>26000000</v>
      </c>
      <c r="F40" s="31"/>
    </row>
    <row r="41" spans="1:7" x14ac:dyDescent="0.25">
      <c r="A41" s="44" t="s">
        <v>60</v>
      </c>
      <c r="B41" s="60">
        <f>$B$18*B3</f>
        <v>221304777.5</v>
      </c>
      <c r="C41" s="60">
        <f>$B$18*C3</f>
        <v>375154715</v>
      </c>
      <c r="D41" s="60">
        <f>$B$18*D3</f>
        <v>206975687.5</v>
      </c>
      <c r="E41" s="60">
        <f>$B$18*E3</f>
        <v>147904937.5</v>
      </c>
      <c r="F41" s="31"/>
    </row>
    <row r="42" spans="1:7" x14ac:dyDescent="0.25">
      <c r="A42" s="10" t="s">
        <v>79</v>
      </c>
      <c r="B42" s="27">
        <f>B40+B41</f>
        <v>258694777.5</v>
      </c>
      <c r="C42" s="27">
        <f t="shared" ref="C42:E42" si="13">C40+C41</f>
        <v>438554715</v>
      </c>
      <c r="D42" s="27">
        <f t="shared" si="13"/>
        <v>243175687.5</v>
      </c>
      <c r="E42" s="27">
        <f t="shared" si="13"/>
        <v>173904937.5</v>
      </c>
      <c r="F42" s="31"/>
    </row>
    <row r="43" spans="1:7" x14ac:dyDescent="0.25">
      <c r="A43" s="35" t="s">
        <v>94</v>
      </c>
      <c r="B43" s="61" t="s">
        <v>61</v>
      </c>
      <c r="C43" s="61" t="s">
        <v>61</v>
      </c>
      <c r="D43" s="61" t="s">
        <v>61</v>
      </c>
      <c r="E43" s="60">
        <f>E28*B17</f>
        <v>999754.9</v>
      </c>
      <c r="F43" s="31"/>
    </row>
    <row r="44" spans="1:7" x14ac:dyDescent="0.25">
      <c r="A44" s="9" t="s">
        <v>81</v>
      </c>
      <c r="B44" s="28">
        <f>B42</f>
        <v>258694777.5</v>
      </c>
      <c r="C44" s="28">
        <f t="shared" ref="C44:D44" si="14">C42</f>
        <v>438554715</v>
      </c>
      <c r="D44" s="28">
        <f t="shared" si="14"/>
        <v>243175687.5</v>
      </c>
      <c r="E44" s="28">
        <f>E42-E43</f>
        <v>172905182.59999999</v>
      </c>
      <c r="F44" s="32">
        <f>SUM(B44:E44)</f>
        <v>1113330362.5999999</v>
      </c>
      <c r="G44" s="70"/>
    </row>
    <row r="45" spans="1:7" x14ac:dyDescent="0.25">
      <c r="A45" s="3"/>
      <c r="B45" s="13"/>
      <c r="C45" s="13"/>
      <c r="D45" s="13"/>
      <c r="E45" s="13"/>
      <c r="F45" s="31"/>
      <c r="G45" s="71"/>
    </row>
    <row r="46" spans="1:7" x14ac:dyDescent="0.25">
      <c r="A46" s="25" t="s">
        <v>82</v>
      </c>
      <c r="B46" s="29">
        <f>B23-B44</f>
        <v>65165872.5</v>
      </c>
      <c r="C46" s="29">
        <f t="shared" ref="C46:E46" si="15">C23-C44</f>
        <v>110452185</v>
      </c>
      <c r="D46" s="29">
        <f t="shared" si="15"/>
        <v>59715562.5</v>
      </c>
      <c r="E46" s="29">
        <f t="shared" si="15"/>
        <v>43541067.400000006</v>
      </c>
      <c r="F46" s="32">
        <f>SUM(B46:E46)</f>
        <v>278874687.39999998</v>
      </c>
      <c r="G46" s="72"/>
    </row>
    <row r="47" spans="1:7" x14ac:dyDescent="0.25">
      <c r="A47" s="3"/>
      <c r="B47" s="14"/>
      <c r="C47" s="14"/>
      <c r="D47" s="30"/>
      <c r="E47" s="13"/>
      <c r="F47" s="31"/>
      <c r="G47" s="71"/>
    </row>
    <row r="48" spans="1:7" x14ac:dyDescent="0.25">
      <c r="A48" s="9" t="s">
        <v>188</v>
      </c>
      <c r="B48" s="14"/>
      <c r="C48" s="14"/>
      <c r="D48" s="30"/>
      <c r="E48" s="13"/>
      <c r="F48" s="31"/>
      <c r="G48" s="71"/>
    </row>
    <row r="49" spans="1:7" x14ac:dyDescent="0.25">
      <c r="A49" s="44" t="s">
        <v>84</v>
      </c>
      <c r="B49" s="27">
        <v>37920000</v>
      </c>
      <c r="C49" s="27">
        <f>$B$49</f>
        <v>37920000</v>
      </c>
      <c r="D49" s="27">
        <f t="shared" ref="D49:E49" si="16">$B$49</f>
        <v>37920000</v>
      </c>
      <c r="E49" s="27">
        <f t="shared" si="16"/>
        <v>37920000</v>
      </c>
      <c r="F49" s="31"/>
      <c r="G49" s="71"/>
    </row>
    <row r="50" spans="1:7" x14ac:dyDescent="0.25">
      <c r="A50" s="44" t="s">
        <v>85</v>
      </c>
      <c r="B50" s="60">
        <v>17837500</v>
      </c>
      <c r="C50" s="60">
        <f>$B$50</f>
        <v>17837500</v>
      </c>
      <c r="D50" s="60">
        <f t="shared" ref="D50:E50" si="17">$B$50</f>
        <v>17837500</v>
      </c>
      <c r="E50" s="60">
        <f t="shared" si="17"/>
        <v>17837500</v>
      </c>
      <c r="F50" s="31"/>
      <c r="G50" s="71"/>
    </row>
    <row r="51" spans="1:7" x14ac:dyDescent="0.25">
      <c r="A51" s="48" t="s">
        <v>86</v>
      </c>
      <c r="B51" s="28">
        <f>B49+B50</f>
        <v>55757500</v>
      </c>
      <c r="C51" s="28">
        <f>C49+C50</f>
        <v>55757500</v>
      </c>
      <c r="D51" s="28">
        <f>D49+D50</f>
        <v>55757500</v>
      </c>
      <c r="E51" s="28">
        <f>E49+E50</f>
        <v>55757500</v>
      </c>
      <c r="F51" s="32">
        <f>SUM(B51:E51)</f>
        <v>223030000</v>
      </c>
      <c r="G51" s="72"/>
    </row>
    <row r="52" spans="1:7" x14ac:dyDescent="0.25">
      <c r="A52" s="3"/>
      <c r="B52" s="14"/>
      <c r="C52" s="14"/>
      <c r="D52" s="14"/>
      <c r="E52" s="14"/>
      <c r="F52" s="33"/>
      <c r="G52" s="20"/>
    </row>
    <row r="53" spans="1:7" ht="15.75" thickBot="1" x14ac:dyDescent="0.3">
      <c r="A53" s="24" t="s">
        <v>4</v>
      </c>
      <c r="B53" s="73">
        <f>B46-B51</f>
        <v>9408372.5</v>
      </c>
      <c r="C53" s="73">
        <f t="shared" ref="C53:E53" si="18">C46-C51</f>
        <v>54694685</v>
      </c>
      <c r="D53" s="73">
        <f t="shared" si="18"/>
        <v>3958062.5</v>
      </c>
      <c r="E53" s="73">
        <f t="shared" si="18"/>
        <v>-12216432.599999994</v>
      </c>
      <c r="F53" s="89">
        <f>SUM(B53:E53)</f>
        <v>55844687.400000006</v>
      </c>
      <c r="G53" s="72"/>
    </row>
    <row r="55" spans="1:7" x14ac:dyDescent="0.25">
      <c r="F55" s="62"/>
    </row>
  </sheetData>
  <conditionalFormatting sqref="A46">
    <cfRule type="expression" dxfId="28" priority="3" stopIfTrue="1">
      <formula>IF(RiskSelectedNameCell1=CELL("address",$A$46),TRUE)</formula>
    </cfRule>
  </conditionalFormatting>
  <conditionalFormatting sqref="B31:D31">
    <cfRule type="expression" dxfId="27" priority="4" stopIfTrue="1">
      <formula>IF(RiskSelectedNameCell2=CELL("address",$B$31),TRUE)</formula>
    </cfRule>
  </conditionalFormatting>
  <conditionalFormatting sqref="B46:E46 G46">
    <cfRule type="expression" dxfId="26" priority="5" stopIfTrue="1">
      <formula>RiskIsOutput</formula>
    </cfRule>
  </conditionalFormatting>
  <conditionalFormatting sqref="D47:D48">
    <cfRule type="expression" dxfId="25" priority="17" stopIfTrue="1">
      <formula>IF(RiskSelectedNameCell1=CELL("address",$D$47),TRUE)</formula>
    </cfRule>
  </conditionalFormatting>
  <conditionalFormatting sqref="E47:E48">
    <cfRule type="expression" dxfId="24" priority="39" stopIfTrue="1">
      <formula>RiskIsOutput</formula>
    </cfRule>
  </conditionalFormatting>
  <conditionalFormatting sqref="E31">
    <cfRule type="expression" dxfId="23" priority="60" stopIfTrue="1">
      <formula>IF(RiskSelectedNameCell2=CELL("address",$E$31),TRUE)</formula>
    </cfRule>
  </conditionalFormatting>
  <conditionalFormatting sqref="B4:B5 B8:B9 B13:B14">
    <cfRule type="expression" dxfId="22" priority="109" stopIfTrue="1">
      <formula>RiskIsInput</formula>
    </cfRule>
  </conditionalFormatting>
  <conditionalFormatting sqref="C4:C6 C8:C9 D6:E6 D11:E12 C11:C14">
    <cfRule type="expression" dxfId="21" priority="110" stopIfTrue="1">
      <formula>RiskIsInput</formula>
    </cfRule>
  </conditionalFormatting>
  <conditionalFormatting sqref="D4:D5 D8:D9 D13:D14">
    <cfRule type="expression" dxfId="20" priority="111" stopIfTrue="1">
      <formula>RiskIsInput</formula>
    </cfRule>
  </conditionalFormatting>
  <conditionalFormatting sqref="E4:E5 E8:E9 E13:E14">
    <cfRule type="expression" dxfId="19" priority="112" stopIfTrue="1">
      <formula>RiskIsInput</formula>
    </cfRule>
  </conditionalFormatting>
  <conditionalFormatting sqref="B16 B20">
    <cfRule type="expression" dxfId="18" priority="113" stopIfTrue="1">
      <formula>RiskIsInput</formula>
    </cfRule>
  </conditionalFormatting>
  <conditionalFormatting sqref="C16:C20 D17:E19">
    <cfRule type="expression" dxfId="17" priority="114" stopIfTrue="1">
      <formula>RiskIsInput</formula>
    </cfRule>
  </conditionalFormatting>
  <conditionalFormatting sqref="D16 D20">
    <cfRule type="expression" dxfId="16" priority="115" stopIfTrue="1">
      <formula>RiskIsInput</formula>
    </cfRule>
  </conditionalFormatting>
  <conditionalFormatting sqref="E16 E20">
    <cfRule type="expression" dxfId="15" priority="116" stopIfTrue="1">
      <formula>RiskIsInput</formula>
    </cfRule>
  </conditionalFormatting>
  <conditionalFormatting sqref="B3">
    <cfRule type="expression" dxfId="14" priority="182" stopIfTrue="1">
      <formula>RiskIsInput</formula>
    </cfRule>
  </conditionalFormatting>
  <conditionalFormatting sqref="C3">
    <cfRule type="expression" dxfId="13" priority="183" stopIfTrue="1">
      <formula>RiskIsInput</formula>
    </cfRule>
  </conditionalFormatting>
  <conditionalFormatting sqref="D3">
    <cfRule type="expression" dxfId="12" priority="184" stopIfTrue="1">
      <formula>RiskIsInput</formula>
    </cfRule>
  </conditionalFormatting>
  <conditionalFormatting sqref="E3">
    <cfRule type="expression" dxfId="11" priority="185" stopIfTrue="1">
      <formula>RiskIsInput</formula>
    </cfRule>
  </conditionalFormatting>
  <conditionalFormatting sqref="B15">
    <cfRule type="expression" dxfId="10" priority="186" stopIfTrue="1">
      <formula>RiskIsInput</formula>
    </cfRule>
  </conditionalFormatting>
  <conditionalFormatting sqref="C15">
    <cfRule type="expression" dxfId="9" priority="187" stopIfTrue="1">
      <formula>RiskIsInput</formula>
    </cfRule>
  </conditionalFormatting>
  <conditionalFormatting sqref="D15">
    <cfRule type="expression" dxfId="8" priority="188" stopIfTrue="1">
      <formula>RiskIsInput</formula>
    </cfRule>
  </conditionalFormatting>
  <conditionalFormatting sqref="E15">
    <cfRule type="expression" dxfId="7" priority="189" stopIfTrue="1">
      <formula>RiskIsInput</formula>
    </cfRule>
  </conditionalFormatting>
  <conditionalFormatting sqref="F53">
    <cfRule type="expression" dxfId="6" priority="190" stopIfTrue="1">
      <formula>RiskIsOutput</formula>
    </cfRule>
  </conditionalFormatting>
  <conditionalFormatting sqref="G53">
    <cfRule type="expression" dxfId="5" priority="191" stopIfTrue="1">
      <formula>RiskIsOutput</formula>
    </cfRule>
  </conditionalFormatting>
  <conditionalFormatting sqref="B10">
    <cfRule type="expression" dxfId="4" priority="192" stopIfTrue="1">
      <formula>RiskIsOptimization</formula>
    </cfRule>
  </conditionalFormatting>
  <conditionalFormatting sqref="C10">
    <cfRule type="expression" dxfId="3" priority="193" stopIfTrue="1">
      <formula>RiskIsOptimization</formula>
    </cfRule>
  </conditionalFormatting>
  <conditionalFormatting sqref="D10">
    <cfRule type="expression" dxfId="2" priority="194" stopIfTrue="1">
      <formula>RiskIsOptimization</formula>
    </cfRule>
  </conditionalFormatting>
  <conditionalFormatting sqref="E10">
    <cfRule type="expression" dxfId="1" priority="195" stopIfTrue="1">
      <formula>RiskIsOptimization</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B1" workbookViewId="0">
      <selection activeCell="G17" sqref="G17"/>
    </sheetView>
  </sheetViews>
  <sheetFormatPr defaultColWidth="8.85546875" defaultRowHeight="15" x14ac:dyDescent="0.25"/>
  <cols>
    <col min="1" max="1" width="8.85546875" style="20"/>
    <col min="2" max="5" width="13.28515625" style="20" bestFit="1" customWidth="1"/>
  </cols>
  <sheetData>
    <row r="1" spans="1:5" x14ac:dyDescent="0.25">
      <c r="A1" s="75" t="s">
        <v>183</v>
      </c>
    </row>
    <row r="3" spans="1:5" x14ac:dyDescent="0.25">
      <c r="A3" s="21" t="s">
        <v>181</v>
      </c>
      <c r="B3" s="21" t="s">
        <v>39</v>
      </c>
      <c r="C3" s="21" t="s">
        <v>40</v>
      </c>
      <c r="D3" s="21" t="s">
        <v>41</v>
      </c>
      <c r="E3" s="21" t="s">
        <v>42</v>
      </c>
    </row>
    <row r="4" spans="1:5" x14ac:dyDescent="0.25">
      <c r="A4" s="20">
        <v>1</v>
      </c>
      <c r="B4" s="74">
        <v>2723462.5899483161</v>
      </c>
      <c r="C4" s="74">
        <v>3911949.9191332627</v>
      </c>
      <c r="D4" s="74">
        <v>2258556.6214278066</v>
      </c>
      <c r="E4" s="74">
        <v>1487500.4150297835</v>
      </c>
    </row>
    <row r="5" spans="1:5" x14ac:dyDescent="0.25">
      <c r="A5" s="20">
        <v>2</v>
      </c>
      <c r="B5" s="74">
        <v>2464345.4540099287</v>
      </c>
      <c r="C5" s="74">
        <v>4223390.2233252376</v>
      </c>
      <c r="D5" s="74">
        <v>2661807.4356068522</v>
      </c>
      <c r="E5" s="74">
        <v>1390196.9915050934</v>
      </c>
    </row>
    <row r="6" spans="1:5" x14ac:dyDescent="0.25">
      <c r="A6" s="20">
        <v>3</v>
      </c>
      <c r="B6" s="74">
        <v>2223094.3892877563</v>
      </c>
      <c r="C6" s="74">
        <v>3239261.6968390541</v>
      </c>
      <c r="D6" s="74">
        <v>2269364.433419059</v>
      </c>
      <c r="E6" s="74">
        <v>1611671.7294937789</v>
      </c>
    </row>
    <row r="7" spans="1:5" x14ac:dyDescent="0.25">
      <c r="A7" s="20">
        <v>4</v>
      </c>
      <c r="B7" s="74">
        <v>2738725.0154765388</v>
      </c>
      <c r="C7" s="74">
        <v>3907584.1899997825</v>
      </c>
      <c r="D7" s="74">
        <v>1882534.201154639</v>
      </c>
      <c r="E7" s="74">
        <v>1964036.2591474922</v>
      </c>
    </row>
    <row r="8" spans="1:5" x14ac:dyDescent="0.25">
      <c r="A8" s="20">
        <v>5</v>
      </c>
      <c r="B8" s="74">
        <v>3199564.8872696622</v>
      </c>
      <c r="C8" s="74">
        <v>4241819.7409828855</v>
      </c>
      <c r="D8" s="74">
        <v>1041437.7073400128</v>
      </c>
      <c r="E8" s="74">
        <v>1765437.7067025262</v>
      </c>
    </row>
    <row r="9" spans="1:5" x14ac:dyDescent="0.25">
      <c r="A9" s="20">
        <v>6</v>
      </c>
      <c r="B9" s="74">
        <v>3212174.5981323002</v>
      </c>
      <c r="C9" s="74">
        <v>2408889.5544187222</v>
      </c>
      <c r="D9" s="74">
        <v>2003061.3560457728</v>
      </c>
      <c r="E9" s="74">
        <v>1292325.337455824</v>
      </c>
    </row>
    <row r="10" spans="1:5" x14ac:dyDescent="0.25">
      <c r="A10" s="20">
        <v>7</v>
      </c>
      <c r="B10" s="74">
        <v>2356641.2009365121</v>
      </c>
      <c r="C10" s="74">
        <v>1898798.6205271403</v>
      </c>
      <c r="D10" s="74">
        <v>1967978.2915623959</v>
      </c>
      <c r="E10" s="74">
        <v>1675482.7486158398</v>
      </c>
    </row>
    <row r="11" spans="1:5" x14ac:dyDescent="0.25">
      <c r="A11" s="20">
        <v>8</v>
      </c>
      <c r="B11" s="74">
        <v>1680760.476844437</v>
      </c>
      <c r="C11" s="74">
        <v>4540613.1971410885</v>
      </c>
      <c r="D11" s="74">
        <v>1316540.8853692922</v>
      </c>
      <c r="E11" s="74">
        <v>1926488.9927212892</v>
      </c>
    </row>
    <row r="12" spans="1:5" x14ac:dyDescent="0.25">
      <c r="A12" s="20">
        <v>9</v>
      </c>
      <c r="B12" s="74">
        <v>994350.29324411624</v>
      </c>
      <c r="C12" s="74">
        <v>3757408.2662286735</v>
      </c>
      <c r="D12" s="74">
        <v>1373626.4251869619</v>
      </c>
      <c r="E12" s="74">
        <v>1382849.0866155173</v>
      </c>
    </row>
    <row r="13" spans="1:5" x14ac:dyDescent="0.25">
      <c r="A13" s="20">
        <v>10</v>
      </c>
      <c r="B13" s="74">
        <v>872841.06998625235</v>
      </c>
      <c r="C13" s="74">
        <v>3333856.1829540925</v>
      </c>
      <c r="D13" s="74">
        <v>2400882.5788165871</v>
      </c>
      <c r="E13" s="74">
        <v>721844.41591434251</v>
      </c>
    </row>
    <row r="14" spans="1:5" x14ac:dyDescent="0.25">
      <c r="A14" s="20">
        <v>11</v>
      </c>
      <c r="B14" s="74">
        <v>2146562.6440873812</v>
      </c>
      <c r="C14" s="74">
        <v>2034585.5222453168</v>
      </c>
      <c r="D14" s="74">
        <v>2024890.4174703753</v>
      </c>
      <c r="E14" s="74">
        <v>1197402.9233640509</v>
      </c>
    </row>
    <row r="15" spans="1:5" x14ac:dyDescent="0.25">
      <c r="A15" s="20">
        <v>12</v>
      </c>
      <c r="B15" s="74">
        <v>2647838.230725083</v>
      </c>
      <c r="C15" s="74">
        <v>5091077.9030683283</v>
      </c>
      <c r="D15" s="74">
        <v>2039626.2021619864</v>
      </c>
      <c r="E15" s="74">
        <v>1638322.9814283689</v>
      </c>
    </row>
    <row r="16" spans="1:5" x14ac:dyDescent="0.25">
      <c r="A16" s="20">
        <v>13</v>
      </c>
      <c r="B16" s="74">
        <v>1511061.8475102028</v>
      </c>
      <c r="C16" s="74">
        <v>3548140.1111636567</v>
      </c>
      <c r="D16" s="74">
        <v>1784335.6019757679</v>
      </c>
      <c r="E16" s="74">
        <v>1401581.6484347438</v>
      </c>
    </row>
    <row r="17" spans="1:5" x14ac:dyDescent="0.25">
      <c r="A17" s="20">
        <v>14</v>
      </c>
      <c r="B17" s="74">
        <v>1895863.5481773166</v>
      </c>
      <c r="C17" s="74">
        <v>4677349.5046363426</v>
      </c>
      <c r="D17" s="74">
        <v>1955099.9355537521</v>
      </c>
      <c r="E17" s="74">
        <v>1432601.9464369277</v>
      </c>
    </row>
    <row r="18" spans="1:5" x14ac:dyDescent="0.25">
      <c r="A18" s="20">
        <v>15</v>
      </c>
      <c r="B18" s="74">
        <v>2418813.5295878737</v>
      </c>
      <c r="C18" s="74">
        <v>3998852.433793724</v>
      </c>
      <c r="D18" s="74">
        <v>2453801.7097743824</v>
      </c>
      <c r="E18" s="74">
        <v>1542571.2443233237</v>
      </c>
    </row>
    <row r="19" spans="1:5" x14ac:dyDescent="0.25">
      <c r="A19" s="20">
        <v>16</v>
      </c>
      <c r="B19" s="74">
        <v>1011569.0577407938</v>
      </c>
      <c r="C19" s="74">
        <v>4429538.0000150464</v>
      </c>
      <c r="D19" s="74">
        <v>2466539.0119723207</v>
      </c>
      <c r="E19" s="74">
        <v>1063391.3631165298</v>
      </c>
    </row>
    <row r="20" spans="1:5" x14ac:dyDescent="0.25">
      <c r="A20" s="20">
        <v>17</v>
      </c>
      <c r="B20" s="74">
        <v>1126667.2667510952</v>
      </c>
      <c r="C20" s="74">
        <v>3268046.2842708211</v>
      </c>
      <c r="D20" s="74">
        <v>2365305.1132455515</v>
      </c>
      <c r="E20" s="74">
        <v>1162356.1910066362</v>
      </c>
    </row>
    <row r="21" spans="1:5" x14ac:dyDescent="0.25">
      <c r="A21" s="20">
        <v>18</v>
      </c>
      <c r="B21" s="74">
        <v>2551807.5105172656</v>
      </c>
      <c r="C21" s="74">
        <v>3209705.8187216772</v>
      </c>
      <c r="D21" s="74">
        <v>1240558.7291935601</v>
      </c>
      <c r="E21" s="74">
        <v>1317488.1120946566</v>
      </c>
    </row>
    <row r="22" spans="1:5" x14ac:dyDescent="0.25">
      <c r="A22" s="20">
        <v>19</v>
      </c>
      <c r="B22" s="74">
        <v>3246209.8759667394</v>
      </c>
      <c r="C22" s="74">
        <v>3820014.2983035664</v>
      </c>
      <c r="D22" s="74">
        <v>2860287.4288635412</v>
      </c>
      <c r="E22" s="74"/>
    </row>
  </sheetData>
  <pageMargins left="0.7" right="0.7" top="0.75" bottom="0.75" header="0.3" footer="0.3"/>
  <pageSetup paperSize="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selection activeCell="B2" sqref="B2:B76"/>
    </sheetView>
  </sheetViews>
  <sheetFormatPr defaultColWidth="8.85546875" defaultRowHeight="15" x14ac:dyDescent="0.25"/>
  <cols>
    <col min="1" max="1" width="10.28515625" bestFit="1" customWidth="1"/>
    <col min="2" max="2" width="10.42578125" customWidth="1"/>
  </cols>
  <sheetData>
    <row r="1" spans="1:2" x14ac:dyDescent="0.25">
      <c r="B1" s="1" t="s">
        <v>182</v>
      </c>
    </row>
    <row r="2" spans="1:2" x14ac:dyDescent="0.25">
      <c r="A2" t="s">
        <v>95</v>
      </c>
      <c r="B2" s="26">
        <v>21.143916667387529</v>
      </c>
    </row>
    <row r="3" spans="1:2" x14ac:dyDescent="0.25">
      <c r="A3" t="s">
        <v>96</v>
      </c>
      <c r="B3" s="26">
        <v>21.704605503486043</v>
      </c>
    </row>
    <row r="4" spans="1:2" x14ac:dyDescent="0.25">
      <c r="A4" t="s">
        <v>97</v>
      </c>
      <c r="B4" s="26">
        <v>17.728635805663927</v>
      </c>
    </row>
    <row r="5" spans="1:2" x14ac:dyDescent="0.25">
      <c r="A5" t="s">
        <v>98</v>
      </c>
      <c r="B5" s="26">
        <v>12.749216948337427</v>
      </c>
    </row>
    <row r="6" spans="1:2" x14ac:dyDescent="0.25">
      <c r="A6" t="s">
        <v>99</v>
      </c>
      <c r="B6" s="26">
        <v>26.973457082331215</v>
      </c>
    </row>
    <row r="7" spans="1:2" x14ac:dyDescent="0.25">
      <c r="A7" t="s">
        <v>100</v>
      </c>
      <c r="B7" s="26">
        <v>16.722138222605601</v>
      </c>
    </row>
    <row r="8" spans="1:2" x14ac:dyDescent="0.25">
      <c r="A8" t="s">
        <v>101</v>
      </c>
      <c r="B8" s="26">
        <v>20.215552378144316</v>
      </c>
    </row>
    <row r="9" spans="1:2" x14ac:dyDescent="0.25">
      <c r="A9" t="s">
        <v>102</v>
      </c>
      <c r="B9" s="26">
        <v>13.826120729709702</v>
      </c>
    </row>
    <row r="10" spans="1:2" x14ac:dyDescent="0.25">
      <c r="A10" t="s">
        <v>103</v>
      </c>
      <c r="B10" s="26">
        <v>17.222359762762569</v>
      </c>
    </row>
    <row r="11" spans="1:2" x14ac:dyDescent="0.25">
      <c r="A11" t="s">
        <v>104</v>
      </c>
      <c r="B11" s="26">
        <v>19.869864173710067</v>
      </c>
    </row>
    <row r="12" spans="1:2" x14ac:dyDescent="0.25">
      <c r="A12" t="s">
        <v>105</v>
      </c>
      <c r="B12" s="26">
        <v>17.205338742515487</v>
      </c>
    </row>
    <row r="13" spans="1:2" x14ac:dyDescent="0.25">
      <c r="A13" t="s">
        <v>106</v>
      </c>
      <c r="B13" s="26">
        <v>26.123703598671071</v>
      </c>
    </row>
    <row r="14" spans="1:2" x14ac:dyDescent="0.25">
      <c r="A14" t="s">
        <v>107</v>
      </c>
      <c r="B14" s="26">
        <v>15.423616806761894</v>
      </c>
    </row>
    <row r="15" spans="1:2" x14ac:dyDescent="0.25">
      <c r="A15" t="s">
        <v>108</v>
      </c>
      <c r="B15" s="26">
        <v>19.674200177307338</v>
      </c>
    </row>
    <row r="16" spans="1:2" x14ac:dyDescent="0.25">
      <c r="A16" t="s">
        <v>109</v>
      </c>
      <c r="B16" s="26">
        <v>19.155937579038621</v>
      </c>
    </row>
    <row r="17" spans="1:2" x14ac:dyDescent="0.25">
      <c r="A17" t="s">
        <v>110</v>
      </c>
      <c r="B17" s="26">
        <v>12.780883474791324</v>
      </c>
    </row>
    <row r="18" spans="1:2" x14ac:dyDescent="0.25">
      <c r="A18" t="s">
        <v>111</v>
      </c>
      <c r="B18" s="26">
        <v>16.536881100973901</v>
      </c>
    </row>
    <row r="19" spans="1:2" x14ac:dyDescent="0.25">
      <c r="A19" t="s">
        <v>112</v>
      </c>
      <c r="B19" s="26">
        <v>21.681650387789929</v>
      </c>
    </row>
    <row r="20" spans="1:2" x14ac:dyDescent="0.25">
      <c r="A20" t="s">
        <v>113</v>
      </c>
      <c r="B20" s="26">
        <v>23.745437095847613</v>
      </c>
    </row>
    <row r="21" spans="1:2" x14ac:dyDescent="0.25">
      <c r="A21" t="s">
        <v>114</v>
      </c>
      <c r="B21" s="26">
        <v>17.591152761532641</v>
      </c>
    </row>
    <row r="22" spans="1:2" x14ac:dyDescent="0.25">
      <c r="A22" t="s">
        <v>115</v>
      </c>
      <c r="B22" s="26">
        <v>18.998000919327822</v>
      </c>
    </row>
    <row r="23" spans="1:2" x14ac:dyDescent="0.25">
      <c r="A23" t="s">
        <v>116</v>
      </c>
      <c r="B23" s="26">
        <v>17.390848070375558</v>
      </c>
    </row>
    <row r="24" spans="1:2" x14ac:dyDescent="0.25">
      <c r="A24" t="s">
        <v>117</v>
      </c>
      <c r="B24" s="26">
        <v>17.358168277436988</v>
      </c>
    </row>
    <row r="25" spans="1:2" x14ac:dyDescent="0.25">
      <c r="A25" t="s">
        <v>118</v>
      </c>
      <c r="B25" s="26">
        <v>23.627065477446735</v>
      </c>
    </row>
    <row r="26" spans="1:2" x14ac:dyDescent="0.25">
      <c r="A26" t="s">
        <v>119</v>
      </c>
      <c r="B26" s="26">
        <v>20.045228356751331</v>
      </c>
    </row>
    <row r="27" spans="1:2" x14ac:dyDescent="0.25">
      <c r="A27" t="s">
        <v>120</v>
      </c>
      <c r="B27" s="26">
        <v>16.80176414468534</v>
      </c>
    </row>
    <row r="28" spans="1:2" x14ac:dyDescent="0.25">
      <c r="A28" t="s">
        <v>121</v>
      </c>
      <c r="B28" s="26">
        <v>25.509425159271203</v>
      </c>
    </row>
    <row r="29" spans="1:2" x14ac:dyDescent="0.25">
      <c r="A29" t="s">
        <v>122</v>
      </c>
      <c r="B29" s="26">
        <v>17.443930329569049</v>
      </c>
    </row>
    <row r="30" spans="1:2" x14ac:dyDescent="0.25">
      <c r="A30" t="s">
        <v>123</v>
      </c>
      <c r="B30" s="26">
        <v>25.843869079975217</v>
      </c>
    </row>
    <row r="31" spans="1:2" x14ac:dyDescent="0.25">
      <c r="A31" t="s">
        <v>124</v>
      </c>
      <c r="B31" s="26">
        <v>18.606016997414855</v>
      </c>
    </row>
    <row r="32" spans="1:2" x14ac:dyDescent="0.25">
      <c r="A32" t="s">
        <v>125</v>
      </c>
      <c r="B32" s="26">
        <v>12.713740998282232</v>
      </c>
    </row>
    <row r="33" spans="1:2" x14ac:dyDescent="0.25">
      <c r="A33" t="s">
        <v>126</v>
      </c>
      <c r="B33" s="26">
        <v>16.176852260734329</v>
      </c>
    </row>
    <row r="34" spans="1:2" x14ac:dyDescent="0.25">
      <c r="A34" t="s">
        <v>127</v>
      </c>
      <c r="B34" s="26">
        <v>13.459997443434515</v>
      </c>
    </row>
    <row r="35" spans="1:2" x14ac:dyDescent="0.25">
      <c r="A35" t="s">
        <v>128</v>
      </c>
      <c r="B35" s="26">
        <v>21.760044328134967</v>
      </c>
    </row>
    <row r="36" spans="1:2" x14ac:dyDescent="0.25">
      <c r="A36" t="s">
        <v>129</v>
      </c>
      <c r="B36" s="26">
        <v>26.679603633500783</v>
      </c>
    </row>
    <row r="37" spans="1:2" x14ac:dyDescent="0.25">
      <c r="A37" t="s">
        <v>130</v>
      </c>
      <c r="B37" s="26">
        <v>22.277085742412481</v>
      </c>
    </row>
    <row r="38" spans="1:2" x14ac:dyDescent="0.25">
      <c r="A38" t="s">
        <v>131</v>
      </c>
      <c r="B38" s="26">
        <v>17.569559174656106</v>
      </c>
    </row>
    <row r="39" spans="1:2" x14ac:dyDescent="0.25">
      <c r="A39" t="s">
        <v>132</v>
      </c>
      <c r="B39" s="26">
        <v>13.505112744560599</v>
      </c>
    </row>
    <row r="40" spans="1:2" x14ac:dyDescent="0.25">
      <c r="A40" t="s">
        <v>133</v>
      </c>
      <c r="B40" s="26">
        <v>21.121063264096868</v>
      </c>
    </row>
    <row r="41" spans="1:2" x14ac:dyDescent="0.25">
      <c r="A41" t="s">
        <v>134</v>
      </c>
      <c r="B41" s="26">
        <v>26.89044277590445</v>
      </c>
    </row>
    <row r="42" spans="1:2" x14ac:dyDescent="0.25">
      <c r="A42" t="s">
        <v>135</v>
      </c>
      <c r="B42" s="26">
        <v>26.699707160528348</v>
      </c>
    </row>
    <row r="43" spans="1:2" x14ac:dyDescent="0.25">
      <c r="A43" t="s">
        <v>136</v>
      </c>
      <c r="B43" s="26">
        <v>23.929446961621018</v>
      </c>
    </row>
    <row r="44" spans="1:2" x14ac:dyDescent="0.25">
      <c r="A44" t="s">
        <v>137</v>
      </c>
      <c r="B44" s="26">
        <v>24.908200902082406</v>
      </c>
    </row>
    <row r="45" spans="1:2" x14ac:dyDescent="0.25">
      <c r="A45" t="s">
        <v>138</v>
      </c>
      <c r="B45" s="26">
        <v>14.973957648473316</v>
      </c>
    </row>
    <row r="46" spans="1:2" x14ac:dyDescent="0.25">
      <c r="A46" t="s">
        <v>139</v>
      </c>
      <c r="B46" s="26">
        <v>24.694213708097539</v>
      </c>
    </row>
    <row r="47" spans="1:2" x14ac:dyDescent="0.25">
      <c r="A47" t="s">
        <v>140</v>
      </c>
      <c r="B47" s="26">
        <v>25.117504861457967</v>
      </c>
    </row>
    <row r="48" spans="1:2" x14ac:dyDescent="0.25">
      <c r="A48" t="s">
        <v>141</v>
      </c>
      <c r="B48" s="26">
        <v>24.50314520956055</v>
      </c>
    </row>
    <row r="49" spans="1:2" x14ac:dyDescent="0.25">
      <c r="A49" t="s">
        <v>142</v>
      </c>
      <c r="B49" s="26">
        <v>17.308297386518046</v>
      </c>
    </row>
    <row r="50" spans="1:2" x14ac:dyDescent="0.25">
      <c r="A50" t="s">
        <v>143</v>
      </c>
      <c r="B50" s="26">
        <v>15.4245926414339</v>
      </c>
    </row>
    <row r="51" spans="1:2" x14ac:dyDescent="0.25">
      <c r="A51" t="s">
        <v>144</v>
      </c>
      <c r="B51" s="26">
        <v>17.381762458257185</v>
      </c>
    </row>
    <row r="52" spans="1:2" x14ac:dyDescent="0.25">
      <c r="A52" t="s">
        <v>145</v>
      </c>
      <c r="B52" s="26">
        <v>18.423849440296209</v>
      </c>
    </row>
    <row r="53" spans="1:2" x14ac:dyDescent="0.25">
      <c r="A53" t="s">
        <v>146</v>
      </c>
      <c r="B53" s="26">
        <v>21.187137477775323</v>
      </c>
    </row>
    <row r="54" spans="1:2" x14ac:dyDescent="0.25">
      <c r="A54" t="s">
        <v>147</v>
      </c>
      <c r="B54" s="26">
        <v>15.894076183718118</v>
      </c>
    </row>
    <row r="55" spans="1:2" x14ac:dyDescent="0.25">
      <c r="A55" t="s">
        <v>148</v>
      </c>
      <c r="B55" s="26">
        <v>19.520707711750607</v>
      </c>
    </row>
    <row r="56" spans="1:2" x14ac:dyDescent="0.25">
      <c r="A56" t="s">
        <v>149</v>
      </c>
      <c r="B56" s="26">
        <v>12.541415891490411</v>
      </c>
    </row>
    <row r="57" spans="1:2" x14ac:dyDescent="0.25">
      <c r="A57" t="s">
        <v>150</v>
      </c>
      <c r="B57" s="26">
        <v>14.051251000532837</v>
      </c>
    </row>
    <row r="58" spans="1:2" x14ac:dyDescent="0.25">
      <c r="A58" t="s">
        <v>151</v>
      </c>
      <c r="B58" s="26">
        <v>23.823301555346973</v>
      </c>
    </row>
    <row r="59" spans="1:2" x14ac:dyDescent="0.25">
      <c r="A59" t="s">
        <v>152</v>
      </c>
      <c r="B59" s="26">
        <v>18.102557241428304</v>
      </c>
    </row>
    <row r="60" spans="1:2" x14ac:dyDescent="0.25">
      <c r="A60" t="s">
        <v>153</v>
      </c>
      <c r="B60" s="26">
        <v>25.021178696814282</v>
      </c>
    </row>
    <row r="61" spans="1:2" x14ac:dyDescent="0.25">
      <c r="A61" t="s">
        <v>154</v>
      </c>
      <c r="B61" s="26">
        <v>16.602293286408553</v>
      </c>
    </row>
    <row r="62" spans="1:2" x14ac:dyDescent="0.25">
      <c r="A62" t="s">
        <v>155</v>
      </c>
      <c r="B62" s="26">
        <v>24.91893377179407</v>
      </c>
    </row>
    <row r="63" spans="1:2" x14ac:dyDescent="0.25">
      <c r="A63" t="s">
        <v>156</v>
      </c>
      <c r="B63" s="26">
        <v>16.46979956657869</v>
      </c>
    </row>
    <row r="64" spans="1:2" x14ac:dyDescent="0.25">
      <c r="A64" t="s">
        <v>157</v>
      </c>
      <c r="B64" s="26">
        <v>25.218292803455213</v>
      </c>
    </row>
    <row r="65" spans="1:2" x14ac:dyDescent="0.25">
      <c r="A65" t="s">
        <v>158</v>
      </c>
      <c r="B65" s="26">
        <v>25.96921363437562</v>
      </c>
    </row>
    <row r="66" spans="1:2" x14ac:dyDescent="0.25">
      <c r="A66" t="s">
        <v>159</v>
      </c>
      <c r="B66" s="26">
        <v>23.309227485329025</v>
      </c>
    </row>
    <row r="67" spans="1:2" x14ac:dyDescent="0.25">
      <c r="A67" t="s">
        <v>160</v>
      </c>
      <c r="B67" s="26">
        <v>21.989799087581751</v>
      </c>
    </row>
    <row r="68" spans="1:2" x14ac:dyDescent="0.25">
      <c r="A68" t="s">
        <v>161</v>
      </c>
      <c r="B68" s="26">
        <v>23.95148880718164</v>
      </c>
    </row>
    <row r="69" spans="1:2" x14ac:dyDescent="0.25">
      <c r="A69" t="s">
        <v>162</v>
      </c>
      <c r="B69" s="26">
        <v>18.27281995257233</v>
      </c>
    </row>
    <row r="70" spans="1:2" x14ac:dyDescent="0.25">
      <c r="A70" t="s">
        <v>163</v>
      </c>
      <c r="B70" s="26">
        <v>14.359922543697536</v>
      </c>
    </row>
    <row r="71" spans="1:2" x14ac:dyDescent="0.25">
      <c r="A71" t="s">
        <v>164</v>
      </c>
      <c r="B71" s="26">
        <v>14.693569842082354</v>
      </c>
    </row>
    <row r="72" spans="1:2" x14ac:dyDescent="0.25">
      <c r="A72" t="s">
        <v>165</v>
      </c>
      <c r="B72" s="26">
        <v>18.613075789508635</v>
      </c>
    </row>
    <row r="73" spans="1:2" x14ac:dyDescent="0.25">
      <c r="A73" t="s">
        <v>166</v>
      </c>
      <c r="B73" s="26">
        <v>14.164815972809848</v>
      </c>
    </row>
    <row r="74" spans="1:2" x14ac:dyDescent="0.25">
      <c r="A74" t="s">
        <v>167</v>
      </c>
      <c r="B74" s="26">
        <v>17.491520434252553</v>
      </c>
    </row>
    <row r="75" spans="1:2" x14ac:dyDescent="0.25">
      <c r="A75" t="s">
        <v>168</v>
      </c>
      <c r="B75" s="26">
        <v>21.27334958341649</v>
      </c>
    </row>
    <row r="76" spans="1:2" x14ac:dyDescent="0.25">
      <c r="A76" t="s">
        <v>169</v>
      </c>
      <c r="B76" s="26">
        <v>14.195836493167901</v>
      </c>
    </row>
  </sheetData>
  <conditionalFormatting sqref="B77">
    <cfRule type="expression" dxfId="0" priority="1" stopIfTrue="1">
      <formula>RiskIsInput</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
  <sheetViews>
    <sheetView workbookViewId="0"/>
  </sheetViews>
  <sheetFormatPr defaultColWidth="15.7109375" defaultRowHeight="15" x14ac:dyDescent="0.25"/>
  <cols>
    <col min="1" max="16384" width="15.7109375" style="80"/>
  </cols>
  <sheetData>
    <row r="1" spans="1:64" x14ac:dyDescent="0.25">
      <c r="A1" s="80" t="s">
        <v>234</v>
      </c>
      <c r="B1" s="83">
        <f>'C'!$F$53</f>
        <v>55844687.400000006</v>
      </c>
      <c r="C1" s="84">
        <v>1</v>
      </c>
      <c r="D1" s="84">
        <v>0.5</v>
      </c>
      <c r="E1" s="82"/>
      <c r="F1" s="80" t="s">
        <v>247</v>
      </c>
      <c r="I1" s="80" t="s">
        <v>227</v>
      </c>
      <c r="J1" s="82">
        <v>3</v>
      </c>
      <c r="L1" s="80" t="s">
        <v>224</v>
      </c>
      <c r="M1" s="82" t="b">
        <v>1</v>
      </c>
      <c r="O1" s="80" t="s">
        <v>276</v>
      </c>
      <c r="Y1" s="80" t="s">
        <v>279</v>
      </c>
    </row>
    <row r="2" spans="1:64" x14ac:dyDescent="0.25">
      <c r="A2" s="80" t="s">
        <v>235</v>
      </c>
      <c r="B2" s="83">
        <v>2</v>
      </c>
      <c r="C2" s="83">
        <v>0</v>
      </c>
      <c r="F2" s="80" t="s">
        <v>248</v>
      </c>
      <c r="G2" s="83" t="b">
        <v>0</v>
      </c>
      <c r="H2" s="83"/>
      <c r="I2" s="80" t="s">
        <v>218</v>
      </c>
      <c r="J2" s="82"/>
      <c r="L2" s="80" t="s">
        <v>288</v>
      </c>
      <c r="M2" s="84">
        <v>1000</v>
      </c>
      <c r="O2" s="80" t="s">
        <v>220</v>
      </c>
      <c r="P2" s="82"/>
      <c r="R2" s="80" t="s">
        <v>228</v>
      </c>
      <c r="S2" s="85" t="s">
        <v>251</v>
      </c>
      <c r="U2" s="80" t="s">
        <v>232</v>
      </c>
      <c r="V2" s="82"/>
      <c r="X2" s="80" t="s">
        <v>280</v>
      </c>
      <c r="Y2" s="83">
        <v>0</v>
      </c>
    </row>
    <row r="3" spans="1:64" x14ac:dyDescent="0.25">
      <c r="A3" s="80" t="s">
        <v>239</v>
      </c>
      <c r="B3" s="83" t="b">
        <v>1</v>
      </c>
      <c r="C3" s="83">
        <v>200</v>
      </c>
      <c r="F3" s="80" t="s">
        <v>290</v>
      </c>
      <c r="G3" s="83" t="b">
        <v>0</v>
      </c>
      <c r="H3" s="83"/>
      <c r="I3" s="80" t="s">
        <v>219</v>
      </c>
      <c r="J3" s="88">
        <v>2000000</v>
      </c>
      <c r="L3" s="80" t="s">
        <v>287</v>
      </c>
      <c r="M3" s="84">
        <v>1</v>
      </c>
      <c r="N3" s="84">
        <v>0</v>
      </c>
      <c r="O3" s="80" t="s">
        <v>221</v>
      </c>
      <c r="P3" s="82"/>
      <c r="R3" s="80" t="s">
        <v>229</v>
      </c>
      <c r="S3" s="85" t="s">
        <v>252</v>
      </c>
      <c r="U3" s="80" t="s">
        <v>233</v>
      </c>
      <c r="V3" s="82"/>
      <c r="X3" s="80" t="s">
        <v>281</v>
      </c>
      <c r="Y3" s="83">
        <v>0.1</v>
      </c>
    </row>
    <row r="4" spans="1:64" x14ac:dyDescent="0.25">
      <c r="A4" s="80" t="s">
        <v>241</v>
      </c>
      <c r="B4" s="83" t="b">
        <v>0</v>
      </c>
      <c r="C4" s="83">
        <v>5</v>
      </c>
      <c r="D4" s="83">
        <v>2</v>
      </c>
      <c r="F4" s="80" t="s">
        <v>291</v>
      </c>
      <c r="G4" s="83" t="b">
        <v>0</v>
      </c>
      <c r="H4" s="83"/>
      <c r="L4" s="80" t="s">
        <v>285</v>
      </c>
      <c r="M4" s="84" t="b">
        <v>1</v>
      </c>
      <c r="O4" s="80" t="s">
        <v>222</v>
      </c>
      <c r="P4" s="82"/>
      <c r="R4" s="80" t="s">
        <v>230</v>
      </c>
      <c r="S4" s="85" t="s">
        <v>252</v>
      </c>
      <c r="X4" s="80" t="s">
        <v>282</v>
      </c>
      <c r="Y4" s="83">
        <v>0.5</v>
      </c>
    </row>
    <row r="5" spans="1:64" x14ac:dyDescent="0.25">
      <c r="A5" s="80" t="s">
        <v>242</v>
      </c>
      <c r="B5" s="83" t="b">
        <v>0</v>
      </c>
      <c r="C5" s="83">
        <v>100</v>
      </c>
      <c r="D5" s="83">
        <v>0.01</v>
      </c>
      <c r="E5" s="83" t="b">
        <v>1</v>
      </c>
      <c r="F5" s="80" t="s">
        <v>249</v>
      </c>
      <c r="G5" s="83" t="b">
        <v>0</v>
      </c>
      <c r="H5" s="83"/>
      <c r="L5" s="80" t="s">
        <v>286</v>
      </c>
      <c r="M5" s="84">
        <v>3</v>
      </c>
      <c r="O5" s="80" t="s">
        <v>223</v>
      </c>
      <c r="P5" s="82"/>
      <c r="R5" s="80" t="s">
        <v>231</v>
      </c>
      <c r="S5" s="85" t="s">
        <v>295</v>
      </c>
      <c r="X5" s="80" t="s">
        <v>283</v>
      </c>
      <c r="Y5" s="83" t="s">
        <v>294</v>
      </c>
    </row>
    <row r="6" spans="1:64" x14ac:dyDescent="0.25">
      <c r="A6" s="80" t="s">
        <v>240</v>
      </c>
      <c r="B6" s="83" t="b">
        <v>0</v>
      </c>
      <c r="C6" s="83"/>
      <c r="F6" s="80" t="s">
        <v>250</v>
      </c>
      <c r="G6" s="83" t="b">
        <v>0</v>
      </c>
      <c r="H6" s="83"/>
      <c r="L6" s="80" t="s">
        <v>292</v>
      </c>
      <c r="M6" s="84" t="b">
        <v>0</v>
      </c>
      <c r="N6" s="84"/>
      <c r="R6" s="80" t="s">
        <v>277</v>
      </c>
      <c r="S6" s="82"/>
      <c r="X6" s="80" t="s">
        <v>284</v>
      </c>
      <c r="Y6" s="84" t="b">
        <v>1</v>
      </c>
    </row>
    <row r="7" spans="1:64" x14ac:dyDescent="0.25">
      <c r="A7" s="80" t="s">
        <v>236</v>
      </c>
      <c r="B7" s="83">
        <v>50</v>
      </c>
      <c r="L7" s="80" t="s">
        <v>293</v>
      </c>
      <c r="M7" s="84" t="b">
        <v>0</v>
      </c>
      <c r="N7" s="84"/>
      <c r="R7" s="80" t="s">
        <v>278</v>
      </c>
      <c r="S7" s="82"/>
    </row>
    <row r="8" spans="1:64" x14ac:dyDescent="0.25">
      <c r="A8" s="80" t="s">
        <v>196</v>
      </c>
      <c r="B8" s="80" t="s">
        <v>196</v>
      </c>
      <c r="F8" s="80" t="s">
        <v>237</v>
      </c>
      <c r="G8" s="83" t="b">
        <v>1</v>
      </c>
      <c r="H8" s="83">
        <v>1</v>
      </c>
    </row>
    <row r="9" spans="1:64" x14ac:dyDescent="0.25">
      <c r="A9" s="80" t="s">
        <v>246</v>
      </c>
      <c r="B9" s="83">
        <v>3</v>
      </c>
      <c r="F9" s="80" t="s">
        <v>243</v>
      </c>
      <c r="G9" s="83" t="b">
        <v>0</v>
      </c>
    </row>
    <row r="10" spans="1:64" x14ac:dyDescent="0.25">
      <c r="A10" s="80" t="s">
        <v>238</v>
      </c>
      <c r="B10" s="83" t="b">
        <v>0</v>
      </c>
    </row>
    <row r="11" spans="1:64" x14ac:dyDescent="0.25">
      <c r="A11" s="80" t="s">
        <v>289</v>
      </c>
      <c r="B11" s="83" t="b">
        <v>1</v>
      </c>
    </row>
    <row r="12" spans="1:64" x14ac:dyDescent="0.25">
      <c r="A12" s="80" t="s">
        <v>245</v>
      </c>
      <c r="B12" s="83" t="b">
        <v>0</v>
      </c>
      <c r="F12" s="80" t="s">
        <v>244</v>
      </c>
      <c r="G12" s="83">
        <v>2</v>
      </c>
    </row>
    <row r="14" spans="1:64" ht="15.75" thickBot="1" x14ac:dyDescent="0.3">
      <c r="A14" s="80" t="s">
        <v>225</v>
      </c>
      <c r="B14" s="82">
        <v>1</v>
      </c>
      <c r="AX14" s="80" t="s">
        <v>226</v>
      </c>
      <c r="AY14" s="82">
        <v>0</v>
      </c>
    </row>
    <row r="15" spans="1:64" s="81" customFormat="1" ht="15.75" thickTop="1" x14ac:dyDescent="0.25">
      <c r="A15" s="81" t="s">
        <v>266</v>
      </c>
      <c r="B15" s="81" t="s">
        <v>267</v>
      </c>
      <c r="C15" s="81" t="s">
        <v>268</v>
      </c>
      <c r="D15" s="81" t="s">
        <v>197</v>
      </c>
      <c r="E15" s="81" t="s">
        <v>198</v>
      </c>
      <c r="F15" s="81" t="s">
        <v>199</v>
      </c>
      <c r="G15" s="81" t="s">
        <v>200</v>
      </c>
      <c r="H15" s="81" t="s">
        <v>201</v>
      </c>
      <c r="I15" s="81" t="s">
        <v>202</v>
      </c>
      <c r="J15" s="81" t="s">
        <v>203</v>
      </c>
      <c r="K15" s="81" t="s">
        <v>204</v>
      </c>
      <c r="AR15" s="81" t="s">
        <v>205</v>
      </c>
      <c r="AS15" s="81" t="s">
        <v>269</v>
      </c>
      <c r="AT15" s="81" t="s">
        <v>270</v>
      </c>
      <c r="AU15" s="81" t="s">
        <v>271</v>
      </c>
      <c r="AV15" s="81" t="s">
        <v>272</v>
      </c>
      <c r="AW15" s="81" t="s">
        <v>273</v>
      </c>
      <c r="AX15" s="81" t="s">
        <v>206</v>
      </c>
      <c r="AY15" s="81" t="s">
        <v>207</v>
      </c>
      <c r="AZ15" s="81" t="s">
        <v>208</v>
      </c>
      <c r="BA15" s="81" t="s">
        <v>197</v>
      </c>
      <c r="BB15" s="81" t="s">
        <v>209</v>
      </c>
      <c r="BC15" s="81" t="s">
        <v>210</v>
      </c>
      <c r="BD15" s="81" t="s">
        <v>211</v>
      </c>
      <c r="BE15" s="81" t="s">
        <v>212</v>
      </c>
      <c r="BF15" s="81" t="s">
        <v>213</v>
      </c>
      <c r="BG15" s="81" t="s">
        <v>214</v>
      </c>
      <c r="BH15" s="81" t="s">
        <v>215</v>
      </c>
      <c r="BI15" s="81" t="s">
        <v>216</v>
      </c>
      <c r="BJ15" s="81" t="s">
        <v>217</v>
      </c>
      <c r="BK15" s="81" t="s">
        <v>274</v>
      </c>
      <c r="BL15" s="81" t="s">
        <v>275</v>
      </c>
    </row>
    <row r="16" spans="1:64" x14ac:dyDescent="0.25">
      <c r="A16" s="80" t="s">
        <v>264</v>
      </c>
      <c r="B16" s="80">
        <v>0.1</v>
      </c>
      <c r="C16" s="80">
        <v>0.5</v>
      </c>
      <c r="D16" s="86" t="s">
        <v>32</v>
      </c>
      <c r="G16" s="80">
        <v>1</v>
      </c>
      <c r="H16" s="87" t="e">
        <f>'C'!$B$10:$E$10</f>
        <v>#VALUE!</v>
      </c>
      <c r="I16" s="80">
        <v>0</v>
      </c>
      <c r="J16" s="80">
        <v>2000000</v>
      </c>
      <c r="K16" s="80" t="s">
        <v>265</v>
      </c>
    </row>
    <row r="17" spans="1:1" x14ac:dyDescent="0.25">
      <c r="A17" s="80" t="s">
        <v>253</v>
      </c>
    </row>
    <row r="18" spans="1:1" x14ac:dyDescent="0.25">
      <c r="A18" s="80" t="s">
        <v>254</v>
      </c>
    </row>
    <row r="19" spans="1:1" x14ac:dyDescent="0.25">
      <c r="A19" s="80" t="s">
        <v>255</v>
      </c>
    </row>
    <row r="20" spans="1:1" x14ac:dyDescent="0.25">
      <c r="A20" s="80" t="s">
        <v>256</v>
      </c>
    </row>
    <row r="21" spans="1:1" x14ac:dyDescent="0.25">
      <c r="A21" s="80" t="s">
        <v>257</v>
      </c>
    </row>
    <row r="22" spans="1:1" x14ac:dyDescent="0.25">
      <c r="A22" s="80" t="s">
        <v>258</v>
      </c>
    </row>
    <row r="23" spans="1:1" x14ac:dyDescent="0.25">
      <c r="A23" s="80" t="s">
        <v>259</v>
      </c>
    </row>
    <row r="24" spans="1:1" x14ac:dyDescent="0.25">
      <c r="A24" s="80" t="s">
        <v>260</v>
      </c>
    </row>
    <row r="25" spans="1:1" x14ac:dyDescent="0.25">
      <c r="A25" s="80" t="s">
        <v>261</v>
      </c>
    </row>
    <row r="26" spans="1:1" x14ac:dyDescent="0.25">
      <c r="A26" s="80" t="s">
        <v>262</v>
      </c>
    </row>
    <row r="27" spans="1:1" x14ac:dyDescent="0.25">
      <c r="A27" s="80" t="s">
        <v>263</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e006b2bdfc7100d96a4b29f4bdfa4515">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dada58345766a1a0cc3b93590a79a703"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owshiddenversion" ma:index="82" nillable="true" ma:displayName="owshiddenversion" ma:hidden="true" ma:internalName="owshiddenversion" ma:readOnly="true">
      <xsd:simpleType>
        <xsd:restriction base="dms:Unknown"/>
      </xsd:simpleType>
    </xsd:element>
    <xsd:element name="_UIVersion" ma:index="83" nillable="true" ma:displayName="UI Version" ma:hidden="true" ma:internalName="_UIVersion" ma:readOnly="true">
      <xsd:simpleType>
        <xsd:restriction base="dms:Unknown"/>
      </xsd:simpleType>
    </xsd:element>
    <xsd:element name="_UIVersionString" ma:index="84" nillable="true" ma:displayName="Version" ma:internalName="_UIVersionString" ma:readOnly="true">
      <xsd:simpleType>
        <xsd:restriction base="dms:Text"/>
      </xsd:simpleType>
    </xsd:element>
    <xsd:element name="InstanceID" ma:index="85" nillable="true" ma:displayName="Instance ID" ma:hidden="true" ma:internalName="InstanceID" ma:readOnly="true">
      <xsd:simpleType>
        <xsd:restriction base="dms:Unknown"/>
      </xsd:simpleType>
    </xsd:element>
    <xsd:element name="Order" ma:index="86" nillable="true" ma:displayName="Order" ma:hidden="true" ma:internalName="Order">
      <xsd:simpleType>
        <xsd:restriction base="dms:Number"/>
      </xsd:simpleType>
    </xsd:element>
    <xsd:element name="GUID" ma:index="87" nillable="true" ma:displayName="GUID" ma:hidden="true" ma:internalName="GUID" ma:readOnly="true">
      <xsd:simpleType>
        <xsd:restriction base="dms:Unknown"/>
      </xsd:simpleType>
    </xsd:element>
    <xsd:element name="WorkflowVersion" ma:index="88" nillable="true" ma:displayName="Workflow Version" ma:hidden="true" ma:internalName="WorkflowVersion" ma:readOnly="true">
      <xsd:simpleType>
        <xsd:restriction base="dms:Unknown"/>
      </xsd:simpleType>
    </xsd:element>
    <xsd:element name="WorkflowInstanceID" ma:index="89" nillable="true" ma:displayName="Workflow Instance ID" ma:hidden="true" ma:internalName="WorkflowInstanceID" ma:readOnly="true">
      <xsd:simpleType>
        <xsd:restriction base="dms:Unknown"/>
      </xsd:simpleType>
    </xsd:element>
    <xsd:element name="ParentVersionString" ma:index="90" nillable="true" ma:displayName="Source Version (Converted Document)" ma:hidden="true" ma:list="Docs" ma:internalName="ParentVersionString" ma:readOnly="true" ma:showField="ParentVersionString">
      <xsd:simpleType>
        <xsd:restriction base="dms:Lookup"/>
      </xsd:simpleType>
    </xsd:element>
    <xsd:element name="ParentLeafName" ma:index="91" nillable="true" ma:displayName="Source Name (Converted Document)" ma:hidden="true" ma:list="Docs" ma:internalName="ParentLeafName" ma:readOnly="true" ma:showField="ParentLeafName">
      <xsd:simpleType>
        <xsd:restriction base="dms:Lookup"/>
      </xsd:simpleType>
    </xsd:element>
    <xsd:element name="DocConcurrencyNumber" ma:index="92" nillable="true" ma:displayName="Document Concurrency Number" ma:hidden="true" ma:list="Docs" ma:internalName="DocConcurrencyNumber" ma:readOnly="true" ma:showField="DocConcurrencyNumber">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b31b2a20-f92a-418d-b9ac-105c5ef028d0</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43731</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Konys, Inc. Spreadsheet Supplement 613-065 Revised.xlsx</RISDisplayName>
    <RISSaveFlag xmlns="60B91B04-2990-4B57-B48B-0D67EE7C5EF0">Draft</RISSaveFlag>
    <Order xmlns="http://schemas.microsoft.com/sharepoint/v3" xsi:nil="true"/>
    <_SharedFileIndex xmlns="http://schemas.microsoft.com/sharepoint/v3" xsi:nil="true"/>
    <RISPersonID xmlns="60B91B04-2990-4B57-B48B-0D67EE7C5EF0">299067</RISPersonID>
    <MetaInfo xmlns="http://schemas.microsoft.com/sharepoint/v3" xsi:nil="true"/>
  </documentManagement>
</p:properties>
</file>

<file path=customXml/itemProps1.xml><?xml version="1.0" encoding="utf-8"?>
<ds:datastoreItem xmlns:ds="http://schemas.openxmlformats.org/officeDocument/2006/customXml" ds:itemID="{6EE37815-709B-4213-BDCC-C8C735455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4154B6-F3A0-49C0-A505-7067FE34D1DE}">
  <ds:schemaRefs>
    <ds:schemaRef ds:uri="http://schemas.microsoft.com/office/2006/documentManagement/types"/>
    <ds:schemaRef ds:uri="http://schemas.microsoft.com/office/2006/metadata/properties"/>
    <ds:schemaRef ds:uri="http://purl.org/dc/dcmitype/"/>
    <ds:schemaRef ds:uri="http://purl.org/dc/elements/1.1/"/>
    <ds:schemaRef ds:uri="http://schemas.microsoft.com/office/infopath/2007/PartnerControls"/>
    <ds:schemaRef ds:uri="http://www.w3.org/XML/1998/namespace"/>
    <ds:schemaRef ds:uri="http://purl.org/dc/terms/"/>
    <ds:schemaRef ds:uri="http://schemas.microsoft.com/sharepoint/v3"/>
    <ds:schemaRef ds:uri="http://schemas.openxmlformats.org/package/2006/metadata/core-properties"/>
    <ds:schemaRef ds:uri="60B91B04-2990-4B57-B48B-0D67EE7C5E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senseInfo</vt:lpstr>
      <vt:lpstr>Copyright</vt:lpstr>
      <vt:lpstr>A</vt:lpstr>
      <vt:lpstr>B</vt:lpstr>
      <vt:lpstr>C</vt:lpstr>
      <vt:lpstr>Past Demand Data</vt:lpstr>
      <vt:lpstr>Past Spot Price Data</vt:lpstr>
      <vt:lpstr>ro_HiddenInfo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ttunca</dc:creator>
  <cp:lastModifiedBy>snotosoehardjo</cp:lastModifiedBy>
  <dcterms:created xsi:type="dcterms:W3CDTF">2012-10-30T01:02:28Z</dcterms:created>
  <dcterms:modified xsi:type="dcterms:W3CDTF">2013-05-09T18:02:23Z</dcterms:modified>
</cp:coreProperties>
</file>