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f2f8a2b5e548d4/Documents/"/>
    </mc:Choice>
  </mc:AlternateContent>
  <xr:revisionPtr revIDLastSave="169" documentId="8_{7AA0A469-81FA-4F88-A7D4-C908B81A89DD}" xr6:coauthVersionLast="47" xr6:coauthVersionMax="47" xr10:uidLastSave="{610E9B5E-14E7-4D32-9FC3-091BEDC2B39E}"/>
  <bookViews>
    <workbookView xWindow="-108" yWindow="-108" windowWidth="23256" windowHeight="12456" activeTab="4" xr2:uid="{00000000-000D-0000-FFFF-FFFF00000000}"/>
  </bookViews>
  <sheets>
    <sheet name="pivot table" sheetId="2" r:id="rId1"/>
    <sheet name="stacked pivot chart" sheetId="3" r:id="rId2"/>
    <sheet name="pivot chart line" sheetId="5" r:id="rId3"/>
    <sheet name="goal analysis" sheetId="6" r:id="rId4"/>
    <sheet name="mean,median,std" sheetId="7" r:id="rId5"/>
    <sheet name="Crowdfunding" sheetId="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7" l="1"/>
  <c r="E17" i="7"/>
  <c r="E16" i="7"/>
  <c r="E15" i="7"/>
  <c r="E14" i="7"/>
  <c r="B14" i="7"/>
  <c r="B13" i="7"/>
  <c r="B18" i="7"/>
  <c r="B17" i="7"/>
  <c r="B16" i="7"/>
  <c r="B15" i="7"/>
  <c r="H13" i="6"/>
  <c r="H12" i="6"/>
  <c r="H11" i="6"/>
  <c r="H10" i="6"/>
  <c r="H9" i="6"/>
  <c r="H8" i="6"/>
  <c r="H7" i="6"/>
  <c r="H6" i="6"/>
  <c r="H5" i="6"/>
  <c r="H4" i="6"/>
  <c r="H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2" i="6"/>
  <c r="C2" i="6"/>
  <c r="D3" i="6"/>
  <c r="C3" i="6"/>
  <c r="D4" i="6"/>
  <c r="C4" i="6"/>
  <c r="D5" i="6"/>
  <c r="C5" i="6"/>
  <c r="D6" i="6"/>
  <c r="C6" i="6"/>
  <c r="D7" i="6"/>
  <c r="C7" i="6"/>
  <c r="D8" i="6"/>
  <c r="C8" i="6"/>
  <c r="D9" i="6"/>
  <c r="C9" i="6"/>
  <c r="D10" i="6"/>
  <c r="C10" i="6"/>
  <c r="D12" i="6"/>
  <c r="C12" i="6"/>
  <c r="D11" i="6"/>
  <c r="C11" i="6"/>
  <c r="B11" i="6"/>
  <c r="D13" i="6"/>
  <c r="C13" i="6"/>
  <c r="B13" i="6"/>
  <c r="B12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<sst xmlns="http://schemas.openxmlformats.org/spreadsheetml/2006/main" count="6157" uniqueCount="2114">
  <si>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</si>
  <si>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</si>
  <si>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</si>
  <si>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</si>
  <si>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</si>
  <si>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</si>
  <si>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</si>
  <si>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</si>
  <si>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</si>
  <si>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</si>
  <si>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</si>
  <si>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</si>
  <si>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</si>
  <si>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</si>
  <si>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</si>
  <si>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</si>
  <si>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</si>
  <si>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</si>
  <si>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</si>
  <si>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</si>
  <si>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</si>
  <si>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</si>
  <si>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</si>
  <si>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</si>
  <si>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</si>
  <si>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</si>
  <si>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</si>
  <si>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</si>
  <si>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</si>
  <si>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</si>
  <si>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</si>
  <si>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</si>
  <si>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</si>
  <si>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</si>
  <si>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</si>
  <si>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</si>
  <si>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</si>
  <si>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</si>
  <si>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</si>
  <si>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</si>
  <si>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</si>
  <si>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</si>
  <si>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</si>
  <si>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</si>
  <si>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</si>
  <si>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</si>
  <si>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</si>
  <si>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</si>
  <si>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</si>
  <si>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</si>
  <si>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</si>
  <si>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</si>
  <si>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</si>
  <si>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</si>
  <si>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</si>
  <si>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</si>
  <si>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</si>
  <si>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</si>
  <si>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</si>
  <si>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</si>
  <si>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</si>
  <si>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</si>
  <si>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</si>
  <si>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</si>
  <si>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</si>
  <si>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</si>
  <si>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</si>
  <si>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</si>
  <si>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</si>
  <si>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</si>
  <si>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</si>
  <si>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</si>
  <si>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</si>
  <si>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</si>
  <si>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</si>
  <si>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</si>
  <si>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</si>
  <si>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</si>
  <si>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</si>
  <si>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</si>
  <si>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</si>
  <si>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</si>
  <si>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</si>
  <si>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</si>
  <si>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</si>
  <si>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</si>
  <si>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</si>
  <si>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</si>
  <si>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</si>
  <si>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</si>
  <si>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</si>
  <si>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</si>
  <si>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</si>
  <si>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</si>
  <si>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</si>
  <si>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</si>
  <si>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</si>
  <si>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</si>
  <si>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</si>
  <si>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</si>
  <si>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</si>
  <si>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</si>
  <si>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</si>
  <si>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</si>
  <si>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</si>
  <si>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</si>
  <si>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</si>
  <si>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</si>
  <si>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</si>
  <si>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</si>
  <si>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</si>
  <si>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</si>
  <si>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</si>
  <si>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</si>
  <si>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</si>
  <si>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</si>
  <si>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</si>
  <si>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</si>
  <si>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</si>
  <si>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</si>
  <si>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</si>
  <si>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</si>
  <si>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</si>
  <si>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</si>
  <si>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</si>
  <si>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</si>
  <si>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</si>
  <si>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</si>
  <si>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</si>
  <si>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</si>
  <si>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</si>
  <si>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</si>
  <si>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</si>
  <si>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</si>
  <si>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</si>
  <si>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</si>
  <si>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</si>
  <si>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</si>
  <si>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</si>
  <si>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</si>
  <si>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</si>
  <si>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</si>
  <si>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</si>
  <si>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</si>
  <si>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</si>
  <si>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</si>
  <si>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</si>
  <si>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</si>
  <si>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</si>
  <si>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</si>
  <si>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</si>
  <si>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</si>
  <si>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</si>
  <si>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</si>
  <si>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</si>
  <si>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</si>
  <si>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</si>
  <si>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</si>
  <si>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</si>
  <si>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</si>
  <si>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</si>
  <si>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</si>
  <si>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</si>
  <si>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</si>
  <si>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</si>
  <si>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</si>
  <si>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</si>
  <si>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</si>
  <si>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</si>
  <si>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</si>
  <si>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</si>
  <si>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</si>
  <si>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</si>
  <si>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</si>
  <si>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</si>
  <si>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</si>
  <si>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</si>
  <si>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</si>
  <si>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</si>
  <si>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</si>
  <si>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</si>
  <si>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</si>
  <si>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</si>
  <si>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</si>
  <si>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</si>
  <si>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</si>
  <si>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</si>
  <si>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</si>
  <si>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</si>
  <si>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</si>
  <si>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</si>
  <si>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</si>
  <si>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</si>
  <si>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</si>
  <si>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</si>
  <si>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</si>
  <si>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</si>
  <si>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</si>
  <si>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</si>
  <si>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</si>
  <si>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</si>
  <si>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</si>
  <si>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</si>
  <si>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</si>
  <si>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</si>
  <si>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</si>
  <si>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</si>
  <si>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</si>
  <si>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</si>
  <si>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</si>
  <si>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</si>
  <si>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</si>
  <si>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</si>
  <si>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</si>
  <si>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</si>
  <si>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</si>
  <si>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</si>
  <si>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</si>
  <si>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</si>
  <si>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</si>
  <si>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</si>
  <si>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</si>
  <si>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</si>
  <si>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</si>
  <si>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</si>
  <si>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</si>
  <si>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</si>
  <si>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</si>
  <si>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</si>
  <si>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</si>
  <si>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</si>
  <si>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</si>
  <si>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</si>
  <si>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</si>
  <si>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</si>
  <si>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</si>
  <si>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</si>
  <si>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</si>
  <si>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</si>
  <si>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</si>
  <si>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</si>
  <si>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</si>
  <si>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</si>
  <si>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</si>
  <si>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</si>
  <si>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</si>
  <si>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</si>
  <si>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</si>
  <si>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</si>
  <si>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</si>
  <si>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</si>
  <si>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</si>
  <si>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</si>
  <si>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</si>
  <si>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</si>
  <si>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</si>
  <si>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</si>
  <si>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</si>
  <si>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</si>
  <si>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</si>
  <si>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</si>
  <si>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</si>
  <si>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</si>
  <si>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</si>
  <si>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</si>
  <si>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</si>
  <si>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</si>
  <si>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</si>
  <si>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</si>
  <si>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</si>
  <si>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</si>
  <si>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</si>
  <si>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</si>
  <si>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</si>
  <si>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</si>
  <si>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</si>
  <si>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</si>
  <si>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</si>
  <si>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</si>
  <si>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</si>
  <si>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</si>
  <si>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</si>
  <si>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</si>
  <si>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</si>
  <si>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</si>
  <si>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</si>
  <si>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</si>
  <si>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</si>
  <si>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</si>
  <si>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</si>
  <si>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</si>
  <si>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</si>
  <si>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</si>
  <si>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</si>
  <si>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</si>
  <si>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</si>
  <si>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</si>
  <si>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</si>
  <si>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</si>
  <si>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</si>
  <si>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</si>
  <si>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</si>
  <si>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</si>
  <si>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</si>
  <si>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</si>
  <si>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</si>
  <si>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</si>
  <si>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</si>
  <si>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</si>
  <si>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</si>
  <si>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</si>
  <si>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</si>
  <si>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</si>
  <si>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</si>
  <si>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</si>
  <si>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</si>
  <si>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</si>
  <si>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</si>
  <si>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</si>
  <si>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</si>
  <si>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</si>
  <si>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</si>
  <si>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</si>
  <si>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</si>
  <si>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</si>
  <si>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</si>
  <si>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</si>
  <si>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</si>
  <si>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</si>
  <si>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</si>
  <si>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</si>
  <si>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</si>
  <si>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</si>
  <si>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</si>
  <si>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</si>
  <si>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</si>
  <si>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</si>
  <si>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</si>
  <si>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</si>
  <si>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</si>
  <si>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</si>
  <si>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</si>
  <si>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</si>
  <si>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</si>
  <si>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</si>
  <si>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</si>
  <si>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</si>
  <si>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</si>
  <si>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</si>
  <si>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</si>
  <si>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</si>
  <si>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</si>
  <si>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</si>
  <si>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</si>
  <si>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</si>
  <si>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</si>
  <si>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</si>
  <si>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</si>
  <si>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</si>
  <si>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</si>
  <si>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</si>
  <si>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</si>
  <si>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</si>
  <si>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</si>
  <si>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</si>
  <si>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</si>
  <si>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</si>
  <si>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</si>
  <si>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</si>
  <si>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</si>
  <si>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</si>
  <si>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</si>
  <si>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</si>
  <si>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</si>
  <si>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</si>
  <si>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</si>
  <si>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</si>
  <si>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</si>
  <si>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</si>
  <si>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</si>
  <si>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</si>
  <si>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</si>
  <si>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</si>
  <si>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</si>
  <si>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</si>
  <si>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</si>
  <si>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</si>
  <si>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</si>
  <si>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</si>
  <si>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</si>
  <si>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</si>
  <si>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</si>
  <si>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</si>
  <si>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</si>
  <si>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</si>
  <si>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</si>
  <si>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</si>
  <si>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</si>
  <si>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</si>
  <si>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</si>
  <si>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</si>
  <si>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</si>
  <si>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</si>
  <si>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</si>
  <si>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</si>
  <si>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</si>
  <si>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</si>
  <si>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</si>
  <si>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</si>
  <si>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</si>
  <si>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</si>
  <si>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</si>
  <si>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</si>
  <si>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</si>
  <si>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</si>
  <si>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</si>
  <si>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</si>
  <si>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</si>
  <si>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</si>
  <si>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</si>
  <si>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</si>
  <si>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</si>
  <si>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</si>
  <si>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</si>
  <si>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</si>
  <si>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</si>
  <si>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</si>
  <si>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</si>
  <si>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</si>
  <si>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</si>
  <si>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</si>
  <si>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</si>
  <si>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</si>
  <si>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</si>
  <si>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</si>
  <si>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</si>
  <si>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</si>
  <si>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</si>
  <si>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</si>
  <si>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</si>
  <si>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</si>
  <si>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</si>
  <si>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</si>
  <si>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</si>
  <si>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</si>
  <si>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</si>
  <si>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</si>
  <si>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</si>
  <si>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</si>
  <si>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</si>
  <si>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</si>
  <si>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</si>
  <si>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</si>
  <si>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</si>
  <si>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</si>
  <si>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</si>
  <si>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</si>
  <si>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</si>
  <si>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</si>
  <si>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</si>
  <si>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</si>
  <si>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</si>
  <si>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</si>
  <si>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</si>
  <si>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</si>
  <si>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</si>
  <si>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</si>
  <si>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</si>
  <si>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</si>
  <si>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</si>
  <si>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</si>
  <si>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</si>
  <si>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</si>
  <si>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</si>
  <si>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</si>
  <si>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</si>
  <si>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</si>
  <si>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</si>
  <si>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</si>
  <si>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</si>
  <si>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</si>
  <si>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</si>
  <si>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</si>
  <si>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</si>
  <si>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</si>
  <si>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</si>
  <si>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</si>
  <si>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</si>
  <si>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</si>
  <si>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</si>
  <si>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</si>
  <si>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</si>
  <si>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</si>
  <si>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</si>
  <si>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</si>
  <si>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</si>
  <si>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</si>
  <si>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</si>
  <si>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</si>
  <si>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</si>
  <si>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</si>
  <si>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</si>
  <si>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</si>
  <si>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</si>
  <si>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</si>
  <si>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</si>
  <si>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</si>
  <si>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</si>
  <si>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</si>
  <si>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</si>
  <si>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</si>
  <si>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</si>
  <si>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</si>
  <si>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</si>
  <si>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</si>
  <si>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</si>
  <si>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</si>
  <si>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</si>
  <si>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</si>
  <si>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</si>
  <si>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</si>
  <si>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</si>
  <si>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</si>
  <si>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</si>
  <si>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</si>
  <si>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</si>
  <si>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</si>
  <si>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</si>
  <si>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</si>
  <si>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</si>
  <si>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</si>
  <si>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</si>
  <si>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</si>
  <si>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</si>
  <si>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</si>
  <si>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</si>
  <si>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</si>
  <si>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</si>
  <si>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</si>
  <si>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</si>
  <si>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</si>
  <si>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</si>
  <si>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</si>
  <si>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</si>
  <si>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</si>
  <si>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</si>
  <si>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</si>
  <si>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</si>
  <si>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</si>
  <si>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</si>
  <si>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</si>
  <si>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</si>
  <si>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</si>
  <si>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</si>
  <si>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</si>
  <si>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</si>
  <si>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</si>
  <si>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</si>
  <si>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</si>
  <si>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</si>
  <si>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</si>
  <si>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</si>
  <si>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</si>
  <si>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</si>
  <si>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</si>
  <si>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</si>
  <si>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</si>
  <si>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</si>
  <si>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</si>
  <si>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</si>
  <si>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</si>
  <si>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</si>
  <si>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</si>
  <si>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</si>
  <si>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</si>
  <si>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</si>
  <si>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</si>
  <si>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</si>
  <si>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</si>
  <si>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</si>
  <si>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</si>
  <si>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</si>
  <si>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</si>
  <si>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</si>
  <si>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</si>
  <si>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</si>
  <si>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</si>
  <si>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</si>
  <si>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</si>
  <si>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</si>
  <si>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</si>
  <si>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</si>
  <si>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</si>
  <si>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</si>
  <si>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</si>
  <si>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</si>
  <si>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</si>
  <si>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</si>
  <si>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</si>
  <si>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</si>
  <si>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</si>
  <si>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</si>
  <si>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</si>
  <si>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</si>
  <si>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</si>
  <si>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</si>
  <si>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</si>
  <si>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</si>
  <si>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</si>
  <si>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</si>
  <si>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</si>
  <si>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</si>
  <si>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</si>
  <si>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</si>
  <si>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</si>
  <si>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</si>
  <si>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</si>
  <si>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</si>
  <si>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</si>
  <si>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</si>
  <si>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</si>
  <si>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</si>
  <si>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</si>
  <si>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</si>
  <si>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</si>
  <si>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</si>
  <si>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</si>
  <si>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</si>
  <si>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</si>
  <si>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</si>
  <si>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</si>
  <si>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</si>
  <si>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</si>
  <si>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</si>
  <si>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</si>
  <si>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</si>
  <si>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</si>
  <si>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</si>
  <si>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</si>
  <si>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</si>
  <si>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</si>
  <si>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</si>
  <si>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</si>
  <si>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</si>
  <si>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</si>
  <si>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</si>
  <si>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</si>
  <si>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</si>
  <si>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</si>
  <si>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</si>
  <si>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</si>
  <si>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</si>
  <si>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</si>
  <si>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</si>
  <si>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</si>
  <si>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</si>
  <si>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</si>
  <si>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</si>
  <si>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</si>
  <si>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</si>
  <si>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</si>
  <si>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</si>
  <si>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</si>
  <si>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</si>
  <si>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</si>
  <si>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</si>
  <si>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</si>
  <si>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</si>
  <si>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</si>
  <si>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</si>
  <si>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</si>
  <si>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</si>
  <si>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</si>
  <si>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</si>
  <si>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</si>
  <si>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</si>
  <si>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</si>
  <si>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</si>
  <si>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</si>
  <si>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</si>
  <si>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</si>
  <si>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</si>
  <si>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</si>
  <si>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</si>
  <si>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</si>
  <si>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</si>
  <si>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</si>
  <si>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</si>
  <si>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</si>
  <si>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</si>
  <si>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</si>
  <si>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</si>
  <si>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</si>
  <si>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</si>
  <si>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</si>
  <si>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</si>
  <si>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</si>
  <si>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</si>
  <si>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</si>
  <si>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</si>
  <si>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</si>
  <si>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</si>
  <si>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</si>
  <si>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</si>
  <si>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</si>
  <si>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</si>
  <si>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</si>
  <si>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</si>
  <si>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</si>
  <si>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</si>
  <si>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</si>
  <si>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</si>
  <si>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</si>
  <si>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</si>
  <si>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</si>
  <si>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</si>
  <si>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</si>
  <si>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</si>
  <si>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</si>
  <si>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</si>
  <si>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</si>
  <si>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</si>
  <si>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</si>
  <si>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</si>
  <si>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</si>
  <si>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</si>
  <si>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</si>
  <si>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</si>
  <si>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</si>
  <si>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</si>
  <si>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</si>
  <si>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</si>
  <si>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</si>
  <si>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</si>
  <si>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</si>
  <si>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</si>
  <si>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</si>
  <si>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</si>
  <si>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</si>
  <si>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</si>
  <si>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</si>
  <si>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</si>
  <si>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</si>
  <si>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</si>
  <si>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</si>
  <si>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</si>
  <si>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</si>
  <si>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</si>
  <si>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</si>
  <si>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</si>
  <si>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</si>
  <si>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</si>
  <si>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</si>
  <si>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</si>
  <si>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</si>
  <si>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</si>
  <si>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</si>
  <si>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</si>
  <si>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</si>
  <si>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</si>
  <si>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</si>
  <si>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</si>
  <si>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</si>
  <si>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</si>
  <si>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</si>
  <si>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</si>
  <si>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</si>
  <si>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</si>
  <si>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</si>
  <si>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</si>
  <si>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</si>
  <si>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</si>
  <si>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</si>
  <si>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</si>
  <si>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</si>
  <si>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</si>
  <si>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</si>
  <si>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</si>
  <si>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</si>
  <si>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</si>
  <si>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</si>
  <si>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</si>
  <si>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</si>
  <si>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</si>
  <si>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</si>
  <si>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</si>
  <si>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</si>
  <si>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</si>
  <si>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</si>
  <si>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</si>
  <si>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</si>
  <si>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</si>
  <si>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</si>
  <si>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</si>
  <si>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</si>
  <si>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</si>
  <si>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</si>
  <si>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</si>
  <si>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</si>
  <si>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</si>
  <si>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</si>
  <si>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</si>
  <si>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</si>
  <si>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</si>
  <si>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</si>
  <si>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</si>
  <si>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</si>
  <si>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</si>
  <si>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</si>
  <si>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</si>
  <si>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</si>
  <si>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</si>
  <si>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</si>
  <si>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</si>
  <si>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</si>
  <si>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</si>
  <si>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</si>
  <si>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</si>
  <si>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</si>
  <si>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</si>
  <si>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</si>
  <si>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</si>
  <si>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</si>
  <si>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</si>
  <si>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</si>
  <si>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</si>
  <si>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</si>
  <si>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</si>
  <si>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</si>
  <si>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</si>
  <si>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</si>
  <si>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</si>
  <si>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</si>
  <si>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</si>
  <si>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</si>
  <si>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</si>
  <si>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</si>
  <si>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</si>
  <si>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</si>
  <si>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</si>
  <si>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</si>
  <si>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</si>
  <si>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</si>
  <si>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</si>
  <si>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</si>
  <si>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</si>
  <si>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</si>
  <si>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</si>
  <si>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</si>
  <si>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</si>
  <si>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</si>
  <si>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</si>
  <si>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</si>
  <si>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</si>
  <si>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</si>
  <si>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</si>
  <si>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</si>
  <si>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</si>
  <si>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</si>
  <si>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</si>
  <si>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</si>
  <si>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</si>
  <si>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</si>
  <si>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</si>
  <si>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</si>
  <si>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</si>
  <si>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</si>
  <si>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</si>
  <si>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</si>
  <si>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</si>
  <si>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</si>
  <si>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</si>
  <si>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</si>
  <si>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</si>
  <si>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</si>
  <si>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</si>
  <si>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</si>
  <si>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</si>
  <si>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</si>
  <si>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</si>
  <si>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</si>
  <si>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</si>
  <si>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</si>
  <si>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</si>
  <si>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</si>
  <si>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</si>
  <si>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</si>
  <si>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</si>
  <si>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</si>
  <si>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</si>
  <si>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</si>
  <si>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</si>
  <si>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</si>
  <si>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</si>
  <si>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</si>
  <si>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</si>
  <si>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</si>
  <si>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</si>
  <si>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</si>
  <si>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</si>
  <si>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</si>
  <si>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</si>
  <si>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</si>
  <si>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</si>
  <si>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</si>
  <si>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</si>
  <si>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</si>
  <si>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</si>
  <si>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</si>
  <si>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</si>
  <si>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</si>
  <si>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</si>
  <si>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</si>
  <si>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</si>
  <si>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</si>
  <si>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</si>
  <si>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</si>
  <si>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</si>
  <si>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</si>
  <si>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</si>
  <si>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</si>
  <si>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</si>
  <si>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</si>
  <si>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</si>
  <si>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</si>
  <si>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</si>
  <si>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</si>
  <si>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</si>
  <si>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</si>
  <si>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</si>
  <si>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</si>
  <si>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</si>
  <si>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</si>
  <si>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</si>
  <si>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</si>
  <si>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</si>
  <si>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</si>
  <si>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</si>
  <si>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</si>
  <si>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</si>
  <si>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</si>
  <si>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</si>
  <si>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</si>
  <si>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</si>
  <si>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</si>
  <si>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</si>
  <si>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</si>
  <si>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</si>
  <si>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</si>
  <si>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</si>
  <si>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</si>
  <si>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</si>
  <si>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</si>
  <si>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</si>
  <si>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</si>
  <si>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</si>
  <si>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</si>
  <si>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</si>
  <si>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</si>
  <si>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</si>
  <si>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</si>
  <si>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</si>
  <si>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</si>
  <si>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</si>
  <si>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</si>
  <si>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</si>
  <si>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</si>
  <si>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</si>
  <si>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</si>
  <si>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</si>
  <si>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</si>
  <si>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</si>
  <si>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</si>
  <si>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</si>
  <si>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</si>
  <si>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</si>
  <si>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</si>
  <si>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</si>
  <si>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</si>
  <si>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</si>
  <si>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</si>
  <si>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</si>
  <si>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</si>
  <si>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</si>
  <si>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</si>
  <si>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</si>
  <si>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</si>
  <si>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</si>
  <si>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</si>
  <si>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</si>
  <si>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</si>
  <si>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</si>
  <si>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</si>
  <si>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</si>
  <si>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</si>
  <si>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</si>
  <si>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</si>
  <si>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</si>
  <si>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</si>
  <si>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</si>
  <si>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</si>
  <si>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</si>
  <si>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</si>
  <si>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</si>
  <si>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</si>
  <si>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</si>
  <si>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</si>
  <si>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</si>
  <si>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</si>
  <si>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</si>
  <si>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</si>
  <si>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</si>
  <si>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</si>
  <si>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</si>
  <si>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</si>
  <si>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</si>
  <si>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</si>
  <si>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</si>
  <si>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</si>
  <si>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</si>
  <si>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</si>
  <si>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</si>
  <si>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</si>
  <si>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</si>
  <si>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</si>
  <si>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</si>
  <si>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</si>
  <si>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</si>
  <si>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</si>
  <si>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</si>
  <si>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</si>
  <si>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</si>
  <si>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</si>
  <si>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</si>
  <si>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</si>
  <si>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</si>
  <si>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</si>
  <si>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</si>
  <si>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</si>
  <si>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</si>
  <si>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</si>
  <si>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</si>
  <si>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</si>
  <si>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</si>
  <si>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</si>
  <si>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</si>
  <si>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</si>
  <si>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</si>
  <si>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</si>
  <si>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</si>
  <si>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</si>
  <si>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</si>
  <si>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</si>
  <si>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</si>
  <si>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</si>
  <si>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</si>
  <si>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</si>
  <si>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</si>
  <si>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</si>
  <si>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</si>
  <si>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</si>
  <si>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</si>
  <si>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</si>
  <si>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</si>
  <si>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</si>
  <si>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</si>
  <si>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</si>
  <si>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</si>
  <si>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</si>
  <si>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</si>
  <si>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</si>
  <si>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</si>
  <si>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</si>
  <si>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</si>
  <si>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</si>
  <si>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</si>
  <si>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</si>
  <si>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</si>
  <si>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</si>
  <si>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</si>
  <si>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</si>
  <si>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</si>
  <si>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</si>
  <si>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</si>
  <si>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</si>
  <si>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</si>
  <si>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</si>
  <si>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</si>
  <si>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</si>
  <si>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</si>
  <si>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</si>
  <si>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</si>
  <si>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</si>
  <si>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</si>
  <si>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</si>
  <si>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</si>
  <si>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</si>
  <si>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</si>
  <si>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</si>
  <si>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</si>
  <si>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</si>
  <si>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</si>
  <si>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</si>
  <si>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</si>
  <si>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</si>
  <si>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</si>
  <si>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</si>
  <si>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</si>
  <si>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</si>
  <si>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</si>
  <si>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</si>
  <si>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</si>
  <si>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</si>
  <si>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</si>
  <si>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</si>
  <si>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</si>
  <si>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</si>
  <si>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</si>
  <si>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</si>
  <si>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</si>
  <si>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</si>
  <si>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</si>
  <si>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</si>
  <si>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</si>
  <si>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</si>
  <si>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</si>
  <si>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</si>
  <si>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</si>
  <si>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</si>
  <si>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</si>
  <si>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</si>
  <si>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</si>
  <si>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</si>
  <si>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</si>
  <si>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</si>
  <si>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</si>
  <si>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</si>
  <si>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</si>
  <si>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</si>
  <si>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</si>
  <si>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</si>
  <si>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</si>
  <si>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</si>
  <si>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</si>
  <si>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</si>
  <si>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</si>
  <si>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</si>
  <si>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</si>
  <si>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</si>
  <si>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</si>
  <si>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</si>
  <si>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</si>
  <si>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</si>
  <si>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</si>
  <si>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</si>
  <si>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</si>
  <si>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</si>
  <si>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</si>
  <si>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</si>
  <si>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</si>
  <si>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</si>
  <si>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</si>
  <si>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</si>
  <si>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</si>
  <si>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</si>
  <si>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</si>
  <si>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</si>
  <si>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</si>
  <si>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</si>
  <si>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</si>
  <si>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</si>
  <si>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</si>
  <si>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</si>
  <si>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</si>
  <si>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</si>
  <si>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</si>
  <si>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</si>
  <si>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</si>
  <si>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</si>
  <si>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</si>
  <si>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</si>
  <si>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</si>
  <si>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</si>
  <si>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</si>
  <si>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</si>
  <si>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</si>
  <si>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</si>
  <si>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</si>
  <si>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</si>
  <si>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</si>
  <si>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</si>
  <si>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</si>
  <si>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</si>
  <si>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</si>
  <si>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</si>
  <si>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</si>
  <si>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</si>
  <si>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</si>
  <si>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</si>
  <si>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</si>
  <si>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</si>
  <si>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</si>
  <si>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</si>
  <si>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</si>
  <si>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</si>
  <si>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</si>
  <si>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</si>
  <si>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</si>
  <si>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</si>
  <si>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</si>
  <si>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</si>
  <si>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</si>
  <si>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</si>
  <si>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</si>
  <si>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</si>
  <si>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</si>
  <si>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</si>
  <si>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</si>
  <si>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</si>
  <si>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</si>
  <si>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</si>
  <si>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</si>
  <si>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</si>
  <si>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</si>
  <si>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</si>
  <si>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</si>
  <si>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</si>
  <si>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</si>
  <si>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</si>
  <si>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</si>
  <si>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</si>
  <si>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</si>
  <si>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</si>
  <si>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</si>
  <si>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</si>
  <si>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</si>
  <si>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</si>
  <si>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</si>
  <si>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</si>
  <si>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</si>
  <si>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</si>
  <si>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</si>
  <si>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</si>
  <si>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</si>
  <si>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</si>
  <si>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</si>
  <si>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</si>
  <si>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</si>
  <si>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</si>
  <si>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</si>
  <si>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</si>
  <si>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</si>
  <si>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</si>
  <si>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</si>
  <si>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</si>
  <si>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</si>
  <si>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</si>
  <si>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</si>
  <si>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</si>
  <si>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</si>
  <si>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</si>
  <si>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</si>
  <si>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</si>
  <si>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</si>
  <si>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</si>
  <si>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</si>
  <si>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</si>
  <si>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</si>
  <si>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</si>
  <si>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</si>
  <si>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</si>
  <si>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</si>
  <si>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</si>
  <si>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</si>
  <si>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</si>
  <si>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</si>
  <si>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</si>
  <si>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</si>
  <si>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</si>
  <si>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</si>
  <si>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</si>
  <si>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</si>
  <si>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</si>
  <si>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</si>
  <si>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</si>
  <si>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</si>
  <si>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</si>
  <si>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</si>
  <si>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</si>
  <si>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</si>
  <si>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</si>
  <si>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</si>
  <si>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</si>
  <si>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</si>
  <si>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</si>
  <si>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</si>
  <si>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</si>
  <si>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</si>
  <si>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</si>
  <si>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</si>
  <si>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</si>
  <si>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</si>
  <si>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</si>
  <si>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</si>
  <si>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</si>
  <si>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</si>
  <si>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</si>
  <si>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</si>
  <si>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</si>
  <si>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</si>
  <si>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</si>
  <si>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</si>
  <si>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</si>
  <si>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</si>
  <si>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</si>
  <si>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</si>
  <si>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</si>
  <si>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</si>
  <si>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</si>
  <si>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</si>
  <si>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</si>
  <si>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</si>
  <si>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</si>
  <si>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</si>
  <si>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</si>
  <si>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</si>
  <si>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</si>
  <si>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</si>
  <si>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</si>
  <si>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</si>
  <si>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</si>
  <si>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</si>
  <si>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</si>
  <si>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</si>
  <si>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</si>
  <si>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</si>
  <si>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</si>
  <si>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</si>
  <si>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</si>
  <si>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</si>
  <si>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</si>
  <si>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</si>
  <si>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</si>
  <si>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</si>
  <si>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</si>
  <si>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</si>
  <si>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</si>
  <si>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</si>
  <si>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</si>
  <si>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</si>
  <si>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</si>
  <si>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</si>
  <si>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</si>
  <si>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</si>
  <si>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</si>
  <si>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</si>
  <si>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</si>
  <si>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</si>
  <si>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</si>
  <si>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</si>
  <si>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</si>
  <si>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</si>
  <si>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</si>
  <si>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</si>
  <si>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</si>
  <si>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</si>
  <si>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</si>
  <si>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</si>
  <si>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</si>
  <si>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</si>
  <si>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</si>
  <si>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</si>
  <si>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</si>
  <si>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</si>
  <si>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</si>
  <si>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</si>
  <si>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</si>
  <si>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</si>
  <si>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</si>
  <si>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</si>
  <si>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</si>
  <si>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</si>
  <si>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</si>
  <si>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</si>
  <si>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</si>
  <si>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</si>
  <si>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</si>
  <si>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</si>
  <si>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</si>
  <si>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</si>
  <si>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</si>
  <si>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</si>
  <si>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</si>
  <si>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</si>
  <si>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</si>
  <si>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</si>
  <si>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</si>
  <si>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</si>
  <si>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</si>
  <si>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</si>
  <si>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</si>
  <si>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</si>
  <si>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</si>
  <si>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</si>
  <si>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</si>
  <si>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</si>
  <si>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</si>
  <si>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</si>
  <si>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</si>
  <si>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</si>
  <si>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</si>
  <si>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</si>
  <si>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</si>
  <si>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</si>
  <si>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</si>
  <si>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</si>
  <si>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</si>
  <si>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</si>
  <si>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</si>
  <si>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</si>
  <si>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</si>
  <si>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</si>
  <si>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</si>
  <si>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</si>
  <si>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</si>
  <si>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</si>
  <si>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</si>
  <si>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</si>
  <si>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</si>
  <si>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</si>
  <si>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</si>
  <si>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</si>
  <si>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</si>
  <si>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</si>
  <si>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</si>
  <si>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</si>
  <si>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</si>
  <si>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</si>
  <si>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</si>
  <si>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</si>
  <si>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</si>
  <si>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</si>
  <si>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</si>
  <si>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</si>
  <si>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</si>
  <si>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</si>
  <si>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</si>
  <si>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</si>
  <si>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</si>
  <si>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</si>
  <si>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</si>
  <si>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</si>
  <si>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</si>
  <si>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</si>
  <si>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</si>
  <si>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</si>
  <si>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</si>
  <si>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</si>
  <si>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</si>
  <si>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</si>
  <si>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</si>
  <si>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</si>
  <si>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</si>
  <si>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</si>
  <si>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</si>
  <si>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</si>
  <si>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</si>
  <si>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</si>
  <si>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</si>
  <si>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</si>
  <si>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</si>
  <si>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</si>
  <si>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</si>
  <si>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</si>
  <si>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</si>
  <si>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</si>
  <si>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</si>
  <si>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</si>
  <si>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</si>
  <si>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</si>
  <si>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</si>
  <si>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</si>
  <si>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</si>
  <si>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</si>
  <si>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</si>
  <si>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</si>
  <si>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</si>
  <si>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</si>
  <si>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</si>
  <si>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</si>
  <si>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</si>
  <si>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</si>
  <si>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</si>
  <si>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</si>
  <si>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</si>
  <si>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</si>
  <si>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</si>
  <si>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</si>
  <si>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</si>
  <si>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</si>
  <si>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</si>
  <si>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</si>
  <si>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</si>
  <si>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</si>
  <si>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</si>
  <si>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</si>
  <si>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</si>
  <si>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</si>
  <si>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</si>
  <si>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</si>
  <si>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</si>
  <si>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</si>
  <si>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</si>
  <si>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</si>
  <si>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</si>
  <si>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</si>
  <si>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</si>
  <si>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</si>
  <si>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</si>
  <si>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</si>
  <si>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</si>
  <si>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</si>
  <si>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</si>
  <si>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</si>
  <si>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</si>
  <si>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</si>
  <si>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</si>
  <si>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</si>
  <si>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</si>
  <si>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</si>
  <si>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</si>
  <si>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</si>
  <si>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</si>
  <si>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</si>
  <si>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</si>
  <si>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</si>
  <si>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</si>
  <si>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</si>
  <si>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</si>
  <si>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</si>
  <si>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</si>
  <si>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</si>
  <si>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</si>
  <si>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</si>
  <si>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</si>
  <si>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</si>
  <si>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</si>
  <si>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</si>
  <si>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</si>
  <si>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</si>
  <si>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</si>
  <si>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</si>
  <si>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</si>
  <si>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</si>
  <si>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</si>
  <si>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</si>
  <si>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</si>
  <si>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</si>
  <si>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</si>
  <si>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</si>
  <si>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</si>
  <si>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</si>
  <si>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</si>
  <si>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</si>
  <si>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</si>
  <si>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</si>
  <si>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</si>
  <si>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</si>
  <si>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</si>
  <si>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</si>
  <si>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</si>
  <si>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</si>
  <si>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</si>
  <si>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</si>
  <si>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</si>
  <si>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</si>
  <si>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</si>
  <si>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</si>
  <si>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</si>
  <si>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</si>
  <si>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</si>
  <si>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</si>
  <si>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</si>
  <si>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</si>
  <si>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</si>
  <si>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</si>
  <si>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</si>
  <si>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</si>
  <si>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</si>
  <si>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</si>
  <si>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</si>
  <si>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</si>
  <si>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</si>
  <si>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</si>
  <si>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</si>
  <si>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</si>
  <si>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</si>
  <si>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</si>
  <si>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</si>
  <si>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</si>
  <si>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</si>
  <si>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</si>
  <si>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</si>
  <si>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</si>
  <si>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</si>
  <si>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</si>
  <si>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</si>
  <si>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</si>
  <si>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</si>
  <si>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</si>
  <si>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</si>
  <si>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</si>
  <si>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</si>
  <si>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</si>
  <si>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</si>
  <si>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</si>
  <si>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</si>
  <si>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</si>
  <si>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</si>
  <si>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</si>
  <si>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</si>
  <si>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</si>
  <si>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</si>
  <si>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</si>
  <si>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</si>
  <si>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</si>
  <si>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</si>
  <si>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</si>
  <si>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</si>
  <si>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</si>
  <si>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</si>
  <si>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</si>
  <si>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</si>
  <si>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</si>
  <si>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</si>
  <si>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</si>
  <si>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</si>
  <si>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</si>
  <si>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</si>
  <si>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</si>
  <si>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</si>
  <si>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</si>
  <si>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</si>
  <si>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</si>
  <si>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</si>
  <si>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</si>
  <si>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</si>
  <si>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</si>
  <si>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</si>
  <si>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</si>
  <si>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</si>
  <si>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</si>
  <si>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</si>
  <si>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</si>
  <si>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</si>
  <si>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</si>
  <si>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</si>
  <si>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</si>
  <si>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</si>
  <si>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</si>
  <si>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</si>
  <si>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</si>
  <si>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</si>
  <si>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</si>
  <si>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</si>
  <si>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</si>
  <si>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</si>
  <si>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</si>
  <si>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</si>
  <si>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</si>
  <si>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</si>
  <si>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</si>
  <si>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</si>
  <si>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</si>
  <si>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</si>
  <si>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</si>
  <si>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</si>
  <si>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</si>
  <si>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</si>
  <si>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</si>
  <si>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</si>
  <si>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</si>
  <si>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</si>
  <si>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</si>
  <si>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</si>
  <si>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</si>
  <si>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</si>
  <si>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</si>
  <si>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</si>
  <si>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</si>
  <si>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</si>
  <si>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</si>
  <si>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</si>
  <si>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</si>
  <si>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</si>
  <si>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</si>
  <si>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</si>
  <si>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</si>
  <si>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</si>
  <si>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</si>
  <si>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</si>
  <si>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</si>
  <si>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</si>
  <si>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</si>
  <si>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</si>
  <si>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</si>
  <si>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</si>
  <si>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</si>
  <si>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</si>
  <si>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</si>
  <si>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</si>
  <si>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</si>
  <si>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</si>
  <si>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</si>
  <si>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</si>
  <si>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</si>
  <si>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</si>
  <si>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</si>
  <si>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</si>
  <si>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</si>
  <si>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</si>
  <si>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</si>
  <si>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</si>
  <si>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</si>
  <si>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</si>
  <si>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</si>
  <si>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</si>
  <si>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</si>
  <si>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</si>
  <si>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</si>
  <si>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</si>
  <si>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</si>
  <si>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</si>
  <si>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</si>
  <si>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</si>
  <si>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</si>
  <si>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</si>
  <si>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</si>
  <si>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</si>
  <si>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</si>
  <si>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</si>
  <si>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</si>
  <si>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</si>
  <si>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</si>
  <si>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</si>
  <si>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</si>
  <si>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</si>
  <si>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</si>
  <si>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</si>
  <si>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</si>
  <si>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</si>
  <si>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</si>
  <si>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</si>
  <si>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</si>
  <si>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</si>
  <si>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</si>
  <si>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</si>
  <si>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</si>
  <si>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</si>
  <si>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</si>
  <si>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</si>
  <si>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</si>
  <si>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</si>
  <si>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</si>
  <si>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</si>
  <si>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</si>
  <si>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</si>
  <si>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</si>
  <si>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</si>
  <si>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</si>
  <si>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</si>
  <si>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</si>
  <si>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</si>
  <si>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</si>
  <si>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</si>
  <si>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</si>
  <si>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</si>
  <si>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</si>
  <si>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</si>
  <si>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</si>
  <si>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</si>
  <si>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</si>
  <si>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</si>
  <si>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</si>
  <si>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</si>
  <si>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</si>
  <si>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</si>
  <si>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</si>
  <si>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</si>
  <si>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</si>
  <si>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</si>
  <si>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</si>
  <si>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</si>
  <si>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</si>
  <si>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</si>
  <si>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</si>
  <si>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</si>
  <si>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</si>
  <si>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</si>
  <si>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</si>
  <si>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</si>
  <si>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</si>
  <si>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</si>
  <si>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</si>
  <si>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</si>
  <si>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</si>
  <si>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</si>
  <si>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</si>
  <si>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</si>
  <si>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</si>
  <si>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</si>
  <si>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</si>
  <si>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</si>
  <si>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</si>
  <si>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</si>
  <si>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</si>
  <si>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</si>
  <si>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</si>
  <si>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</si>
  <si>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</si>
  <si>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</si>
  <si>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</si>
  <si>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</si>
  <si>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</si>
  <si>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</si>
  <si>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</si>
  <si>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</si>
  <si>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</si>
  <si>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</si>
  <si>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</si>
  <si>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</si>
  <si>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</si>
  <si>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</si>
  <si>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</si>
  <si>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</si>
  <si>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</si>
  <si>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</si>
  <si>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</si>
  <si>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</si>
  <si>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</si>
  <si>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</si>
  <si>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</si>
  <si>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</si>
  <si>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</si>
  <si>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</si>
  <si>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</si>
  <si>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</si>
  <si>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</si>
  <si>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</si>
  <si>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</si>
  <si>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</si>
  <si>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</si>
  <si>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</si>
  <si>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</si>
  <si>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</si>
  <si>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</si>
  <si>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</si>
  <si>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</si>
  <si>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</si>
  <si>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</si>
  <si>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</si>
  <si>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</si>
  <si>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</si>
  <si>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</si>
  <si>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</si>
  <si>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</si>
  <si>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</si>
  <si>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</si>
  <si>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</si>
  <si>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</si>
  <si>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</si>
  <si>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</si>
  <si>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</si>
  <si>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</si>
  <si>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</si>
  <si>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</si>
  <si>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</si>
  <si>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</si>
  <si>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</si>
  <si>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</si>
  <si>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</si>
  <si>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</si>
  <si>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</si>
  <si>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</si>
  <si>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</si>
  <si>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</si>
  <si>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</si>
  <si>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</si>
  <si>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</si>
  <si>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</si>
  <si>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</si>
  <si>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</si>
  <si>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</si>
  <si>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</si>
  <si>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</si>
  <si>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</si>
  <si>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</si>
  <si>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</si>
  <si>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</si>
  <si>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</si>
  <si>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</si>
  <si>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</si>
  <si>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</si>
  <si>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</si>
  <si>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</si>
  <si>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</si>
  <si>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</si>
  <si>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</si>
  <si>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</si>
  <si>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</si>
  <si>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</si>
  <si>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</si>
  <si>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</si>
  <si>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</si>
  <si>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</si>
  <si>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</si>
  <si>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</si>
  <si>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</si>
  <si>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</si>
  <si>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</si>
  <si>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</si>
  <si>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</si>
  <si>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</si>
  <si>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</si>
  <si>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</si>
  <si>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</si>
  <si>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</si>
  <si>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</si>
  <si>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</si>
  <si>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</si>
  <si>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</si>
  <si>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</si>
  <si>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</si>
  <si>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</si>
  <si>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</si>
  <si>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</si>
  <si>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</si>
  <si>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</si>
  <si>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</si>
  <si>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</si>
  <si>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</si>
  <si>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</si>
  <si>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</si>
  <si>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</si>
  <si>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</si>
  <si>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</si>
  <si>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</si>
  <si>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</si>
  <si>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</si>
  <si>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</si>
  <si>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</si>
  <si>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</si>
  <si>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</si>
  <si>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</si>
  <si>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</si>
  <si>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</si>
  <si>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</si>
  <si>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</si>
  <si>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</si>
  <si>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</si>
  <si>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</si>
  <si>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</si>
  <si>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</si>
  <si>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</si>
  <si>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</si>
  <si>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</si>
  <si>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</si>
  <si>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</si>
  <si>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</si>
  <si>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</si>
  <si>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</si>
  <si>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</si>
  <si>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</si>
  <si>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</si>
  <si>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</si>
  <si>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</si>
  <si>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</si>
  <si>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</si>
  <si>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</si>
  <si>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</si>
  <si>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</si>
  <si>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</si>
  <si>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</si>
  <si>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</si>
  <si>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</si>
  <si>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</si>
  <si>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</si>
  <si>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</si>
  <si>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</si>
  <si>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</si>
  <si>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</si>
  <si>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</si>
  <si>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</si>
  <si>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</si>
  <si>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</si>
  <si>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</si>
  <si>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</si>
  <si>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</si>
  <si>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</si>
  <si>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</si>
  <si>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</si>
  <si>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</si>
  <si>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</si>
  <si>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</si>
  <si>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</si>
  <si>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</si>
  <si>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</si>
  <si>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</si>
  <si>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</si>
  <si>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</si>
  <si>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</si>
  <si>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</si>
  <si>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</si>
  <si>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</si>
  <si>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</si>
  <si>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</si>
  <si>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</si>
  <si>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</si>
  <si>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</si>
  <si>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</si>
  <si>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</si>
  <si>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</si>
  <si>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</si>
  <si>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</si>
  <si>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</si>
  <si>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</si>
  <si>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</si>
  <si>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</si>
  <si>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</si>
  <si>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</si>
  <si>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</si>
  <si>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</si>
  <si>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</si>
  <si>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</si>
  <si>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</si>
  <si>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</si>
  <si>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</si>
  <si>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</si>
  <si>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</si>
  <si>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</si>
  <si>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</si>
  <si>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</si>
  <si>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</si>
  <si>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</si>
  <si>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</si>
  <si>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</si>
  <si>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</si>
  <si>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</si>
  <si>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</si>
  <si>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</si>
  <si>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</si>
  <si>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</si>
  <si>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</si>
  <si>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</si>
  <si>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</si>
  <si>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</si>
  <si>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</si>
  <si>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</si>
  <si>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</si>
  <si>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</si>
  <si>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</si>
  <si>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</si>
  <si>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</si>
  <si>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</si>
  <si>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</si>
  <si>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</si>
  <si>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</si>
  <si>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</si>
  <si>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</si>
  <si>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</si>
  <si>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</si>
  <si>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currency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</si>
  <si>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</si>
  <si>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</si>
  <si>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</si>
  <si>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</si>
  <si>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</si>
  <si>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</si>
  <si>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</si>
  <si>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</si>
  <si>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</si>
  <si>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</si>
  <si>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</si>
  <si>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</si>
  <si>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</si>
  <si>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</si>
  <si>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</si>
  <si>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Count of sub 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</si>
  <si>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</si>
  <si>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</si>
  <si>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</si>
  <si>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</si>
  <si>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</si>
  <si>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</si>
  <si>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</si>
  <si>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</si>
  <si>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</si>
  <si>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</si>
  <si>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</si>
  <si>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</si>
  <si>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</si>
  <si>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</si>
  <si>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</si>
  <si>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</si>
  <si>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</si>
  <si>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</si>
  <si>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</si>
  <si>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</si>
  <si>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</si>
  <si>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</si>
  <si>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</si>
  <si>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</si>
  <si>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</si>
  <si>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stan.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</si>
</sst>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33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RB.xlsx]pivot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theater</c:v>
                </c:pt>
                <c:pt idx="1">
                  <c:v>technology</c:v>
                </c:pt>
                <c:pt idx="2">
                  <c:v>music</c:v>
                </c:pt>
                <c:pt idx="3">
                  <c:v>film &amp; video</c:v>
                </c:pt>
                <c:pt idx="4">
                  <c:v>photography</c:v>
                </c:pt>
                <c:pt idx="5">
                  <c:v>publishing</c:v>
                </c:pt>
                <c:pt idx="6">
                  <c:v>games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23</c:v>
                </c:pt>
                <c:pt idx="1">
                  <c:v>2</c:v>
                </c:pt>
                <c:pt idx="2">
                  <c:v>10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C-4B16-9A18-B3A64E92242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theater</c:v>
                </c:pt>
                <c:pt idx="1">
                  <c:v>technology</c:v>
                </c:pt>
                <c:pt idx="2">
                  <c:v>music</c:v>
                </c:pt>
                <c:pt idx="3">
                  <c:v>film &amp; video</c:v>
                </c:pt>
                <c:pt idx="4">
                  <c:v>photography</c:v>
                </c:pt>
                <c:pt idx="5">
                  <c:v>publishing</c:v>
                </c:pt>
                <c:pt idx="6">
                  <c:v>games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132</c:v>
                </c:pt>
                <c:pt idx="1">
                  <c:v>28</c:v>
                </c:pt>
                <c:pt idx="2">
                  <c:v>66</c:v>
                </c:pt>
                <c:pt idx="3">
                  <c:v>60</c:v>
                </c:pt>
                <c:pt idx="4">
                  <c:v>11</c:v>
                </c:pt>
                <c:pt idx="5">
                  <c:v>24</c:v>
                </c:pt>
                <c:pt idx="6">
                  <c:v>23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B16-9A18-B3A64E92242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theater</c:v>
                </c:pt>
                <c:pt idx="1">
                  <c:v>technology</c:v>
                </c:pt>
                <c:pt idx="2">
                  <c:v>music</c:v>
                </c:pt>
                <c:pt idx="3">
                  <c:v>film &amp; video</c:v>
                </c:pt>
                <c:pt idx="4">
                  <c:v>photography</c:v>
                </c:pt>
                <c:pt idx="5">
                  <c:v>publishing</c:v>
                </c:pt>
                <c:pt idx="6">
                  <c:v>games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C-4B16-9A18-B3A64E92242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theater</c:v>
                </c:pt>
                <c:pt idx="1">
                  <c:v>technology</c:v>
                </c:pt>
                <c:pt idx="2">
                  <c:v>music</c:v>
                </c:pt>
                <c:pt idx="3">
                  <c:v>film &amp; video</c:v>
                </c:pt>
                <c:pt idx="4">
                  <c:v>photography</c:v>
                </c:pt>
                <c:pt idx="5">
                  <c:v>publishing</c:v>
                </c:pt>
                <c:pt idx="6">
                  <c:v>games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187</c:v>
                </c:pt>
                <c:pt idx="1">
                  <c:v>64</c:v>
                </c:pt>
                <c:pt idx="2">
                  <c:v>99</c:v>
                </c:pt>
                <c:pt idx="3">
                  <c:v>102</c:v>
                </c:pt>
                <c:pt idx="4">
                  <c:v>26</c:v>
                </c:pt>
                <c:pt idx="5">
                  <c:v>40</c:v>
                </c:pt>
                <c:pt idx="6">
                  <c:v>21</c:v>
                </c:pt>
                <c:pt idx="7">
                  <c:v>22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C-4B16-9A18-B3A64E92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5538575"/>
        <c:axId val="647274175"/>
      </c:barChart>
      <c:catAx>
        <c:axId val="6455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74175"/>
        <c:crosses val="autoZero"/>
        <c:auto val="1"/>
        <c:lblAlgn val="ctr"/>
        <c:lblOffset val="100"/>
        <c:noMultiLvlLbl val="0"/>
      </c:catAx>
      <c:valAx>
        <c:axId val="6472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RB.xlsx]stacked pivot chart!PivotTable2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pivot chart'!$B$6:$B$31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7-4DB7-AD8E-A3495F34A8C8}"/>
            </c:ext>
          </c:extLst>
        </c:ser>
        <c:ser>
          <c:idx val="1"/>
          <c:order val="1"/>
          <c:tx>
            <c:strRef>
              <c:f>'stacked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pivot chart'!$C$6:$C$31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7-4DB7-AD8E-A3495F34A8C8}"/>
            </c:ext>
          </c:extLst>
        </c:ser>
        <c:ser>
          <c:idx val="2"/>
          <c:order val="2"/>
          <c:tx>
            <c:strRef>
              <c:f>'stacked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pivot chart'!$D$6:$D$31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7-4DB7-AD8E-A3495F34A8C8}"/>
            </c:ext>
          </c:extLst>
        </c:ser>
        <c:ser>
          <c:idx val="3"/>
          <c:order val="3"/>
          <c:tx>
            <c:strRef>
              <c:f>'stacked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pivot chart'!$E$6:$E$31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7-4DB7-AD8E-A3495F34A8C8}"/>
            </c:ext>
          </c:extLst>
        </c:ser>
        <c:ser>
          <c:idx val="4"/>
          <c:order val="4"/>
          <c:tx>
            <c:strRef>
              <c:f>'stacked pivot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pivot chart'!$F$6:$F$31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967-4DB7-AD8E-A3495F34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941999"/>
        <c:axId val="650083503"/>
      </c:barChart>
      <c:catAx>
        <c:axId val="7599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83503"/>
        <c:crosses val="autoZero"/>
        <c:auto val="1"/>
        <c:lblAlgn val="ctr"/>
        <c:lblOffset val="100"/>
        <c:noMultiLvlLbl val="0"/>
      </c:catAx>
      <c:valAx>
        <c:axId val="6500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RB.xlsx]pivot chart line!PivotTable4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4-48B0-9E22-99D7EE4E957D}"/>
            </c:ext>
          </c:extLst>
        </c:ser>
        <c:ser>
          <c:idx val="1"/>
          <c:order val="1"/>
          <c:tx>
            <c:strRef>
              <c:f>'pivot chart 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4-48B0-9E22-99D7EE4E957D}"/>
            </c:ext>
          </c:extLst>
        </c:ser>
        <c:ser>
          <c:idx val="2"/>
          <c:order val="2"/>
          <c:tx>
            <c:strRef>
              <c:f>'pivot chart line'!$D$4:$D$5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4-48B0-9E22-99D7EE4E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964815"/>
        <c:axId val="633005935"/>
      </c:lineChart>
      <c:catAx>
        <c:axId val="80996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05935"/>
        <c:crosses val="autoZero"/>
        <c:auto val="1"/>
        <c:lblAlgn val="ctr"/>
        <c:lblOffset val="100"/>
        <c:noMultiLvlLbl val="0"/>
      </c:catAx>
      <c:valAx>
        <c:axId val="6330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6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E-427F-A2A7-9137CA436B2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E-427F-A2A7-9137CA436B2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E-427F-A2A7-9137CA43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8783"/>
        <c:axId val="309702175"/>
      </c:lineChart>
      <c:catAx>
        <c:axId val="867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2175"/>
        <c:crosses val="autoZero"/>
        <c:auto val="1"/>
        <c:lblAlgn val="ctr"/>
        <c:lblOffset val="100"/>
        <c:noMultiLvlLbl val="0"/>
      </c:catAx>
      <c:valAx>
        <c:axId val="3097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1</xdr:row>
      <xdr:rowOff>57150</xdr:rowOff>
    </xdr:from>
    <xdr:to>
      <xdr:col>12</xdr:col>
      <xdr:colOff>651510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462A1-5C03-0E17-E872-15FAA3172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3</xdr:row>
      <xdr:rowOff>137160</xdr:rowOff>
    </xdr:from>
    <xdr:to>
      <xdr:col>14</xdr:col>
      <xdr:colOff>365760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0A50A-58AD-3DCD-91A6-76E57561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3</xdr:row>
      <xdr:rowOff>87630</xdr:rowOff>
    </xdr:from>
    <xdr:to>
      <xdr:col>11</xdr:col>
      <xdr:colOff>453390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C3DFF-E39D-A831-AB67-9B9C57FE6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15</xdr:row>
      <xdr:rowOff>64770</xdr:rowOff>
    </xdr:from>
    <xdr:to>
      <xdr:col>5</xdr:col>
      <xdr:colOff>457200</xdr:colOff>
      <xdr:row>29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58259-F1EA-57BC-E993-D1759A650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Brown" refreshedDate="45270.532151157407" createdVersion="8" refreshedVersion="8" minRefreshableVersion="3" recordCount="1001" xr:uid="{B0FCFA22-6888-41F9-8BE0-A7F4E35706F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Brown" refreshedDate="45270.710564004628" createdVersion="8" refreshedVersion="8" minRefreshableVersion="3" recordCount="1000" xr:uid="{6CE4A5E3-9367-4948-8931-9073A1B55DA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48424-FCDE-47D2-9F50-A8B0F51323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7"/>
        <item x="5"/>
        <item x="6"/>
        <item x="0"/>
        <item x="8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urrency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9BBC4-342B-44AE-9E5F-DAB661EDB0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11">
        <item x="3"/>
        <item x="2"/>
        <item x="1"/>
        <item x="4"/>
        <item x="7"/>
        <item x="5"/>
        <item x="6"/>
        <item x="0"/>
        <item x="8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currency" fld="10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0F1A2-0936-49EC-A016-48AAFAD710D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3"/>
        <item x="2"/>
        <item x="1"/>
        <item x="4"/>
        <item x="7"/>
        <item x="5"/>
        <item x="6"/>
        <item x="0"/>
        <item x="8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sub category" fld="19" subtotal="count" baseField="0" baseItem="0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6B34-F1AA-44B0-BD55-106E7C06CBF1}">
  <sheetPr codeName="Sheet1"/>
  <dimension ref="A1:F14"/>
  <sheetViews>
    <sheetView workbookViewId="0">
      <selection activeCell="A5" sqref="A5"/>
    </sheetView>
  </sheetViews>
  <sheetFormatPr defaultRowHeight="15.6" x14ac:dyDescent="0.3"/>
  <cols>
    <col min="1" max="1" width="15.8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2071</v>
      </c>
      <c r="B3" s="5" t="s">
        <v>2069</v>
      </c>
    </row>
    <row r="4" spans="1:6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6" t="s">
        <v>2039</v>
      </c>
      <c r="B5">
        <v>23</v>
      </c>
      <c r="C5">
        <v>132</v>
      </c>
      <c r="D5">
        <v>2</v>
      </c>
      <c r="E5">
        <v>187</v>
      </c>
      <c r="F5">
        <v>344</v>
      </c>
    </row>
    <row r="6" spans="1:6" x14ac:dyDescent="0.3">
      <c r="A6" s="6" t="s">
        <v>2037</v>
      </c>
      <c r="B6">
        <v>2</v>
      </c>
      <c r="C6">
        <v>28</v>
      </c>
      <c r="D6">
        <v>2</v>
      </c>
      <c r="E6">
        <v>64</v>
      </c>
      <c r="F6">
        <v>96</v>
      </c>
    </row>
    <row r="7" spans="1:6" x14ac:dyDescent="0.3">
      <c r="A7" s="6" t="s">
        <v>2035</v>
      </c>
      <c r="B7">
        <v>10</v>
      </c>
      <c r="C7">
        <v>66</v>
      </c>
      <c r="E7">
        <v>99</v>
      </c>
      <c r="F7">
        <v>175</v>
      </c>
    </row>
    <row r="8" spans="1:6" x14ac:dyDescent="0.3">
      <c r="A8" s="6" t="s">
        <v>2041</v>
      </c>
      <c r="B8">
        <v>11</v>
      </c>
      <c r="C8">
        <v>60</v>
      </c>
      <c r="D8">
        <v>5</v>
      </c>
      <c r="E8">
        <v>102</v>
      </c>
      <c r="F8">
        <v>178</v>
      </c>
    </row>
    <row r="9" spans="1:6" x14ac:dyDescent="0.3">
      <c r="A9" s="6" t="s">
        <v>2054</v>
      </c>
      <c r="B9">
        <v>4</v>
      </c>
      <c r="C9">
        <v>11</v>
      </c>
      <c r="D9">
        <v>1</v>
      </c>
      <c r="E9">
        <v>26</v>
      </c>
      <c r="F9">
        <v>42</v>
      </c>
    </row>
    <row r="10" spans="1:6" x14ac:dyDescent="0.3">
      <c r="A10" s="6" t="s">
        <v>2047</v>
      </c>
      <c r="B10">
        <v>2</v>
      </c>
      <c r="C10">
        <v>24</v>
      </c>
      <c r="D10">
        <v>1</v>
      </c>
      <c r="E10">
        <v>40</v>
      </c>
      <c r="F10">
        <v>67</v>
      </c>
    </row>
    <row r="11" spans="1:6" x14ac:dyDescent="0.3">
      <c r="A11" s="6" t="s">
        <v>2050</v>
      </c>
      <c r="B11">
        <v>1</v>
      </c>
      <c r="C11">
        <v>23</v>
      </c>
      <c r="D11">
        <v>3</v>
      </c>
      <c r="E11">
        <v>21</v>
      </c>
      <c r="F11">
        <v>48</v>
      </c>
    </row>
    <row r="12" spans="1:6" x14ac:dyDescent="0.3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2064</v>
      </c>
      <c r="E13">
        <v>4</v>
      </c>
      <c r="F13">
        <v>4</v>
      </c>
    </row>
    <row r="14" spans="1:6" x14ac:dyDescent="0.3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BEAB-B187-4493-99DD-44AEF1ED0AAB}">
  <sheetPr codeName="Sheet2"/>
  <dimension ref="A1:G31"/>
  <sheetViews>
    <sheetView topLeftCell="A9"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5" t="s">
        <v>6</v>
      </c>
      <c r="B1" t="s">
        <v>2070</v>
      </c>
    </row>
    <row r="2" spans="1:7" x14ac:dyDescent="0.3">
      <c r="A2" s="5" t="s">
        <v>2031</v>
      </c>
      <c r="B2" t="s">
        <v>2070</v>
      </c>
    </row>
    <row r="4" spans="1:7" x14ac:dyDescent="0.3">
      <c r="A4" s="5" t="s">
        <v>2071</v>
      </c>
      <c r="B4" s="5" t="s">
        <v>2069</v>
      </c>
    </row>
    <row r="5" spans="1:7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3">
      <c r="A6" s="6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">
      <c r="A7" s="6" t="s">
        <v>2065</v>
      </c>
      <c r="E7">
        <v>4</v>
      </c>
      <c r="G7">
        <v>4</v>
      </c>
    </row>
    <row r="8" spans="1:7" x14ac:dyDescent="0.3">
      <c r="A8" s="6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">
      <c r="A9" s="6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">
      <c r="A10" s="6" t="s">
        <v>2043</v>
      </c>
      <c r="C10">
        <v>8</v>
      </c>
      <c r="E10">
        <v>10</v>
      </c>
      <c r="G10">
        <v>18</v>
      </c>
    </row>
    <row r="11" spans="1:7" x14ac:dyDescent="0.3">
      <c r="A11" s="6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3">
      <c r="A12" s="6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3">
      <c r="A13" s="6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3">
      <c r="A14" s="6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6" t="s">
        <v>2057</v>
      </c>
      <c r="C15">
        <v>3</v>
      </c>
      <c r="E15">
        <v>4</v>
      </c>
      <c r="G15">
        <v>7</v>
      </c>
    </row>
    <row r="16" spans="1:7" x14ac:dyDescent="0.3">
      <c r="A16" s="6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3">
      <c r="A17" s="6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">
      <c r="A18" s="6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">
      <c r="A19" s="6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6" t="s">
        <v>2056</v>
      </c>
      <c r="C20">
        <v>4</v>
      </c>
      <c r="E20">
        <v>4</v>
      </c>
      <c r="G20">
        <v>8</v>
      </c>
    </row>
    <row r="21" spans="1:7" x14ac:dyDescent="0.3">
      <c r="A21" s="6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3">
      <c r="A22" s="6" t="s">
        <v>2063</v>
      </c>
      <c r="C22">
        <v>9</v>
      </c>
      <c r="E22">
        <v>5</v>
      </c>
      <c r="G22">
        <v>14</v>
      </c>
    </row>
    <row r="23" spans="1:7" x14ac:dyDescent="0.3">
      <c r="A23" s="6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">
      <c r="A24" s="6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3">
      <c r="A25" s="6" t="s">
        <v>2059</v>
      </c>
      <c r="C25">
        <v>7</v>
      </c>
      <c r="E25">
        <v>14</v>
      </c>
      <c r="G25">
        <v>21</v>
      </c>
    </row>
    <row r="26" spans="1:7" x14ac:dyDescent="0.3">
      <c r="A26" s="6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">
      <c r="A27" s="6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3">
      <c r="A28" s="6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">
      <c r="A29" s="6" t="s">
        <v>2062</v>
      </c>
      <c r="E29">
        <v>3</v>
      </c>
      <c r="G29">
        <v>3</v>
      </c>
    </row>
    <row r="30" spans="1:7" x14ac:dyDescent="0.3">
      <c r="A30" s="6" t="s">
        <v>2067</v>
      </c>
    </row>
    <row r="31" spans="1:7" x14ac:dyDescent="0.3">
      <c r="A31" s="6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31D0-63E4-4237-A69E-3F7FDA0191DC}">
  <sheetPr codeName="Sheet3"/>
  <dimension ref="A1:E18"/>
  <sheetViews>
    <sheetView workbookViewId="0">
      <selection activeCell="A6" sqref="A6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5" t="s">
        <v>2031</v>
      </c>
      <c r="B1" t="s">
        <v>2070</v>
      </c>
    </row>
    <row r="2" spans="1:5" x14ac:dyDescent="0.3">
      <c r="A2" s="5" t="s">
        <v>2086</v>
      </c>
      <c r="B2" t="s">
        <v>2070</v>
      </c>
    </row>
    <row r="4" spans="1:5" x14ac:dyDescent="0.3">
      <c r="A4" s="5" t="s">
        <v>2087</v>
      </c>
      <c r="B4" s="5" t="s">
        <v>2069</v>
      </c>
    </row>
    <row r="5" spans="1:5" x14ac:dyDescent="0.3">
      <c r="A5" s="5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6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5BF4-7C44-423E-9CF0-D7CCFD5018B5}">
  <sheetPr codeName="Sheet4"/>
  <dimension ref="A1:H13"/>
  <sheetViews>
    <sheetView workbookViewId="0">
      <selection activeCell="A20" sqref="A20"/>
    </sheetView>
  </sheetViews>
  <sheetFormatPr defaultRowHeight="15.6" x14ac:dyDescent="0.3"/>
  <cols>
    <col min="1" max="1" width="26.796875" customWidth="1"/>
    <col min="2" max="2" width="17.3984375" customWidth="1"/>
    <col min="3" max="3" width="14.296875" customWidth="1"/>
    <col min="4" max="4" width="15.59765625" customWidth="1"/>
    <col min="5" max="5" width="11.8984375" customWidth="1"/>
    <col min="6" max="6" width="18.796875" customWidth="1"/>
    <col min="7" max="7" width="15.5" customWidth="1"/>
    <col min="8" max="8" width="17.5" customWidth="1"/>
  </cols>
  <sheetData>
    <row r="1" spans="1:8" x14ac:dyDescent="0.3">
      <c r="A1" t="s">
        <v>2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t="s">
        <v>2095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">
      <c r="A3" t="s">
        <v>2096</v>
      </c>
      <c r="B3">
        <f>COUNTIFS(Crowdfunding!$D$2:$D$1001,"&gt;=1000", Crowdfunding!$D$2:$D$1001,"&lt;=4999",Crowdfunding!$G$2:$G$1001,"successful")</f>
        <v>191</v>
      </c>
      <c r="C3">
        <f>COUNTIFS(Crowdfunding!$D$2:$D$1001,"&gt;=1000", Crowdfunding!$D$2:$D$1001,"&lt;=4999",Crowdfunding!$G$2:$G$1001,"failed")</f>
        <v>38</v>
      </c>
      <c r="D3">
        <f>COUNTIFS(Crowdfunding!$D$2:$D$1001,"&gt;=1000", Crowdfunding!$D$2:$D$1001,"&lt;=4999",Crowdfunding!$G$2:$G$1001,"canceled")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">
      <c r="A4" t="s">
        <v>2097</v>
      </c>
      <c r="B4">
        <f>COUNTIFS(Crowdfunding!$D$2:$D$1001,"&gt;=5000", Crowdfunding!$D$2:$D$1001,"&lt;=9999",Crowdfunding!$G$2:$G$1001,"successful")</f>
        <v>164</v>
      </c>
      <c r="C4">
        <f>COUNTIFS(Crowdfunding!$D$2:$D$1001,"&gt;=5000", Crowdfunding!$D$2:$D$1001,"&lt;=9999",Crowdfunding!$G$2:$G$1001,"failed")</f>
        <v>126</v>
      </c>
      <c r="D4">
        <f>COUNTIFS(Crowdfunding!$D$2:$D$1001,"&gt;=5000", Crowdfunding!$D$2:$D$1001,"&lt;=9999",Crowdfunding!$G$2:$G$1001,"canceled")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t="s">
        <v>2098</v>
      </c>
      <c r="B5">
        <f>COUNTIFS(Crowdfunding!$D$2:$D$1001,"&gt;=10000", Crowdfunding!$D$2:$D$1001,"&lt;=14999",Crowdfunding!$G$2:$G$1001,"successful")</f>
        <v>4</v>
      </c>
      <c r="C5">
        <f>COUNTIFS(Crowdfunding!$D$2:$D$1001,"&gt;=10000", Crowdfunding!$D$2:$D$1001,"&lt;=14999",Crowdfunding!$G$2:$G$1001,"failed")</f>
        <v>5</v>
      </c>
      <c r="D5">
        <f>COUNTIFS(Crowdfunding!$D$2:$D$1001,"&gt;=10000", Crowdfunding!$D$2:$D$1001,"&lt;=14999",Crowdfunding!$G$2:$G$1001,"canceled")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t="s">
        <v>2099</v>
      </c>
      <c r="B6">
        <f>COUNTIFS(Crowdfunding!$D$2:$D$1001,"&gt;=15000", Crowdfunding!$D$2:$D$1001,"&lt;=19999",Crowdfunding!$G$2:$G$1001,"successful")</f>
        <v>10</v>
      </c>
      <c r="C6">
        <f>COUNTIFS(Crowdfunding!$D$2:$D$1001,"&gt;=15000", Crowdfunding!$D$2:$D$1001,"&lt;=19999",Crowdfunding!$G$2:$G$1001,"failed")</f>
        <v>0</v>
      </c>
      <c r="D6">
        <f>COUNTIFS(Crowdfunding!$D$2:$D$1001,"&gt;=15000", Crowdfunding!$D$2:$D$1001,"&lt;=19999",Crowdfunding!$G$2:$G$1001,"canceled")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t="s">
        <v>2100</v>
      </c>
      <c r="B7">
        <f>COUNTIFS(Crowdfunding!$D$2:$D$1001,"&gt;=20000", Crowdfunding!$D$2:$D$1001,"&lt;=24999",Crowdfunding!$G$2:$G$1001,"successful")</f>
        <v>7</v>
      </c>
      <c r="C7">
        <f>COUNTIFS(Crowdfunding!$D$2:$D$1001,"&gt;=20000", Crowdfunding!$D$2:$D$1001,"&lt;=24999",Crowdfunding!$G$2:$G$1001,"failed")</f>
        <v>0</v>
      </c>
      <c r="D7">
        <f>COUNTIFS(Crowdfunding!$D$2:$D$1001,"&gt;=20000", Crowdfunding!$D$2:$D$1001,"&lt;=24999",Crowdfunding!$G$2:$G$1001,"canceled")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2101</v>
      </c>
      <c r="B8">
        <f>COUNTIFS(Crowdfunding!$D$2:$D$1001,"&gt;=25000", Crowdfunding!$D$2:$D$1001,"&lt;=29999",Crowdfunding!$G$2:$G$1001,"successful")</f>
        <v>11</v>
      </c>
      <c r="C8">
        <f>COUNTIFS(Crowdfunding!$D$2:$D$1001,"&gt;=25000", Crowdfunding!$D$2:$D$1001,"&lt;=29999",Crowdfunding!$G$2:$G$1001,"failed")</f>
        <v>3</v>
      </c>
      <c r="D8">
        <f>COUNTIFS(Crowdfunding!$D$2:$D$1001,"&gt;=25000", Crowdfunding!$D$2:$D$1001,"&lt;=29999",Crowdfunding!$G$2:$G$1001,"canceled")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t="s">
        <v>2102</v>
      </c>
      <c r="B9">
        <f>COUNTIFS(Crowdfunding!$D$2:$D$1001,"&gt;=30000", Crowdfunding!$D$2:$D$1001,"&lt;=34999",Crowdfunding!$G$2:$G$1001,"successful")</f>
        <v>7</v>
      </c>
      <c r="C9">
        <f>COUNTIFS(Crowdfunding!$D$2:$D$1001,"&gt;=30000", Crowdfunding!$D$2:$D$1001,"&lt;=34999",Crowdfunding!$G$2:$G$1001,"failed")</f>
        <v>0</v>
      </c>
      <c r="D9">
        <f>COUNTIFS(Crowdfunding!$D$2:$D$1001,"&gt;=30000", Crowdfunding!$D$2:$D$1001,"&lt;=34999",Crowdfunding!$G$2:$G$1001,"canceled")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t="s">
        <v>2103</v>
      </c>
      <c r="B10">
        <f>COUNTIFS(Crowdfunding!$D$2:$D$1001,"&gt;=35000", Crowdfunding!$D$2:$D$1001,"&lt;=39999",Crowdfunding!$G$2:$G$1001,"successful")</f>
        <v>8</v>
      </c>
      <c r="C10">
        <f>COUNTIFS(Crowdfunding!$D$2:$D$1001,"&gt;=35000", Crowdfunding!$D$2:$D$1001,"&lt;=39999",Crowdfunding!$G$2:$G$1001,"failed")</f>
        <v>3</v>
      </c>
      <c r="D10">
        <f>COUNTIFS(Crowdfunding!$D$2:$D$1001,"&gt;=35000", Crowdfunding!$D$2:$D$1001,"&lt;=39999",Crowdfunding!$G$2:$G$1001,"canceled")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t="s">
        <v>2104</v>
      </c>
      <c r="B11">
        <f>COUNTIFS(Crowdfunding!$D$2:$D$1001,"&gt;=40000", Crowdfunding!$D$2:$D$1001,"&lt;=44999",Crowdfunding!$G$2:$G$1001,"successful")</f>
        <v>11</v>
      </c>
      <c r="C11">
        <f>COUNTIFS(Crowdfunding!$D$2:$D$1001,"&gt;=40000", Crowdfunding!$D$2:$D$1001,"&lt;=44999",Crowdfunding!$G$2:$G$1001,"failed")</f>
        <v>3</v>
      </c>
      <c r="D11">
        <f>COUNTIFS(Crowdfunding!$D$2:$D$1001,"&gt;=40000", Crowdfunding!$D$2:$D$1001,"&lt;=44999",Crowdfunding!$G$2:$G$1001,"canceled")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t="s">
        <v>2105</v>
      </c>
      <c r="B12">
        <f>COUNTIFS(Crowdfunding!$D$2:$D$1001,"&gt;=45000", Crowdfunding!$D$2:$D$1001,"&lt;=49999",Crowdfunding!$G$2:$G$1001,"successful")</f>
        <v>8</v>
      </c>
      <c r="C12">
        <f>COUNTIFS(Crowdfunding!$D$2:$D$1001,"&gt;=45000", Crowdfunding!$D$2:$D$1001,"&lt;=49999",Crowdfunding!$G$2:$G$1001,"failed")</f>
        <v>3</v>
      </c>
      <c r="D12">
        <f>COUNTIFS(Crowdfunding!$D$2:$D$1001,"&gt;=45000", Crowdfunding!$D$2:$D$1001,"&lt;=49999",Crowdfunding!$G$2:$G$1001,"canceled")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t="s">
        <v>2106</v>
      </c>
      <c r="B13">
        <f>COUNTIFS(Crowdfunding!$G$3:$G$1002,"successful",Crowdfunding!$D$3:$D$1002,"&gt;=50000")</f>
        <v>114</v>
      </c>
      <c r="C13">
        <f>COUNTIFS(Crowdfunding!$G$3:$G$1002,"failed",Crowdfunding!$D$3:$D$1002,"&gt;=50000")</f>
        <v>163</v>
      </c>
      <c r="D13">
        <f>COUNTIFS(Crowdfunding!$G$3:$G$1002,"canceled",Crowdfunding!$D$3:$D$1002,"&gt;=50000")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3A99-6E8C-485C-8F33-FBB8A78DED40}">
  <sheetPr codeName="Sheet6"/>
  <dimension ref="A1:E18"/>
  <sheetViews>
    <sheetView tabSelected="1" workbookViewId="0">
      <selection activeCell="E18" sqref="E18"/>
    </sheetView>
  </sheetViews>
  <sheetFormatPr defaultRowHeight="15.6" x14ac:dyDescent="0.3"/>
  <cols>
    <col min="1" max="1" width="16.8984375" customWidth="1"/>
    <col min="2" max="2" width="13.09765625" customWidth="1"/>
    <col min="5" max="5" width="14.296875" customWidth="1"/>
  </cols>
  <sheetData>
    <row r="1" spans="1:5" x14ac:dyDescent="0.3">
      <c r="A1" t="s">
        <v>4</v>
      </c>
      <c r="B1" t="s">
        <v>5</v>
      </c>
      <c r="D1" t="s">
        <v>4</v>
      </c>
      <c r="E1" t="s">
        <v>5</v>
      </c>
    </row>
    <row r="2" spans="1:5" x14ac:dyDescent="0.3">
      <c r="A2" t="s">
        <v>20</v>
      </c>
      <c r="B2">
        <v>158</v>
      </c>
      <c r="D2" t="s">
        <v>14</v>
      </c>
      <c r="E2">
        <v>0</v>
      </c>
    </row>
    <row r="3" spans="1:5" x14ac:dyDescent="0.3">
      <c r="A3" t="s">
        <v>20</v>
      </c>
      <c r="B3">
        <v>1425</v>
      </c>
      <c r="D3" t="s">
        <v>14</v>
      </c>
      <c r="E3">
        <v>24</v>
      </c>
    </row>
    <row r="4" spans="1:5" x14ac:dyDescent="0.3">
      <c r="A4" t="s">
        <v>20</v>
      </c>
      <c r="B4">
        <v>174</v>
      </c>
      <c r="D4" t="s">
        <v>14</v>
      </c>
      <c r="E4">
        <v>53</v>
      </c>
    </row>
    <row r="5" spans="1:5" x14ac:dyDescent="0.3">
      <c r="A5" t="s">
        <v>20</v>
      </c>
      <c r="B5">
        <v>227</v>
      </c>
      <c r="D5" t="s">
        <v>14</v>
      </c>
      <c r="E5">
        <v>18</v>
      </c>
    </row>
    <row r="6" spans="1:5" x14ac:dyDescent="0.3">
      <c r="A6" t="s">
        <v>20</v>
      </c>
      <c r="B6">
        <v>220</v>
      </c>
      <c r="D6" t="s">
        <v>14</v>
      </c>
      <c r="E6">
        <v>44</v>
      </c>
    </row>
    <row r="7" spans="1:5" x14ac:dyDescent="0.3">
      <c r="A7" t="s">
        <v>20</v>
      </c>
      <c r="B7">
        <v>98</v>
      </c>
      <c r="D7" t="s">
        <v>14</v>
      </c>
      <c r="E7">
        <v>27</v>
      </c>
    </row>
    <row r="8" spans="1:5" x14ac:dyDescent="0.3">
      <c r="A8" t="s">
        <v>20</v>
      </c>
      <c r="B8">
        <v>100</v>
      </c>
      <c r="D8" t="s">
        <v>14</v>
      </c>
      <c r="E8">
        <v>55</v>
      </c>
    </row>
    <row r="9" spans="1:5" x14ac:dyDescent="0.3">
      <c r="A9" t="s">
        <v>20</v>
      </c>
      <c r="B9">
        <v>1249</v>
      </c>
      <c r="D9" t="s">
        <v>14</v>
      </c>
      <c r="E9">
        <v>200</v>
      </c>
    </row>
    <row r="10" spans="1:5" x14ac:dyDescent="0.3">
      <c r="A10" t="s">
        <v>20</v>
      </c>
      <c r="B10">
        <v>1396</v>
      </c>
      <c r="D10" t="s">
        <v>14</v>
      </c>
      <c r="E10">
        <v>452</v>
      </c>
    </row>
    <row r="13" spans="1:5" x14ac:dyDescent="0.3">
      <c r="A13" s="10" t="s">
        <v>2107</v>
      </c>
      <c r="B13" s="10">
        <f>SUM(B2:B10)/COUNT(B2:B10)</f>
        <v>560.77777777777783</v>
      </c>
      <c r="D13" s="10" t="s">
        <v>2107</v>
      </c>
      <c r="E13" s="10">
        <v>97</v>
      </c>
    </row>
    <row r="14" spans="1:5" x14ac:dyDescent="0.3">
      <c r="A14" s="11" t="s">
        <v>2108</v>
      </c>
      <c r="B14" s="11">
        <f>MEDIAN(B2:B10)</f>
        <v>220</v>
      </c>
      <c r="D14" s="11" t="s">
        <v>2108</v>
      </c>
      <c r="E14" s="11">
        <f>MEDIAN(E2:E10)</f>
        <v>44</v>
      </c>
    </row>
    <row r="15" spans="1:5" x14ac:dyDescent="0.3">
      <c r="A15" s="12" t="s">
        <v>2109</v>
      </c>
      <c r="B15" s="12">
        <f>MIN(B2:B10)</f>
        <v>98</v>
      </c>
      <c r="D15" s="12" t="s">
        <v>2109</v>
      </c>
      <c r="E15" s="12">
        <f>MIN(E2:E10)</f>
        <v>0</v>
      </c>
    </row>
    <row r="16" spans="1:5" x14ac:dyDescent="0.3">
      <c r="A16" s="13" t="s">
        <v>2110</v>
      </c>
      <c r="B16" s="13">
        <f>MAX(B2:B10)</f>
        <v>1425</v>
      </c>
      <c r="D16" s="13" t="s">
        <v>2110</v>
      </c>
      <c r="E16" s="13">
        <f>MAX(E2:E10)</f>
        <v>452</v>
      </c>
    </row>
    <row r="17" spans="1:5" x14ac:dyDescent="0.3">
      <c r="A17" s="14" t="s">
        <v>2111</v>
      </c>
      <c r="B17" s="14">
        <f>VAR(B2:B10)</f>
        <v>360496.19444444444</v>
      </c>
      <c r="D17" s="14" t="s">
        <v>2111</v>
      </c>
      <c r="E17" s="14">
        <f>VAR(E2:E10)</f>
        <v>21127.75</v>
      </c>
    </row>
    <row r="18" spans="1:5" x14ac:dyDescent="0.3">
      <c r="A18" s="15" t="s">
        <v>2112</v>
      </c>
      <c r="B18" s="15">
        <f>STDEV(B2:B10)</f>
        <v>600.41335298646084</v>
      </c>
      <c r="D18" s="15" t="s">
        <v>2113</v>
      </c>
      <c r="E18" s="15">
        <f>STDEV(E2:E10)</f>
        <v>145.3538785172243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B1" workbookViewId="0">
      <selection activeCell="H2" sqref="H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796875" customWidth="1"/>
    <col min="8" max="8" width="13" bestFit="1" customWidth="1"/>
    <col min="9" max="9" width="17.59765625" customWidth="1"/>
    <col min="12" max="13" width="11.19921875" bestFit="1" customWidth="1"/>
    <col min="14" max="15" width="37.796875" style="8" customWidth="1"/>
    <col min="18" max="18" width="28" bestFit="1" customWidth="1"/>
    <col min="19" max="19" width="13.8984375" customWidth="1"/>
    <col min="20" max="20" width="13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2072</v>
      </c>
      <c r="O1" s="7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 s="4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 s="4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 s="4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 s="4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 s="4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 s="4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 s="4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 s="4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 s="4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 s="4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 s="4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 s="4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 s="4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 s="4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 s="4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FF00"/>
        <color rgb="FF00B0F0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stacked pivot chart</vt:lpstr>
      <vt:lpstr>pivot chart line</vt:lpstr>
      <vt:lpstr>goal analysis</vt:lpstr>
      <vt:lpstr>mean,median,std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Daryl Brown</cp:lastModifiedBy>
  <dcterms:created xsi:type="dcterms:W3CDTF">2021-09-29T18:52:28Z</dcterms:created>
  <dcterms:modified xsi:type="dcterms:W3CDTF">2023-12-16T03:36:41Z</dcterms:modified>
</cp:coreProperties>
</file>