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0" yWindow="720" windowWidth="18780" windowHeight="10230" activeTab="2"/>
  </bookViews>
  <sheets>
    <sheet name="original amended" sheetId="6" r:id="rId1"/>
    <sheet name="Opening" sheetId="11" state="hidden" r:id="rId2"/>
    <sheet name="Projected PL" sheetId="9" r:id="rId3"/>
    <sheet name="Average per month" sheetId="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OCT334">'[1]FF-3'!$A$1:$IV$8</definedName>
    <definedName name="__OCT334">'[1]FF-3'!$A$1:$IV$8</definedName>
    <definedName name="_OCT334">'[1]FF-3'!$A$1:$IV$8</definedName>
    <definedName name="_Order1" hidden="1">0</definedName>
    <definedName name="_Order2" hidden="1">255</definedName>
    <definedName name="_Regression_Int" hidden="1">1</definedName>
    <definedName name="AA">[2]BPR!$F$11</definedName>
    <definedName name="aaa">[2]BPR!$F$11</definedName>
    <definedName name="AS2DocOpenMode">"AS2DocumentEdit"</definedName>
    <definedName name="CE_CategryCompany">[3]連結内での役割分担!$H$15</definedName>
    <definedName name="CE_CategryMeth">[3]連結内での役割分担!$D$14</definedName>
    <definedName name="CE_CuCd">[3]連結内での役割分担!$B$25</definedName>
    <definedName name="CE_DateFrom">[3]連結内での役割分担!$D$20</definedName>
    <definedName name="CE_DateTo">[3]連結内での役割分担!$E$20</definedName>
    <definedName name="CE_MonFrom">[3]連結内での役割分担!$D$22</definedName>
    <definedName name="CE_MonTo">[3]連結内での役割分担!$E$22</definedName>
    <definedName name="CE_YearFrom">[3]連結内での役割分担!$D$21</definedName>
    <definedName name="CE_YearTo">[3]連結内での役割分担!$E$21</definedName>
    <definedName name="cost">'[4]addl cost'!$A$3:$M$37</definedName>
    <definedName name="Data">[5]BPR!$F$11</definedName>
    <definedName name="_xlnm.Database" localSheetId="1">#REF!</definedName>
    <definedName name="_xlnm.Database" localSheetId="0">#REF!</definedName>
    <definedName name="_xlnm.Database">#REF!</definedName>
    <definedName name="DETAILS___ADMIN_COSTS">'[6]Sch. 9 - Administration'!$A$218:$F$264</definedName>
    <definedName name="DETAILS___DIRECT_MANPOWER">'[6]Sch. 9 - Administration'!$A$60:$F$90</definedName>
    <definedName name="DETAILS___OTHER_DIRECT_COSTS">'[6]Sch. 9 - Administration'!$A$42:$F$59</definedName>
    <definedName name="DETAILS___OTHER_PRODUCTION_COSTS">'[6]Sch. 9 - Administration'!$A$104:$F$156</definedName>
    <definedName name="DETAILS___OTHER_PRODUCTION_COSTS__cont_d">'[6]Sch. 9 - Administration'!$A$159:$F$188</definedName>
    <definedName name="DETAILS___PROVISION_FOR_DEPRECIATION">'[6]Sch. 9 - Administration'!$A$190:$F$217</definedName>
    <definedName name="DETAILS___UTILITIES">'[6]Sch. 9 - Administration'!$A$91:$F$97</definedName>
    <definedName name="DIRECT_SELLING_EXPENSES">'[6]Sch. 9 - Administration'!$A$4:$F$41</definedName>
    <definedName name="Excel_BuiltIn_Print_Area_1_1_1_1_1_1_1_1">"$#REF!.$A$1:$L$367"</definedName>
    <definedName name="Excel_BuiltIn_Print_Area_1_1_1_1_1_1_1_1_1">"$#REF!.$A$1:$L$352"</definedName>
    <definedName name="Excel_BuiltIn_Print_Area_1_1_1_1_1_1_1_1_1_1">"$#REF!.$A$1:$L$288"</definedName>
    <definedName name="Excel_BuiltIn_Print_Area_3_1_1_1">"$#REF!.$A$1:$S$24"</definedName>
    <definedName name="Excel_BuiltIn_Print_Area_3_1_1_1_1">"$#REF!.$A$1:$S$24"</definedName>
    <definedName name="Excel_BuiltIn_Print_Area_3_1_1_1_1_1">"$#REF!.$A$1:$S$24"</definedName>
    <definedName name="Excel_BuiltIn_Print_Area_3_1_1_1_1_1_1">"$#REF!.$A$1:$S$24"</definedName>
    <definedName name="Excel_BuiltIn_Print_Area_6_1_1_1_1">"$#REF!.$A$1:$S$8"</definedName>
    <definedName name="Excel_BuiltIn_Print_Area_6_1_1_1_1_1">"$#REF!.$A$1:$S$8"</definedName>
    <definedName name="Excel_BuiltIn_Print_Area_6_1_1_1_1_1_1">"$#REF!.$A$1:$S$8"</definedName>
    <definedName name="Excel_BuiltIn_Print_Area_7">"$#REF!.$B$1:$G$19"</definedName>
    <definedName name="Falcon_en">#N/A</definedName>
    <definedName name="Falcon_gai">#N/A</definedName>
    <definedName name="FURN_DET">#N/A</definedName>
    <definedName name="FURN_FAX">#N/A</definedName>
    <definedName name="FURN_SUM">#N/A</definedName>
    <definedName name="GOLDEN_HOPE_FIBREBOARD_SDN_BHD">'[6]Sch. 9 - Administration'!$B$2:$B$59</definedName>
    <definedName name="Name">[7]FSA!$A$1</definedName>
    <definedName name="PAGE2">#N/A</definedName>
    <definedName name="PAGE3">#N/A</definedName>
    <definedName name="PAGE4">#N/A</definedName>
    <definedName name="PAGE6">#N/A</definedName>
    <definedName name="PARDET">#N/A</definedName>
    <definedName name="PARFAX">#N/A</definedName>
    <definedName name="PARQ1">#N/A</definedName>
    <definedName name="PARQ3">#N/A</definedName>
    <definedName name="_xlnm.Print_Area" localSheetId="1">#REF!</definedName>
    <definedName name="_xlnm.Print_Area" localSheetId="2">'Projected PL'!#REF!</definedName>
    <definedName name="_xlnm.Print_Area">#REF!</definedName>
    <definedName name="_xlnm.Print_Titles">[8]손익계산서!$A$1:$E$65536,[8]손익계산서!$A$5:$IV$7</definedName>
    <definedName name="SAWMILL">'[6]Sch. 9 - Administration'!$A$10:$S$37</definedName>
    <definedName name="TA_ChkPU">[3]Param!$A$3:$F$151</definedName>
    <definedName name="TA_CompanyFlg">[3]連結内での役割分担!$G$10:$I$14</definedName>
    <definedName name="TA_CU">[9]MstCU!$A$6:$AA$310</definedName>
    <definedName name="TA_MethParam">[3]連結内での役割分担!$C$10:$E$13</definedName>
    <definedName name="TA_NaiyouKbn">[3]連結内での役割分担!$A$30:$A$33</definedName>
    <definedName name="TA_SegCd">[3]連結内での役割分担!$A$25:$G$25</definedName>
    <definedName name="test">[10]SUAD!$C$1:$P$37</definedName>
    <definedName name="test2">[10]SUAD!$C$39:$P$70</definedName>
    <definedName name="WOODROOM">'[6]Sch. 9 - Administration'!$A$38:$S$39</definedName>
    <definedName name="Ye">[7]FSA!$A$2</definedName>
    <definedName name="YTD_DEPRN">[4]accumdeprn!$A$3:$M$36</definedName>
    <definedName name="매입채무">[11]세부!$AJ$10</definedName>
    <definedName name="매출">[11]세부!$D$10</definedName>
    <definedName name="매출채권">[11]세부!$AI$10</definedName>
    <definedName name="부채">[11]세부!$AF$10</definedName>
    <definedName name="실재고불러오기">[12]!실재고불러오기</definedName>
    <definedName name="자본">[11]세부!$AG$10</definedName>
    <definedName name="재고분류">[12]!재고분류</definedName>
    <definedName name="재고자산">[11]세부!$AL$10</definedName>
    <definedName name="지급이자">[11]세부!$Q$10</definedName>
    <definedName name="차입금">[11]세부!$AK$10</definedName>
    <definedName name="총자산">[11]세부!$Y$10</definedName>
    <definedName name="호주환율">[11]사업목표달성도!$E$25</definedName>
    <definedName name="会社設定">[13]会社設定!$A$1:$F$65536</definedName>
    <definedName name="勘定設定">[13]勘定設定!$A$1:$C$65536</definedName>
    <definedName name="範囲">#N/A</definedName>
    <definedName name="通貨">[13]会社設定!$G$1:$H$65536</definedName>
  </definedNames>
  <calcPr calcId="145621"/>
</workbook>
</file>

<file path=xl/calcChain.xml><?xml version="1.0" encoding="utf-8"?>
<calcChain xmlns="http://schemas.openxmlformats.org/spreadsheetml/2006/main">
  <c r="B6" i="8" l="1"/>
  <c r="B4" i="8"/>
  <c r="Q51" i="6"/>
  <c r="Q47" i="6"/>
  <c r="Q46" i="6"/>
  <c r="Q40" i="6"/>
  <c r="Q38" i="6"/>
  <c r="Q37" i="6"/>
  <c r="Q36" i="6"/>
  <c r="Q29" i="6"/>
  <c r="Q28" i="6"/>
  <c r="Q20" i="6"/>
  <c r="Q19" i="6"/>
  <c r="Q11" i="6"/>
  <c r="Q10" i="6"/>
  <c r="Q9" i="6"/>
  <c r="Q6" i="6"/>
  <c r="P51" i="6"/>
  <c r="P46" i="6"/>
  <c r="P47" i="6"/>
  <c r="P40" i="6"/>
  <c r="P38" i="6"/>
  <c r="P37" i="6"/>
  <c r="P36" i="6"/>
  <c r="P29" i="6"/>
  <c r="P28" i="6"/>
  <c r="P20" i="6"/>
  <c r="P19" i="6"/>
  <c r="P11" i="6"/>
  <c r="P10" i="6"/>
  <c r="P9" i="6"/>
  <c r="P6" i="6"/>
  <c r="F51" i="6"/>
  <c r="G51" i="6" s="1"/>
  <c r="H51" i="6" s="1"/>
  <c r="I51" i="6" s="1"/>
  <c r="J51" i="6" s="1"/>
  <c r="K51" i="6" s="1"/>
  <c r="L51" i="6" s="1"/>
  <c r="M51" i="6" s="1"/>
  <c r="N51" i="6" s="1"/>
  <c r="O51" i="6" s="1"/>
  <c r="E51" i="6"/>
  <c r="E50" i="6"/>
  <c r="F50" i="6"/>
  <c r="G50" i="6"/>
  <c r="H50" i="6"/>
  <c r="I50" i="6"/>
  <c r="J50" i="6"/>
  <c r="K50" i="6"/>
  <c r="L50" i="6"/>
  <c r="M50" i="6"/>
  <c r="N50" i="6"/>
  <c r="O50" i="6"/>
  <c r="E47" i="6"/>
  <c r="F47" i="6"/>
  <c r="G47" i="6"/>
  <c r="H47" i="6"/>
  <c r="I47" i="6"/>
  <c r="J47" i="6"/>
  <c r="K47" i="6"/>
  <c r="L47" i="6"/>
  <c r="M47" i="6"/>
  <c r="N47" i="6"/>
  <c r="O47" i="6"/>
  <c r="E9" i="6"/>
  <c r="E10" i="6" s="1"/>
  <c r="E11" i="6" s="1"/>
  <c r="E19" i="6" s="1"/>
  <c r="F9" i="6"/>
  <c r="F10" i="6" s="1"/>
  <c r="F11" i="6" s="1"/>
  <c r="F19" i="6" s="1"/>
  <c r="G9" i="6"/>
  <c r="G10" i="6" s="1"/>
  <c r="G11" i="6" s="1"/>
  <c r="G19" i="6" s="1"/>
  <c r="H9" i="6"/>
  <c r="H10" i="6" s="1"/>
  <c r="H11" i="6" s="1"/>
  <c r="H19" i="6" s="1"/>
  <c r="I9" i="6"/>
  <c r="I10" i="6" s="1"/>
  <c r="I11" i="6" s="1"/>
  <c r="I19" i="6" s="1"/>
  <c r="J9" i="6"/>
  <c r="J10" i="6" s="1"/>
  <c r="J11" i="6" s="1"/>
  <c r="J19" i="6" s="1"/>
  <c r="K9" i="6"/>
  <c r="K10" i="6" s="1"/>
  <c r="K11" i="6" s="1"/>
  <c r="K19" i="6" s="1"/>
  <c r="L9" i="6"/>
  <c r="L10" i="6" s="1"/>
  <c r="L11" i="6" s="1"/>
  <c r="L19" i="6" s="1"/>
  <c r="M9" i="6"/>
  <c r="M10" i="6" s="1"/>
  <c r="M11" i="6" s="1"/>
  <c r="M19" i="6" s="1"/>
  <c r="N9" i="6"/>
  <c r="N10" i="6" s="1"/>
  <c r="N11" i="6" s="1"/>
  <c r="N19" i="6" s="1"/>
  <c r="O9" i="6"/>
  <c r="O10" i="6" s="1"/>
  <c r="O11" i="6" s="1"/>
  <c r="O19" i="6" s="1"/>
  <c r="D9" i="6"/>
  <c r="D10" i="6" s="1"/>
  <c r="D11" i="6" s="1"/>
  <c r="D19" i="6" s="1"/>
  <c r="D20" i="6" l="1"/>
  <c r="D46" i="6" s="1"/>
  <c r="L20" i="6"/>
  <c r="L46" i="6" s="1"/>
  <c r="H20" i="6"/>
  <c r="H46" i="6" s="1"/>
  <c r="N20" i="6"/>
  <c r="N46" i="6" s="1"/>
  <c r="J20" i="6"/>
  <c r="J46" i="6" s="1"/>
  <c r="F20" i="6"/>
  <c r="F46" i="6" s="1"/>
  <c r="O20" i="6"/>
  <c r="O46" i="6" s="1"/>
  <c r="M20" i="6"/>
  <c r="M46" i="6" s="1"/>
  <c r="K20" i="6"/>
  <c r="K46" i="6" s="1"/>
  <c r="I20" i="6"/>
  <c r="I46" i="6" s="1"/>
  <c r="G20" i="6"/>
  <c r="G46" i="6" s="1"/>
  <c r="E20" i="6"/>
  <c r="E46" i="6" s="1"/>
  <c r="E37" i="6" l="1"/>
  <c r="E36" i="6"/>
  <c r="E38" i="6" s="1"/>
  <c r="E28" i="6"/>
  <c r="I37" i="6"/>
  <c r="I36" i="6"/>
  <c r="I28" i="6"/>
  <c r="M37" i="6"/>
  <c r="M36" i="6"/>
  <c r="M38" i="6" s="1"/>
  <c r="M28" i="6"/>
  <c r="F28" i="6"/>
  <c r="F37" i="6"/>
  <c r="F36" i="6"/>
  <c r="F38" i="6" s="1"/>
  <c r="N28" i="6"/>
  <c r="N37" i="6"/>
  <c r="N36" i="6"/>
  <c r="L28" i="6"/>
  <c r="L37" i="6"/>
  <c r="L36" i="6"/>
  <c r="L38" i="6" s="1"/>
  <c r="G37" i="6"/>
  <c r="G36" i="6"/>
  <c r="G38" i="6" s="1"/>
  <c r="G28" i="6"/>
  <c r="K37" i="6"/>
  <c r="K36" i="6"/>
  <c r="K28" i="6"/>
  <c r="O37" i="6"/>
  <c r="O36" i="6"/>
  <c r="O38" i="6" s="1"/>
  <c r="O28" i="6"/>
  <c r="J28" i="6"/>
  <c r="J37" i="6"/>
  <c r="J36" i="6"/>
  <c r="J38" i="6" s="1"/>
  <c r="H28" i="6"/>
  <c r="H37" i="6"/>
  <c r="H36" i="6"/>
  <c r="D37" i="6"/>
  <c r="D36" i="6"/>
  <c r="H38" i="6" l="1"/>
  <c r="K38" i="6"/>
  <c r="N38" i="6"/>
  <c r="I38" i="6"/>
  <c r="H23" i="6"/>
  <c r="H26" i="6" s="1"/>
  <c r="C29" i="6" l="1"/>
  <c r="B29" i="6"/>
  <c r="E29" i="6" l="1"/>
  <c r="E40" i="6" s="1"/>
  <c r="I29" i="6"/>
  <c r="I40" i="6" s="1"/>
  <c r="M29" i="6"/>
  <c r="M40" i="6" s="1"/>
  <c r="F29" i="6"/>
  <c r="F40" i="6" s="1"/>
  <c r="N29" i="6"/>
  <c r="N40" i="6" s="1"/>
  <c r="L29" i="6"/>
  <c r="L40" i="6" s="1"/>
  <c r="G29" i="6"/>
  <c r="G40" i="6" s="1"/>
  <c r="K29" i="6"/>
  <c r="K40" i="6" s="1"/>
  <c r="O29" i="6"/>
  <c r="O40" i="6" s="1"/>
  <c r="J29" i="6"/>
  <c r="J40" i="6" s="1"/>
  <c r="H29" i="6"/>
  <c r="H40" i="6" s="1"/>
  <c r="D29" i="6"/>
  <c r="G6" i="11"/>
  <c r="H6" i="11"/>
  <c r="I6" i="11"/>
  <c r="J6" i="11"/>
  <c r="H7" i="11"/>
  <c r="I7" i="11"/>
  <c r="J7" i="11"/>
  <c r="G8" i="11"/>
  <c r="K8" i="11"/>
  <c r="D9" i="11"/>
  <c r="E9" i="11"/>
  <c r="F9" i="11"/>
  <c r="G9" i="11"/>
  <c r="H9" i="11"/>
  <c r="I9" i="11"/>
  <c r="J9" i="11"/>
  <c r="K9" i="11"/>
  <c r="D10" i="11"/>
  <c r="E10" i="11"/>
  <c r="F10" i="11"/>
  <c r="G10" i="11"/>
  <c r="H10" i="11"/>
  <c r="I10" i="11"/>
  <c r="J10" i="11"/>
  <c r="K10" i="11"/>
  <c r="D11" i="11"/>
  <c r="E11" i="11"/>
  <c r="F11" i="11"/>
  <c r="G11" i="11"/>
  <c r="H11" i="11"/>
  <c r="I11" i="11"/>
  <c r="J11" i="11"/>
  <c r="K11" i="11"/>
  <c r="D12" i="11"/>
  <c r="E12" i="11"/>
  <c r="F12" i="11"/>
  <c r="G12" i="11"/>
  <c r="H12" i="11"/>
  <c r="I12" i="11"/>
  <c r="J12" i="11"/>
  <c r="K12" i="11"/>
  <c r="D13" i="11"/>
  <c r="E13" i="11"/>
  <c r="F13" i="11"/>
  <c r="G13" i="11"/>
  <c r="H13" i="11"/>
  <c r="I13" i="11"/>
  <c r="J13" i="11"/>
  <c r="K13" i="11"/>
  <c r="D17" i="11"/>
  <c r="E17" i="11"/>
  <c r="F17" i="11"/>
  <c r="G17" i="11"/>
  <c r="H17" i="11"/>
  <c r="I17" i="11"/>
  <c r="I18" i="11" s="1"/>
  <c r="J17" i="11"/>
  <c r="K17" i="11"/>
  <c r="L17" i="11" s="1"/>
  <c r="D18" i="11"/>
  <c r="G18" i="11" s="1"/>
  <c r="H18" i="11"/>
  <c r="K18" i="11" s="1"/>
  <c r="J18" i="11"/>
  <c r="D21" i="11"/>
  <c r="E21" i="11"/>
  <c r="F21" i="11"/>
  <c r="I21" i="11"/>
  <c r="J21" i="11"/>
  <c r="K21" i="11" s="1"/>
  <c r="D22" i="11"/>
  <c r="G22" i="11" s="1"/>
  <c r="E22" i="11"/>
  <c r="F22" i="11"/>
  <c r="H22" i="11"/>
  <c r="K22" i="11" s="1"/>
  <c r="I22" i="11"/>
  <c r="J22" i="11"/>
  <c r="D24" i="11"/>
  <c r="H24" i="11"/>
  <c r="D25" i="11"/>
  <c r="H25" i="11"/>
  <c r="D27" i="11"/>
  <c r="H27" i="11"/>
  <c r="D28" i="11"/>
  <c r="E23" i="11" s="1"/>
  <c r="G30" i="11"/>
  <c r="H30" i="11"/>
  <c r="I30" i="11" s="1"/>
  <c r="J30" i="11" s="1"/>
  <c r="K30" i="11"/>
  <c r="G31" i="11"/>
  <c r="H31" i="11"/>
  <c r="I31" i="11" s="1"/>
  <c r="J31" i="11" s="1"/>
  <c r="D33" i="11"/>
  <c r="B34" i="11"/>
  <c r="C34" i="11"/>
  <c r="D36" i="11"/>
  <c r="E36" i="11"/>
  <c r="F36" i="11"/>
  <c r="G36" i="11"/>
  <c r="K36" i="11"/>
  <c r="D37" i="11"/>
  <c r="E37" i="11"/>
  <c r="F37" i="11"/>
  <c r="F38" i="11" s="1"/>
  <c r="K37" i="11"/>
  <c r="E38" i="11"/>
  <c r="H38" i="11"/>
  <c r="I38" i="11"/>
  <c r="J38" i="11"/>
  <c r="K38" i="11"/>
  <c r="D41" i="11"/>
  <c r="E41" i="11"/>
  <c r="F41" i="11"/>
  <c r="H41" i="11"/>
  <c r="I41" i="11"/>
  <c r="J41" i="11"/>
  <c r="D42" i="11"/>
  <c r="E42" i="11"/>
  <c r="F42" i="11"/>
  <c r="H42" i="11"/>
  <c r="I42" i="11"/>
  <c r="J42" i="11"/>
  <c r="D43" i="11"/>
  <c r="E43" i="11"/>
  <c r="F43" i="11"/>
  <c r="H43" i="11"/>
  <c r="I43" i="11"/>
  <c r="J43" i="11"/>
  <c r="K48" i="11"/>
  <c r="D49" i="11"/>
  <c r="E49" i="11"/>
  <c r="F49" i="11"/>
  <c r="H49" i="11"/>
  <c r="I49" i="11"/>
  <c r="J49" i="11"/>
  <c r="J54" i="11" s="1"/>
  <c r="D50" i="11"/>
  <c r="E50" i="11"/>
  <c r="E54" i="11" s="1"/>
  <c r="F50" i="11"/>
  <c r="K50" i="11"/>
  <c r="K51" i="11"/>
  <c r="K52" i="11"/>
  <c r="I54" i="11"/>
  <c r="B72" i="11"/>
  <c r="H72" i="11"/>
  <c r="B73" i="11"/>
  <c r="H73" i="11"/>
  <c r="K73" i="11" s="1"/>
  <c r="B74" i="11"/>
  <c r="H74" i="11"/>
  <c r="B86" i="11"/>
  <c r="B87" i="11"/>
  <c r="B88" i="11"/>
  <c r="D89" i="11"/>
  <c r="D93" i="11" s="1"/>
  <c r="E89" i="11" s="1"/>
  <c r="E93" i="11" s="1"/>
  <c r="G89" i="11"/>
  <c r="G93" i="11" s="1"/>
  <c r="H89" i="11"/>
  <c r="K89" i="11"/>
  <c r="D90" i="11"/>
  <c r="E90" i="11"/>
  <c r="G90" i="11"/>
  <c r="H90" i="11"/>
  <c r="I90" i="11"/>
  <c r="K90" i="11" s="1"/>
  <c r="D91" i="11"/>
  <c r="H91" i="11"/>
  <c r="B92" i="11"/>
  <c r="D92" i="11" s="1"/>
  <c r="H92" i="11"/>
  <c r="H93" i="11"/>
  <c r="I89" i="11" s="1"/>
  <c r="I93" i="11" s="1"/>
  <c r="K93" i="11"/>
  <c r="G41" i="11" l="1"/>
  <c r="G49" i="11"/>
  <c r="G42" i="11"/>
  <c r="L22" i="11"/>
  <c r="K41" i="11"/>
  <c r="K42" i="11"/>
  <c r="K49" i="11"/>
  <c r="K54" i="11" s="1"/>
  <c r="F54" i="11"/>
  <c r="D54" i="11"/>
  <c r="G21" i="11"/>
  <c r="K74" i="11"/>
  <c r="K72" i="11"/>
  <c r="G50" i="11"/>
  <c r="G54" i="11" s="1"/>
  <c r="G37" i="11"/>
  <c r="G38" i="11" s="1"/>
  <c r="H34" i="11"/>
  <c r="H28" i="11"/>
  <c r="K6" i="11"/>
  <c r="I23" i="11"/>
  <c r="H33" i="11"/>
  <c r="E92" i="11"/>
  <c r="E24" i="11"/>
  <c r="E91" i="11" s="1"/>
  <c r="G91" i="11" s="1"/>
  <c r="E27" i="11"/>
  <c r="E25" i="11"/>
  <c r="E28" i="11" s="1"/>
  <c r="G92" i="11"/>
  <c r="K75" i="11"/>
  <c r="H75" i="11"/>
  <c r="H54" i="11"/>
  <c r="D38" i="11"/>
  <c r="D34" i="11"/>
  <c r="K31" i="11"/>
  <c r="O83" i="6" l="1"/>
  <c r="K43" i="11"/>
  <c r="L43" i="11" s="1"/>
  <c r="G43" i="11"/>
  <c r="D45" i="11"/>
  <c r="D57" i="11" s="1"/>
  <c r="D58" i="11" s="1"/>
  <c r="I24" i="11"/>
  <c r="I27" i="11"/>
  <c r="I92" i="11"/>
  <c r="K92" i="11" s="1"/>
  <c r="E34" i="11"/>
  <c r="F23" i="11"/>
  <c r="E33" i="11"/>
  <c r="H45" i="11"/>
  <c r="H57" i="11" s="1"/>
  <c r="H58" i="11" l="1"/>
  <c r="H59" i="11"/>
  <c r="F24" i="11"/>
  <c r="F27" i="11"/>
  <c r="I91" i="11"/>
  <c r="K91" i="11" s="1"/>
  <c r="I25" i="11"/>
  <c r="I28" i="11" s="1"/>
  <c r="E45" i="11"/>
  <c r="E57" i="11" s="1"/>
  <c r="E58" i="11" s="1"/>
  <c r="C16" i="9"/>
  <c r="B16" i="9"/>
  <c r="G58" i="11" l="1"/>
  <c r="I34" i="11"/>
  <c r="J23" i="11"/>
  <c r="I33" i="11"/>
  <c r="F25" i="11"/>
  <c r="F28" i="11" s="1"/>
  <c r="G24" i="11"/>
  <c r="G25" i="11" s="1"/>
  <c r="G27" i="11" s="1"/>
  <c r="I45" i="11" l="1"/>
  <c r="I57" i="11" s="1"/>
  <c r="F33" i="11"/>
  <c r="F34" i="11"/>
  <c r="G34" i="11" s="1"/>
  <c r="J24" i="11"/>
  <c r="J27" i="11"/>
  <c r="J25" i="11" l="1"/>
  <c r="J28" i="11" s="1"/>
  <c r="K24" i="11"/>
  <c r="K25" i="11" s="1"/>
  <c r="K27" i="11" s="1"/>
  <c r="I58" i="11"/>
  <c r="K58" i="11" s="1"/>
  <c r="I59" i="11"/>
  <c r="F45" i="11"/>
  <c r="F57" i="11" s="1"/>
  <c r="F58" i="11" s="1"/>
  <c r="G33" i="11"/>
  <c r="G45" i="11" l="1"/>
  <c r="G63" i="11"/>
  <c r="J33" i="11"/>
  <c r="J34" i="11"/>
  <c r="K34" i="11" s="1"/>
  <c r="J45" i="11" l="1"/>
  <c r="J57" i="11" s="1"/>
  <c r="K33" i="11"/>
  <c r="G57" i="11"/>
  <c r="G98" i="11"/>
  <c r="J58" i="11" l="1"/>
  <c r="J59" i="11"/>
  <c r="L33" i="11"/>
  <c r="K45" i="11"/>
  <c r="H63" i="11"/>
  <c r="L45" i="11" l="1"/>
  <c r="K57" i="11"/>
  <c r="L57" i="11" s="1"/>
  <c r="K62" i="11"/>
  <c r="K98" i="11"/>
  <c r="D6" i="9" l="1"/>
  <c r="A18" i="8"/>
  <c r="B18" i="8" s="1"/>
  <c r="B17" i="8"/>
  <c r="A19" i="8" l="1"/>
  <c r="A20" i="8"/>
  <c r="B19" i="8"/>
  <c r="A21" i="8" l="1"/>
  <c r="B20" i="8"/>
  <c r="A22" i="8" l="1"/>
  <c r="B21" i="8"/>
  <c r="B22" i="8" l="1"/>
  <c r="A23" i="8"/>
  <c r="A24" i="8" l="1"/>
  <c r="B23" i="8"/>
  <c r="A25" i="8" l="1"/>
  <c r="B24" i="8"/>
  <c r="A26" i="8" l="1"/>
  <c r="B25" i="8"/>
  <c r="B26" i="8" l="1"/>
  <c r="A27" i="8"/>
  <c r="A28" i="8" l="1"/>
  <c r="B27" i="8"/>
  <c r="A29" i="8" l="1"/>
  <c r="B28" i="8"/>
  <c r="A30" i="8" l="1"/>
  <c r="B29" i="8"/>
  <c r="B30" i="8" l="1"/>
  <c r="A31" i="8"/>
  <c r="A32" i="8" l="1"/>
  <c r="B31" i="8"/>
  <c r="A33" i="8" l="1"/>
  <c r="B32" i="8"/>
  <c r="A34" i="8" l="1"/>
  <c r="B33" i="8"/>
  <c r="B34" i="8" l="1"/>
  <c r="A35" i="8"/>
  <c r="A36" i="8" l="1"/>
  <c r="B35" i="8"/>
  <c r="A37" i="8" l="1"/>
  <c r="B36" i="8"/>
  <c r="A38" i="8" l="1"/>
  <c r="B37" i="8"/>
  <c r="A39" i="8" l="1"/>
  <c r="B38" i="8"/>
  <c r="A40" i="8" l="1"/>
  <c r="B39" i="8"/>
  <c r="A41" i="8" l="1"/>
  <c r="B40" i="8"/>
  <c r="A42" i="8" l="1"/>
  <c r="B41" i="8"/>
  <c r="A43" i="8" l="1"/>
  <c r="B42" i="8"/>
  <c r="A44" i="8" l="1"/>
  <c r="B43" i="8"/>
  <c r="A45" i="8" l="1"/>
  <c r="B44" i="8"/>
  <c r="A46" i="8" l="1"/>
  <c r="B45" i="8"/>
  <c r="A47" i="8" l="1"/>
  <c r="B46" i="8"/>
  <c r="A48" i="8" l="1"/>
  <c r="B47" i="8"/>
  <c r="A49" i="8" l="1"/>
  <c r="B48" i="8"/>
  <c r="A50" i="8" l="1"/>
  <c r="B49" i="8"/>
  <c r="A51" i="8" l="1"/>
  <c r="B50" i="8"/>
  <c r="A52" i="8" l="1"/>
  <c r="B51" i="8"/>
  <c r="A53" i="8" l="1"/>
  <c r="B52" i="8"/>
  <c r="A54" i="8" l="1"/>
  <c r="B53" i="8"/>
  <c r="A55" i="8" l="1"/>
  <c r="B54" i="8"/>
  <c r="A56" i="8" l="1"/>
  <c r="B55" i="8"/>
  <c r="A57" i="8" l="1"/>
  <c r="B56" i="8"/>
  <c r="A58" i="8" l="1"/>
  <c r="B57" i="8"/>
  <c r="A59" i="8" l="1"/>
  <c r="B58" i="8"/>
  <c r="A60" i="8" l="1"/>
  <c r="B59" i="8"/>
  <c r="A61" i="8" l="1"/>
  <c r="B60" i="8"/>
  <c r="A62" i="8" l="1"/>
  <c r="B61" i="8"/>
  <c r="A63" i="8" l="1"/>
  <c r="B62" i="8"/>
  <c r="A64" i="8" l="1"/>
  <c r="B63" i="8"/>
  <c r="A65" i="8" l="1"/>
  <c r="B64" i="8"/>
  <c r="A66" i="8" l="1"/>
  <c r="B65" i="8"/>
  <c r="A67" i="8" l="1"/>
  <c r="B66" i="8"/>
  <c r="A68" i="8" l="1"/>
  <c r="B67" i="8"/>
  <c r="A69" i="8" l="1"/>
  <c r="B68" i="8"/>
  <c r="A70" i="8" l="1"/>
  <c r="B69" i="8"/>
  <c r="A71" i="8" l="1"/>
  <c r="B70" i="8"/>
  <c r="A72" i="8" l="1"/>
  <c r="B71" i="8"/>
  <c r="A73" i="8" l="1"/>
  <c r="B72" i="8"/>
  <c r="A74" i="8" l="1"/>
  <c r="B73" i="8"/>
  <c r="A75" i="8" l="1"/>
  <c r="B74" i="8"/>
  <c r="A76" i="8" l="1"/>
  <c r="B75" i="8"/>
  <c r="A77" i="8" l="1"/>
  <c r="B76" i="8"/>
  <c r="A78" i="8" l="1"/>
  <c r="B77" i="8"/>
  <c r="A79" i="8" l="1"/>
  <c r="B78" i="8"/>
  <c r="A80" i="8" l="1"/>
  <c r="B79" i="8"/>
  <c r="B80" i="8" l="1"/>
  <c r="A81" i="8"/>
  <c r="A82" i="8" l="1"/>
  <c r="B81" i="8"/>
  <c r="A83" i="8" l="1"/>
  <c r="B82" i="8"/>
  <c r="A84" i="8" l="1"/>
  <c r="B83" i="8"/>
  <c r="B84" i="8" l="1"/>
  <c r="A85" i="8"/>
  <c r="A86" i="8" l="1"/>
  <c r="B85" i="8"/>
  <c r="A87" i="8" l="1"/>
  <c r="B86" i="8"/>
  <c r="A88" i="8" l="1"/>
  <c r="D87" i="8"/>
  <c r="B87" i="8"/>
  <c r="A89" i="8" l="1"/>
  <c r="D88" i="8"/>
  <c r="B88" i="8"/>
  <c r="A90" i="8" l="1"/>
  <c r="D89" i="8"/>
  <c r="B89" i="8"/>
  <c r="A91" i="8" l="1"/>
  <c r="D90" i="8"/>
  <c r="B90" i="8"/>
  <c r="A92" i="8" l="1"/>
  <c r="D91" i="8"/>
  <c r="B91" i="8"/>
  <c r="A93" i="8" l="1"/>
  <c r="D92" i="8"/>
  <c r="B92" i="8"/>
  <c r="A94" i="8" l="1"/>
  <c r="D93" i="8"/>
  <c r="B93" i="8"/>
  <c r="A95" i="8" l="1"/>
  <c r="D94" i="8"/>
  <c r="B94" i="8"/>
  <c r="A96" i="8" l="1"/>
  <c r="D95" i="8"/>
  <c r="B95" i="8"/>
  <c r="A97" i="8" l="1"/>
  <c r="D96" i="8"/>
  <c r="B96" i="8"/>
  <c r="A98" i="8" l="1"/>
  <c r="D97" i="8"/>
  <c r="B97" i="8"/>
  <c r="A99" i="8" l="1"/>
  <c r="D98" i="8"/>
  <c r="B98" i="8"/>
  <c r="A100" i="8" l="1"/>
  <c r="D99" i="8"/>
  <c r="B99" i="8"/>
  <c r="A101" i="8" l="1"/>
  <c r="D100" i="8"/>
  <c r="B100" i="8"/>
  <c r="A102" i="8" l="1"/>
  <c r="D101" i="8"/>
  <c r="B101" i="8"/>
  <c r="A103" i="8" l="1"/>
  <c r="D102" i="8"/>
  <c r="B102" i="8"/>
  <c r="A104" i="8" l="1"/>
  <c r="D103" i="8"/>
  <c r="B103" i="8"/>
  <c r="A105" i="8" l="1"/>
  <c r="D104" i="8"/>
  <c r="B104" i="8"/>
  <c r="A106" i="8" l="1"/>
  <c r="D105" i="8"/>
  <c r="B105" i="8"/>
  <c r="A107" i="8" l="1"/>
  <c r="D106" i="8"/>
  <c r="B106" i="8"/>
  <c r="A108" i="8" l="1"/>
  <c r="D107" i="8"/>
  <c r="B107" i="8"/>
  <c r="A109" i="8" l="1"/>
  <c r="D108" i="8"/>
  <c r="B108" i="8"/>
  <c r="A110" i="8" l="1"/>
  <c r="D109" i="8"/>
  <c r="B109" i="8"/>
  <c r="A111" i="8" l="1"/>
  <c r="D110" i="8"/>
  <c r="B110" i="8"/>
  <c r="A112" i="8" l="1"/>
  <c r="D111" i="8"/>
  <c r="B111" i="8"/>
  <c r="A113" i="8" l="1"/>
  <c r="D112" i="8"/>
  <c r="B112" i="8"/>
  <c r="A114" i="8" l="1"/>
  <c r="D113" i="8"/>
  <c r="B113" i="8"/>
  <c r="A115" i="8" l="1"/>
  <c r="D114" i="8"/>
  <c r="B114" i="8"/>
  <c r="A116" i="8" l="1"/>
  <c r="D115" i="8"/>
  <c r="B115" i="8"/>
  <c r="A117" i="8" l="1"/>
  <c r="D116" i="8"/>
  <c r="B116" i="8"/>
  <c r="A118" i="8" l="1"/>
  <c r="D117" i="8"/>
  <c r="B117" i="8"/>
  <c r="A119" i="8" l="1"/>
  <c r="D118" i="8"/>
  <c r="B118" i="8"/>
  <c r="A120" i="8" l="1"/>
  <c r="D119" i="8"/>
  <c r="B119" i="8"/>
  <c r="A121" i="8" l="1"/>
  <c r="D120" i="8"/>
  <c r="B120" i="8"/>
  <c r="A122" i="8" l="1"/>
  <c r="D121" i="8"/>
  <c r="B121" i="8"/>
  <c r="A123" i="8" l="1"/>
  <c r="D122" i="8"/>
  <c r="B122" i="8"/>
  <c r="A124" i="8" l="1"/>
  <c r="D123" i="8"/>
  <c r="B123" i="8"/>
  <c r="D124" i="8" l="1"/>
  <c r="B124" i="8"/>
  <c r="B127" i="8" l="1"/>
  <c r="B85" i="6" l="1"/>
  <c r="B81" i="6"/>
  <c r="B80" i="6"/>
  <c r="B79" i="6"/>
  <c r="B67" i="6"/>
  <c r="B66" i="6"/>
  <c r="B65" i="6"/>
  <c r="P65" i="6" l="1"/>
  <c r="P66" i="6"/>
  <c r="P67" i="6"/>
  <c r="O32" i="6"/>
  <c r="O31" i="6"/>
  <c r="O33" i="6" l="1"/>
  <c r="P68" i="6"/>
  <c r="D12" i="6" l="1"/>
  <c r="O12" i="6" s="1"/>
  <c r="D13" i="6"/>
  <c r="O13" i="6" s="1"/>
  <c r="P82" i="6" l="1"/>
  <c r="D28" i="6" l="1"/>
  <c r="D47" i="6"/>
  <c r="D83" i="6"/>
  <c r="D38" i="6" l="1"/>
  <c r="D40" i="6" s="1"/>
  <c r="D85" i="6" l="1"/>
  <c r="D22" i="6"/>
  <c r="D25" i="6"/>
  <c r="O25" i="6" s="1"/>
  <c r="D82" i="6"/>
  <c r="D84" i="6" l="1"/>
  <c r="D86" i="6" s="1"/>
  <c r="O82" i="6" s="1"/>
  <c r="O86" i="6" s="1"/>
  <c r="D23" i="6"/>
  <c r="O23" i="6" s="1"/>
  <c r="D26" i="6" l="1"/>
  <c r="O26" i="6" s="1"/>
  <c r="P83" i="6"/>
  <c r="O85" i="6" l="1"/>
  <c r="D8" i="9"/>
  <c r="B8" i="8"/>
  <c r="D16" i="8"/>
  <c r="F17" i="8"/>
  <c r="B7" i="8"/>
  <c r="D50" i="6" l="1"/>
  <c r="D51" i="6" s="1"/>
  <c r="O84" i="6"/>
  <c r="D10" i="9"/>
  <c r="B9" i="8"/>
  <c r="B10" i="8" s="1"/>
  <c r="C18" i="8"/>
  <c r="C19" i="8"/>
  <c r="C21" i="8"/>
  <c r="C23" i="8"/>
  <c r="C25" i="8"/>
  <c r="C27" i="8"/>
  <c r="C29" i="8"/>
  <c r="C31" i="8"/>
  <c r="C33" i="8"/>
  <c r="C35" i="8"/>
  <c r="C37" i="8"/>
  <c r="C39" i="8"/>
  <c r="C41" i="8"/>
  <c r="C43" i="8"/>
  <c r="C45" i="8"/>
  <c r="C47" i="8"/>
  <c r="C49" i="8"/>
  <c r="C51" i="8"/>
  <c r="C53" i="8"/>
  <c r="C55" i="8"/>
  <c r="C57" i="8"/>
  <c r="C59" i="8"/>
  <c r="C61" i="8"/>
  <c r="C63" i="8"/>
  <c r="C65" i="8"/>
  <c r="C67" i="8"/>
  <c r="C69" i="8"/>
  <c r="C71" i="8"/>
  <c r="C73" i="8"/>
  <c r="C75" i="8"/>
  <c r="C77" i="8"/>
  <c r="C79" i="8"/>
  <c r="C81" i="8"/>
  <c r="C83" i="8"/>
  <c r="C85" i="8"/>
  <c r="C87" i="8"/>
  <c r="E87" i="8" s="1"/>
  <c r="C89" i="8"/>
  <c r="E89" i="8" s="1"/>
  <c r="C91" i="8"/>
  <c r="E91" i="8" s="1"/>
  <c r="C93" i="8"/>
  <c r="E93" i="8" s="1"/>
  <c r="C95" i="8"/>
  <c r="E95" i="8" s="1"/>
  <c r="C97" i="8"/>
  <c r="E97" i="8" s="1"/>
  <c r="C99" i="8"/>
  <c r="E99" i="8" s="1"/>
  <c r="C101" i="8"/>
  <c r="E101" i="8" s="1"/>
  <c r="C103" i="8"/>
  <c r="E103" i="8" s="1"/>
  <c r="C105" i="8"/>
  <c r="E105" i="8" s="1"/>
  <c r="C107" i="8"/>
  <c r="E107" i="8" s="1"/>
  <c r="C109" i="8"/>
  <c r="E109" i="8" s="1"/>
  <c r="C111" i="8"/>
  <c r="E111" i="8" s="1"/>
  <c r="C113" i="8"/>
  <c r="E113" i="8" s="1"/>
  <c r="C115" i="8"/>
  <c r="E115" i="8" s="1"/>
  <c r="C117" i="8"/>
  <c r="E117" i="8" s="1"/>
  <c r="C119" i="8"/>
  <c r="E119" i="8" s="1"/>
  <c r="C121" i="8"/>
  <c r="E121" i="8" s="1"/>
  <c r="C123" i="8"/>
  <c r="E123" i="8" s="1"/>
  <c r="C17" i="8"/>
  <c r="C20" i="8"/>
  <c r="C22" i="8"/>
  <c r="C24" i="8"/>
  <c r="C26" i="8"/>
  <c r="C28" i="8"/>
  <c r="C30" i="8"/>
  <c r="C32" i="8"/>
  <c r="C34" i="8"/>
  <c r="C36" i="8"/>
  <c r="C38" i="8"/>
  <c r="C40" i="8"/>
  <c r="C42" i="8"/>
  <c r="C44" i="8"/>
  <c r="C46" i="8"/>
  <c r="C48" i="8"/>
  <c r="C50" i="8"/>
  <c r="C52" i="8"/>
  <c r="C54" i="8"/>
  <c r="C56" i="8"/>
  <c r="C58" i="8"/>
  <c r="C60" i="8"/>
  <c r="C62" i="8"/>
  <c r="C64" i="8"/>
  <c r="C66" i="8"/>
  <c r="C68" i="8"/>
  <c r="C70" i="8"/>
  <c r="C72" i="8"/>
  <c r="C74" i="8"/>
  <c r="C76" i="8"/>
  <c r="C78" i="8"/>
  <c r="C80" i="8"/>
  <c r="C82" i="8"/>
  <c r="C84" i="8"/>
  <c r="C86" i="8"/>
  <c r="C88" i="8"/>
  <c r="E88" i="8" s="1"/>
  <c r="C90" i="8"/>
  <c r="E90" i="8" s="1"/>
  <c r="C92" i="8"/>
  <c r="E92" i="8" s="1"/>
  <c r="C94" i="8"/>
  <c r="E94" i="8" s="1"/>
  <c r="C96" i="8"/>
  <c r="E96" i="8" s="1"/>
  <c r="C98" i="8"/>
  <c r="E98" i="8" s="1"/>
  <c r="C100" i="8"/>
  <c r="E100" i="8" s="1"/>
  <c r="C102" i="8"/>
  <c r="E102" i="8" s="1"/>
  <c r="C104" i="8"/>
  <c r="E104" i="8" s="1"/>
  <c r="C106" i="8"/>
  <c r="E106" i="8" s="1"/>
  <c r="C108" i="8"/>
  <c r="E108" i="8" s="1"/>
  <c r="C110" i="8"/>
  <c r="E110" i="8" s="1"/>
  <c r="C112" i="8"/>
  <c r="E112" i="8" s="1"/>
  <c r="C114" i="8"/>
  <c r="E114" i="8" s="1"/>
  <c r="C116" i="8"/>
  <c r="E116" i="8" s="1"/>
  <c r="C118" i="8"/>
  <c r="E118" i="8" s="1"/>
  <c r="C120" i="8"/>
  <c r="E120" i="8" s="1"/>
  <c r="C122" i="8"/>
  <c r="E122" i="8" s="1"/>
  <c r="C124" i="8"/>
  <c r="E124" i="8" s="1"/>
  <c r="D16" i="9"/>
  <c r="D12" i="9"/>
  <c r="D11" i="9"/>
  <c r="H124" i="8" l="1"/>
  <c r="I124" i="8" s="1"/>
  <c r="H120" i="8"/>
  <c r="I120" i="8" s="1"/>
  <c r="H116" i="8"/>
  <c r="I116" i="8" s="1"/>
  <c r="H112" i="8"/>
  <c r="I112" i="8" s="1"/>
  <c r="H108" i="8"/>
  <c r="I108" i="8" s="1"/>
  <c r="H104" i="8"/>
  <c r="I104" i="8" s="1"/>
  <c r="H100" i="8"/>
  <c r="I100" i="8" s="1"/>
  <c r="H96" i="8"/>
  <c r="I96" i="8" s="1"/>
  <c r="H92" i="8"/>
  <c r="I92" i="8" s="1"/>
  <c r="H88" i="8"/>
  <c r="I88" i="8" s="1"/>
  <c r="C127" i="8"/>
  <c r="C128" i="8" s="1"/>
  <c r="H121" i="8"/>
  <c r="I121" i="8" s="1"/>
  <c r="H117" i="8"/>
  <c r="I117" i="8" s="1"/>
  <c r="H113" i="8"/>
  <c r="I113" i="8" s="1"/>
  <c r="H109" i="8"/>
  <c r="I109" i="8" s="1"/>
  <c r="H105" i="8"/>
  <c r="I105" i="8" s="1"/>
  <c r="H101" i="8"/>
  <c r="I101" i="8" s="1"/>
  <c r="H97" i="8"/>
  <c r="I97" i="8" s="1"/>
  <c r="H93" i="8"/>
  <c r="I93" i="8" s="1"/>
  <c r="H89" i="8"/>
  <c r="I89" i="8" s="1"/>
  <c r="H85" i="8"/>
  <c r="I85" i="8" s="1"/>
  <c r="H81" i="8"/>
  <c r="I81" i="8" s="1"/>
  <c r="H82" i="8"/>
  <c r="I82" i="8" s="1"/>
  <c r="H76" i="8"/>
  <c r="I76" i="8" s="1"/>
  <c r="H72" i="8"/>
  <c r="I72" i="8" s="1"/>
  <c r="H68" i="8"/>
  <c r="I68" i="8" s="1"/>
  <c r="H64" i="8"/>
  <c r="I64" i="8" s="1"/>
  <c r="H60" i="8"/>
  <c r="I60" i="8" s="1"/>
  <c r="H56" i="8"/>
  <c r="I56" i="8" s="1"/>
  <c r="H52" i="8"/>
  <c r="I52" i="8" s="1"/>
  <c r="H48" i="8"/>
  <c r="I48" i="8" s="1"/>
  <c r="H44" i="8"/>
  <c r="I44" i="8" s="1"/>
  <c r="H40" i="8"/>
  <c r="I40" i="8" s="1"/>
  <c r="H36" i="8"/>
  <c r="I36" i="8" s="1"/>
  <c r="H80" i="8"/>
  <c r="I80" i="8" s="1"/>
  <c r="H75" i="8"/>
  <c r="I75" i="8" s="1"/>
  <c r="H71" i="8"/>
  <c r="I71" i="8" s="1"/>
  <c r="H67" i="8"/>
  <c r="I67" i="8" s="1"/>
  <c r="H63" i="8"/>
  <c r="I63" i="8" s="1"/>
  <c r="H59" i="8"/>
  <c r="I59" i="8" s="1"/>
  <c r="H55" i="8"/>
  <c r="I55" i="8" s="1"/>
  <c r="H51" i="8"/>
  <c r="I51" i="8" s="1"/>
  <c r="H47" i="8"/>
  <c r="I47" i="8" s="1"/>
  <c r="H43" i="8"/>
  <c r="I43" i="8" s="1"/>
  <c r="H39" i="8"/>
  <c r="I39" i="8" s="1"/>
  <c r="H35" i="8"/>
  <c r="I35" i="8" s="1"/>
  <c r="H31" i="8"/>
  <c r="I31" i="8" s="1"/>
  <c r="H27" i="8"/>
  <c r="I27" i="8" s="1"/>
  <c r="H23" i="8"/>
  <c r="I23" i="8" s="1"/>
  <c r="H19" i="8"/>
  <c r="I19" i="8" s="1"/>
  <c r="H32" i="8"/>
  <c r="I32" i="8" s="1"/>
  <c r="H24" i="8"/>
  <c r="I24" i="8" s="1"/>
  <c r="H34" i="8"/>
  <c r="I34" i="8" s="1"/>
  <c r="H26" i="8"/>
  <c r="I26" i="8" s="1"/>
  <c r="H18" i="8"/>
  <c r="I18" i="8" s="1"/>
  <c r="H122" i="8"/>
  <c r="I122" i="8" s="1"/>
  <c r="H118" i="8"/>
  <c r="I118" i="8" s="1"/>
  <c r="H114" i="8"/>
  <c r="I114" i="8" s="1"/>
  <c r="H110" i="8"/>
  <c r="I110" i="8" s="1"/>
  <c r="H106" i="8"/>
  <c r="I106" i="8" s="1"/>
  <c r="H102" i="8"/>
  <c r="I102" i="8" s="1"/>
  <c r="H98" i="8"/>
  <c r="I98" i="8" s="1"/>
  <c r="H94" i="8"/>
  <c r="I94" i="8" s="1"/>
  <c r="H90" i="8"/>
  <c r="I90" i="8" s="1"/>
  <c r="H86" i="8"/>
  <c r="I86" i="8" s="1"/>
  <c r="H123" i="8"/>
  <c r="I123" i="8" s="1"/>
  <c r="H119" i="8"/>
  <c r="I119" i="8" s="1"/>
  <c r="H115" i="8"/>
  <c r="I115" i="8" s="1"/>
  <c r="H111" i="8"/>
  <c r="I111" i="8" s="1"/>
  <c r="H107" i="8"/>
  <c r="I107" i="8" s="1"/>
  <c r="H103" i="8"/>
  <c r="I103" i="8" s="1"/>
  <c r="H99" i="8"/>
  <c r="I99" i="8" s="1"/>
  <c r="H95" i="8"/>
  <c r="I95" i="8" s="1"/>
  <c r="H91" i="8"/>
  <c r="I91" i="8" s="1"/>
  <c r="H87" i="8"/>
  <c r="I87" i="8" s="1"/>
  <c r="H83" i="8"/>
  <c r="I83" i="8" s="1"/>
  <c r="H79" i="8"/>
  <c r="I79" i="8" s="1"/>
  <c r="H78" i="8"/>
  <c r="I78" i="8" s="1"/>
  <c r="H74" i="8"/>
  <c r="I74" i="8" s="1"/>
  <c r="H70" i="8"/>
  <c r="I70" i="8" s="1"/>
  <c r="H66" i="8"/>
  <c r="I66" i="8" s="1"/>
  <c r="H62" i="8"/>
  <c r="I62" i="8" s="1"/>
  <c r="H58" i="8"/>
  <c r="I58" i="8" s="1"/>
  <c r="H54" i="8"/>
  <c r="I54" i="8" s="1"/>
  <c r="H50" i="8"/>
  <c r="I50" i="8" s="1"/>
  <c r="H46" i="8"/>
  <c r="I46" i="8" s="1"/>
  <c r="H42" i="8"/>
  <c r="I42" i="8" s="1"/>
  <c r="H38" i="8"/>
  <c r="I38" i="8" s="1"/>
  <c r="H84" i="8"/>
  <c r="I84" i="8" s="1"/>
  <c r="H77" i="8"/>
  <c r="I77" i="8" s="1"/>
  <c r="H73" i="8"/>
  <c r="I73" i="8" s="1"/>
  <c r="H69" i="8"/>
  <c r="I69" i="8" s="1"/>
  <c r="H65" i="8"/>
  <c r="I65" i="8" s="1"/>
  <c r="H61" i="8"/>
  <c r="I61" i="8" s="1"/>
  <c r="H57" i="8"/>
  <c r="I57" i="8" s="1"/>
  <c r="H53" i="8"/>
  <c r="I53" i="8" s="1"/>
  <c r="H49" i="8"/>
  <c r="I49" i="8" s="1"/>
  <c r="H45" i="8"/>
  <c r="I45" i="8" s="1"/>
  <c r="H41" i="8"/>
  <c r="I41" i="8" s="1"/>
  <c r="H37" i="8"/>
  <c r="I37" i="8" s="1"/>
  <c r="H33" i="8"/>
  <c r="I33" i="8" s="1"/>
  <c r="H29" i="8"/>
  <c r="I29" i="8" s="1"/>
  <c r="H25" i="8"/>
  <c r="I25" i="8" s="1"/>
  <c r="H21" i="8"/>
  <c r="I21" i="8" s="1"/>
  <c r="H17" i="8"/>
  <c r="I17" i="8" s="1"/>
  <c r="H28" i="8"/>
  <c r="I28" i="8" s="1"/>
  <c r="H20" i="8"/>
  <c r="I20" i="8" s="1"/>
  <c r="H30" i="8"/>
  <c r="I30" i="8" s="1"/>
  <c r="H22" i="8"/>
  <c r="I22" i="8" s="1"/>
  <c r="D14" i="9"/>
  <c r="D18" i="8"/>
  <c r="E18" i="8" s="1"/>
  <c r="D20" i="8"/>
  <c r="E20" i="8" s="1"/>
  <c r="D17" i="8"/>
  <c r="D21" i="8"/>
  <c r="E21" i="8" s="1"/>
  <c r="D19" i="8"/>
  <c r="E19" i="8" s="1"/>
  <c r="D22" i="8"/>
  <c r="E22" i="8" s="1"/>
  <c r="D23" i="8"/>
  <c r="E23" i="8" s="1"/>
  <c r="D24" i="8"/>
  <c r="E24" i="8" s="1"/>
  <c r="D25" i="8"/>
  <c r="E25" i="8" s="1"/>
  <c r="D26" i="8"/>
  <c r="E26" i="8" s="1"/>
  <c r="D27" i="8"/>
  <c r="E27" i="8" s="1"/>
  <c r="D28" i="8"/>
  <c r="E28" i="8" s="1"/>
  <c r="D29" i="8"/>
  <c r="E29" i="8" s="1"/>
  <c r="D30" i="8"/>
  <c r="E30" i="8" s="1"/>
  <c r="D31" i="8"/>
  <c r="E31" i="8" s="1"/>
  <c r="D32" i="8"/>
  <c r="E32" i="8" s="1"/>
  <c r="D33" i="8"/>
  <c r="E33" i="8" s="1"/>
  <c r="D34" i="8"/>
  <c r="E34" i="8" s="1"/>
  <c r="D35" i="8"/>
  <c r="E35" i="8" s="1"/>
  <c r="D36" i="8"/>
  <c r="E36" i="8" s="1"/>
  <c r="D37" i="8"/>
  <c r="E37" i="8" s="1"/>
  <c r="D38" i="8"/>
  <c r="E38" i="8" s="1"/>
  <c r="D39" i="8"/>
  <c r="E39" i="8" s="1"/>
  <c r="D40" i="8"/>
  <c r="E40" i="8" s="1"/>
  <c r="D41" i="8"/>
  <c r="E41" i="8" s="1"/>
  <c r="D42" i="8"/>
  <c r="E42" i="8" s="1"/>
  <c r="D43" i="8"/>
  <c r="E43" i="8" s="1"/>
  <c r="D44" i="8"/>
  <c r="E44" i="8" s="1"/>
  <c r="D45" i="8"/>
  <c r="E45" i="8" s="1"/>
  <c r="D46" i="8"/>
  <c r="E46" i="8" s="1"/>
  <c r="D47" i="8"/>
  <c r="E47" i="8" s="1"/>
  <c r="D48" i="8"/>
  <c r="E48" i="8" s="1"/>
  <c r="D49" i="8"/>
  <c r="E49" i="8" s="1"/>
  <c r="D50" i="8"/>
  <c r="E50" i="8" s="1"/>
  <c r="D51" i="8"/>
  <c r="E51" i="8" s="1"/>
  <c r="D52" i="8"/>
  <c r="E52" i="8" s="1"/>
  <c r="D53" i="8"/>
  <c r="E53" i="8" s="1"/>
  <c r="D54" i="8"/>
  <c r="E54" i="8" s="1"/>
  <c r="D55" i="8"/>
  <c r="E55" i="8" s="1"/>
  <c r="D56" i="8"/>
  <c r="E56" i="8" s="1"/>
  <c r="D57" i="8"/>
  <c r="E57" i="8" s="1"/>
  <c r="D58" i="8"/>
  <c r="E58" i="8" s="1"/>
  <c r="D59" i="8"/>
  <c r="E59" i="8" s="1"/>
  <c r="D60" i="8"/>
  <c r="E60" i="8" s="1"/>
  <c r="D61" i="8"/>
  <c r="E61" i="8" s="1"/>
  <c r="D62" i="8"/>
  <c r="E62" i="8" s="1"/>
  <c r="D63" i="8"/>
  <c r="E63" i="8" s="1"/>
  <c r="D64" i="8"/>
  <c r="E64" i="8" s="1"/>
  <c r="D65" i="8"/>
  <c r="E65" i="8" s="1"/>
  <c r="D66" i="8"/>
  <c r="E66" i="8" s="1"/>
  <c r="D67" i="8"/>
  <c r="E67" i="8" s="1"/>
  <c r="D68" i="8"/>
  <c r="E68" i="8" s="1"/>
  <c r="D69" i="8"/>
  <c r="E69" i="8" s="1"/>
  <c r="D70" i="8"/>
  <c r="E70" i="8" s="1"/>
  <c r="D71" i="8"/>
  <c r="E71" i="8" s="1"/>
  <c r="D72" i="8"/>
  <c r="E72" i="8" s="1"/>
  <c r="D73" i="8"/>
  <c r="E73" i="8" s="1"/>
  <c r="D74" i="8"/>
  <c r="E74" i="8" s="1"/>
  <c r="D75" i="8"/>
  <c r="E75" i="8" s="1"/>
  <c r="D76" i="8"/>
  <c r="E76" i="8" s="1"/>
  <c r="D77" i="8"/>
  <c r="E77" i="8" s="1"/>
  <c r="D78" i="8"/>
  <c r="E78" i="8" s="1"/>
  <c r="D79" i="8"/>
  <c r="E79" i="8" s="1"/>
  <c r="D80" i="8"/>
  <c r="E80" i="8" s="1"/>
  <c r="D81" i="8"/>
  <c r="E81" i="8" s="1"/>
  <c r="D82" i="8"/>
  <c r="E82" i="8" s="1"/>
  <c r="D83" i="8"/>
  <c r="E83" i="8" s="1"/>
  <c r="D84" i="8"/>
  <c r="E84" i="8" s="1"/>
  <c r="D85" i="8"/>
  <c r="E85" i="8" s="1"/>
  <c r="D86" i="8"/>
  <c r="E86" i="8" s="1"/>
  <c r="P85" i="6"/>
  <c r="D127" i="8" l="1"/>
  <c r="D128" i="8" s="1"/>
  <c r="E17" i="8"/>
  <c r="O22" i="6"/>
  <c r="E127" i="8" l="1"/>
  <c r="G17" i="8"/>
  <c r="P84" i="6"/>
  <c r="P86" i="6" s="1"/>
  <c r="L17" i="8" l="1"/>
  <c r="J17" i="8"/>
  <c r="F18" i="8"/>
  <c r="G18" i="8" s="1"/>
  <c r="F19" i="8" l="1"/>
  <c r="G19" i="8" s="1"/>
  <c r="J18" i="8"/>
  <c r="L18" i="8"/>
  <c r="J19" i="8" l="1"/>
  <c r="L19" i="8"/>
  <c r="F20" i="8"/>
  <c r="G20" i="8" s="1"/>
  <c r="F21" i="8" l="1"/>
  <c r="G21" i="8" s="1"/>
  <c r="J20" i="8"/>
  <c r="L20" i="8"/>
  <c r="J21" i="8" l="1"/>
  <c r="L21" i="8"/>
  <c r="F22" i="8"/>
  <c r="G22" i="8" s="1"/>
  <c r="J22" i="8" l="1"/>
  <c r="L22" i="8"/>
  <c r="F23" i="8"/>
  <c r="G23" i="8" s="1"/>
  <c r="J23" i="8" l="1"/>
  <c r="L23" i="8"/>
  <c r="F24" i="8"/>
  <c r="G24" i="8" s="1"/>
  <c r="F25" i="8" l="1"/>
  <c r="G25" i="8" s="1"/>
  <c r="L24" i="8"/>
  <c r="J24" i="8"/>
  <c r="P91" i="6"/>
  <c r="J25" i="8" l="1"/>
  <c r="F26" i="8"/>
  <c r="G26" i="8" s="1"/>
  <c r="L25" i="8"/>
  <c r="F27" i="8" l="1"/>
  <c r="G27" i="8" s="1"/>
  <c r="L26" i="8"/>
  <c r="J26" i="8"/>
  <c r="J27" i="8" l="1"/>
  <c r="L27" i="8"/>
  <c r="F28" i="8"/>
  <c r="G28" i="8" s="1"/>
  <c r="F29" i="8" l="1"/>
  <c r="G29" i="8" s="1"/>
  <c r="L28" i="8"/>
  <c r="J28" i="8"/>
  <c r="J29" i="8" l="1"/>
  <c r="F30" i="8"/>
  <c r="G30" i="8" s="1"/>
  <c r="L29" i="8"/>
  <c r="F31" i="8" l="1"/>
  <c r="G31" i="8" s="1"/>
  <c r="L30" i="8"/>
  <c r="J30" i="8"/>
  <c r="J31" i="8" l="1"/>
  <c r="L31" i="8"/>
  <c r="F32" i="8"/>
  <c r="G32" i="8" s="1"/>
  <c r="F33" i="8" l="1"/>
  <c r="G33" i="8" s="1"/>
  <c r="L32" i="8"/>
  <c r="J32" i="8"/>
  <c r="J33" i="8" l="1"/>
  <c r="F34" i="8"/>
  <c r="G34" i="8" s="1"/>
  <c r="L33" i="8"/>
  <c r="F35" i="8" l="1"/>
  <c r="G35" i="8" s="1"/>
  <c r="L34" i="8"/>
  <c r="J34" i="8"/>
  <c r="F36" i="8" l="1"/>
  <c r="G36" i="8" s="1"/>
  <c r="J35" i="8"/>
  <c r="L35" i="8"/>
  <c r="J36" i="8" l="1"/>
  <c r="F37" i="8"/>
  <c r="G37" i="8" s="1"/>
  <c r="L36" i="8"/>
  <c r="F38" i="8" l="1"/>
  <c r="G38" i="8" s="1"/>
  <c r="L37" i="8"/>
  <c r="J37" i="8"/>
  <c r="J38" i="8" l="1"/>
  <c r="F39" i="8"/>
  <c r="G39" i="8" s="1"/>
  <c r="L38" i="8"/>
  <c r="F40" i="8" l="1"/>
  <c r="G40" i="8" s="1"/>
  <c r="L39" i="8"/>
  <c r="J39" i="8"/>
  <c r="J40" i="8" l="1"/>
  <c r="F41" i="8"/>
  <c r="G41" i="8" s="1"/>
  <c r="L40" i="8"/>
  <c r="F42" i="8" l="1"/>
  <c r="G42" i="8" s="1"/>
  <c r="J41" i="8"/>
  <c r="L41" i="8"/>
  <c r="J42" i="8" l="1"/>
  <c r="L42" i="8"/>
  <c r="F43" i="8"/>
  <c r="G43" i="8" s="1"/>
  <c r="F44" i="8" l="1"/>
  <c r="G44" i="8" s="1"/>
  <c r="L43" i="8"/>
  <c r="J43" i="8"/>
  <c r="J44" i="8" l="1"/>
  <c r="F45" i="8"/>
  <c r="G45" i="8" s="1"/>
  <c r="L44" i="8"/>
  <c r="F46" i="8" l="1"/>
  <c r="G46" i="8" s="1"/>
  <c r="L45" i="8"/>
  <c r="J45" i="8"/>
  <c r="J46" i="8" l="1"/>
  <c r="F47" i="8"/>
  <c r="G47" i="8" s="1"/>
  <c r="L46" i="8"/>
  <c r="F48" i="8" l="1"/>
  <c r="G48" i="8" s="1"/>
  <c r="L47" i="8"/>
  <c r="J47" i="8"/>
  <c r="J48" i="8" l="1"/>
  <c r="F49" i="8"/>
  <c r="G49" i="8" s="1"/>
  <c r="L48" i="8"/>
  <c r="F50" i="8" l="1"/>
  <c r="G50" i="8" s="1"/>
  <c r="L49" i="8"/>
  <c r="J49" i="8"/>
  <c r="J50" i="8" l="1"/>
  <c r="F51" i="8"/>
  <c r="G51" i="8" s="1"/>
  <c r="L50" i="8"/>
  <c r="F52" i="8" l="1"/>
  <c r="G52" i="8" s="1"/>
  <c r="L51" i="8"/>
  <c r="J51" i="8"/>
  <c r="J52" i="8" l="1"/>
  <c r="F53" i="8"/>
  <c r="G53" i="8" s="1"/>
  <c r="L52" i="8"/>
  <c r="F54" i="8" l="1"/>
  <c r="G54" i="8" s="1"/>
  <c r="L53" i="8"/>
  <c r="J53" i="8"/>
  <c r="J54" i="8" l="1"/>
  <c r="F55" i="8"/>
  <c r="G55" i="8" s="1"/>
  <c r="L54" i="8"/>
  <c r="F56" i="8" l="1"/>
  <c r="G56" i="8" s="1"/>
  <c r="L55" i="8"/>
  <c r="J55" i="8"/>
  <c r="J56" i="8" l="1"/>
  <c r="F57" i="8"/>
  <c r="G57" i="8" s="1"/>
  <c r="L56" i="8"/>
  <c r="F58" i="8" l="1"/>
  <c r="G58" i="8" s="1"/>
  <c r="L57" i="8"/>
  <c r="J57" i="8"/>
  <c r="J58" i="8" l="1"/>
  <c r="F59" i="8"/>
  <c r="G59" i="8" s="1"/>
  <c r="L58" i="8"/>
  <c r="F60" i="8" l="1"/>
  <c r="G60" i="8" s="1"/>
  <c r="L59" i="8"/>
  <c r="J59" i="8"/>
  <c r="J60" i="8" l="1"/>
  <c r="F61" i="8"/>
  <c r="G61" i="8" s="1"/>
  <c r="L60" i="8"/>
  <c r="F62" i="8" l="1"/>
  <c r="G62" i="8" s="1"/>
  <c r="L61" i="8"/>
  <c r="J61" i="8"/>
  <c r="J62" i="8" l="1"/>
  <c r="F63" i="8"/>
  <c r="G63" i="8" s="1"/>
  <c r="L62" i="8"/>
  <c r="F64" i="8" l="1"/>
  <c r="G64" i="8" s="1"/>
  <c r="L63" i="8"/>
  <c r="J63" i="8"/>
  <c r="J64" i="8" l="1"/>
  <c r="F65" i="8"/>
  <c r="G65" i="8" s="1"/>
  <c r="L64" i="8"/>
  <c r="F66" i="8" l="1"/>
  <c r="G66" i="8" s="1"/>
  <c r="L65" i="8"/>
  <c r="J65" i="8"/>
  <c r="J66" i="8" l="1"/>
  <c r="F67" i="8"/>
  <c r="G67" i="8" s="1"/>
  <c r="L66" i="8"/>
  <c r="F68" i="8" l="1"/>
  <c r="G68" i="8" s="1"/>
  <c r="L67" i="8"/>
  <c r="J67" i="8"/>
  <c r="J68" i="8" l="1"/>
  <c r="F69" i="8"/>
  <c r="G69" i="8" s="1"/>
  <c r="L68" i="8"/>
  <c r="F70" i="8" l="1"/>
  <c r="G70" i="8" s="1"/>
  <c r="L69" i="8"/>
  <c r="J69" i="8"/>
  <c r="J70" i="8" l="1"/>
  <c r="F71" i="8"/>
  <c r="G71" i="8" s="1"/>
  <c r="L70" i="8"/>
  <c r="F72" i="8" l="1"/>
  <c r="G72" i="8" s="1"/>
  <c r="L71" i="8"/>
  <c r="J71" i="8"/>
  <c r="J72" i="8" l="1"/>
  <c r="F73" i="8"/>
  <c r="G73" i="8" s="1"/>
  <c r="L72" i="8"/>
  <c r="F74" i="8" l="1"/>
  <c r="G74" i="8" s="1"/>
  <c r="L73" i="8"/>
  <c r="J73" i="8"/>
  <c r="J74" i="8" l="1"/>
  <c r="F75" i="8"/>
  <c r="G75" i="8" s="1"/>
  <c r="L74" i="8"/>
  <c r="F76" i="8" l="1"/>
  <c r="G76" i="8" s="1"/>
  <c r="J75" i="8"/>
  <c r="L75" i="8"/>
  <c r="J76" i="8" l="1"/>
  <c r="L76" i="8"/>
  <c r="F77" i="8"/>
  <c r="G77" i="8" s="1"/>
  <c r="F78" i="8" l="1"/>
  <c r="G78" i="8" s="1"/>
  <c r="L77" i="8"/>
  <c r="J77" i="8"/>
  <c r="F79" i="8" l="1"/>
  <c r="G79" i="8" s="1"/>
  <c r="J78" i="8"/>
  <c r="L78" i="8"/>
  <c r="J79" i="8" l="1"/>
  <c r="F80" i="8"/>
  <c r="G80" i="8" s="1"/>
  <c r="L79" i="8"/>
  <c r="F81" i="8" l="1"/>
  <c r="G81" i="8" s="1"/>
  <c r="L80" i="8"/>
  <c r="J80" i="8"/>
  <c r="J81" i="8" l="1"/>
  <c r="L81" i="8"/>
  <c r="F82" i="8"/>
  <c r="G82" i="8" s="1"/>
  <c r="F83" i="8" l="1"/>
  <c r="G83" i="8" s="1"/>
  <c r="L82" i="8"/>
  <c r="J82" i="8"/>
  <c r="J83" i="8" l="1"/>
  <c r="F84" i="8"/>
  <c r="G84" i="8" s="1"/>
  <c r="L83" i="8"/>
  <c r="F85" i="8" l="1"/>
  <c r="G85" i="8" s="1"/>
  <c r="L84" i="8"/>
  <c r="J84" i="8"/>
  <c r="J85" i="8" l="1"/>
  <c r="L85" i="8"/>
  <c r="F86" i="8"/>
  <c r="G86" i="8" s="1"/>
  <c r="J86" i="8" l="1"/>
  <c r="F87" i="8"/>
  <c r="G87" i="8" s="1"/>
  <c r="L86" i="8"/>
  <c r="F88" i="8" l="1"/>
  <c r="G88" i="8" s="1"/>
  <c r="L87" i="8"/>
  <c r="J87" i="8"/>
  <c r="J88" i="8" l="1"/>
  <c r="F89" i="8"/>
  <c r="G89" i="8" s="1"/>
  <c r="L88" i="8"/>
  <c r="F90" i="8" l="1"/>
  <c r="G90" i="8" s="1"/>
  <c r="L89" i="8"/>
  <c r="J89" i="8"/>
  <c r="J90" i="8" l="1"/>
  <c r="F91" i="8"/>
  <c r="G91" i="8" s="1"/>
  <c r="L90" i="8"/>
  <c r="F92" i="8" l="1"/>
  <c r="G92" i="8" s="1"/>
  <c r="L91" i="8"/>
  <c r="J91" i="8"/>
  <c r="J92" i="8" l="1"/>
  <c r="F93" i="8"/>
  <c r="G93" i="8" s="1"/>
  <c r="L92" i="8"/>
  <c r="F94" i="8" l="1"/>
  <c r="G94" i="8" s="1"/>
  <c r="L93" i="8"/>
  <c r="J93" i="8"/>
  <c r="J94" i="8" l="1"/>
  <c r="F95" i="8"/>
  <c r="G95" i="8" s="1"/>
  <c r="L94" i="8"/>
  <c r="F96" i="8" l="1"/>
  <c r="G96" i="8" s="1"/>
  <c r="L95" i="8"/>
  <c r="J95" i="8"/>
  <c r="J96" i="8" l="1"/>
  <c r="F97" i="8"/>
  <c r="G97" i="8" s="1"/>
  <c r="L96" i="8"/>
  <c r="F98" i="8" l="1"/>
  <c r="G98" i="8" s="1"/>
  <c r="L97" i="8"/>
  <c r="J97" i="8"/>
  <c r="J98" i="8" l="1"/>
  <c r="F99" i="8"/>
  <c r="G99" i="8" s="1"/>
  <c r="L98" i="8"/>
  <c r="F100" i="8" l="1"/>
  <c r="G100" i="8" s="1"/>
  <c r="L99" i="8"/>
  <c r="J99" i="8"/>
  <c r="J100" i="8" l="1"/>
  <c r="F101" i="8"/>
  <c r="G101" i="8" s="1"/>
  <c r="L100" i="8"/>
  <c r="F102" i="8" l="1"/>
  <c r="G102" i="8" s="1"/>
  <c r="L101" i="8"/>
  <c r="J101" i="8"/>
  <c r="J102" i="8" l="1"/>
  <c r="F103" i="8"/>
  <c r="G103" i="8" s="1"/>
  <c r="L102" i="8"/>
  <c r="F104" i="8" l="1"/>
  <c r="G104" i="8" s="1"/>
  <c r="L103" i="8"/>
  <c r="J103" i="8"/>
  <c r="J104" i="8" l="1"/>
  <c r="F105" i="8"/>
  <c r="G105" i="8" s="1"/>
  <c r="L104" i="8"/>
  <c r="F106" i="8" l="1"/>
  <c r="G106" i="8" s="1"/>
  <c r="L105" i="8"/>
  <c r="J105" i="8"/>
  <c r="J106" i="8" l="1"/>
  <c r="F107" i="8"/>
  <c r="G107" i="8" s="1"/>
  <c r="L106" i="8"/>
  <c r="F108" i="8" l="1"/>
  <c r="G108" i="8" s="1"/>
  <c r="L107" i="8"/>
  <c r="J107" i="8"/>
  <c r="J108" i="8" l="1"/>
  <c r="F109" i="8"/>
  <c r="G109" i="8" s="1"/>
  <c r="L108" i="8"/>
  <c r="F110" i="8" l="1"/>
  <c r="G110" i="8" s="1"/>
  <c r="L109" i="8"/>
  <c r="J109" i="8"/>
  <c r="J110" i="8" l="1"/>
  <c r="F111" i="8"/>
  <c r="G111" i="8" s="1"/>
  <c r="L110" i="8"/>
  <c r="F112" i="8" l="1"/>
  <c r="G112" i="8" s="1"/>
  <c r="L111" i="8"/>
  <c r="J111" i="8"/>
  <c r="J112" i="8" l="1"/>
  <c r="F113" i="8"/>
  <c r="G113" i="8" s="1"/>
  <c r="L112" i="8"/>
  <c r="F114" i="8" l="1"/>
  <c r="G114" i="8" s="1"/>
  <c r="L113" i="8"/>
  <c r="J113" i="8"/>
  <c r="J114" i="8" l="1"/>
  <c r="F115" i="8"/>
  <c r="G115" i="8" s="1"/>
  <c r="L114" i="8"/>
  <c r="F116" i="8" l="1"/>
  <c r="G116" i="8" s="1"/>
  <c r="L115" i="8"/>
  <c r="J115" i="8"/>
  <c r="J116" i="8" l="1"/>
  <c r="F117" i="8"/>
  <c r="G117" i="8" s="1"/>
  <c r="L116" i="8"/>
  <c r="F118" i="8" l="1"/>
  <c r="G118" i="8" s="1"/>
  <c r="L117" i="8"/>
  <c r="J117" i="8"/>
  <c r="J118" i="8" l="1"/>
  <c r="F119" i="8"/>
  <c r="G119" i="8" s="1"/>
  <c r="L118" i="8"/>
  <c r="F120" i="8" l="1"/>
  <c r="G120" i="8" s="1"/>
  <c r="L119" i="8"/>
  <c r="J119" i="8"/>
  <c r="J120" i="8" l="1"/>
  <c r="F121" i="8"/>
  <c r="G121" i="8" s="1"/>
  <c r="L120" i="8"/>
  <c r="F122" i="8" l="1"/>
  <c r="G122" i="8" s="1"/>
  <c r="L121" i="8"/>
  <c r="J121" i="8"/>
  <c r="J122" i="8" l="1"/>
  <c r="F123" i="8"/>
  <c r="G123" i="8" s="1"/>
  <c r="L122" i="8"/>
  <c r="F124" i="8" l="1"/>
  <c r="G124" i="8" s="1"/>
  <c r="L123" i="8"/>
  <c r="J123" i="8"/>
  <c r="J124" i="8" l="1"/>
  <c r="J127" i="8" s="1"/>
  <c r="D18" i="9" s="1"/>
  <c r="L124" i="8"/>
  <c r="L127" i="8" s="1"/>
  <c r="D17" i="9" s="1"/>
  <c r="D20" i="9" l="1"/>
  <c r="D21" i="9" s="1"/>
</calcChain>
</file>

<file path=xl/comments1.xml><?xml version="1.0" encoding="utf-8"?>
<comments xmlns="http://schemas.openxmlformats.org/spreadsheetml/2006/main">
  <authors>
    <author>Sarvindran Nair A/L Krishnan Kutty (HQ-CCG-MPD)</author>
    <author>A13212</author>
  </authors>
  <commentList>
    <comment ref="G10" authorId="0">
      <text>
        <r>
          <rPr>
            <b/>
            <sz val="9"/>
            <color indexed="81"/>
            <rFont val="Tahoma"/>
            <family val="2"/>
          </rPr>
          <t>Sarvindran Nair A/L Krishnan Kutty (HQ-CCG-MPD):</t>
        </r>
        <r>
          <rPr>
            <sz val="9"/>
            <color indexed="81"/>
            <rFont val="Tahoma"/>
            <family val="2"/>
          </rPr>
          <t xml:space="preserve">
This is excluding A&amp;P costs. </t>
        </r>
      </text>
    </comment>
    <comment ref="B11" authorId="1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av interest raye for mar - Oct </t>
        </r>
      </text>
    </comment>
    <comment ref="B12" authorId="1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0.35% av monthly total IL against receivable for current PF normal</t>
        </r>
      </text>
    </comment>
  </commentList>
</comments>
</file>

<file path=xl/sharedStrings.xml><?xml version="1.0" encoding="utf-8"?>
<sst xmlns="http://schemas.openxmlformats.org/spreadsheetml/2006/main" count="200" uniqueCount="133">
  <si>
    <t>C/F Receivables</t>
  </si>
  <si>
    <t>Collection</t>
  </si>
  <si>
    <t>Write Off</t>
  </si>
  <si>
    <t>Sales</t>
  </si>
  <si>
    <t xml:space="preserve">Opening </t>
  </si>
  <si>
    <t>Copies of flyers per CSU/month</t>
  </si>
  <si>
    <t>Cost for 1 type flyer (per outlet)(RM)</t>
  </si>
  <si>
    <t>Cost per piece</t>
  </si>
  <si>
    <t>Total Printing pieces (3 types)</t>
  </si>
  <si>
    <t>*Balance printing cost at Vendor</t>
  </si>
  <si>
    <t>Contigency cost (RM)</t>
  </si>
  <si>
    <t>CSU Rewards</t>
  </si>
  <si>
    <t>Customers Prizes &amp; Delivery</t>
  </si>
  <si>
    <t>Bunting Printing (RM)</t>
  </si>
  <si>
    <t>Creative cost (RM)</t>
  </si>
  <si>
    <t>Marketing Budget (RM) Total</t>
  </si>
  <si>
    <t xml:space="preserve"> Month 3 (RM) 40%</t>
  </si>
  <si>
    <t xml:space="preserve"> Month 2 (RM) 35%</t>
  </si>
  <si>
    <t xml:space="preserve"> Month 1 (RM) 25%</t>
  </si>
  <si>
    <t>Balance cost for delivery</t>
  </si>
  <si>
    <t>Total per month</t>
  </si>
  <si>
    <t>Budget (Allocation)</t>
  </si>
  <si>
    <t>ROI</t>
  </si>
  <si>
    <t>Payback</t>
  </si>
  <si>
    <t>Breakeven (Mth)</t>
  </si>
  <si>
    <t>Acc Profit/ (Loss)</t>
  </si>
  <si>
    <t>Total Profit/ (Loss)</t>
  </si>
  <si>
    <t>Profit /(Loss)</t>
  </si>
  <si>
    <t>Total Cost</t>
  </si>
  <si>
    <t>Marketing - Bunting (RM 21)</t>
  </si>
  <si>
    <t>Overhead - Incentive PF</t>
  </si>
  <si>
    <t xml:space="preserve"> (Internal IT System Enhancement)</t>
  </si>
  <si>
    <t>Capex</t>
  </si>
  <si>
    <t>Cost/ Expenses:</t>
  </si>
  <si>
    <t>Nett Revenue</t>
  </si>
  <si>
    <t>Fee Revenue</t>
  </si>
  <si>
    <t>Processing fee (2%)</t>
  </si>
  <si>
    <t>Processing fee (4%)</t>
  </si>
  <si>
    <t>Insurance Revenue</t>
  </si>
  <si>
    <t>Gross Revenue (RM) ST</t>
  </si>
  <si>
    <t>Gross Revenue (RM) SP</t>
  </si>
  <si>
    <t>Cost Of Fund (p/mth)</t>
  </si>
  <si>
    <t xml:space="preserve">PF Revenue </t>
  </si>
  <si>
    <t>Insurance ST</t>
  </si>
  <si>
    <t>Insurance SP</t>
  </si>
  <si>
    <t>C/F Receivables (RM)</t>
  </si>
  <si>
    <t>Paid down (RM)</t>
  </si>
  <si>
    <t>Performing S&amp;P (RM)</t>
  </si>
  <si>
    <t>Attrition (Bad Debt/ Credit Loss/ Early Settlement)</t>
  </si>
  <si>
    <t>B/F Receivables (RM)</t>
  </si>
  <si>
    <t>S&amp;P  (RM)</t>
  </si>
  <si>
    <t>S&amp;P (#)</t>
  </si>
  <si>
    <t>Signed &amp; Purchased:</t>
  </si>
  <si>
    <t>Lift (RM)</t>
  </si>
  <si>
    <t>Disburse based on PF Target</t>
  </si>
  <si>
    <t>Ticket Size (RM) (2% marginal growth MOM</t>
  </si>
  <si>
    <r>
      <t xml:space="preserve">FA </t>
    </r>
    <r>
      <rPr>
        <u/>
        <sz val="11"/>
        <color indexed="8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RM 20,000 (S&amp;P)</t>
    </r>
  </si>
  <si>
    <t>FA &lt; RM 20,000 (S&amp;P)</t>
  </si>
  <si>
    <t>Disbursed</t>
  </si>
  <si>
    <t>Approved</t>
  </si>
  <si>
    <t xml:space="preserve">Judged </t>
  </si>
  <si>
    <t>Submission</t>
  </si>
  <si>
    <t xml:space="preserve">20 days </t>
  </si>
  <si>
    <t>Sales Target:</t>
  </si>
  <si>
    <t>Total</t>
  </si>
  <si>
    <t>Weightage</t>
  </si>
  <si>
    <t>Without Campaign</t>
  </si>
  <si>
    <t>21 days</t>
  </si>
  <si>
    <t>December</t>
  </si>
  <si>
    <t>Prizes (RM 140) Qty 1500</t>
  </si>
  <si>
    <t>SMS Blast</t>
  </si>
  <si>
    <t>January</t>
  </si>
  <si>
    <t>February</t>
  </si>
  <si>
    <t xml:space="preserve">Marketing - Leaflet  </t>
  </si>
  <si>
    <t>With Campaign</t>
  </si>
  <si>
    <t>PF</t>
  </si>
  <si>
    <t>Sum of Digit (Rule 78) Loan</t>
  </si>
  <si>
    <t>Loan Amount</t>
  </si>
  <si>
    <t>Input</t>
  </si>
  <si>
    <t>P.a. Flat Rate</t>
  </si>
  <si>
    <t xml:space="preserve">Total Interest </t>
  </si>
  <si>
    <t>Monthly capital portion</t>
  </si>
  <si>
    <t>Monthly interest portion</t>
  </si>
  <si>
    <t>Monthly Instalment</t>
  </si>
  <si>
    <t xml:space="preserve">Output </t>
  </si>
  <si>
    <t>Average funding rate</t>
  </si>
  <si>
    <t>Total EIR</t>
  </si>
  <si>
    <t>Month</t>
  </si>
  <si>
    <t>Rule</t>
  </si>
  <si>
    <t>Monthly Interest</t>
  </si>
  <si>
    <t>Principal Repayment</t>
  </si>
  <si>
    <t>Prinp Bal Opening</t>
  </si>
  <si>
    <t>Prinp Bal Closing</t>
  </si>
  <si>
    <t>Cum. Int. Paid</t>
  </si>
  <si>
    <t>Interest left to Pay</t>
  </si>
  <si>
    <t>Funding Cost</t>
  </si>
  <si>
    <t>Impairment Loss</t>
  </si>
  <si>
    <t>Projected P &amp; L  Account</t>
  </si>
  <si>
    <t xml:space="preserve">Sales </t>
  </si>
  <si>
    <t>Interest Revenue</t>
  </si>
  <si>
    <t xml:space="preserve">Total Income </t>
  </si>
  <si>
    <t xml:space="preserve">Total Expenses </t>
  </si>
  <si>
    <t xml:space="preserve">Operating Profit </t>
  </si>
  <si>
    <t>Personal Financing Promotion Campaign</t>
  </si>
  <si>
    <t>Impairment loss</t>
  </si>
  <si>
    <t>No. of Mths (Max)</t>
  </si>
  <si>
    <r>
      <t xml:space="preserve">Interest Rate </t>
    </r>
    <r>
      <rPr>
        <sz val="11"/>
        <color theme="1"/>
        <rFont val="Calibri"/>
        <family val="2"/>
        <scheme val="minor"/>
      </rPr>
      <t>(per month)</t>
    </r>
  </si>
  <si>
    <t>FA &lt; RM 5,000 (S&amp;P)</t>
  </si>
  <si>
    <r>
      <t xml:space="preserve">FA </t>
    </r>
    <r>
      <rPr>
        <u/>
        <sz val="11"/>
        <color indexed="8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RM 5,000 (S&amp;P)</t>
    </r>
  </si>
  <si>
    <t>-</t>
  </si>
  <si>
    <t>Ticket Size (RM)</t>
  </si>
  <si>
    <t xml:space="preserve">Revenue </t>
  </si>
  <si>
    <t>&lt; NOTE: revenue computed here is for the whole tenure for the loan amount avg 60 months&gt;</t>
  </si>
  <si>
    <t>Mar'17</t>
  </si>
  <si>
    <t>Apr'17</t>
  </si>
  <si>
    <t>May'17</t>
  </si>
  <si>
    <t>June'17</t>
  </si>
  <si>
    <t>July'17</t>
  </si>
  <si>
    <t>Aug'17</t>
  </si>
  <si>
    <t>Sept'17</t>
  </si>
  <si>
    <t>Oct'17</t>
  </si>
  <si>
    <t>Nov'17</t>
  </si>
  <si>
    <t>Dec'17</t>
  </si>
  <si>
    <t>Jan'17</t>
  </si>
  <si>
    <t>Feb'17</t>
  </si>
  <si>
    <t>Submission (RM)</t>
  </si>
  <si>
    <t>Submission #</t>
  </si>
  <si>
    <t>Approved (RM)</t>
  </si>
  <si>
    <t>Disbursed (RM)</t>
  </si>
  <si>
    <t>Overhead - CTOS Commission 1%</t>
  </si>
  <si>
    <t>Avg/ Month</t>
  </si>
  <si>
    <t>Average Per month</t>
  </si>
  <si>
    <t>Average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</si>
</sst>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4">
    <numFmt numFmtId="41" formatCode="_(* #,##0_);_(* \(#,##0\);_(* &quot;-&quot;_);_(@_)"/>
    <numFmt numFmtId="43" formatCode="_(* #,##0.00_);_(* \(#,##0.00\);_(* &quot;-&quot;??_);_(@_)"/>
    <numFmt numFmtId="164" formatCode="&quot;$&quot;#,##0_);[Red]\(&quot;$&quot;#,##0\)"/>
    <numFmt numFmtId="165" formatCode="&quot;$&quot;#,##0.00_);[Red]\(&quot;$&quot;#,##0.00\)"/>
    <numFmt numFmtId="166" formatCode="#,##0.0000"/>
    <numFmt numFmtId="167" formatCode="0.0%"/>
    <numFmt numFmtId="168" formatCode="#"/>
    <numFmt numFmtId="169" formatCode="_-* #,##0_-;\-* #,##0_-;_-* &quot;-&quot;_-;_-@_-"/>
    <numFmt numFmtId="170" formatCode="_-* #,##0.00_-;\-* #,##0.00_-;_-* &quot;-&quot;??_-;_-@_-"/>
    <numFmt numFmtId="171" formatCode="_-&quot;\&quot;* #,##0_-;\-&quot;\&quot;* #,##0_-;_-&quot;\&quot;* &quot;-&quot;_-;_-@_-"/>
    <numFmt numFmtId="172" formatCode="_-&quot;\&quot;* #,##0.00_-;\-&quot;\&quot;* #,##0.00_-;_-&quot;\&quot;* &quot;-&quot;??_-;_-@_-"/>
    <numFmt numFmtId="173" formatCode="#,##0;\-#,##0;&quot;-&quot;"/>
    <numFmt numFmtId="174" formatCode="0.000_)"/>
    <numFmt numFmtId="175" formatCode="#,##0.0"/>
    <numFmt numFmtId="176" formatCode="_-* #,##0.00\ &quot;DM&quot;_-;\-* #,##0.00\ &quot;DM&quot;_-;_-* &quot;-&quot;??\ &quot;DM&quot;_-;_-@_-"/>
    <numFmt numFmtId="177" formatCode="&quot;¥&quot;#,##0;[Red]&quot;¥&quot;\-#,##0"/>
    <numFmt numFmtId="178" formatCode="mm/dd"/>
    <numFmt numFmtId="179" formatCode="#,##0\ &quot;DM&quot;;[Red]\-#,##0\ &quot;DM&quot;"/>
    <numFmt numFmtId="180" formatCode="0.00_)"/>
    <numFmt numFmtId="181" formatCode="_ * #,##0.00_ ;_ * \-#,##0.00_ ;_ * &quot;-&quot;??_ ;_ @_ "/>
    <numFmt numFmtId="182" formatCode="_ * #,##0_ ;_ * \-#,##0_ ;_ * &quot;-&quot;_ ;_ @_ "/>
    <numFmt numFmtId="183" formatCode="#,##0_ ;[Red]\-#,##0\ "/>
    <numFmt numFmtId="184" formatCode="_-&quot;L.&quot;\ * #,##0_-;\-&quot;L.&quot;\ * #,##0_-;_-&quot;L.&quot;\ * &quot;-&quot;_-;_-@_-"/>
    <numFmt numFmtId="185" formatCode="_-&quot;L.&quot;\ * #,##0.00_-;\-&quot;L.&quot;\ * #,##0.00_-;_-&quot;L.&quot;\ * &quot;-&quot;??_-;_-@_-"/>
    <numFmt numFmtId="186" formatCode="&quot;(&quot;0%&quot;)   &quot;;[Red]\-&quot;(&quot;0%&quot;)   &quot;;&quot;－    &quot;"/>
    <numFmt numFmtId="187" formatCode="&quot;(&quot;0.00%&quot;)   &quot;;[Red]\-&quot;(&quot;0.00%&quot;)   &quot;;&quot;－    &quot;"/>
    <numFmt numFmtId="188" formatCode="0.00%;[Red]\-0.00%;&quot;－&quot;"/>
    <numFmt numFmtId="189" formatCode="[Blue][&gt;100]#,##0.0;[Red][&lt;95]#,##0.0;0.0"/>
    <numFmt numFmtId="190" formatCode="[Blue][&gt;100]#,##0.0;[Red][&lt;95]#,##0.0;General"/>
    <numFmt numFmtId="191" formatCode="&quot;¥&quot;#,##0;&quot;¥&quot;\-#,##0"/>
    <numFmt numFmtId="192" formatCode="&quot;¥&quot;#,##0.00;[Red]\-&quot;¥&quot;#,##0.00"/>
    <numFmt numFmtId="193" formatCode="&quot;¥&quot;#,##0;[Red]\-&quot;¥&quot;#,##0"/>
    <numFmt numFmtId="194" formatCode="_-&quot;£&quot;* #,##0.00_-;\-&quot;£&quot;* #,##0.00_-;_-&quot;£&quot;* &quot;-&quot;??_-;_-@_-"/>
    <numFmt numFmtId="195" formatCode="_(* #,##0_);_(* \(#,##0\);_(* &quot;-&quot;??_);_(@_)"/>
  </numFmts>
  <fonts count="1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u/>
      <sz val="11"/>
      <color theme="1"/>
      <name val="Calibri"/>
      <family val="2"/>
      <scheme val="minor"/>
    </font>
    <font>
      <u/>
      <sz val="11"/>
      <color indexed="8"/>
      <name val="Calibri"/>
      <family val="2"/>
    </font>
    <font>
      <sz val="11"/>
      <name val="Calibri"/>
      <family val="2"/>
      <scheme val="minor"/>
    </font>
    <font>
      <sz val="10"/>
      <name val="Helv"/>
      <family val="2"/>
    </font>
    <font>
      <sz val="12"/>
      <name val="Times New Roman"/>
      <family val="1"/>
    </font>
    <font>
      <sz val="10"/>
      <name val="Arial"/>
      <family val="2"/>
    </font>
    <font>
      <sz val="11"/>
      <name val="ＭＳ 明朝"/>
      <family val="1"/>
      <charset val="128"/>
    </font>
    <font>
      <sz val="11"/>
      <name val="ＭＳ Ｐゴシック"/>
      <family val="3"/>
      <charset val="128"/>
    </font>
    <font>
      <i/>
      <sz val="11"/>
      <name val="明朝"/>
      <family val="1"/>
      <charset val="128"/>
    </font>
    <font>
      <sz val="12"/>
      <color indexed="8"/>
      <name val="Courier"/>
      <family val="3"/>
    </font>
    <font>
      <b/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??????o"/>
      <family val="3"/>
    </font>
    <font>
      <sz val="11"/>
      <name val="￥i￠￢￠?o"/>
      <family val="3"/>
      <charset val="129"/>
    </font>
    <font>
      <sz val="11"/>
      <name val="¥ì¢¬¢¯o"/>
      <family val="3"/>
    </font>
    <font>
      <sz val="8"/>
      <name val="Times New Roman"/>
      <family val="1"/>
    </font>
    <font>
      <sz val="12"/>
      <name val="¹ÙÅÁÃ¼"/>
      <family val="1"/>
      <charset val="129"/>
    </font>
    <font>
      <sz val="10"/>
      <color indexed="8"/>
      <name val="Arial"/>
      <family val="2"/>
    </font>
    <font>
      <b/>
      <sz val="10"/>
      <name val="Helv"/>
      <family val="2"/>
    </font>
    <font>
      <sz val="11"/>
      <name val="Tms Rmn"/>
      <family val="1"/>
    </font>
    <font>
      <sz val="11"/>
      <color indexed="8"/>
      <name val="Calibri"/>
      <family val="2"/>
    </font>
    <font>
      <sz val="11"/>
      <name val="Times New Roman"/>
      <family val="1"/>
    </font>
    <font>
      <sz val="11"/>
      <name val="ＭＳ Ｐゴシック"/>
      <charset val="128"/>
    </font>
    <font>
      <sz val="11"/>
      <name val="ＭＳ Ｐゴシック"/>
      <family val="2"/>
      <charset val="128"/>
    </font>
    <font>
      <sz val="12"/>
      <name val="바탕체"/>
      <family val="1"/>
      <charset val="129"/>
    </font>
    <font>
      <sz val="12"/>
      <name val="Arial"/>
      <family val="2"/>
    </font>
    <font>
      <sz val="9"/>
      <name val="ＭＳ 明朝"/>
      <family val="1"/>
      <charset val="128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11"/>
      <color indexed="12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name val="MS Sans Serif"/>
      <family val="2"/>
    </font>
    <font>
      <b/>
      <sz val="11"/>
      <name val="Helv"/>
      <family val="2"/>
    </font>
    <font>
      <sz val="7"/>
      <name val="Small Fonts"/>
      <family val="2"/>
    </font>
    <font>
      <b/>
      <i/>
      <sz val="16"/>
      <name val="Helv"/>
    </font>
    <font>
      <sz val="12"/>
      <name val="Helv"/>
    </font>
    <font>
      <sz val="11"/>
      <color theme="1"/>
      <name val="Tahoma"/>
      <family val="2"/>
    </font>
    <font>
      <sz val="12"/>
      <name val="ＭＳ 明朝"/>
      <family val="1"/>
      <charset val="128"/>
    </font>
    <font>
      <sz val="11"/>
      <color theme="1"/>
      <name val="Calibri"/>
      <family val="3"/>
      <charset val="128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Times New Roman"/>
      <family val="1"/>
    </font>
    <font>
      <sz val="11"/>
      <name val="明朝"/>
      <family val="1"/>
      <charset val="128"/>
    </font>
    <font>
      <sz val="11"/>
      <color indexed="10"/>
      <name val="明朝"/>
      <family val="1"/>
      <charset val="128"/>
    </font>
    <font>
      <b/>
      <sz val="10"/>
      <name val="MS Sans Serif"/>
      <family val="2"/>
    </font>
    <font>
      <b/>
      <sz val="11"/>
      <name val="明朝"/>
      <family val="2"/>
    </font>
    <font>
      <sz val="10"/>
      <color indexed="10"/>
      <name val="Arial"/>
      <family val="2"/>
    </font>
    <font>
      <u/>
      <sz val="10"/>
      <color rgb="FFCCE1FF"/>
      <name val="Arial"/>
      <family val="2"/>
    </font>
    <font>
      <sz val="12"/>
      <name val="ＭＳ Ｐ明朝"/>
      <family val="1"/>
      <charset val="128"/>
    </font>
    <font>
      <u/>
      <sz val="10"/>
      <name val="Arial"/>
      <family val="2"/>
    </font>
    <font>
      <sz val="10"/>
      <name val="ＭＳ Ｐ明朝"/>
      <family val="1"/>
      <charset val="128"/>
    </font>
    <font>
      <sz val="10"/>
      <name val="ＭＳ Ｐゴシック"/>
      <family val="3"/>
      <charset val="128"/>
    </font>
    <font>
      <sz val="12"/>
      <color indexed="24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indexed="52"/>
      <name val="ＭＳ Ｐゴシック"/>
      <family val="3"/>
      <charset val="128"/>
    </font>
    <font>
      <sz val="14"/>
      <name val="Cordia New"/>
      <family val="2"/>
      <charset val="222"/>
    </font>
    <font>
      <u/>
      <sz val="9"/>
      <color indexed="36"/>
      <name val="바탕체"/>
      <family val="1"/>
      <charset val="129"/>
    </font>
    <font>
      <sz val="10"/>
      <name val="명조"/>
      <family val="3"/>
      <charset val="129"/>
    </font>
    <font>
      <sz val="11"/>
      <color indexed="17"/>
      <name val="돋움"/>
      <family val="3"/>
      <charset val="129"/>
    </font>
    <font>
      <sz val="9"/>
      <name val="돋움"/>
      <family val="3"/>
      <charset val="129"/>
    </font>
    <font>
      <sz val="11"/>
      <color indexed="17"/>
      <name val="바탕체"/>
      <family val="1"/>
      <charset val="129"/>
    </font>
    <font>
      <sz val="12"/>
      <name val="新細明體"/>
      <family val="1"/>
      <charset val="255"/>
    </font>
    <font>
      <b/>
      <sz val="14.5"/>
      <name val="明朝"/>
      <family val="1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2"/>
      <name val="Arial"/>
      <family val="3"/>
      <charset val="128"/>
    </font>
    <font>
      <sz val="12"/>
      <name val="ＭＳ Ｐゴシック"/>
      <family val="3"/>
      <charset val="128"/>
    </font>
    <font>
      <sz val="12"/>
      <name val="宋体"/>
      <charset val="134"/>
    </font>
    <font>
      <sz val="11"/>
      <color indexed="8"/>
      <name val="Calibri"/>
      <family val="3"/>
      <charset val="128"/>
    </font>
    <font>
      <sz val="12"/>
      <name val="宋体"/>
      <family val="3"/>
      <charset val="128"/>
    </font>
    <font>
      <sz val="11"/>
      <name val="・団"/>
      <family val="1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5"/>
      <color indexed="24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color indexed="12"/>
      <name val="Calibri"/>
      <family val="2"/>
      <scheme val="minor"/>
    </font>
    <font>
      <sz val="12"/>
      <color indexed="63"/>
      <name val="Calibri"/>
      <family val="2"/>
      <scheme val="minor"/>
    </font>
    <font>
      <b/>
      <sz val="12"/>
      <color indexed="63"/>
      <name val="Calibri"/>
      <family val="2"/>
      <scheme val="minor"/>
    </font>
    <font>
      <sz val="12"/>
      <color indexed="2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3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gray0625"/>
    </fill>
    <fill>
      <patternFill patternType="solid">
        <fgColor indexed="41"/>
      </patternFill>
    </fill>
    <fill>
      <patternFill patternType="solid">
        <fgColor indexed="22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29"/>
        <bgColor indexed="9"/>
      </patternFill>
    </fill>
    <fill>
      <patternFill patternType="solid">
        <fgColor rgb="FFEFEFEF"/>
        <bgColor indexed="9"/>
      </patternFill>
    </fill>
    <fill>
      <patternFill patternType="solid">
        <fgColor indexed="42"/>
        <bgColor indexed="9"/>
      </patternFill>
    </fill>
    <fill>
      <patternFill patternType="solid">
        <fgColor indexed="43"/>
        <bgColor indexed="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6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18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6" fillId="0" borderId="0" applyNumberForma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0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0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0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0" fontId="13" fillId="0" borderId="0"/>
    <xf numFmtId="0" fontId="13" fillId="0" borderId="0"/>
    <xf numFmtId="0" fontId="13" fillId="0" borderId="0"/>
    <xf numFmtId="168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68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0" fontId="18" fillId="0" borderId="0"/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169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3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3" fillId="0" borderId="0" applyFont="0" applyFill="0" applyBorder="0" applyAlignment="0" applyProtection="0"/>
    <xf numFmtId="171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1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1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0" fontId="24" fillId="0" borderId="0">
      <alignment horizontal="center" wrapText="1"/>
      <protection locked="0"/>
    </xf>
    <xf numFmtId="0" fontId="25" fillId="0" borderId="0" applyFont="0" applyFill="0" applyBorder="0" applyAlignment="0" applyProtection="0"/>
    <xf numFmtId="0" fontId="15" fillId="0" borderId="0"/>
    <xf numFmtId="0" fontId="21" fillId="0" borderId="0"/>
    <xf numFmtId="0" fontId="22" fillId="0" borderId="0"/>
    <xf numFmtId="0" fontId="23" fillId="0" borderId="0"/>
    <xf numFmtId="0" fontId="22" fillId="0" borderId="0"/>
    <xf numFmtId="0" fontId="25" fillId="0" borderId="0"/>
    <xf numFmtId="173" fontId="26" fillId="0" borderId="0" applyFill="0" applyBorder="0" applyAlignment="0"/>
    <xf numFmtId="0" fontId="27" fillId="0" borderId="0"/>
    <xf numFmtId="0" fontId="18" fillId="0" borderId="0" applyNumberFormat="0" applyFill="0" applyBorder="0" applyAlignment="0" applyProtection="0">
      <alignment vertical="center"/>
    </xf>
    <xf numFmtId="174" fontId="28" fillId="0" borderId="0"/>
    <xf numFmtId="174" fontId="28" fillId="0" borderId="0"/>
    <xf numFmtId="174" fontId="28" fillId="0" borderId="0"/>
    <xf numFmtId="174" fontId="28" fillId="0" borderId="0"/>
    <xf numFmtId="174" fontId="28" fillId="0" borderId="0"/>
    <xf numFmtId="174" fontId="28" fillId="0" borderId="0"/>
    <xf numFmtId="174" fontId="28" fillId="0" borderId="0"/>
    <xf numFmtId="174" fontId="28" fillId="0" borderId="0"/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30" fillId="0" borderId="0" applyFont="0" applyFill="0" applyBorder="0" applyAlignment="0" applyProtection="0"/>
    <xf numFmtId="38" fontId="15" fillId="0" borderId="0" applyFont="0" applyFill="0" applyBorder="0" applyAlignment="0" applyProtection="0">
      <alignment vertical="center"/>
    </xf>
    <xf numFmtId="38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5" fillId="0" borderId="0" applyFont="0" applyFill="0" applyBorder="0" applyAlignment="0" applyProtection="0">
      <alignment vertical="center"/>
    </xf>
    <xf numFmtId="40" fontId="15" fillId="0" borderId="0" applyFont="0" applyFill="0" applyBorder="0" applyAlignment="0" applyProtection="0">
      <alignment vertical="center"/>
    </xf>
    <xf numFmtId="40" fontId="15" fillId="0" borderId="0" applyFont="0" applyFill="0" applyBorder="0" applyAlignment="0" applyProtection="0">
      <alignment vertical="center"/>
    </xf>
    <xf numFmtId="40" fontId="15" fillId="0" borderId="0" applyFont="0" applyFill="0" applyBorder="0" applyAlignment="0" applyProtection="0">
      <alignment vertical="center"/>
    </xf>
    <xf numFmtId="40" fontId="15" fillId="0" borderId="0" applyFont="0" applyFill="0" applyBorder="0" applyAlignment="0" applyProtection="0">
      <alignment vertical="center"/>
    </xf>
    <xf numFmtId="40" fontId="15" fillId="0" borderId="0" applyFont="0" applyFill="0" applyBorder="0" applyAlignment="0" applyProtection="0">
      <alignment vertical="center"/>
    </xf>
    <xf numFmtId="40" fontId="15" fillId="0" borderId="0" applyFont="0" applyFill="0" applyBorder="0" applyAlignment="0" applyProtection="0">
      <alignment vertical="center"/>
    </xf>
    <xf numFmtId="175" fontId="13" fillId="0" borderId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31" fillId="0" borderId="0" applyFont="0" applyFill="0" applyBorder="0" applyAlignment="0" applyProtection="0"/>
    <xf numFmtId="40" fontId="15" fillId="0" borderId="0" applyFont="0" applyFill="0" applyBorder="0" applyAlignment="0" applyProtection="0"/>
    <xf numFmtId="40" fontId="31" fillId="0" borderId="0" applyFont="0" applyFill="0" applyBorder="0" applyAlignment="0" applyProtection="0"/>
    <xf numFmtId="40" fontId="3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3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5" fontId="13" fillId="0" borderId="0" applyFill="0" applyBorder="0" applyAlignment="0" applyProtection="0"/>
    <xf numFmtId="40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15" fillId="0" borderId="0" applyFont="0" applyFill="0" applyBorder="0" applyAlignment="0" applyProtection="0"/>
    <xf numFmtId="40" fontId="15" fillId="0" borderId="0" applyFont="0" applyFill="0" applyBorder="0" applyAlignment="0" applyProtection="0">
      <alignment vertical="center"/>
    </xf>
    <xf numFmtId="40" fontId="15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40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Alignment="0" applyProtection="0"/>
    <xf numFmtId="43" fontId="13" fillId="0" borderId="0" applyFont="0" applyFill="0" applyAlignment="0" applyProtection="0"/>
    <xf numFmtId="43" fontId="13" fillId="0" borderId="0" applyFont="0" applyFill="0" applyAlignment="0" applyProtection="0"/>
    <xf numFmtId="43" fontId="13" fillId="0" borderId="0" applyFont="0" applyFill="0" applyAlignment="0" applyProtection="0"/>
    <xf numFmtId="43" fontId="13" fillId="0" borderId="0" applyFont="0" applyFill="0" applyAlignment="0" applyProtection="0"/>
    <xf numFmtId="40" fontId="32" fillId="0" borderId="0" applyFont="0" applyFill="0" applyBorder="0" applyAlignment="0" applyProtection="0">
      <alignment vertical="center"/>
    </xf>
    <xf numFmtId="40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5" fontId="13" fillId="0" borderId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15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33" fillId="0" borderId="0" applyFont="0" applyFill="0" applyBorder="0" applyAlignment="0" applyProtection="0"/>
    <xf numFmtId="176" fontId="13" fillId="0" borderId="0"/>
    <xf numFmtId="0" fontId="18" fillId="0" borderId="0"/>
    <xf numFmtId="177" fontId="15" fillId="0" borderId="0" applyFont="0" applyFill="0" applyBorder="0" applyAlignment="0" applyProtection="0">
      <alignment vertical="center"/>
    </xf>
    <xf numFmtId="178" fontId="13" fillId="0" borderId="0"/>
    <xf numFmtId="0" fontId="34" fillId="0" borderId="0" applyProtection="0"/>
    <xf numFmtId="0" fontId="18" fillId="0" borderId="0"/>
    <xf numFmtId="179" fontId="13" fillId="0" borderId="0"/>
    <xf numFmtId="2" fontId="34" fillId="0" borderId="0" applyProtection="0"/>
    <xf numFmtId="14" fontId="35" fillId="0" borderId="25"/>
    <xf numFmtId="0" fontId="15" fillId="0" borderId="0"/>
    <xf numFmtId="38" fontId="36" fillId="27" borderId="0" applyNumberFormat="0" applyBorder="0" applyAlignment="0" applyProtection="0"/>
    <xf numFmtId="38" fontId="36" fillId="27" borderId="0" applyNumberFormat="0" applyBorder="0" applyAlignment="0" applyProtection="0"/>
    <xf numFmtId="38" fontId="36" fillId="27" borderId="0" applyNumberFormat="0" applyBorder="0" applyAlignment="0" applyProtection="0"/>
    <xf numFmtId="38" fontId="36" fillId="27" borderId="0" applyNumberFormat="0" applyBorder="0" applyAlignment="0" applyProtection="0"/>
    <xf numFmtId="38" fontId="36" fillId="27" borderId="0" applyNumberFormat="0" applyBorder="0" applyAlignment="0" applyProtection="0"/>
    <xf numFmtId="38" fontId="36" fillId="27" borderId="0" applyNumberFormat="0" applyBorder="0" applyAlignment="0" applyProtection="0"/>
    <xf numFmtId="38" fontId="36" fillId="27" borderId="0" applyNumberFormat="0" applyBorder="0" applyAlignment="0" applyProtection="0"/>
    <xf numFmtId="38" fontId="36" fillId="27" borderId="0" applyNumberFormat="0" applyBorder="0" applyAlignment="0" applyProtection="0"/>
    <xf numFmtId="38" fontId="36" fillId="27" borderId="0" applyNumberFormat="0" applyBorder="0" applyAlignment="0" applyProtection="0"/>
    <xf numFmtId="0" fontId="37" fillId="0" borderId="0">
      <alignment horizontal="left"/>
    </xf>
    <xf numFmtId="0" fontId="38" fillId="0" borderId="35" applyNumberFormat="0" applyAlignment="0" applyProtection="0">
      <alignment horizontal="left" vertical="center"/>
    </xf>
    <xf numFmtId="0" fontId="38" fillId="0" borderId="24">
      <alignment horizontal="left" vertical="center"/>
    </xf>
    <xf numFmtId="0" fontId="39" fillId="0" borderId="0" applyProtection="0"/>
    <xf numFmtId="0" fontId="38" fillId="0" borderId="0" applyProtection="0"/>
    <xf numFmtId="0" fontId="40" fillId="0" borderId="0" applyNumberFormat="0" applyFill="0" applyBorder="0" applyAlignment="0" applyProtection="0">
      <alignment vertical="top"/>
      <protection locked="0"/>
    </xf>
    <xf numFmtId="10" fontId="36" fillId="28" borderId="12" applyNumberFormat="0" applyBorder="0" applyAlignment="0" applyProtection="0"/>
    <xf numFmtId="10" fontId="36" fillId="28" borderId="12" applyNumberFormat="0" applyBorder="0" applyAlignment="0" applyProtection="0"/>
    <xf numFmtId="10" fontId="36" fillId="28" borderId="12" applyNumberFormat="0" applyBorder="0" applyAlignment="0" applyProtection="0"/>
    <xf numFmtId="10" fontId="36" fillId="28" borderId="12" applyNumberFormat="0" applyBorder="0" applyAlignment="0" applyProtection="0"/>
    <xf numFmtId="10" fontId="36" fillId="28" borderId="12" applyNumberFormat="0" applyBorder="0" applyAlignment="0" applyProtection="0"/>
    <xf numFmtId="10" fontId="36" fillId="28" borderId="12" applyNumberFormat="0" applyBorder="0" applyAlignment="0" applyProtection="0"/>
    <xf numFmtId="10" fontId="36" fillId="28" borderId="12" applyNumberFormat="0" applyBorder="0" applyAlignment="0" applyProtection="0"/>
    <xf numFmtId="10" fontId="36" fillId="28" borderId="12" applyNumberFormat="0" applyBorder="0" applyAlignment="0" applyProtection="0"/>
    <xf numFmtId="10" fontId="36" fillId="28" borderId="12" applyNumberFormat="0" applyBorder="0" applyAlignment="0" applyProtection="0"/>
    <xf numFmtId="1" fontId="41" fillId="0" borderId="0" applyProtection="0">
      <protection locked="0"/>
    </xf>
    <xf numFmtId="0" fontId="30" fillId="0" borderId="0" applyNumberFormat="0" applyFill="0" applyBorder="0" applyAlignment="0">
      <alignment vertical="center"/>
    </xf>
    <xf numFmtId="0" fontId="18" fillId="0" borderId="0"/>
    <xf numFmtId="0" fontId="18" fillId="0" borderId="0"/>
    <xf numFmtId="38" fontId="42" fillId="0" borderId="0" applyFont="0" applyFill="0" applyBorder="0" applyAlignment="0" applyProtection="0"/>
    <xf numFmtId="40" fontId="42" fillId="0" borderId="0" applyFont="0" applyFill="0" applyBorder="0" applyAlignment="0" applyProtection="0"/>
    <xf numFmtId="0" fontId="43" fillId="0" borderId="17"/>
    <xf numFmtId="164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0" fontId="35" fillId="0" borderId="0"/>
    <xf numFmtId="37" fontId="44" fillId="0" borderId="0"/>
    <xf numFmtId="18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47" fillId="0" borderId="0"/>
    <xf numFmtId="0" fontId="47" fillId="0" borderId="0"/>
    <xf numFmtId="0" fontId="13" fillId="0" borderId="0"/>
    <xf numFmtId="0" fontId="47" fillId="0" borderId="0"/>
    <xf numFmtId="0" fontId="47" fillId="0" borderId="0"/>
    <xf numFmtId="0" fontId="47" fillId="0" borderId="0"/>
    <xf numFmtId="0" fontId="1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1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8" fillId="0" borderId="0"/>
    <xf numFmtId="0" fontId="4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8" fillId="0" borderId="0"/>
    <xf numFmtId="0" fontId="48" fillId="0" borderId="0"/>
    <xf numFmtId="0" fontId="13" fillId="0" borderId="0"/>
    <xf numFmtId="0" fontId="1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4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7" fillId="0" borderId="0"/>
    <xf numFmtId="0" fontId="47" fillId="0" borderId="0"/>
    <xf numFmtId="0" fontId="47" fillId="0" borderId="0"/>
    <xf numFmtId="0" fontId="3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3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Font="0" applyFill="0" applyBorder="0" applyAlignment="0" applyProtection="0">
      <alignment horizontal="centerContinuous"/>
    </xf>
    <xf numFmtId="0" fontId="52" fillId="0" borderId="0" applyFont="0" applyFill="0" applyBorder="0" applyAlignment="0" applyProtection="0">
      <alignment horizontal="centerContinuous"/>
    </xf>
    <xf numFmtId="0" fontId="52" fillId="0" borderId="0" applyFont="0" applyFill="0" applyBorder="0" applyAlignment="0" applyProtection="0">
      <alignment horizontal="centerContinuous"/>
    </xf>
    <xf numFmtId="0" fontId="52" fillId="0" borderId="0" applyFont="0" applyFill="0" applyBorder="0" applyAlignment="0" applyProtection="0">
      <alignment horizontal="centerContinuous"/>
    </xf>
    <xf numFmtId="0" fontId="13" fillId="0" borderId="0"/>
    <xf numFmtId="181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0" fontId="53" fillId="0" borderId="0"/>
    <xf numFmtId="0" fontId="54" fillId="0" borderId="0"/>
    <xf numFmtId="0" fontId="53" fillId="0" borderId="0"/>
    <xf numFmtId="0" fontId="54" fillId="0" borderId="0"/>
    <xf numFmtId="14" fontId="24" fillId="0" borderId="0">
      <alignment horizontal="center" wrapText="1"/>
      <protection locked="0"/>
    </xf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9" fontId="13" fillId="0" borderId="0" applyFon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9" fontId="1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8" fillId="0" borderId="0"/>
    <xf numFmtId="0" fontId="42" fillId="0" borderId="0" applyNumberFormat="0" applyFont="0" applyFill="0" applyBorder="0" applyAlignment="0" applyProtection="0">
      <alignment horizontal="left"/>
    </xf>
    <xf numFmtId="0" fontId="55" fillId="0" borderId="17">
      <alignment horizontal="center"/>
    </xf>
    <xf numFmtId="0" fontId="56" fillId="29" borderId="0" applyNumberFormat="0" applyFill="0" applyBorder="0" applyAlignment="0" applyProtection="0"/>
    <xf numFmtId="4" fontId="26" fillId="30" borderId="36" applyNumberFormat="0" applyProtection="0">
      <alignment horizontal="right" vertical="center"/>
    </xf>
    <xf numFmtId="4" fontId="57" fillId="30" borderId="36" applyNumberFormat="0" applyProtection="0">
      <alignment horizontal="right" vertical="center"/>
    </xf>
    <xf numFmtId="167" fontId="49" fillId="31" borderId="12"/>
    <xf numFmtId="0" fontId="49" fillId="32" borderId="12"/>
    <xf numFmtId="49" fontId="58" fillId="33" borderId="37">
      <alignment horizontal="center"/>
    </xf>
    <xf numFmtId="49" fontId="59" fillId="33" borderId="37">
      <alignment horizontal="center" wrapText="1"/>
    </xf>
    <xf numFmtId="49" fontId="13" fillId="0" borderId="0">
      <alignment horizontal="right"/>
    </xf>
    <xf numFmtId="0" fontId="49" fillId="34" borderId="12">
      <alignment vertical="center"/>
    </xf>
    <xf numFmtId="0" fontId="49" fillId="31" borderId="12">
      <alignment vertical="center"/>
    </xf>
    <xf numFmtId="183" fontId="49" fillId="35" borderId="12"/>
    <xf numFmtId="183" fontId="49" fillId="31" borderId="12"/>
    <xf numFmtId="0" fontId="49" fillId="32" borderId="12"/>
    <xf numFmtId="49" fontId="60" fillId="33" borderId="37">
      <alignment vertical="center"/>
    </xf>
    <xf numFmtId="49" fontId="61" fillId="33" borderId="37">
      <alignment vertical="center"/>
    </xf>
    <xf numFmtId="49" fontId="34" fillId="0" borderId="0">
      <alignment horizontal="right"/>
    </xf>
    <xf numFmtId="0" fontId="49" fillId="36" borderId="12"/>
    <xf numFmtId="183" fontId="49" fillId="37" borderId="12"/>
    <xf numFmtId="0" fontId="18" fillId="0" borderId="0"/>
    <xf numFmtId="0" fontId="11" fillId="0" borderId="0"/>
    <xf numFmtId="0" fontId="43" fillId="0" borderId="0"/>
    <xf numFmtId="0" fontId="15" fillId="0" borderId="0"/>
    <xf numFmtId="184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5" fillId="0" borderId="38"/>
    <xf numFmtId="0" fontId="20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3" fontId="63" fillId="0" borderId="0" applyFont="0" applyFill="0" applyBorder="0" applyAlignment="0" applyProtection="0"/>
    <xf numFmtId="0" fontId="14" fillId="0" borderId="0"/>
    <xf numFmtId="0" fontId="64" fillId="0" borderId="0" applyNumberFormat="0" applyFill="0" applyBorder="0" applyAlignment="0" applyProtection="0">
      <alignment vertical="center"/>
    </xf>
    <xf numFmtId="0" fontId="65" fillId="42" borderId="39" applyNumberFormat="0" applyAlignment="0" applyProtection="0">
      <alignment vertical="center"/>
    </xf>
    <xf numFmtId="0" fontId="18" fillId="0" borderId="0"/>
    <xf numFmtId="0" fontId="66" fillId="43" borderId="0" applyNumberFormat="0" applyBorder="0" applyAlignment="0" applyProtection="0">
      <alignment vertical="center"/>
    </xf>
    <xf numFmtId="167" fontId="49" fillId="31" borderId="12"/>
    <xf numFmtId="9" fontId="15" fillId="0" borderId="0" applyFont="0" applyFill="0" applyBorder="0" applyAlignment="0" applyProtection="0">
      <alignment vertical="center"/>
    </xf>
    <xf numFmtId="186" fontId="67" fillId="0" borderId="0" applyFont="0" applyFill="0" applyBorder="0" applyAlignment="0" applyProtection="0"/>
    <xf numFmtId="187" fontId="67" fillId="0" borderId="0" applyFont="0" applyFill="0" applyBorder="0" applyAlignment="0" applyProtection="0">
      <alignment vertical="top"/>
    </xf>
    <xf numFmtId="188" fontId="67" fillId="0" borderId="0" applyFont="0" applyFill="0" applyBorder="0" applyAlignment="0" applyProtection="0"/>
    <xf numFmtId="0" fontId="15" fillId="44" borderId="40" applyNumberFormat="0" applyFont="0" applyAlignment="0" applyProtection="0">
      <alignment vertical="center"/>
    </xf>
    <xf numFmtId="0" fontId="15" fillId="0" borderId="0"/>
    <xf numFmtId="0" fontId="68" fillId="0" borderId="41" applyNumberFormat="0" applyFill="0" applyAlignment="0" applyProtection="0">
      <alignment vertical="center"/>
    </xf>
    <xf numFmtId="0" fontId="69" fillId="0" borderId="0"/>
    <xf numFmtId="0" fontId="13" fillId="0" borderId="12">
      <alignment horizontal="right" vertical="center" shrinkToFit="1"/>
    </xf>
    <xf numFmtId="0" fontId="70" fillId="0" borderId="0" applyNumberFormat="0" applyFill="0" applyBorder="0" applyAlignment="0" applyProtection="0">
      <alignment vertical="top"/>
      <protection locked="0"/>
    </xf>
    <xf numFmtId="0" fontId="33" fillId="0" borderId="0" applyFont="0" applyFill="0" applyBorder="0" applyAlignment="0" applyProtection="0"/>
    <xf numFmtId="0" fontId="71" fillId="0" borderId="42"/>
    <xf numFmtId="0" fontId="72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73" fillId="0" borderId="0"/>
    <xf numFmtId="0" fontId="74" fillId="0" borderId="0" applyNumberFormat="0" applyFill="0" applyBorder="0" applyAlignment="0" applyProtection="0">
      <alignment vertical="top"/>
      <protection locked="0"/>
    </xf>
    <xf numFmtId="0" fontId="75" fillId="0" borderId="0">
      <alignment vertical="center"/>
    </xf>
    <xf numFmtId="189" fontId="76" fillId="29" borderId="43"/>
    <xf numFmtId="190" fontId="76" fillId="0" borderId="44">
      <protection locked="0"/>
    </xf>
    <xf numFmtId="0" fontId="77" fillId="18" borderId="45" applyNumberFormat="0" applyAlignment="0" applyProtection="0">
      <alignment vertical="center"/>
    </xf>
    <xf numFmtId="0" fontId="63" fillId="0" borderId="0" applyFont="0" applyFill="0" applyBorder="0" applyAlignment="0" applyProtection="0"/>
    <xf numFmtId="0" fontId="78" fillId="45" borderId="46" applyNumberFormat="0" applyAlignment="0" applyProtection="0">
      <alignment vertical="center"/>
    </xf>
    <xf numFmtId="191" fontId="15" fillId="0" borderId="0">
      <alignment horizontal="center"/>
    </xf>
    <xf numFmtId="0" fontId="63" fillId="0" borderId="47" applyNumberFormat="0" applyFont="0" applyFill="0" applyAlignment="0" applyProtection="0"/>
    <xf numFmtId="2" fontId="63" fillId="0" borderId="0" applyFont="0" applyFill="0" applyBorder="0" applyAlignment="0" applyProtection="0"/>
    <xf numFmtId="0" fontId="67" fillId="0" borderId="0"/>
    <xf numFmtId="0" fontId="67" fillId="0" borderId="0"/>
    <xf numFmtId="0" fontId="63" fillId="0" borderId="0" applyFont="0" applyFill="0" applyBorder="0" applyAlignment="0" applyProtection="0"/>
    <xf numFmtId="0" fontId="79" fillId="14" borderId="0" applyNumberFormat="0" applyBorder="0" applyAlignment="0" applyProtection="0">
      <alignment vertical="center"/>
    </xf>
    <xf numFmtId="0" fontId="14" fillId="0" borderId="0" applyNumberFormat="0" applyFont="0" applyFill="0" applyBorder="0">
      <alignment horizontal="left" vertical="top" wrapText="1"/>
    </xf>
    <xf numFmtId="0" fontId="63" fillId="0" borderId="0" applyFont="0" applyFill="0" applyBorder="0" applyAlignment="0" applyProtection="0"/>
    <xf numFmtId="0" fontId="80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181" fontId="82" fillId="0" borderId="0" applyFont="0" applyFill="0" applyBorder="0" applyAlignment="0" applyProtection="0">
      <alignment vertical="center"/>
    </xf>
    <xf numFmtId="40" fontId="15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38" fontId="15" fillId="0" borderId="0" applyFont="0" applyFill="0" applyBorder="0" applyAlignment="0" applyProtection="0">
      <alignment vertical="center"/>
    </xf>
    <xf numFmtId="38" fontId="19" fillId="0" borderId="0" applyFont="0" applyFill="0" applyBorder="0" applyAlignment="0" applyProtection="0">
      <alignment vertical="center"/>
    </xf>
    <xf numFmtId="38" fontId="83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30" fillId="0" borderId="0" applyFill="0" applyBorder="0" applyAlignment="0" applyProtection="0">
      <alignment vertical="center"/>
    </xf>
    <xf numFmtId="0" fontId="15" fillId="0" borderId="0"/>
    <xf numFmtId="0" fontId="15" fillId="0" borderId="0">
      <alignment vertical="center"/>
    </xf>
    <xf numFmtId="0" fontId="84" fillId="0" borderId="0">
      <alignment vertical="center"/>
    </xf>
    <xf numFmtId="0" fontId="15" fillId="0" borderId="0"/>
    <xf numFmtId="0" fontId="15" fillId="0" borderId="0"/>
    <xf numFmtId="0" fontId="32" fillId="0" borderId="0"/>
    <xf numFmtId="0" fontId="15" fillId="0" borderId="0"/>
    <xf numFmtId="192" fontId="85" fillId="0" borderId="0" applyFont="0" applyFill="0" applyBorder="0" applyAlignment="0" applyProtection="0"/>
    <xf numFmtId="193" fontId="85" fillId="0" borderId="0" applyFont="0" applyFill="0" applyBorder="0" applyAlignment="0" applyProtection="0"/>
    <xf numFmtId="0" fontId="86" fillId="15" borderId="0" applyNumberFormat="0" applyBorder="0" applyAlignment="0" applyProtection="0">
      <alignment vertical="center"/>
    </xf>
    <xf numFmtId="0" fontId="87" fillId="0" borderId="48" applyNumberFormat="0" applyFill="0" applyAlignment="0" applyProtection="0">
      <alignment vertical="center"/>
    </xf>
    <xf numFmtId="0" fontId="88" fillId="0" borderId="49" applyNumberFormat="0" applyFill="0" applyAlignment="0" applyProtection="0">
      <alignment vertical="center"/>
    </xf>
    <xf numFmtId="0" fontId="89" fillId="0" borderId="50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0" applyFill="0" applyBorder="0" applyProtection="0"/>
    <xf numFmtId="0" fontId="91" fillId="0" borderId="0" applyNumberFormat="0" applyFill="0" applyBorder="0" applyAlignment="0" applyProtection="0"/>
    <xf numFmtId="0" fontId="92" fillId="45" borderId="45" applyNumberFormat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194" fontId="13" fillId="0" borderId="0" applyFont="0" applyFill="0" applyBorder="0" applyAlignment="0" applyProtection="0"/>
    <xf numFmtId="177" fontId="15" fillId="0" borderId="0" applyFont="0" applyFill="0" applyBorder="0" applyAlignment="0" applyProtection="0">
      <alignment vertical="center"/>
    </xf>
    <xf numFmtId="0" fontId="95" fillId="0" borderId="51" applyNumberFormat="0" applyFill="0" applyAlignment="0" applyProtection="0">
      <alignment vertical="center"/>
    </xf>
    <xf numFmtId="0" fontId="13" fillId="0" borderId="0"/>
    <xf numFmtId="43" fontId="29" fillId="0" borderId="0" applyFont="0" applyFill="0" applyBorder="0" applyAlignment="0" applyProtection="0"/>
  </cellStyleXfs>
  <cellXfs count="339">
    <xf numFmtId="0" fontId="0" fillId="0" borderId="0" xfId="0"/>
    <xf numFmtId="3" fontId="0" fillId="0" borderId="0" xfId="0" applyNumberFormat="1" applyFont="1"/>
    <xf numFmtId="3" fontId="2" fillId="0" borderId="0" xfId="0" applyNumberFormat="1" applyFont="1" applyAlignment="1">
      <alignment horizontal="center" vertical="center" wrapText="1"/>
    </xf>
    <xf numFmtId="3" fontId="0" fillId="0" borderId="0" xfId="0" applyNumberFormat="1" applyFont="1" applyAlignment="1">
      <alignment horizontal="center"/>
    </xf>
    <xf numFmtId="10" fontId="0" fillId="0" borderId="0" xfId="0" applyNumberFormat="1" applyFont="1" applyAlignment="1">
      <alignment horizontal="center" vertical="center" wrapText="1"/>
    </xf>
    <xf numFmtId="3" fontId="4" fillId="0" borderId="1" xfId="0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 vertical="center" wrapText="1"/>
    </xf>
    <xf numFmtId="3" fontId="4" fillId="0" borderId="0" xfId="0" applyNumberFormat="1" applyFont="1"/>
    <xf numFmtId="3" fontId="4" fillId="0" borderId="0" xfId="0" applyNumberFormat="1" applyFont="1" applyAlignment="1">
      <alignment horizontal="center"/>
    </xf>
    <xf numFmtId="37" fontId="4" fillId="0" borderId="0" xfId="0" applyNumberFormat="1" applyFont="1" applyAlignment="1">
      <alignment horizontal="center"/>
    </xf>
    <xf numFmtId="37" fontId="4" fillId="2" borderId="0" xfId="0" applyNumberFormat="1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3" fontId="0" fillId="0" borderId="3" xfId="0" applyNumberFormat="1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left" vertical="center" wrapText="1"/>
    </xf>
    <xf numFmtId="4" fontId="0" fillId="0" borderId="0" xfId="0" applyNumberFormat="1" applyFont="1" applyBorder="1" applyAlignment="1">
      <alignment horizontal="center"/>
    </xf>
    <xf numFmtId="4" fontId="0" fillId="0" borderId="6" xfId="0" applyNumberFormat="1" applyFont="1" applyBorder="1" applyAlignment="1">
      <alignment horizontal="center"/>
    </xf>
    <xf numFmtId="3" fontId="0" fillId="0" borderId="7" xfId="0" applyNumberFormat="1" applyBorder="1" applyAlignment="1">
      <alignment horizontal="left" vertical="center" wrapText="1"/>
    </xf>
    <xf numFmtId="2" fontId="5" fillId="0" borderId="0" xfId="0" applyNumberFormat="1" applyFont="1" applyBorder="1" applyAlignment="1">
      <alignment horizontal="center" vertical="center" wrapText="1"/>
    </xf>
    <xf numFmtId="2" fontId="5" fillId="0" borderId="8" xfId="0" applyNumberFormat="1" applyFont="1" applyBorder="1" applyAlignment="1">
      <alignment horizontal="center" vertical="center" wrapText="1"/>
    </xf>
    <xf numFmtId="3" fontId="0" fillId="0" borderId="9" xfId="0" applyNumberFormat="1" applyBorder="1" applyAlignment="1">
      <alignment horizontal="left" vertical="center" wrapText="1"/>
    </xf>
    <xf numFmtId="3" fontId="5" fillId="0" borderId="0" xfId="0" applyNumberFormat="1" applyFont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 wrapText="1"/>
    </xf>
    <xf numFmtId="3" fontId="5" fillId="0" borderId="10" xfId="0" applyNumberFormat="1" applyFont="1" applyBorder="1" applyAlignment="1">
      <alignment horizontal="center" vertical="center" wrapText="1"/>
    </xf>
    <xf numFmtId="3" fontId="0" fillId="0" borderId="11" xfId="0" applyNumberFormat="1" applyBorder="1" applyAlignment="1">
      <alignment horizontal="left" vertical="center" wrapText="1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5" fillId="0" borderId="12" xfId="0" applyNumberFormat="1" applyFont="1" applyBorder="1" applyAlignment="1">
      <alignment horizontal="right"/>
    </xf>
    <xf numFmtId="3" fontId="0" fillId="0" borderId="12" xfId="0" applyNumberFormat="1" applyBorder="1"/>
    <xf numFmtId="3" fontId="0" fillId="0" borderId="0" xfId="0" applyNumberFormat="1" applyFont="1" applyBorder="1" applyAlignment="1">
      <alignment horizontal="right"/>
    </xf>
    <xf numFmtId="3" fontId="0" fillId="0" borderId="12" xfId="0" applyNumberFormat="1" applyFont="1" applyBorder="1" applyAlignment="1">
      <alignment horizontal="right"/>
    </xf>
    <xf numFmtId="3" fontId="0" fillId="0" borderId="0" xfId="0" applyNumberFormat="1" applyFont="1" applyBorder="1"/>
    <xf numFmtId="3" fontId="0" fillId="0" borderId="12" xfId="0" applyNumberFormat="1" applyFont="1" applyBorder="1"/>
    <xf numFmtId="3" fontId="0" fillId="0" borderId="13" xfId="0" applyNumberFormat="1" applyFont="1" applyBorder="1" applyAlignment="1">
      <alignment horizontal="right"/>
    </xf>
    <xf numFmtId="3" fontId="0" fillId="0" borderId="13" xfId="0" applyNumberFormat="1" applyBorder="1"/>
    <xf numFmtId="3" fontId="6" fillId="0" borderId="0" xfId="0" applyNumberFormat="1" applyFont="1" applyBorder="1" applyAlignment="1">
      <alignment horizontal="right"/>
    </xf>
    <xf numFmtId="3" fontId="6" fillId="0" borderId="14" xfId="0" applyNumberFormat="1" applyFont="1" applyBorder="1" applyAlignment="1">
      <alignment horizontal="right"/>
    </xf>
    <xf numFmtId="3" fontId="2" fillId="0" borderId="15" xfId="0" applyNumberFormat="1" applyFont="1" applyBorder="1"/>
    <xf numFmtId="3" fontId="0" fillId="0" borderId="0" xfId="0" applyNumberFormat="1" applyFont="1" applyAlignment="1">
      <alignment vertical="center" wrapText="1"/>
    </xf>
    <xf numFmtId="3" fontId="0" fillId="0" borderId="12" xfId="0" applyNumberFormat="1" applyFont="1" applyBorder="1" applyAlignment="1">
      <alignment horizontal="center"/>
    </xf>
    <xf numFmtId="3" fontId="0" fillId="0" borderId="12" xfId="0" applyNumberFormat="1" applyFont="1" applyBorder="1" applyAlignment="1">
      <alignment horizontal="center" vertical="center" wrapText="1"/>
    </xf>
    <xf numFmtId="3" fontId="2" fillId="0" borderId="12" xfId="0" applyNumberFormat="1" applyFont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 wrapText="1"/>
    </xf>
    <xf numFmtId="3" fontId="0" fillId="0" borderId="0" xfId="0" applyNumberFormat="1" applyFont="1" applyAlignment="1">
      <alignment horizontal="center" vertical="center" wrapText="1"/>
    </xf>
    <xf numFmtId="10" fontId="2" fillId="0" borderId="12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3" fontId="8" fillId="0" borderId="0" xfId="0" applyNumberFormat="1" applyFont="1" applyAlignment="1">
      <alignment vertical="center" wrapText="1"/>
    </xf>
    <xf numFmtId="9" fontId="0" fillId="0" borderId="0" xfId="2" applyFont="1" applyAlignment="1">
      <alignment horizontal="center"/>
    </xf>
    <xf numFmtId="3" fontId="0" fillId="0" borderId="17" xfId="0" applyNumberFormat="1" applyFont="1" applyBorder="1" applyAlignment="1">
      <alignment horizontal="center"/>
    </xf>
    <xf numFmtId="10" fontId="0" fillId="0" borderId="19" xfId="0" applyNumberFormat="1" applyFont="1" applyBorder="1" applyAlignment="1">
      <alignment horizontal="center" vertical="center" wrapText="1"/>
    </xf>
    <xf numFmtId="10" fontId="0" fillId="0" borderId="17" xfId="0" applyNumberFormat="1" applyFont="1" applyBorder="1" applyAlignment="1">
      <alignment horizontal="center" vertical="center" wrapText="1"/>
    </xf>
    <xf numFmtId="3" fontId="0" fillId="0" borderId="20" xfId="0" applyNumberFormat="1" applyBorder="1" applyAlignment="1">
      <alignment vertical="center" wrapText="1"/>
    </xf>
    <xf numFmtId="10" fontId="0" fillId="0" borderId="23" xfId="0" applyNumberFormat="1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3" fontId="1" fillId="0" borderId="23" xfId="1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 wrapText="1"/>
    </xf>
    <xf numFmtId="2" fontId="0" fillId="0" borderId="23" xfId="0" applyNumberFormat="1" applyFont="1" applyBorder="1" applyAlignment="1">
      <alignment horizontal="center" vertical="center" wrapText="1"/>
    </xf>
    <xf numFmtId="10" fontId="0" fillId="0" borderId="23" xfId="0" applyNumberFormat="1" applyBorder="1" applyAlignment="1">
      <alignment horizontal="center" vertical="center" wrapText="1"/>
    </xf>
    <xf numFmtId="9" fontId="0" fillId="0" borderId="0" xfId="2" applyFont="1"/>
    <xf numFmtId="9" fontId="0" fillId="0" borderId="23" xfId="0" applyNumberFormat="1" applyFont="1" applyBorder="1" applyAlignment="1">
      <alignment horizontal="center" vertical="center" wrapText="1"/>
    </xf>
    <xf numFmtId="3" fontId="0" fillId="0" borderId="23" xfId="0" applyNumberFormat="1" applyFont="1" applyBorder="1" applyAlignment="1">
      <alignment horizontal="center" vertical="center" wrapText="1"/>
    </xf>
    <xf numFmtId="1" fontId="0" fillId="0" borderId="23" xfId="0" applyNumberFormat="1" applyFont="1" applyBorder="1" applyAlignment="1">
      <alignment horizontal="center" vertical="center" wrapText="1"/>
    </xf>
    <xf numFmtId="10" fontId="0" fillId="3" borderId="23" xfId="0" applyNumberFormat="1" applyFont="1" applyFill="1" applyBorder="1" applyAlignment="1">
      <alignment horizontal="center" vertical="center" wrapText="1"/>
    </xf>
    <xf numFmtId="10" fontId="0" fillId="0" borderId="29" xfId="0" applyNumberFormat="1" applyFont="1" applyBorder="1" applyAlignment="1">
      <alignment horizontal="center" vertical="center" wrapText="1"/>
    </xf>
    <xf numFmtId="167" fontId="0" fillId="10" borderId="16" xfId="0" applyNumberFormat="1" applyFont="1" applyFill="1" applyBorder="1" applyAlignment="1">
      <alignment horizontal="center"/>
    </xf>
    <xf numFmtId="167" fontId="0" fillId="10" borderId="16" xfId="0" applyNumberFormat="1" applyFill="1" applyBorder="1" applyAlignment="1">
      <alignment horizontal="center"/>
    </xf>
    <xf numFmtId="3" fontId="8" fillId="0" borderId="0" xfId="0" applyNumberFormat="1" applyFont="1"/>
    <xf numFmtId="3" fontId="0" fillId="0" borderId="0" xfId="0" applyNumberFormat="1" applyFont="1" applyAlignment="1">
      <alignment wrapText="1"/>
    </xf>
    <xf numFmtId="3" fontId="0" fillId="0" borderId="0" xfId="0" applyNumberFormat="1" applyAlignment="1">
      <alignment vertical="center" wrapText="1"/>
    </xf>
    <xf numFmtId="3" fontId="97" fillId="12" borderId="12" xfId="0" applyNumberFormat="1" applyFont="1" applyFill="1" applyBorder="1" applyAlignment="1">
      <alignment horizontal="center"/>
    </xf>
    <xf numFmtId="3" fontId="97" fillId="12" borderId="16" xfId="0" applyNumberFormat="1" applyFont="1" applyFill="1" applyBorder="1" applyAlignment="1">
      <alignment horizontal="center"/>
    </xf>
    <xf numFmtId="3" fontId="97" fillId="12" borderId="6" xfId="0" applyNumberFormat="1" applyFont="1" applyFill="1" applyBorder="1" applyAlignment="1">
      <alignment horizontal="center"/>
    </xf>
    <xf numFmtId="3" fontId="97" fillId="11" borderId="7" xfId="0" applyNumberFormat="1" applyFont="1" applyFill="1" applyBorder="1" applyAlignment="1">
      <alignment horizontal="center" vertical="center"/>
    </xf>
    <xf numFmtId="3" fontId="97" fillId="11" borderId="12" xfId="0" applyNumberFormat="1" applyFont="1" applyFill="1" applyBorder="1" applyAlignment="1">
      <alignment horizontal="center" vertical="center"/>
    </xf>
    <xf numFmtId="3" fontId="97" fillId="11" borderId="16" xfId="0" applyNumberFormat="1" applyFont="1" applyFill="1" applyBorder="1" applyAlignment="1">
      <alignment horizontal="center" vertical="center"/>
    </xf>
    <xf numFmtId="3" fontId="97" fillId="11" borderId="6" xfId="0" applyNumberFormat="1" applyFont="1" applyFill="1" applyBorder="1" applyAlignment="1">
      <alignment horizontal="center" vertical="center" wrapText="1"/>
    </xf>
    <xf numFmtId="9" fontId="97" fillId="12" borderId="12" xfId="0" applyNumberFormat="1" applyFont="1" applyFill="1" applyBorder="1" applyAlignment="1">
      <alignment horizontal="center"/>
    </xf>
    <xf numFmtId="9" fontId="97" fillId="12" borderId="16" xfId="0" applyNumberFormat="1" applyFont="1" applyFill="1" applyBorder="1" applyAlignment="1">
      <alignment horizontal="center"/>
    </xf>
    <xf numFmtId="9" fontId="97" fillId="12" borderId="6" xfId="0" applyNumberFormat="1" applyFont="1" applyFill="1" applyBorder="1" applyAlignment="1">
      <alignment horizontal="center"/>
    </xf>
    <xf numFmtId="3" fontId="97" fillId="11" borderId="7" xfId="0" applyNumberFormat="1" applyFont="1" applyFill="1" applyBorder="1" applyAlignment="1">
      <alignment horizontal="center" vertical="center" wrapText="1"/>
    </xf>
    <xf numFmtId="3" fontId="97" fillId="11" borderId="12" xfId="0" applyNumberFormat="1" applyFont="1" applyFill="1" applyBorder="1" applyAlignment="1">
      <alignment horizontal="center" vertical="center" wrapText="1"/>
    </xf>
    <xf numFmtId="3" fontId="97" fillId="11" borderId="16" xfId="0" applyNumberFormat="1" applyFont="1" applyFill="1" applyBorder="1" applyAlignment="1">
      <alignment horizontal="center" vertical="center" wrapText="1"/>
    </xf>
    <xf numFmtId="3" fontId="98" fillId="0" borderId="7" xfId="0" applyNumberFormat="1" applyFont="1" applyFill="1" applyBorder="1" applyAlignment="1">
      <alignment horizontal="center" vertical="center" wrapText="1"/>
    </xf>
    <xf numFmtId="3" fontId="98" fillId="0" borderId="12" xfId="0" applyNumberFormat="1" applyFont="1" applyFill="1" applyBorder="1" applyAlignment="1">
      <alignment horizontal="center" vertical="center" wrapText="1"/>
    </xf>
    <xf numFmtId="3" fontId="98" fillId="0" borderId="16" xfId="0" applyNumberFormat="1" applyFont="1" applyFill="1" applyBorder="1" applyAlignment="1">
      <alignment horizontal="center" vertical="center" wrapText="1"/>
    </xf>
    <xf numFmtId="3" fontId="98" fillId="0" borderId="6" xfId="0" applyNumberFormat="1" applyFont="1" applyFill="1" applyBorder="1" applyAlignment="1">
      <alignment horizontal="center" vertical="center" wrapText="1"/>
    </xf>
    <xf numFmtId="3" fontId="98" fillId="0" borderId="24" xfId="0" applyNumberFormat="1" applyFont="1" applyFill="1" applyBorder="1" applyAlignment="1">
      <alignment horizontal="center" vertical="center" wrapText="1"/>
    </xf>
    <xf numFmtId="3" fontId="96" fillId="0" borderId="27" xfId="0" applyNumberFormat="1" applyFont="1" applyBorder="1" applyAlignment="1">
      <alignment horizontal="center" vertical="center" wrapText="1"/>
    </xf>
    <xf numFmtId="3" fontId="96" fillId="0" borderId="26" xfId="0" applyNumberFormat="1" applyFont="1" applyBorder="1" applyAlignment="1">
      <alignment horizontal="center" vertical="center" wrapText="1"/>
    </xf>
    <xf numFmtId="3" fontId="98" fillId="0" borderId="21" xfId="0" applyNumberFormat="1" applyFont="1" applyBorder="1" applyAlignment="1">
      <alignment horizontal="center" vertical="center" wrapText="1"/>
    </xf>
    <xf numFmtId="3" fontId="98" fillId="0" borderId="0" xfId="0" applyNumberFormat="1" applyFont="1" applyBorder="1" applyAlignment="1">
      <alignment horizontal="center" vertical="center" wrapText="1"/>
    </xf>
    <xf numFmtId="3" fontId="96" fillId="0" borderId="22" xfId="0" applyNumberFormat="1" applyFont="1" applyBorder="1" applyAlignment="1">
      <alignment horizontal="center" vertical="center" wrapText="1"/>
    </xf>
    <xf numFmtId="3" fontId="96" fillId="0" borderId="0" xfId="0" applyNumberFormat="1" applyFont="1" applyBorder="1" applyAlignment="1">
      <alignment horizontal="center" vertical="center" wrapText="1"/>
    </xf>
    <xf numFmtId="3" fontId="96" fillId="0" borderId="0" xfId="0" applyNumberFormat="1" applyFont="1" applyFill="1" applyBorder="1" applyAlignment="1">
      <alignment horizontal="center" vertical="center" wrapText="1"/>
    </xf>
    <xf numFmtId="3" fontId="96" fillId="0" borderId="22" xfId="0" applyNumberFormat="1" applyFont="1" applyFill="1" applyBorder="1" applyAlignment="1">
      <alignment horizontal="center" vertical="center" wrapText="1"/>
    </xf>
    <xf numFmtId="3" fontId="96" fillId="2" borderId="2" xfId="0" applyNumberFormat="1" applyFont="1" applyFill="1" applyBorder="1" applyAlignment="1">
      <alignment horizontal="center" vertical="center" wrapText="1"/>
    </xf>
    <xf numFmtId="3" fontId="96" fillId="0" borderId="21" xfId="0" applyNumberFormat="1" applyFont="1" applyFill="1" applyBorder="1" applyAlignment="1">
      <alignment horizontal="center" vertical="center" wrapText="1"/>
    </xf>
    <xf numFmtId="3" fontId="99" fillId="0" borderId="0" xfId="0" applyNumberFormat="1" applyFont="1" applyFill="1" applyBorder="1" applyAlignment="1">
      <alignment horizontal="center" vertical="center" wrapText="1"/>
    </xf>
    <xf numFmtId="3" fontId="99" fillId="0" borderId="22" xfId="0" applyNumberFormat="1" applyFont="1" applyFill="1" applyBorder="1" applyAlignment="1">
      <alignment horizontal="center" vertical="center" wrapText="1"/>
    </xf>
    <xf numFmtId="3" fontId="99" fillId="0" borderId="21" xfId="0" applyNumberFormat="1" applyFont="1" applyFill="1" applyBorder="1" applyAlignment="1">
      <alignment horizontal="center" vertical="center" wrapText="1"/>
    </xf>
    <xf numFmtId="3" fontId="100" fillId="0" borderId="22" xfId="0" applyNumberFormat="1" applyFont="1" applyFill="1" applyBorder="1" applyAlignment="1">
      <alignment horizontal="center" vertical="center" wrapText="1"/>
    </xf>
    <xf numFmtId="3" fontId="96" fillId="3" borderId="0" xfId="0" applyNumberFormat="1" applyFont="1" applyFill="1" applyBorder="1" applyAlignment="1">
      <alignment horizontal="center" vertical="center" wrapText="1"/>
    </xf>
    <xf numFmtId="3" fontId="96" fillId="3" borderId="22" xfId="0" applyNumberFormat="1" applyFont="1" applyFill="1" applyBorder="1" applyAlignment="1">
      <alignment horizontal="center" vertical="center" wrapText="1"/>
    </xf>
    <xf numFmtId="3" fontId="98" fillId="3" borderId="21" xfId="0" applyNumberFormat="1" applyFont="1" applyFill="1" applyBorder="1" applyAlignment="1">
      <alignment horizontal="center" vertical="center" wrapText="1"/>
    </xf>
    <xf numFmtId="3" fontId="98" fillId="3" borderId="0" xfId="0" applyNumberFormat="1" applyFont="1" applyFill="1" applyBorder="1" applyAlignment="1">
      <alignment horizontal="center" vertical="center" wrapText="1"/>
    </xf>
    <xf numFmtId="3" fontId="98" fillId="0" borderId="0" xfId="0" applyNumberFormat="1" applyFont="1" applyFill="1" applyBorder="1" applyAlignment="1">
      <alignment horizontal="center"/>
    </xf>
    <xf numFmtId="3" fontId="98" fillId="0" borderId="22" xfId="0" applyNumberFormat="1" applyFont="1" applyFill="1" applyBorder="1" applyAlignment="1">
      <alignment horizontal="center"/>
    </xf>
    <xf numFmtId="3" fontId="98" fillId="0" borderId="22" xfId="0" applyNumberFormat="1" applyFont="1" applyFill="1" applyBorder="1" applyAlignment="1">
      <alignment horizontal="center" vertical="center" wrapText="1"/>
    </xf>
    <xf numFmtId="3" fontId="98" fillId="0" borderId="0" xfId="0" applyNumberFormat="1" applyFont="1" applyBorder="1" applyAlignment="1">
      <alignment horizontal="center"/>
    </xf>
    <xf numFmtId="3" fontId="98" fillId="0" borderId="21" xfId="0" applyNumberFormat="1" applyFont="1" applyBorder="1" applyAlignment="1">
      <alignment horizontal="center"/>
    </xf>
    <xf numFmtId="3" fontId="98" fillId="0" borderId="22" xfId="0" applyNumberFormat="1" applyFont="1" applyBorder="1" applyAlignment="1">
      <alignment horizontal="center"/>
    </xf>
    <xf numFmtId="3" fontId="96" fillId="0" borderId="21" xfId="0" applyNumberFormat="1" applyFont="1" applyBorder="1" applyAlignment="1">
      <alignment horizontal="center" vertical="center" wrapText="1"/>
    </xf>
    <xf numFmtId="3" fontId="96" fillId="0" borderId="22" xfId="0" applyNumberFormat="1" applyFont="1" applyBorder="1" applyAlignment="1">
      <alignment horizontal="center"/>
    </xf>
    <xf numFmtId="3" fontId="98" fillId="0" borderId="22" xfId="0" applyNumberFormat="1" applyFont="1" applyBorder="1" applyAlignment="1">
      <alignment horizontal="center" vertical="center" wrapText="1"/>
    </xf>
    <xf numFmtId="3" fontId="96" fillId="8" borderId="2" xfId="0" applyNumberFormat="1" applyFont="1" applyFill="1" applyBorder="1" applyAlignment="1">
      <alignment horizontal="center" vertical="center" wrapText="1"/>
    </xf>
    <xf numFmtId="37" fontId="101" fillId="0" borderId="0" xfId="0" applyNumberFormat="1" applyFont="1" applyBorder="1" applyAlignment="1">
      <alignment horizontal="center" vertical="center" wrapText="1"/>
    </xf>
    <xf numFmtId="37" fontId="101" fillId="0" borderId="22" xfId="0" applyNumberFormat="1" applyFont="1" applyBorder="1" applyAlignment="1">
      <alignment horizontal="center" vertical="center" wrapText="1"/>
    </xf>
    <xf numFmtId="37" fontId="101" fillId="0" borderId="21" xfId="0" applyNumberFormat="1" applyFont="1" applyBorder="1" applyAlignment="1">
      <alignment horizontal="center" vertical="center" wrapText="1"/>
    </xf>
    <xf numFmtId="38" fontId="98" fillId="0" borderId="0" xfId="0" applyNumberFormat="1" applyFont="1" applyBorder="1" applyAlignment="1">
      <alignment horizontal="center" vertical="center" wrapText="1"/>
    </xf>
    <xf numFmtId="38" fontId="98" fillId="0" borderId="22" xfId="0" applyNumberFormat="1" applyFont="1" applyBorder="1" applyAlignment="1">
      <alignment horizontal="center" vertical="center" wrapText="1"/>
    </xf>
    <xf numFmtId="38" fontId="98" fillId="0" borderId="21" xfId="0" applyNumberFormat="1" applyFont="1" applyBorder="1" applyAlignment="1">
      <alignment horizontal="center" vertical="center" wrapText="1"/>
    </xf>
    <xf numFmtId="3" fontId="96" fillId="7" borderId="2" xfId="0" applyNumberFormat="1" applyFont="1" applyFill="1" applyBorder="1" applyAlignment="1">
      <alignment horizontal="center" vertical="center" wrapText="1"/>
    </xf>
    <xf numFmtId="38" fontId="96" fillId="6" borderId="2" xfId="0" applyNumberFormat="1" applyFont="1" applyFill="1" applyBorder="1" applyAlignment="1">
      <alignment horizontal="center" vertical="center" wrapText="1"/>
    </xf>
    <xf numFmtId="38" fontId="98" fillId="0" borderId="28" xfId="0" applyNumberFormat="1" applyFont="1" applyBorder="1" applyAlignment="1">
      <alignment horizontal="center" vertical="center" wrapText="1"/>
    </xf>
    <xf numFmtId="38" fontId="98" fillId="0" borderId="3" xfId="0" applyNumberFormat="1" applyFont="1" applyBorder="1" applyAlignment="1">
      <alignment horizontal="center" vertical="center" wrapText="1"/>
    </xf>
    <xf numFmtId="3" fontId="96" fillId="5" borderId="2" xfId="0" applyNumberFormat="1" applyFont="1" applyFill="1" applyBorder="1" applyAlignment="1">
      <alignment horizontal="center" vertical="center" wrapText="1"/>
    </xf>
    <xf numFmtId="37" fontId="101" fillId="0" borderId="21" xfId="1" applyNumberFormat="1" applyFont="1" applyBorder="1" applyAlignment="1">
      <alignment horizontal="center" vertical="center" wrapText="1"/>
    </xf>
    <xf numFmtId="38" fontId="101" fillId="0" borderId="21" xfId="0" applyNumberFormat="1" applyFont="1" applyBorder="1" applyAlignment="1">
      <alignment horizontal="center" vertical="center" wrapText="1"/>
    </xf>
    <xf numFmtId="3" fontId="101" fillId="0" borderId="0" xfId="0" applyNumberFormat="1" applyFont="1" applyBorder="1" applyAlignment="1">
      <alignment horizontal="center" vertical="center" wrapText="1"/>
    </xf>
    <xf numFmtId="38" fontId="101" fillId="0" borderId="22" xfId="0" applyNumberFormat="1" applyFont="1" applyBorder="1" applyAlignment="1">
      <alignment horizontal="center" vertical="center" wrapText="1"/>
    </xf>
    <xf numFmtId="38" fontId="96" fillId="0" borderId="0" xfId="0" applyNumberFormat="1" applyFont="1" applyBorder="1" applyAlignment="1">
      <alignment horizontal="center" vertical="center" wrapText="1"/>
    </xf>
    <xf numFmtId="38" fontId="96" fillId="0" borderId="28" xfId="0" applyNumberFormat="1" applyFont="1" applyBorder="1" applyAlignment="1">
      <alignment horizontal="center" vertical="center" wrapText="1"/>
    </xf>
    <xf numFmtId="166" fontId="98" fillId="0" borderId="0" xfId="0" applyNumberFormat="1" applyFont="1" applyBorder="1" applyAlignment="1">
      <alignment horizontal="center"/>
    </xf>
    <xf numFmtId="4" fontId="96" fillId="0" borderId="22" xfId="0" applyNumberFormat="1" applyFont="1" applyBorder="1" applyAlignment="1">
      <alignment horizontal="center" vertical="center" wrapText="1"/>
    </xf>
    <xf numFmtId="3" fontId="98" fillId="0" borderId="17" xfId="0" applyNumberFormat="1" applyFont="1" applyBorder="1" applyAlignment="1">
      <alignment horizontal="center"/>
    </xf>
    <xf numFmtId="3" fontId="98" fillId="0" borderId="3" xfId="0" applyNumberFormat="1" applyFont="1" applyBorder="1" applyAlignment="1">
      <alignment horizontal="center"/>
    </xf>
    <xf numFmtId="4" fontId="96" fillId="0" borderId="18" xfId="0" applyNumberFormat="1" applyFont="1" applyBorder="1" applyAlignment="1">
      <alignment horizontal="center"/>
    </xf>
    <xf numFmtId="4" fontId="96" fillId="0" borderId="17" xfId="0" applyNumberFormat="1" applyFont="1" applyBorder="1" applyAlignment="1">
      <alignment horizontal="center"/>
    </xf>
    <xf numFmtId="4" fontId="96" fillId="0" borderId="2" xfId="0" applyNumberFormat="1" applyFont="1" applyBorder="1" applyAlignment="1">
      <alignment horizontal="center"/>
    </xf>
    <xf numFmtId="38" fontId="101" fillId="0" borderId="0" xfId="0" applyNumberFormat="1" applyFont="1" applyBorder="1" applyAlignment="1">
      <alignment horizontal="center" vertical="center" wrapText="1"/>
    </xf>
    <xf numFmtId="38" fontId="98" fillId="0" borderId="22" xfId="0" applyNumberFormat="1" applyFont="1" applyFill="1" applyBorder="1" applyAlignment="1">
      <alignment horizontal="center" vertical="center" wrapText="1"/>
    </xf>
    <xf numFmtId="3" fontId="102" fillId="0" borderId="22" xfId="0" applyNumberFormat="1" applyFont="1" applyBorder="1" applyAlignment="1">
      <alignment horizontal="center" vertical="center" wrapText="1"/>
    </xf>
    <xf numFmtId="38" fontId="98" fillId="0" borderId="22" xfId="0" applyNumberFormat="1" applyFont="1" applyBorder="1" applyAlignment="1">
      <alignment horizontal="center" vertical="center"/>
    </xf>
    <xf numFmtId="38" fontId="96" fillId="0" borderId="22" xfId="0" applyNumberFormat="1" applyFont="1" applyBorder="1" applyAlignment="1">
      <alignment horizontal="center" vertical="center" wrapText="1"/>
    </xf>
    <xf numFmtId="38" fontId="96" fillId="0" borderId="21" xfId="0" applyNumberFormat="1" applyFont="1" applyBorder="1" applyAlignment="1">
      <alignment horizontal="center" vertical="center" wrapText="1"/>
    </xf>
    <xf numFmtId="3" fontId="96" fillId="4" borderId="34" xfId="0" applyNumberFormat="1" applyFont="1" applyFill="1" applyBorder="1" applyAlignment="1">
      <alignment horizontal="center" vertical="center" wrapText="1"/>
    </xf>
    <xf numFmtId="38" fontId="96" fillId="0" borderId="35" xfId="0" applyNumberFormat="1" applyFont="1" applyBorder="1" applyAlignment="1">
      <alignment horizontal="center" vertical="center" wrapText="1"/>
    </xf>
    <xf numFmtId="38" fontId="96" fillId="0" borderId="52" xfId="0" applyNumberFormat="1" applyFont="1" applyBorder="1" applyAlignment="1">
      <alignment horizontal="center" vertical="center" wrapText="1"/>
    </xf>
    <xf numFmtId="3" fontId="96" fillId="0" borderId="35" xfId="0" applyNumberFormat="1" applyFont="1" applyBorder="1" applyAlignment="1">
      <alignment horizontal="center" vertical="center" wrapText="1"/>
    </xf>
    <xf numFmtId="3" fontId="96" fillId="0" borderId="28" xfId="0" applyNumberFormat="1" applyFont="1" applyBorder="1" applyAlignment="1">
      <alignment horizontal="center" vertical="center" wrapText="1"/>
    </xf>
    <xf numFmtId="9" fontId="98" fillId="0" borderId="52" xfId="2" applyFont="1" applyBorder="1" applyAlignment="1">
      <alignment horizontal="center"/>
    </xf>
    <xf numFmtId="9" fontId="98" fillId="0" borderId="35" xfId="2" applyFont="1" applyBorder="1" applyAlignment="1">
      <alignment horizontal="center"/>
    </xf>
    <xf numFmtId="3" fontId="98" fillId="0" borderId="12" xfId="0" applyNumberFormat="1" applyFont="1" applyFill="1" applyBorder="1" applyAlignment="1">
      <alignment horizontal="center" vertical="center"/>
    </xf>
    <xf numFmtId="3" fontId="98" fillId="0" borderId="16" xfId="0" applyNumberFormat="1" applyFont="1" applyFill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/>
    </xf>
    <xf numFmtId="3" fontId="98" fillId="2" borderId="2" xfId="0" applyNumberFormat="1" applyFont="1" applyFill="1" applyBorder="1" applyAlignment="1">
      <alignment horizontal="center" vertical="center" wrapText="1"/>
    </xf>
    <xf numFmtId="38" fontId="96" fillId="4" borderId="2" xfId="0" applyNumberFormat="1" applyFont="1" applyFill="1" applyBorder="1" applyAlignment="1">
      <alignment horizontal="center" vertical="center" wrapText="1"/>
    </xf>
    <xf numFmtId="3" fontId="2" fillId="0" borderId="16" xfId="0" applyNumberFormat="1" applyFont="1" applyBorder="1" applyAlignment="1">
      <alignment horizontal="center" vertical="center" wrapText="1"/>
    </xf>
    <xf numFmtId="195" fontId="0" fillId="0" borderId="0" xfId="1" applyNumberFormat="1" applyFont="1" applyBorder="1"/>
    <xf numFmtId="195" fontId="0" fillId="0" borderId="0" xfId="1" applyNumberFormat="1" applyFont="1"/>
    <xf numFmtId="10" fontId="2" fillId="0" borderId="33" xfId="0" applyNumberFormat="1" applyFont="1" applyFill="1" applyBorder="1" applyAlignment="1">
      <alignment horizontal="center" vertical="center" wrapText="1"/>
    </xf>
    <xf numFmtId="10" fontId="8" fillId="0" borderId="0" xfId="0" applyNumberFormat="1" applyFont="1" applyFill="1" applyBorder="1" applyAlignment="1">
      <alignment horizontal="center" vertical="center" wrapText="1"/>
    </xf>
    <xf numFmtId="10" fontId="2" fillId="0" borderId="0" xfId="0" applyNumberFormat="1" applyFont="1" applyBorder="1" applyAlignment="1">
      <alignment horizontal="center" vertical="center" wrapText="1"/>
    </xf>
    <xf numFmtId="10" fontId="0" fillId="0" borderId="0" xfId="0" applyNumberFormat="1" applyFont="1" applyBorder="1" applyAlignment="1">
      <alignment horizontal="center" vertical="center" wrapText="1"/>
    </xf>
    <xf numFmtId="167" fontId="0" fillId="0" borderId="0" xfId="0" applyNumberFormat="1" applyFont="1" applyBorder="1" applyAlignment="1">
      <alignment horizontal="center" vertical="center" wrapText="1"/>
    </xf>
    <xf numFmtId="3" fontId="97" fillId="12" borderId="7" xfId="0" applyNumberFormat="1" applyFont="1" applyFill="1" applyBorder="1" applyAlignment="1">
      <alignment horizontal="center"/>
    </xf>
    <xf numFmtId="9" fontId="97" fillId="12" borderId="7" xfId="0" applyNumberFormat="1" applyFont="1" applyFill="1" applyBorder="1" applyAlignment="1">
      <alignment horizontal="center"/>
    </xf>
    <xf numFmtId="3" fontId="98" fillId="0" borderId="53" xfId="0" applyNumberFormat="1" applyFont="1" applyFill="1" applyBorder="1" applyAlignment="1">
      <alignment horizontal="center" vertical="center"/>
    </xf>
    <xf numFmtId="3" fontId="98" fillId="0" borderId="7" xfId="0" applyNumberFormat="1" applyFont="1" applyFill="1" applyBorder="1" applyAlignment="1">
      <alignment horizontal="center" vertical="center"/>
    </xf>
    <xf numFmtId="3" fontId="96" fillId="0" borderId="54" xfId="0" applyNumberFormat="1" applyFont="1" applyBorder="1" applyAlignment="1">
      <alignment horizontal="center" vertical="center" wrapText="1"/>
    </xf>
    <xf numFmtId="3" fontId="2" fillId="0" borderId="21" xfId="0" applyNumberFormat="1" applyFont="1" applyBorder="1" applyAlignment="1">
      <alignment horizontal="center" vertical="center" wrapText="1"/>
    </xf>
    <xf numFmtId="3" fontId="96" fillId="3" borderId="21" xfId="0" applyNumberFormat="1" applyFont="1" applyFill="1" applyBorder="1" applyAlignment="1">
      <alignment horizontal="center" vertical="center" wrapText="1"/>
    </xf>
    <xf numFmtId="3" fontId="98" fillId="0" borderId="21" xfId="0" applyNumberFormat="1" applyFont="1" applyFill="1" applyBorder="1" applyAlignment="1">
      <alignment horizontal="center"/>
    </xf>
    <xf numFmtId="3" fontId="98" fillId="0" borderId="18" xfId="0" applyNumberFormat="1" applyFont="1" applyBorder="1" applyAlignment="1">
      <alignment horizontal="center"/>
    </xf>
    <xf numFmtId="3" fontId="96" fillId="0" borderId="52" xfId="0" applyNumberFormat="1" applyFont="1" applyBorder="1" applyAlignment="1">
      <alignment horizontal="center" vertical="center" wrapText="1"/>
    </xf>
    <xf numFmtId="166" fontId="98" fillId="0" borderId="21" xfId="0" applyNumberFormat="1" applyFont="1" applyBorder="1" applyAlignment="1">
      <alignment horizontal="center"/>
    </xf>
    <xf numFmtId="167" fontId="0" fillId="10" borderId="24" xfId="0" applyNumberFormat="1" applyFill="1" applyBorder="1" applyAlignment="1">
      <alignment horizontal="center"/>
    </xf>
    <xf numFmtId="167" fontId="0" fillId="10" borderId="24" xfId="0" applyNumberFormat="1" applyFont="1" applyFill="1" applyBorder="1" applyAlignment="1">
      <alignment horizontal="center"/>
    </xf>
    <xf numFmtId="10" fontId="0" fillId="0" borderId="27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Border="1" applyAlignment="1">
      <alignment horizontal="center" vertical="center" wrapText="1"/>
    </xf>
    <xf numFmtId="10" fontId="0" fillId="7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 wrapText="1"/>
    </xf>
    <xf numFmtId="9" fontId="0" fillId="0" borderId="0" xfId="0" applyNumberFormat="1" applyFont="1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3" fontId="1" fillId="0" borderId="0" xfId="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3" fontId="2" fillId="0" borderId="34" xfId="0" applyNumberFormat="1" applyFont="1" applyFill="1" applyBorder="1"/>
    <xf numFmtId="3" fontId="8" fillId="0" borderId="55" xfId="0" applyNumberFormat="1" applyFont="1" applyFill="1" applyBorder="1"/>
    <xf numFmtId="3" fontId="8" fillId="0" borderId="55" xfId="0" applyNumberFormat="1" applyFont="1" applyBorder="1" applyAlignment="1">
      <alignment vertical="center" wrapText="1"/>
    </xf>
    <xf numFmtId="3" fontId="10" fillId="0" borderId="55" xfId="0" applyNumberFormat="1" applyFont="1" applyBorder="1"/>
    <xf numFmtId="3" fontId="0" fillId="0" borderId="55" xfId="0" applyNumberFormat="1" applyFont="1" applyBorder="1"/>
    <xf numFmtId="3" fontId="0" fillId="10" borderId="56" xfId="0" applyNumberFormat="1" applyFill="1" applyBorder="1"/>
    <xf numFmtId="3" fontId="0" fillId="0" borderId="55" xfId="0" applyNumberFormat="1" applyFont="1" applyBorder="1" applyAlignment="1">
      <alignment vertical="center" wrapText="1"/>
    </xf>
    <xf numFmtId="3" fontId="0" fillId="0" borderId="55" xfId="0" applyNumberFormat="1" applyBorder="1" applyAlignment="1">
      <alignment vertical="center" wrapText="1"/>
    </xf>
    <xf numFmtId="3" fontId="0" fillId="3" borderId="55" xfId="0" applyNumberFormat="1" applyFont="1" applyFill="1" applyBorder="1" applyAlignment="1">
      <alignment vertical="center" wrapText="1"/>
    </xf>
    <xf numFmtId="3" fontId="2" fillId="0" borderId="55" xfId="0" applyNumberFormat="1" applyFont="1" applyBorder="1" applyAlignment="1">
      <alignment vertical="center" wrapText="1"/>
    </xf>
    <xf numFmtId="3" fontId="2" fillId="0" borderId="20" xfId="0" applyNumberFormat="1" applyFont="1" applyBorder="1" applyAlignment="1">
      <alignment vertical="center" wrapText="1"/>
    </xf>
    <xf numFmtId="195" fontId="0" fillId="0" borderId="0" xfId="1" applyNumberFormat="1" applyFont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3" fontId="0" fillId="0" borderId="0" xfId="0" applyNumberFormat="1" applyFont="1" applyAlignment="1">
      <alignment wrapText="1"/>
    </xf>
    <xf numFmtId="10" fontId="8" fillId="0" borderId="0" xfId="0" applyNumberFormat="1" applyFont="1" applyFill="1" applyBorder="1" applyAlignment="1">
      <alignment horizontal="center" vertical="center" wrapText="1"/>
    </xf>
    <xf numFmtId="3" fontId="0" fillId="2" borderId="55" xfId="0" applyNumberFormat="1" applyFont="1" applyFill="1" applyBorder="1" applyAlignment="1">
      <alignment vertical="center" wrapText="1"/>
    </xf>
    <xf numFmtId="10" fontId="0" fillId="2" borderId="0" xfId="0" applyNumberFormat="1" applyFont="1" applyFill="1" applyBorder="1" applyAlignment="1">
      <alignment horizontal="center" vertical="center" wrapText="1"/>
    </xf>
    <xf numFmtId="10" fontId="0" fillId="2" borderId="23" xfId="0" applyNumberFormat="1" applyFont="1" applyFill="1" applyBorder="1" applyAlignment="1">
      <alignment horizontal="center" vertical="center" wrapText="1"/>
    </xf>
    <xf numFmtId="3" fontId="98" fillId="2" borderId="21" xfId="0" applyNumberFormat="1" applyFont="1" applyFill="1" applyBorder="1" applyAlignment="1">
      <alignment horizontal="center" vertical="center" wrapText="1"/>
    </xf>
    <xf numFmtId="3" fontId="0" fillId="2" borderId="0" xfId="0" applyNumberFormat="1" applyFont="1" applyFill="1"/>
    <xf numFmtId="0" fontId="104" fillId="0" borderId="0" xfId="4186" applyFont="1" applyBorder="1"/>
    <xf numFmtId="0" fontId="105" fillId="0" borderId="0" xfId="4186" applyFont="1" applyBorder="1"/>
    <xf numFmtId="0" fontId="105" fillId="0" borderId="0" xfId="4186" applyFont="1" applyFill="1" applyBorder="1"/>
    <xf numFmtId="0" fontId="103" fillId="0" borderId="0" xfId="4186" applyFont="1" applyBorder="1"/>
    <xf numFmtId="195" fontId="105" fillId="46" borderId="0" xfId="1" applyNumberFormat="1" applyFont="1" applyFill="1" applyBorder="1"/>
    <xf numFmtId="195" fontId="105" fillId="0" borderId="0" xfId="4187" applyNumberFormat="1" applyFont="1" applyBorder="1"/>
    <xf numFmtId="0" fontId="103" fillId="0" borderId="0" xfId="4186" quotePrefix="1" applyFont="1" applyBorder="1" applyAlignment="1">
      <alignment horizontal="left"/>
    </xf>
    <xf numFmtId="0" fontId="107" fillId="46" borderId="0" xfId="4186" applyFont="1" applyFill="1" applyBorder="1"/>
    <xf numFmtId="10" fontId="107" fillId="46" borderId="0" xfId="3960" applyNumberFormat="1" applyFont="1" applyFill="1" applyBorder="1"/>
    <xf numFmtId="0" fontId="103" fillId="0" borderId="0" xfId="4186" applyFont="1" applyBorder="1" applyAlignment="1">
      <alignment horizontal="left"/>
    </xf>
    <xf numFmtId="195" fontId="107" fillId="0" borderId="0" xfId="4187" applyNumberFormat="1" applyFont="1" applyFill="1" applyBorder="1"/>
    <xf numFmtId="43" fontId="107" fillId="0" borderId="0" xfId="4187" applyFont="1" applyFill="1" applyBorder="1"/>
    <xf numFmtId="10" fontId="107" fillId="0" borderId="0" xfId="4187" applyNumberFormat="1" applyFont="1" applyFill="1" applyBorder="1"/>
    <xf numFmtId="10" fontId="107" fillId="7" borderId="0" xfId="4187" applyNumberFormat="1" applyFont="1" applyFill="1" applyBorder="1"/>
    <xf numFmtId="0" fontId="98" fillId="0" borderId="0" xfId="0" applyFont="1"/>
    <xf numFmtId="0" fontId="98" fillId="0" borderId="0" xfId="0" applyFont="1" applyFill="1"/>
    <xf numFmtId="39" fontId="108" fillId="0" borderId="0" xfId="4186" applyNumberFormat="1" applyFont="1" applyBorder="1" applyAlignment="1">
      <alignment wrapText="1"/>
    </xf>
    <xf numFmtId="0" fontId="109" fillId="0" borderId="0" xfId="4186" applyFont="1" applyBorder="1" applyAlignment="1">
      <alignment horizontal="center" vertical="center" wrapText="1"/>
    </xf>
    <xf numFmtId="0" fontId="109" fillId="0" borderId="0" xfId="4186" quotePrefix="1" applyFont="1" applyFill="1" applyBorder="1" applyAlignment="1">
      <alignment horizontal="center" vertical="center" wrapText="1"/>
    </xf>
    <xf numFmtId="0" fontId="109" fillId="0" borderId="0" xfId="4186" quotePrefix="1" applyFont="1" applyBorder="1" applyAlignment="1">
      <alignment horizontal="center" vertical="center" wrapText="1"/>
    </xf>
    <xf numFmtId="0" fontId="103" fillId="0" borderId="0" xfId="4186" applyFont="1" applyBorder="1" applyAlignment="1">
      <alignment vertical="top"/>
    </xf>
    <xf numFmtId="0" fontId="103" fillId="0" borderId="0" xfId="4186" applyFont="1" applyBorder="1" applyAlignment="1">
      <alignment horizontal="center" vertical="top"/>
    </xf>
    <xf numFmtId="39" fontId="109" fillId="0" borderId="0" xfId="4186" quotePrefix="1" applyNumberFormat="1" applyFont="1" applyFill="1" applyBorder="1" applyAlignment="1">
      <alignment horizontal="center" vertical="center" wrapText="1"/>
    </xf>
    <xf numFmtId="39" fontId="109" fillId="0" borderId="0" xfId="4186" applyNumberFormat="1" applyFont="1" applyBorder="1" applyAlignment="1">
      <alignment horizontal="center" vertical="center" wrapText="1"/>
    </xf>
    <xf numFmtId="0" fontId="108" fillId="0" borderId="0" xfId="4186" applyFont="1" applyBorder="1" applyAlignment="1">
      <alignment wrapText="1"/>
    </xf>
    <xf numFmtId="39" fontId="108" fillId="0" borderId="0" xfId="4186" applyNumberFormat="1" applyFont="1" applyFill="1" applyBorder="1" applyAlignment="1">
      <alignment wrapText="1"/>
    </xf>
    <xf numFmtId="39" fontId="110" fillId="0" borderId="0" xfId="4186" applyNumberFormat="1" applyFont="1" applyBorder="1" applyAlignment="1">
      <alignment wrapText="1"/>
    </xf>
    <xf numFmtId="4" fontId="105" fillId="0" borderId="0" xfId="4186" applyNumberFormat="1" applyFont="1" applyBorder="1"/>
    <xf numFmtId="0" fontId="108" fillId="0" borderId="57" xfId="4186" applyFont="1" applyBorder="1" applyAlignment="1">
      <alignment wrapText="1"/>
    </xf>
    <xf numFmtId="39" fontId="108" fillId="0" borderId="57" xfId="4186" applyNumberFormat="1" applyFont="1" applyFill="1" applyBorder="1" applyAlignment="1">
      <alignment wrapText="1"/>
    </xf>
    <xf numFmtId="39" fontId="108" fillId="0" borderId="57" xfId="4186" applyNumberFormat="1" applyFont="1" applyBorder="1" applyAlignment="1">
      <alignment wrapText="1"/>
    </xf>
    <xf numFmtId="195" fontId="105" fillId="0" borderId="57" xfId="4187" applyNumberFormat="1" applyFont="1" applyBorder="1"/>
    <xf numFmtId="0" fontId="105" fillId="0" borderId="0" xfId="4186" applyFont="1" applyBorder="1" applyAlignment="1">
      <alignment horizontal="right"/>
    </xf>
    <xf numFmtId="43" fontId="108" fillId="0" borderId="0" xfId="4187" applyFont="1" applyBorder="1" applyAlignment="1">
      <alignment wrapText="1"/>
    </xf>
    <xf numFmtId="43" fontId="108" fillId="0" borderId="0" xfId="4187" applyFont="1" applyFill="1" applyBorder="1" applyAlignment="1">
      <alignment wrapText="1"/>
    </xf>
    <xf numFmtId="43" fontId="105" fillId="0" borderId="0" xfId="4186" applyNumberFormat="1" applyFont="1" applyFill="1" applyBorder="1"/>
    <xf numFmtId="195" fontId="105" fillId="0" borderId="0" xfId="1" applyNumberFormat="1" applyFont="1" applyFill="1" applyBorder="1"/>
    <xf numFmtId="9" fontId="105" fillId="0" borderId="0" xfId="2" applyFont="1" applyFill="1" applyBorder="1"/>
    <xf numFmtId="195" fontId="105" fillId="0" borderId="0" xfId="4186" applyNumberFormat="1" applyFont="1" applyFill="1" applyBorder="1"/>
    <xf numFmtId="3" fontId="105" fillId="0" borderId="0" xfId="4186" applyNumberFormat="1" applyFont="1" applyFill="1" applyBorder="1"/>
    <xf numFmtId="38" fontId="103" fillId="0" borderId="0" xfId="4186" applyNumberFormat="1" applyFont="1" applyFill="1" applyBorder="1"/>
    <xf numFmtId="0" fontId="103" fillId="0" borderId="0" xfId="4186" applyFont="1" applyBorder="1" applyAlignment="1">
      <alignment vertical="center" wrapText="1"/>
    </xf>
    <xf numFmtId="0" fontId="0" fillId="0" borderId="0" xfId="0" applyFont="1" applyAlignment="1"/>
    <xf numFmtId="10" fontId="8" fillId="9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38" fontId="98" fillId="47" borderId="21" xfId="0" applyNumberFormat="1" applyFont="1" applyFill="1" applyBorder="1" applyAlignment="1">
      <alignment horizontal="center" vertical="center" wrapText="1"/>
    </xf>
    <xf numFmtId="3" fontId="98" fillId="47" borderId="21" xfId="0" applyNumberFormat="1" applyFont="1" applyFill="1" applyBorder="1" applyAlignment="1">
      <alignment horizontal="center" vertical="center" wrapText="1"/>
    </xf>
    <xf numFmtId="10" fontId="0" fillId="0" borderId="0" xfId="0" applyNumberFormat="1" applyFont="1" applyFill="1" applyBorder="1" applyAlignment="1"/>
    <xf numFmtId="0" fontId="106" fillId="0" borderId="0" xfId="4186" applyFont="1" applyBorder="1"/>
    <xf numFmtId="0" fontId="0" fillId="0" borderId="25" xfId="0" applyFont="1" applyFill="1" applyBorder="1" applyAlignment="1"/>
    <xf numFmtId="0" fontId="0" fillId="0" borderId="0" xfId="0" applyFont="1" applyBorder="1" applyAlignment="1"/>
    <xf numFmtId="0" fontId="0" fillId="0" borderId="25" xfId="0" applyFill="1" applyBorder="1" applyAlignment="1"/>
    <xf numFmtId="0" fontId="10" fillId="0" borderId="25" xfId="0" applyFont="1" applyFill="1" applyBorder="1" applyAlignment="1"/>
    <xf numFmtId="0" fontId="2" fillId="0" borderId="1" xfId="0" applyFont="1" applyFill="1" applyBorder="1" applyAlignment="1"/>
    <xf numFmtId="0" fontId="2" fillId="0" borderId="58" xfId="0" applyFont="1" applyFill="1" applyBorder="1" applyAlignment="1">
      <alignment wrapText="1"/>
    </xf>
    <xf numFmtId="0" fontId="0" fillId="0" borderId="33" xfId="0" applyFont="1" applyBorder="1" applyAlignment="1"/>
    <xf numFmtId="0" fontId="0" fillId="0" borderId="21" xfId="0" applyFont="1" applyBorder="1" applyAlignment="1"/>
    <xf numFmtId="0" fontId="2" fillId="0" borderId="21" xfId="0" applyFont="1" applyFill="1" applyBorder="1" applyAlignment="1">
      <alignment wrapText="1"/>
    </xf>
    <xf numFmtId="0" fontId="0" fillId="0" borderId="59" xfId="0" applyFont="1" applyFill="1" applyBorder="1" applyAlignment="1"/>
    <xf numFmtId="0" fontId="0" fillId="0" borderId="21" xfId="0" applyFont="1" applyFill="1" applyBorder="1" applyAlignment="1"/>
    <xf numFmtId="3" fontId="0" fillId="0" borderId="21" xfId="0" applyNumberFormat="1" applyBorder="1" applyAlignment="1">
      <alignment wrapText="1"/>
    </xf>
    <xf numFmtId="0" fontId="0" fillId="0" borderId="59" xfId="0" applyFill="1" applyBorder="1" applyAlignment="1"/>
    <xf numFmtId="0" fontId="2" fillId="0" borderId="21" xfId="0" applyFont="1" applyFill="1" applyBorder="1" applyAlignment="1"/>
    <xf numFmtId="3" fontId="0" fillId="0" borderId="21" xfId="0" applyNumberFormat="1" applyFont="1" applyFill="1" applyBorder="1" applyAlignment="1"/>
    <xf numFmtId="0" fontId="0" fillId="0" borderId="21" xfId="0" applyFill="1" applyBorder="1" applyAlignment="1"/>
    <xf numFmtId="0" fontId="10" fillId="0" borderId="59" xfId="0" applyFont="1" applyFill="1" applyBorder="1" applyAlignment="1"/>
    <xf numFmtId="0" fontId="2" fillId="0" borderId="62" xfId="0" applyFont="1" applyFill="1" applyBorder="1" applyAlignment="1"/>
    <xf numFmtId="0" fontId="0" fillId="0" borderId="18" xfId="0" applyFont="1" applyBorder="1" applyAlignment="1"/>
    <xf numFmtId="0" fontId="0" fillId="0" borderId="17" xfId="0" applyFont="1" applyBorder="1" applyAlignment="1"/>
    <xf numFmtId="0" fontId="113" fillId="0" borderId="0" xfId="0" applyFont="1" applyAlignment="1"/>
    <xf numFmtId="3" fontId="98" fillId="0" borderId="0" xfId="0" applyNumberFormat="1" applyFont="1" applyFill="1" applyBorder="1" applyAlignment="1">
      <alignment horizontal="center" vertical="center" wrapText="1"/>
    </xf>
    <xf numFmtId="3" fontId="103" fillId="0" borderId="0" xfId="0" applyNumberFormat="1" applyFont="1" applyFill="1" applyBorder="1" applyAlignment="1">
      <alignment horizontal="center" vertical="center" wrapText="1"/>
    </xf>
    <xf numFmtId="3" fontId="0" fillId="0" borderId="0" xfId="0" applyNumberFormat="1" applyFont="1" applyFill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3" fontId="98" fillId="0" borderId="2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Alignment="1">
      <alignment horizontal="center"/>
    </xf>
    <xf numFmtId="3" fontId="3" fillId="0" borderId="0" xfId="0" applyNumberFormat="1" applyFont="1" applyFill="1" applyBorder="1" applyAlignment="1">
      <alignment horizontal="center" vertical="center" wrapText="1"/>
    </xf>
    <xf numFmtId="3" fontId="0" fillId="0" borderId="0" xfId="0" applyNumberFormat="1" applyFont="1" applyFill="1" applyAlignment="1">
      <alignment wrapText="1"/>
    </xf>
    <xf numFmtId="3" fontId="0" fillId="0" borderId="0" xfId="0" applyNumberFormat="1" applyFont="1" applyFill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/>
    </xf>
    <xf numFmtId="3" fontId="0" fillId="0" borderId="0" xfId="0" applyNumberFormat="1" applyFont="1" applyAlignment="1"/>
    <xf numFmtId="3" fontId="98" fillId="0" borderId="24" xfId="0" applyNumberFormat="1" applyFont="1" applyFill="1" applyBorder="1" applyAlignment="1">
      <alignment horizontal="center" vertical="center"/>
    </xf>
    <xf numFmtId="3" fontId="98" fillId="0" borderId="21" xfId="0" quotePrefix="1" applyNumberFormat="1" applyFont="1" applyBorder="1" applyAlignment="1">
      <alignment horizontal="center"/>
    </xf>
    <xf numFmtId="0" fontId="113" fillId="0" borderId="18" xfId="0" applyFont="1" applyBorder="1" applyAlignment="1"/>
    <xf numFmtId="0" fontId="0" fillId="0" borderId="17" xfId="0" applyFont="1" applyFill="1" applyBorder="1" applyAlignment="1"/>
    <xf numFmtId="3" fontId="3" fillId="9" borderId="0" xfId="0" applyNumberFormat="1" applyFont="1" applyFill="1" applyBorder="1" applyAlignment="1">
      <alignment horizontal="center" vertical="center" wrapText="1"/>
    </xf>
    <xf numFmtId="3" fontId="8" fillId="0" borderId="55" xfId="0" applyNumberFormat="1" applyFont="1" applyFill="1" applyBorder="1" applyAlignment="1">
      <alignment vertical="center" wrapText="1"/>
    </xf>
    <xf numFmtId="10" fontId="2" fillId="0" borderId="0" xfId="0" applyNumberFormat="1" applyFont="1" applyFill="1" applyBorder="1" applyAlignment="1">
      <alignment horizontal="center" vertical="center" wrapText="1"/>
    </xf>
    <xf numFmtId="9" fontId="97" fillId="0" borderId="7" xfId="0" applyNumberFormat="1" applyFont="1" applyFill="1" applyBorder="1" applyAlignment="1">
      <alignment horizontal="center"/>
    </xf>
    <xf numFmtId="9" fontId="97" fillId="0" borderId="24" xfId="0" applyNumberFormat="1" applyFont="1" applyFill="1" applyBorder="1" applyAlignment="1">
      <alignment horizontal="center"/>
    </xf>
    <xf numFmtId="9" fontId="97" fillId="0" borderId="6" xfId="0" applyNumberFormat="1" applyFont="1" applyFill="1" applyBorder="1" applyAlignment="1">
      <alignment horizontal="center"/>
    </xf>
    <xf numFmtId="3" fontId="0" fillId="0" borderId="0" xfId="0" applyNumberFormat="1" applyFont="1" applyFill="1"/>
    <xf numFmtId="3" fontId="2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right" vertical="center" wrapText="1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10" fontId="1" fillId="0" borderId="22" xfId="2" applyNumberFormat="1" applyFont="1" applyFill="1" applyBorder="1" applyAlignment="1">
      <alignment horizontal="center" vertical="center" wrapText="1"/>
    </xf>
    <xf numFmtId="3" fontId="0" fillId="2" borderId="61" xfId="0" applyNumberFormat="1" applyFont="1" applyFill="1" applyBorder="1" applyAlignment="1">
      <alignment horizontal="center" vertical="center"/>
    </xf>
    <xf numFmtId="3" fontId="0" fillId="0" borderId="22" xfId="0" applyNumberFormat="1" applyFont="1" applyFill="1" applyBorder="1" applyAlignment="1">
      <alignment horizontal="center" vertical="center"/>
    </xf>
    <xf numFmtId="3" fontId="0" fillId="0" borderId="61" xfId="0" applyNumberFormat="1" applyFont="1" applyFill="1" applyBorder="1" applyAlignment="1">
      <alignment horizontal="center" vertical="center"/>
    </xf>
    <xf numFmtId="3" fontId="2" fillId="0" borderId="22" xfId="0" applyNumberFormat="1" applyFont="1" applyFill="1" applyBorder="1" applyAlignment="1">
      <alignment horizontal="center" vertical="center"/>
    </xf>
    <xf numFmtId="3" fontId="10" fillId="0" borderId="61" xfId="0" applyNumberFormat="1" applyFont="1" applyFill="1" applyBorder="1" applyAlignment="1">
      <alignment horizontal="center" vertical="center"/>
    </xf>
    <xf numFmtId="3" fontId="2" fillId="0" borderId="6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3" fontId="97" fillId="48" borderId="7" xfId="0" applyNumberFormat="1" applyFont="1" applyFill="1" applyBorder="1" applyAlignment="1">
      <alignment horizontal="center"/>
    </xf>
    <xf numFmtId="3" fontId="97" fillId="48" borderId="24" xfId="0" applyNumberFormat="1" applyFont="1" applyFill="1" applyBorder="1" applyAlignment="1">
      <alignment horizontal="center"/>
    </xf>
    <xf numFmtId="3" fontId="97" fillId="48" borderId="6" xfId="0" applyNumberFormat="1" applyFont="1" applyFill="1" applyBorder="1" applyAlignment="1">
      <alignment horizontal="center"/>
    </xf>
    <xf numFmtId="0" fontId="97" fillId="48" borderId="12" xfId="0" applyFont="1" applyFill="1" applyBorder="1" applyAlignment="1">
      <alignment horizontal="center" vertical="center"/>
    </xf>
    <xf numFmtId="3" fontId="0" fillId="0" borderId="0" xfId="0" applyNumberFormat="1" applyAlignment="1">
      <alignment vertical="center" wrapText="1"/>
    </xf>
    <xf numFmtId="3" fontId="0" fillId="0" borderId="0" xfId="0" applyNumberFormat="1" applyFont="1" applyAlignment="1">
      <alignment wrapText="1"/>
    </xf>
    <xf numFmtId="10" fontId="8" fillId="0" borderId="0" xfId="0" applyNumberFormat="1" applyFont="1" applyFill="1" applyBorder="1" applyAlignment="1">
      <alignment horizontal="center" vertical="center" wrapText="1"/>
    </xf>
    <xf numFmtId="3" fontId="8" fillId="0" borderId="0" xfId="0" applyNumberFormat="1" applyFont="1" applyAlignment="1">
      <alignment wrapText="1"/>
    </xf>
    <xf numFmtId="3" fontId="96" fillId="0" borderId="32" xfId="0" applyNumberFormat="1" applyFont="1" applyFill="1" applyBorder="1" applyAlignment="1">
      <alignment horizontal="center" wrapText="1"/>
    </xf>
    <xf numFmtId="3" fontId="96" fillId="0" borderId="31" xfId="0" applyNumberFormat="1" applyFont="1" applyFill="1" applyBorder="1" applyAlignment="1">
      <alignment horizontal="center" wrapText="1"/>
    </xf>
    <xf numFmtId="3" fontId="3" fillId="9" borderId="0" xfId="0" applyNumberFormat="1" applyFont="1" applyFill="1" applyBorder="1" applyAlignment="1">
      <alignment horizontal="center" vertical="center" wrapText="1"/>
    </xf>
    <xf numFmtId="3" fontId="96" fillId="0" borderId="30" xfId="0" applyNumberFormat="1" applyFont="1" applyFill="1" applyBorder="1" applyAlignment="1">
      <alignment horizontal="center" wrapText="1"/>
    </xf>
    <xf numFmtId="3" fontId="103" fillId="0" borderId="32" xfId="0" applyNumberFormat="1" applyFont="1" applyFill="1" applyBorder="1" applyAlignment="1">
      <alignment horizontal="center" vertical="center" wrapText="1"/>
    </xf>
    <xf numFmtId="3" fontId="103" fillId="0" borderId="31" xfId="0" applyNumberFormat="1" applyFont="1" applyFill="1" applyBorder="1" applyAlignment="1">
      <alignment horizontal="center" vertical="center" wrapText="1"/>
    </xf>
    <xf numFmtId="3" fontId="103" fillId="0" borderId="30" xfId="0" applyNumberFormat="1" applyFont="1" applyFill="1" applyBorder="1" applyAlignment="1">
      <alignment horizontal="center" vertical="center" wrapText="1"/>
    </xf>
    <xf numFmtId="37" fontId="106" fillId="0" borderId="0" xfId="4186" quotePrefix="1" applyNumberFormat="1" applyFont="1" applyAlignment="1">
      <alignment horizontal="left"/>
    </xf>
    <xf numFmtId="37" fontId="106" fillId="0" borderId="0" xfId="4186" applyNumberFormat="1" applyFont="1" applyAlignment="1">
      <alignment horizontal="left"/>
    </xf>
  </cellXfs>
  <cellStyles count="4188">
    <cellStyle name="_(관계사명) 총괄손익요약 (03_02월)" xfId="3"/>
    <cellStyle name="_▲ATM090223" xfId="4"/>
    <cellStyle name="_09下展開計画0902" xfId="5"/>
    <cellStyle name="_①新規提携（銀行）" xfId="6"/>
    <cellStyle name="_2004년3월 손익총괄(동화씨마)" xfId="7"/>
    <cellStyle name="_2004년3월 손익총괄(동화씨마)_ABCP Interest July 09 to Feb 2010" xfId="8"/>
    <cellStyle name="_2004년3월 손익총괄(동화씨마)_CUOPON INT CP MTN" xfId="9"/>
    <cellStyle name="_②ネットバンク" xfId="10"/>
    <cellStyle name="_2月（日次）" xfId="11"/>
    <cellStyle name="_③新規提携（ノンバンク）" xfId="12"/>
    <cellStyle name="_④ＡＣＳキャンペーン" xfId="13"/>
    <cellStyle name="_⑤ノンバンクキャンペーン" xfId="14"/>
    <cellStyle name="_ACS共同施策" xfId="15"/>
    <cellStyle name="_ＡＴＭ・Ｇ営業部" xfId="16"/>
    <cellStyle name="_ＡＴＭ計画_090223（従量制マージ）" xfId="17"/>
    <cellStyle name="_Book2" xfId="18"/>
    <cellStyle name="_Book4" xfId="19"/>
    <cellStyle name="_Book4_ABCP Interest July 09 to Feb 2010" xfId="20"/>
    <cellStyle name="_Book4_CUOPON INT CP MTN" xfId="21"/>
    <cellStyle name="_ET_STYLE_NoName_00_" xfId="22"/>
    <cellStyle name="_OUTPUT" xfId="23"/>
    <cellStyle name="_Sheet1" xfId="24"/>
    <cellStyle name="_Sheet1_1" xfId="25"/>
    <cellStyle name="_Sheet2" xfId="26"/>
    <cellStyle name="_Sheet3" xfId="27"/>
    <cellStyle name="_イオン提示件数シナリオ" xfId="28"/>
    <cellStyle name="_サマリ資料" xfId="29"/>
    <cellStyle name="_データ" xfId="30"/>
    <cellStyle name="_テーブル" xfId="31"/>
    <cellStyle name="_テーブル_1" xfId="32"/>
    <cellStyle name="_テーブル2" xfId="33"/>
    <cellStyle name="_동화씨마 매출보고(2003년)" xfId="34"/>
    <cellStyle name="_동화씨마 요약손익보고_경영관리(2004.4월)" xfId="35"/>
    <cellStyle name="_동화씨마 요약손익보고_경영관리(2004.4월)_ABCP Interest July 09 to Feb 2010" xfId="36"/>
    <cellStyle name="_동화씨마 요약손익보고_경영관리(2004.4월)_CUOPON INT CP MTN" xfId="37"/>
    <cellStyle name="_동화씨마 재고현황(12월분)" xfId="38"/>
    <cellStyle name="_동화씨마 재고현황(12월분)_ABCP Interest July 09 to Feb 2010" xfId="39"/>
    <cellStyle name="_동화씨마 재고현황(12월분)_CUOPON INT CP MTN" xfId="40"/>
    <cellStyle name="_동화씨마_재고보고(04_01월)" xfId="41"/>
    <cellStyle name="_동화씨마_재고보고(04_01월)_ABCP Interest July 09 to Feb 2010" xfId="42"/>
    <cellStyle name="_동화씨마_재고보고(04_01월)_CUOPON INT CP MTN" xfId="43"/>
    <cellStyle name="_동화씨마_재고보고(04_01월)02" xfId="44"/>
    <cellStyle name="_동화씨마_재고보고(04_01월)02_ABCP Interest July 09 to Feb 2010" xfId="45"/>
    <cellStyle name="_동화씨마_재고보고(04_01월)02_CUOPON INT CP MTN" xfId="46"/>
    <cellStyle name="_사본 - 003 동화테크우드04월" xfId="47"/>
    <cellStyle name="_사본 - 005 동화TIS04월" xfId="48"/>
    <cellStyle name="_외주시공비 보고내역(2003)_수정분" xfId="49"/>
    <cellStyle name="_월간보고_2003년1월 손익자료" xfId="50"/>
    <cellStyle name="_월간보고_2003년1월 손익자료_ABCP Interest July 09 to Feb 2010" xfId="51"/>
    <cellStyle name="_월간보고_2003년1월 손익자료_CUOPON INT CP MTN" xfId="52"/>
    <cellStyle name="_월간보고_2003년2월 손익자료(보고용3.17)" xfId="53"/>
    <cellStyle name="_월간보고_2003년2월 손익자료(보고용3.17)_ABCP Interest July 09 to Feb 2010" xfId="54"/>
    <cellStyle name="_월간보고_2003년2월 손익자료(보고용3.17)_CUOPON INT CP MTN" xfId="55"/>
    <cellStyle name="_인물건비" xfId="56"/>
    <cellStyle name="_인물건비(동화씨마)" xfId="57"/>
    <cellStyle name="_인물건비_ABCP Interest July 09 to Feb 2010" xfId="58"/>
    <cellStyle name="_인물건비_CUOPON INT CP MTN" xfId="59"/>
    <cellStyle name="_총괄손익요약(동화씨마)_200404" xfId="60"/>
    <cellStyle name="_총괄손익요약_동화씨마(04_04월)" xfId="61"/>
    <cellStyle name="_총괄손익요약_동화씨마(04_04월)_ABCP Interest July 09 to Feb 2010" xfId="62"/>
    <cellStyle name="_총괄손익요약_동화씨마(04_04월)_CUOPON INT CP MTN" xfId="63"/>
    <cellStyle name="_총괄손익요약양식" xfId="64"/>
    <cellStyle name="_件数シナリオ&amp;適用テーブル" xfId="65"/>
    <cellStyle name="_月次サマリ" xfId="66"/>
    <cellStyle name="_月次展開（大本）" xfId="67"/>
    <cellStyle name="_減価償却費" xfId="68"/>
    <cellStyle name="_計画" xfId="69"/>
    <cellStyle name="_設置計画" xfId="70"/>
    <cellStyle name="_費用使用サマリ" xfId="71"/>
    <cellStyle name="_運用費用final" xfId="72"/>
    <cellStyle name="| のバックアップ" xfId="73"/>
    <cellStyle name="=E:\WINNT\SYSTEM32\COMMAND.COM" xfId="74"/>
    <cellStyle name="‡" xfId="75"/>
    <cellStyle name="‡_060304" xfId="76"/>
    <cellStyle name="‡_0805a " xfId="77"/>
    <cellStyle name="‡_0805a _ABCP Interest July 09 to Feb 2010" xfId="78"/>
    <cellStyle name="‡_0805a _CUOPON INT CP MTN" xfId="79"/>
    <cellStyle name="‡_Accounts 040504" xfId="80"/>
    <cellStyle name="‡_Accounts 040504_07_DGI(04_09월)_03" xfId="81"/>
    <cellStyle name="‡_Accounts 040504_07_DGI(04_09월)_04" xfId="82"/>
    <cellStyle name="‡_Accounts 040504_6.자금운영계획" xfId="83"/>
    <cellStyle name="‡_Accounts 040504A" xfId="84"/>
    <cellStyle name="‡_Accounts 040504A_07_DGI(04_09월)_03" xfId="85"/>
    <cellStyle name="‡_Accounts 040504A_07_DGI(04_09월)_04" xfId="86"/>
    <cellStyle name="‡_Accounts 040504A_6.자금운영계획" xfId="87"/>
    <cellStyle name="‡_Accounts 060404" xfId="88"/>
    <cellStyle name="‡_Accounts 060404_07_DGI(04_09월)_03" xfId="89"/>
    <cellStyle name="‡_Accounts 060404_07_DGI(04_09월)_04" xfId="90"/>
    <cellStyle name="‡_Accounts 060404_6.자금운영계획" xfId="91"/>
    <cellStyle name="‡_Analysis - Direct  Selling Expenses" xfId="92"/>
    <cellStyle name="‡_Analysis - Direct  Selling Expenses_DFB Org" xfId="93"/>
    <cellStyle name="‡_Book1" xfId="94"/>
    <cellStyle name="‡_Book1_0805a " xfId="95"/>
    <cellStyle name="‡_Book1_MDF - 040905" xfId="96"/>
    <cellStyle name="‡_Book1_MDF 081105" xfId="97"/>
    <cellStyle name="‡_Book1_MRU - 041005" xfId="98"/>
    <cellStyle name="‡_Book1_MRU 040805" xfId="99"/>
    <cellStyle name="‡_Book1_MRU 040905" xfId="100"/>
    <cellStyle name="‡_Book1_MRU 071105" xfId="101"/>
    <cellStyle name="‡_Book1_MRU Acc - 040705" xfId="102"/>
    <cellStyle name="‡_Book1_sum con 2005" xfId="103"/>
    <cellStyle name="‡_Book27" xfId="104"/>
    <cellStyle name="‡_Budget 2004 Capital (1)" xfId="105"/>
    <cellStyle name="‡_Budget 2004 Capital (1)_DFB Org" xfId="106"/>
    <cellStyle name="‡_Cash Flow Revised 040213" xfId="107"/>
    <cellStyle name="‡_Cash Flow Revised 040213_appendix 9 06041" xfId="108"/>
    <cellStyle name="‡_Cash Flow Revised 040213_Book1" xfId="109"/>
    <cellStyle name="‡_Cash Flow Revised 040213_Book16" xfId="110"/>
    <cellStyle name="‡_Cash Flow Revised 040213_Book22" xfId="111"/>
    <cellStyle name="‡_Cash Flow Revised 040213_DFB (가동,원가,원재료April 04)" xfId="112"/>
    <cellStyle name="‡_Cash Flow Revised 040213_DFB 040608" xfId="113"/>
    <cellStyle name="‡_Cash Flow Revised 040213_DFB 040609" xfId="114"/>
    <cellStyle name="‡_Cash Flow Revised 040213_DFB 040614" xfId="115"/>
    <cellStyle name="‡_Cash Flow Revised 040213_June '04" xfId="116"/>
    <cellStyle name="‡_Cash Flow Revised 040213_June '04_DFB Org" xfId="117"/>
    <cellStyle name="‡_Cash Flow Revised 040213_LOG ANALYSIS 0504" xfId="118"/>
    <cellStyle name="‡_Cash Flow Revised 040213_LOG ANALYSIS 0504_DFB Org" xfId="119"/>
    <cellStyle name="‡_Cash Flow Revised 040213_LOG ANALYSIS 0504_Monthly report Pro(May 04)" xfId="120"/>
    <cellStyle name="‡_Cash Flow Revised 040213_LOG ANALYSIS 0504_Production(04.06)" xfId="121"/>
    <cellStyle name="‡_Cash Flow Revised 040213_LOG ANALYSIS 0504_Production(04.07)" xfId="122"/>
    <cellStyle name="‡_Cash Flow Revised 040213_LOG ANALYSIS 0504_Production(04.07)1" xfId="123"/>
    <cellStyle name="‡_Cash Flow Revised 040213_LOG ANALYSIS 0604" xfId="124"/>
    <cellStyle name="‡_Cash Flow Revised 040213_LOG ANALYSIS 0604_DFB Org" xfId="125"/>
    <cellStyle name="‡_Cash Flow Revised 040213_Manpower report Aug04" xfId="126"/>
    <cellStyle name="‡_Cash Flow Revised 040213_Manpower report Jul04" xfId="127"/>
    <cellStyle name="‡_Cash Flow Revised 040213_Manpower report Jun04" xfId="128"/>
    <cellStyle name="‡_Cash Flow Revised 040213_Market Monthly Report - Jun 04" xfId="129"/>
    <cellStyle name="‡_Cash Flow Revised 040213_May '04" xfId="130"/>
    <cellStyle name="‡_Cash Flow Revised 040213_May '04_DFB Org" xfId="131"/>
    <cellStyle name="‡_Cash Flow Revised 040213_May '04_Monthly report Pro(May 04)" xfId="132"/>
    <cellStyle name="‡_Cash Flow Revised 040213_May '04_Production(04.06)" xfId="133"/>
    <cellStyle name="‡_Cash Flow Revised 040213_May '04_Production(04.07)" xfId="134"/>
    <cellStyle name="‡_Cash Flow Revised 040213_May '04_Production(04.07)1" xfId="135"/>
    <cellStyle name="‡_Cash Flow Revised 040213_Monthly report Pro(May 04)" xfId="136"/>
    <cellStyle name="‡_Cash Flow Revised 040213_MRU LOG ANALYSIS 0604 - FINAL" xfId="137"/>
    <cellStyle name="‡_Cash Flow Revised 040213_MRU LOG ANALYSIS 0604 - FINAL_DFB Org" xfId="138"/>
    <cellStyle name="‡_Cash Flow Revised 040213_MRU LOG ANALYSIS 0704" xfId="139"/>
    <cellStyle name="‡_Cash Flow Revised 040213_MRU LOG ANALYSIS 0704_DFB Org" xfId="140"/>
    <cellStyle name="‡_Cash Flow Revised 040213_Production(04.06)" xfId="141"/>
    <cellStyle name="‡_Cash Flow Revised 040213_Production(04.07)" xfId="142"/>
    <cellStyle name="‡_Cash Flow Revised 040213_Production(04.07)1" xfId="143"/>
    <cellStyle name="‡_Cash Flow Revised 040213_Sales deduction - July'04" xfId="144"/>
    <cellStyle name="‡_Cash Flow Revised 040213_Sheet1" xfId="145"/>
    <cellStyle name="‡_COST (2)" xfId="146"/>
    <cellStyle name="‡_COST (2)_appendix 9 06041" xfId="147"/>
    <cellStyle name="‡_COST (2)_Book16" xfId="148"/>
    <cellStyle name="‡_COST (2)_Book22" xfId="149"/>
    <cellStyle name="‡_COST (2)_DFB (가동,원가,원재료April 04)" xfId="150"/>
    <cellStyle name="‡_COST (2)_DFB 040608" xfId="151"/>
    <cellStyle name="‡_COST (2)_DFB 040609" xfId="152"/>
    <cellStyle name="‡_COST (2)_DFB 040614" xfId="153"/>
    <cellStyle name="‡_COST (2)_LOG ANALYSIS 0604" xfId="154"/>
    <cellStyle name="‡_COST (2)_Manpower report Aug04" xfId="155"/>
    <cellStyle name="‡_COST (2)_Manpower report Jul04" xfId="156"/>
    <cellStyle name="‡_COST (2)_Manpower report Jun04" xfId="157"/>
    <cellStyle name="‡_COST (2)_Market Monthly Report - Jun 04" xfId="158"/>
    <cellStyle name="‡_COST (2)_Monthly report Pro(May 04)" xfId="159"/>
    <cellStyle name="‡_COST (2)_MRU LOG ANALYSIS 0604 - FINAL" xfId="160"/>
    <cellStyle name="‡_COST (2)_MRU LOG ANALYSIS 0704" xfId="161"/>
    <cellStyle name="‡_COST (2)_Production(04.06)" xfId="162"/>
    <cellStyle name="‡_COST (2)_Production(04.07)" xfId="163"/>
    <cellStyle name="‡_COST (2)_Production(04.07)1" xfId="164"/>
    <cellStyle name="‡_COST (2)_Sales deduction - July'04" xfId="165"/>
    <cellStyle name="‡_COST (2)_Sheet1" xfId="166"/>
    <cellStyle name="‡_Cost Sheet" xfId="167"/>
    <cellStyle name="‡_Cost Sheet_0805a " xfId="168"/>
    <cellStyle name="‡_Cost Sheet_0805a _ABCP Interest July 09 to Feb 2010" xfId="169"/>
    <cellStyle name="‡_Cost Sheet_0805a _CUOPON INT CP MTN" xfId="170"/>
    <cellStyle name="‡_Cost Sheet_Analysis - Direct  Selling Expenses" xfId="171"/>
    <cellStyle name="‡_Cost Sheet_Analysis - Direct  Selling Expenses_DFB Org" xfId="172"/>
    <cellStyle name="‡_Cost Sheet_appendix 9 06041" xfId="173"/>
    <cellStyle name="‡_Cost Sheet_Book1" xfId="174"/>
    <cellStyle name="‡_Cost Sheet_Book16" xfId="175"/>
    <cellStyle name="‡_Cost Sheet_Book16_1" xfId="176"/>
    <cellStyle name="‡_Cost Sheet_Book16_DFB Org" xfId="177"/>
    <cellStyle name="‡_Cost Sheet_Book16_Monthly report Pro(May 04)" xfId="178"/>
    <cellStyle name="‡_Cost Sheet_Book16_Production(04.06)" xfId="179"/>
    <cellStyle name="‡_Cost Sheet_Book16_Production(04.07)" xfId="180"/>
    <cellStyle name="‡_Cost Sheet_Book16_Production(04.07)1" xfId="181"/>
    <cellStyle name="‡_Cost Sheet_Book22" xfId="182"/>
    <cellStyle name="‡_Cost Sheet_Book27" xfId="183"/>
    <cellStyle name="‡_Cost Sheet_DFB (가동,원가,원재료April 04)" xfId="184"/>
    <cellStyle name="‡_Cost Sheet_DFB 040608" xfId="185"/>
    <cellStyle name="‡_Cost Sheet_DFB 040609" xfId="186"/>
    <cellStyle name="‡_Cost Sheet_DFB 040614" xfId="187"/>
    <cellStyle name="‡_Cost Sheet_DFB Org" xfId="188"/>
    <cellStyle name="‡_Cost Sheet_FUND FLOW JULY 2004" xfId="189"/>
    <cellStyle name="‡_Cost Sheet_FUND FLOW JULY 2004_DFB Org" xfId="190"/>
    <cellStyle name="‡_Cost Sheet_JULY 2004" xfId="191"/>
    <cellStyle name="‡_Cost Sheet_JULY 2004_DFB Org" xfId="192"/>
    <cellStyle name="‡_Cost Sheet_June '04" xfId="193"/>
    <cellStyle name="‡_Cost Sheet_June '04_DFB Org" xfId="194"/>
    <cellStyle name="‡_Cost Sheet_JUNE 2004" xfId="195"/>
    <cellStyle name="‡_Cost Sheet_JUNE 2004_DFB Org" xfId="196"/>
    <cellStyle name="‡_Cost Sheet_LOG ANALYSIS 0504" xfId="197"/>
    <cellStyle name="‡_Cost Sheet_LOG ANALYSIS 0504_DFB Org" xfId="198"/>
    <cellStyle name="‡_Cost Sheet_LOG ANALYSIS 0504_Monthly report Pro(May 04)" xfId="199"/>
    <cellStyle name="‡_Cost Sheet_LOG ANALYSIS 0504_Production(04.06)" xfId="200"/>
    <cellStyle name="‡_Cost Sheet_LOG ANALYSIS 0504_Production(04.07)" xfId="201"/>
    <cellStyle name="‡_Cost Sheet_LOG ANALYSIS 0504_Production(04.07)1" xfId="202"/>
    <cellStyle name="‡_Cost Sheet_LOG ANALYSIS 0604" xfId="203"/>
    <cellStyle name="‡_Cost Sheet_LOG ANALYSIS 0604_DFB Org" xfId="204"/>
    <cellStyle name="‡_Cost Sheet_Manpower report Aug04" xfId="205"/>
    <cellStyle name="‡_Cost Sheet_Manpower report Jul04" xfId="206"/>
    <cellStyle name="‡_Cost Sheet_Manpower report Jun04" xfId="207"/>
    <cellStyle name="‡_Cost Sheet_Market Monthly Report - Jun 04" xfId="208"/>
    <cellStyle name="‡_Cost Sheet_May '04" xfId="209"/>
    <cellStyle name="‡_Cost Sheet_May '04_DFB Org" xfId="210"/>
    <cellStyle name="‡_Cost Sheet_May '04_Monthly report Pro(May 04)" xfId="211"/>
    <cellStyle name="‡_Cost Sheet_May '04_Production(04.06)" xfId="212"/>
    <cellStyle name="‡_Cost Sheet_May '04_Production(04.07)" xfId="213"/>
    <cellStyle name="‡_Cost Sheet_May '04_Production(04.07)1" xfId="214"/>
    <cellStyle name="‡_Cost Sheet_MDF - 040905" xfId="215"/>
    <cellStyle name="‡_Cost Sheet_MDF - 040905_ABCP Interest July 09 to Feb 2010" xfId="216"/>
    <cellStyle name="‡_Cost Sheet_MDF - 040905_CUOPON INT CP MTN" xfId="217"/>
    <cellStyle name="‡_Cost Sheet_MDF 081105" xfId="218"/>
    <cellStyle name="‡_Cost Sheet_MDF 081105_ABCP Interest July 09 to Feb 2010" xfId="219"/>
    <cellStyle name="‡_Cost Sheet_MDF 081105_CUOPON INT CP MTN" xfId="220"/>
    <cellStyle name="‡_Cost Sheet_Monthly report Pro(May 04)" xfId="221"/>
    <cellStyle name="‡_Cost Sheet_MRU - 041005" xfId="222"/>
    <cellStyle name="‡_Cost Sheet_MRU - 041005_ABCP Interest July 09 to Feb 2010" xfId="223"/>
    <cellStyle name="‡_Cost Sheet_MRU - 041005_CUOPON INT CP MTN" xfId="224"/>
    <cellStyle name="‡_Cost Sheet_MRU 040805" xfId="225"/>
    <cellStyle name="‡_Cost Sheet_MRU 040805_ABCP Interest July 09 to Feb 2010" xfId="226"/>
    <cellStyle name="‡_Cost Sheet_MRU 040805_CUOPON INT CP MTN" xfId="227"/>
    <cellStyle name="‡_Cost Sheet_MRU 040905" xfId="228"/>
    <cellStyle name="‡_Cost Sheet_MRU 040905_ABCP Interest July 09 to Feb 2010" xfId="229"/>
    <cellStyle name="‡_Cost Sheet_MRU 040905_CUOPON INT CP MTN" xfId="230"/>
    <cellStyle name="‡_Cost Sheet_MRU 071105" xfId="231"/>
    <cellStyle name="‡_Cost Sheet_MRU 071105_ABCP Interest July 09 to Feb 2010" xfId="232"/>
    <cellStyle name="‡_Cost Sheet_MRU 071105_CUOPON INT CP MTN" xfId="233"/>
    <cellStyle name="‡_Cost Sheet_MRU Acc - 040705" xfId="234"/>
    <cellStyle name="‡_Cost Sheet_MRU Acc - 040705_ABCP Interest July 09 to Feb 2010" xfId="235"/>
    <cellStyle name="‡_Cost Sheet_MRU Acc - 040705_CUOPON INT CP MTN" xfId="236"/>
    <cellStyle name="‡_Cost Sheet_MRU LOG ANALYSIS 0604 - FINAL" xfId="237"/>
    <cellStyle name="‡_Cost Sheet_MRU LOG ANALYSIS 0604 - FINAL_DFB Org" xfId="238"/>
    <cellStyle name="‡_Cost Sheet_MRU LOG ANALYSIS 0704" xfId="239"/>
    <cellStyle name="‡_Cost Sheet_MRU LOG ANALYSIS 0704_DFB Org" xfId="240"/>
    <cellStyle name="‡_Cost Sheet_Production(04.06)" xfId="241"/>
    <cellStyle name="‡_Cost Sheet_Production(04.07)" xfId="242"/>
    <cellStyle name="‡_Cost Sheet_Production(04.07)1" xfId="243"/>
    <cellStyle name="‡_Cost Sheet_Sales deduction - July'04" xfId="244"/>
    <cellStyle name="‡_Cost Sheet_Sheet1" xfId="245"/>
    <cellStyle name="‡_Cost Sheet_sum con 2005" xfId="246"/>
    <cellStyle name="‡_Cost Sheet_sum con 2005_ABCP Interest July 09 to Feb 2010" xfId="247"/>
    <cellStyle name="‡_Cost Sheet_sum con 2005_CUOPON INT CP MTN" xfId="248"/>
    <cellStyle name="‡_DFB 040213" xfId="249"/>
    <cellStyle name="‡_DFB 040213_0805a " xfId="250"/>
    <cellStyle name="‡_DFB 040213_MDF - 040905" xfId="251"/>
    <cellStyle name="‡_DFB 040213_MDF 081105" xfId="252"/>
    <cellStyle name="‡_DFB 040213_MRU - 041005" xfId="253"/>
    <cellStyle name="‡_DFB 040213_MRU 040805" xfId="254"/>
    <cellStyle name="‡_DFB 040213_MRU 040905" xfId="255"/>
    <cellStyle name="‡_DFB 040213_MRU 071105" xfId="256"/>
    <cellStyle name="‡_DFB 040213_MRU Acc - 040705" xfId="257"/>
    <cellStyle name="‡_DFB Org" xfId="258"/>
    <cellStyle name="‡_MDF - 040905" xfId="259"/>
    <cellStyle name="‡_MDF - 040905_ABCP Interest July 09 to Feb 2010" xfId="260"/>
    <cellStyle name="‡_MDF - 040905_CUOPON INT CP MTN" xfId="261"/>
    <cellStyle name="‡_MDF 081105" xfId="262"/>
    <cellStyle name="‡_MDF 081105_ABCP Interest July 09 to Feb 2010" xfId="263"/>
    <cellStyle name="‡_MDF 081105_CUOPON INT CP MTN" xfId="264"/>
    <cellStyle name="‡_MRU - 041005" xfId="265"/>
    <cellStyle name="‡_MRU - 041005_ABCP Interest July 09 to Feb 2010" xfId="266"/>
    <cellStyle name="‡_MRU - 041005_CUOPON INT CP MTN" xfId="267"/>
    <cellStyle name="‡_MRU 040805" xfId="268"/>
    <cellStyle name="‡_MRU 040805_ABCP Interest July 09 to Feb 2010" xfId="269"/>
    <cellStyle name="‡_MRU 040805_CUOPON INT CP MTN" xfId="270"/>
    <cellStyle name="‡_MRU 040905" xfId="271"/>
    <cellStyle name="‡_MRU 040905_ABCP Interest July 09 to Feb 2010" xfId="272"/>
    <cellStyle name="‡_MRU 040905_CUOPON INT CP MTN" xfId="273"/>
    <cellStyle name="‡_MRU 071105" xfId="274"/>
    <cellStyle name="‡_MRU 071105_ABCP Interest July 09 to Feb 2010" xfId="275"/>
    <cellStyle name="‡_MRU 071105_CUOPON INT CP MTN" xfId="276"/>
    <cellStyle name="‡_MRU Acc - 040705" xfId="277"/>
    <cellStyle name="‡_MRU Acc - 040705_ABCP Interest July 09 to Feb 2010" xfId="278"/>
    <cellStyle name="‡_MRU Acc - 040705_CUOPON INT CP MTN" xfId="279"/>
    <cellStyle name="‡_Sales forecast nov04" xfId="280"/>
    <cellStyle name="‡_Sales forecast nov04_ABCP Interest July 09 to Feb 2010" xfId="281"/>
    <cellStyle name="‡_Sales forecast nov04_CUOPON INT CP MTN" xfId="282"/>
    <cellStyle name="‡_sum con 2005" xfId="283"/>
    <cellStyle name="" xfId="284"/>
    <cellStyle name="_060304" xfId="285"/>
    <cellStyle name="_0805a " xfId="286"/>
    <cellStyle name="_Accounts 040504" xfId="287"/>
    <cellStyle name="_Accounts 040504_07_DGI(04_09월)_03" xfId="288"/>
    <cellStyle name="_Accounts 040504_07_DGI(04_09월)_04" xfId="289"/>
    <cellStyle name="_Accounts 040504_6.자금운영계획" xfId="290"/>
    <cellStyle name="_Accounts 040504A" xfId="291"/>
    <cellStyle name="_Accounts 040504A_07_DGI(04_09월)_03" xfId="292"/>
    <cellStyle name="_Accounts 040504A_07_DGI(04_09월)_04" xfId="293"/>
    <cellStyle name="_Accounts 040504A_6.자금운영계획" xfId="294"/>
    <cellStyle name="_Accounts 060404" xfId="295"/>
    <cellStyle name="_Accounts 060404_07_DGI(04_09월)_03" xfId="296"/>
    <cellStyle name="_Accounts 060404_07_DGI(04_09월)_04" xfId="297"/>
    <cellStyle name="_Accounts 060404_6.자금운영계획" xfId="298"/>
    <cellStyle name="_COST (2)" xfId="299"/>
    <cellStyle name="_COST (2)_appendix 9 06041" xfId="300"/>
    <cellStyle name="_COST (2)_Book16" xfId="301"/>
    <cellStyle name="_COST (2)_Book22" xfId="302"/>
    <cellStyle name="_COST (2)_DFB (가동,원가,원재료April 04)" xfId="303"/>
    <cellStyle name="_COST (2)_DFB 040608" xfId="304"/>
    <cellStyle name="_COST (2)_DFB 040609" xfId="305"/>
    <cellStyle name="_COST (2)_DFB 040614" xfId="306"/>
    <cellStyle name="_COST (2)_LOG ANALYSIS 0604" xfId="307"/>
    <cellStyle name="_COST (2)_Manpower report Aug04" xfId="308"/>
    <cellStyle name="_COST (2)_Manpower report Jul04" xfId="309"/>
    <cellStyle name="_COST (2)_Manpower report Jun04" xfId="310"/>
    <cellStyle name="_COST (2)_Market Monthly Report - Jun 04" xfId="311"/>
    <cellStyle name="_COST (2)_Monthly report Pro(May 04)" xfId="312"/>
    <cellStyle name="_COST (2)_MRU LOG ANALYSIS 0604 - FINAL" xfId="313"/>
    <cellStyle name="_COST (2)_MRU LOG ANALYSIS 0704" xfId="314"/>
    <cellStyle name="_COST (2)_Production(04.06)" xfId="315"/>
    <cellStyle name="_COST (2)_Production(04.07)" xfId="316"/>
    <cellStyle name="_COST (2)_Production(04.07)1" xfId="317"/>
    <cellStyle name="_COST (2)_Sales deduction - July'04" xfId="318"/>
    <cellStyle name="_COST (2)_Sheet1" xfId="319"/>
    <cellStyle name="_MDF - 040905" xfId="320"/>
    <cellStyle name="_MDF 081105" xfId="321"/>
    <cellStyle name="_MRU - 041005" xfId="322"/>
    <cellStyle name="_MRU 040805" xfId="323"/>
    <cellStyle name="_MRU 040905" xfId="324"/>
    <cellStyle name="_MRU 071105" xfId="325"/>
    <cellStyle name="_MRU Acc - 040705" xfId="326"/>
    <cellStyle name="_sum con 2005" xfId="327"/>
    <cellStyle name="0,0_x000d__x000a_NA_x000d__x000a_" xfId="328"/>
    <cellStyle name="20% - アクセント 1" xfId="329"/>
    <cellStyle name="20% - アクセント 2" xfId="330"/>
    <cellStyle name="20% - アクセント 3" xfId="331"/>
    <cellStyle name="20% - アクセント 4" xfId="332"/>
    <cellStyle name="20% - アクセント 5" xfId="333"/>
    <cellStyle name="20% - アクセント 6" xfId="334"/>
    <cellStyle name="40% - アクセント 1" xfId="335"/>
    <cellStyle name="40% - アクセント 2" xfId="336"/>
    <cellStyle name="40% - アクセント 3" xfId="337"/>
    <cellStyle name="40% - アクセント 4" xfId="338"/>
    <cellStyle name="40% - アクセント 5" xfId="339"/>
    <cellStyle name="40% - アクセント 6" xfId="340"/>
    <cellStyle name="60% - アクセント 1" xfId="341"/>
    <cellStyle name="60% - アクセント 2" xfId="342"/>
    <cellStyle name="60% - アクセント 3" xfId="343"/>
    <cellStyle name="60% - アクセント 4" xfId="344"/>
    <cellStyle name="60% - アクセント 5" xfId="345"/>
    <cellStyle name="60% - アクセント 6" xfId="346"/>
    <cellStyle name="A¨­???? [0]_2000¨?OER " xfId="347"/>
    <cellStyle name="A¨­????_2000¨?OER " xfId="348"/>
    <cellStyle name="A¨­￠￢￠O [0]_2000¨uOER " xfId="349"/>
    <cellStyle name="A¨­¢¬¢Ò [0]_2000¨ùOER " xfId="350"/>
    <cellStyle name="A¨­￠￢￠O_2000¨uOER " xfId="351"/>
    <cellStyle name="A¨­¢¬¢Ò_2000¨ùOER " xfId="352"/>
    <cellStyle name="AeE¡? [0]_2000¨?OER " xfId="353"/>
    <cellStyle name="AeE¡?_2000¨?OER " xfId="354"/>
    <cellStyle name="AeE¡© [0]_2000¨ùOER " xfId="355"/>
    <cellStyle name="AeE¡©_2000¨ùOER " xfId="356"/>
    <cellStyle name="AeE¡ⓒ [0]_2000¨uOER " xfId="357"/>
    <cellStyle name="AeE¡ⓒ_2000¨uOER " xfId="358"/>
    <cellStyle name="args.style" xfId="359"/>
    <cellStyle name="ÄÞ¸¶ [0]_11.27(´©°è)" xfId="360"/>
    <cellStyle name="BKUP |" xfId="361"/>
    <cellStyle name="C¡?A¨ª_2000¨?OER " xfId="362"/>
    <cellStyle name="C¡IA¨ª_2000¨uOER " xfId="363"/>
    <cellStyle name="C¡ÍA¨ª_2000¨ùOER " xfId="364"/>
    <cellStyle name="C¡IA¨ª_2000¨uOER _1월채권" xfId="365"/>
    <cellStyle name="Ç¥ÁØ_11.27(´©°è)" xfId="366"/>
    <cellStyle name="Calc Currency (0)" xfId="367"/>
    <cellStyle name="category" xfId="368"/>
    <cellStyle name="ColLevel_0" xfId="369"/>
    <cellStyle name="Comma" xfId="1" builtinId="3"/>
    <cellStyle name="Comma  - Style1" xfId="370"/>
    <cellStyle name="Comma  - Style2" xfId="371"/>
    <cellStyle name="Comma  - Style3" xfId="372"/>
    <cellStyle name="Comma  - Style4" xfId="373"/>
    <cellStyle name="Comma  - Style5" xfId="374"/>
    <cellStyle name="Comma  - Style6" xfId="375"/>
    <cellStyle name="Comma  - Style7" xfId="376"/>
    <cellStyle name="Comma  - Style8" xfId="377"/>
    <cellStyle name="Comma [0] 2" xfId="378"/>
    <cellStyle name="Comma [0] 2 2" xfId="379"/>
    <cellStyle name="Comma [0] 2 3" xfId="380"/>
    <cellStyle name="Comma [0] 2 4" xfId="381"/>
    <cellStyle name="Comma [0] 2 5" xfId="382"/>
    <cellStyle name="Comma [0] 3" xfId="383"/>
    <cellStyle name="Comma [0] 3 2" xfId="384"/>
    <cellStyle name="Comma [0] 4" xfId="385"/>
    <cellStyle name="Comma [0] 4 2" xfId="386"/>
    <cellStyle name="Comma [0] 5" xfId="387"/>
    <cellStyle name="Comma 10" xfId="388"/>
    <cellStyle name="Comma 10 2" xfId="389"/>
    <cellStyle name="Comma 11" xfId="390"/>
    <cellStyle name="Comma 11 2" xfId="391"/>
    <cellStyle name="Comma 11 3" xfId="392"/>
    <cellStyle name="Comma 11 4" xfId="393"/>
    <cellStyle name="Comma 11 5" xfId="394"/>
    <cellStyle name="Comma 11 6" xfId="395"/>
    <cellStyle name="Comma 11 7" xfId="396"/>
    <cellStyle name="Comma 11 8" xfId="397"/>
    <cellStyle name="Comma 12" xfId="398"/>
    <cellStyle name="Comma 12 2" xfId="399"/>
    <cellStyle name="Comma 12 3" xfId="400"/>
    <cellStyle name="Comma 12 4" xfId="401"/>
    <cellStyle name="Comma 13" xfId="402"/>
    <cellStyle name="Comma 14 2" xfId="403"/>
    <cellStyle name="Comma 14 3" xfId="404"/>
    <cellStyle name="Comma 14 4" xfId="405"/>
    <cellStyle name="Comma 14 5" xfId="406"/>
    <cellStyle name="Comma 14 6" xfId="407"/>
    <cellStyle name="Comma 14 7" xfId="408"/>
    <cellStyle name="Comma 14 8" xfId="409"/>
    <cellStyle name="Comma 2" xfId="410"/>
    <cellStyle name="Comma 2 10" xfId="411"/>
    <cellStyle name="Comma 2 11" xfId="412"/>
    <cellStyle name="Comma 2 12" xfId="413"/>
    <cellStyle name="Comma 2 13" xfId="414"/>
    <cellStyle name="Comma 2 14" xfId="415"/>
    <cellStyle name="Comma 2 15" xfId="416"/>
    <cellStyle name="Comma 2 16" xfId="417"/>
    <cellStyle name="Comma 2 17" xfId="4187"/>
    <cellStyle name="Comma 2 2" xfId="418"/>
    <cellStyle name="Comma 2 3" xfId="419"/>
    <cellStyle name="Comma 2 4" xfId="420"/>
    <cellStyle name="Comma 2 5" xfId="421"/>
    <cellStyle name="Comma 2 6" xfId="422"/>
    <cellStyle name="Comma 2 7" xfId="423"/>
    <cellStyle name="Comma 2 8" xfId="424"/>
    <cellStyle name="Comma 2 9" xfId="425"/>
    <cellStyle name="Comma 2_【ﾏﾚｰｼｱ】海外責任者会議6月度0629 1200" xfId="426"/>
    <cellStyle name="Comma 21 2" xfId="427"/>
    <cellStyle name="Comma 21 3" xfId="428"/>
    <cellStyle name="Comma 21 4" xfId="429"/>
    <cellStyle name="Comma 21 5" xfId="430"/>
    <cellStyle name="Comma 22 2" xfId="431"/>
    <cellStyle name="Comma 22 3" xfId="432"/>
    <cellStyle name="Comma 22 4" xfId="433"/>
    <cellStyle name="Comma 22 5" xfId="434"/>
    <cellStyle name="Comma 22 6" xfId="435"/>
    <cellStyle name="Comma 22 7" xfId="436"/>
    <cellStyle name="Comma 22 8" xfId="437"/>
    <cellStyle name="Comma 25 2" xfId="438"/>
    <cellStyle name="Comma 25 3" xfId="439"/>
    <cellStyle name="Comma 25 4" xfId="440"/>
    <cellStyle name="Comma 25 5" xfId="441"/>
    <cellStyle name="Comma 3" xfId="442"/>
    <cellStyle name="Comma 3 10" xfId="443"/>
    <cellStyle name="Comma 3 2" xfId="444"/>
    <cellStyle name="Comma 3 3" xfId="445"/>
    <cellStyle name="Comma 3 4" xfId="446"/>
    <cellStyle name="Comma 3 5" xfId="447"/>
    <cellStyle name="Comma 3 6" xfId="448"/>
    <cellStyle name="Comma 3 7" xfId="449"/>
    <cellStyle name="Comma 3 8" xfId="450"/>
    <cellStyle name="Comma 3 9" xfId="451"/>
    <cellStyle name="Comma 4" xfId="452"/>
    <cellStyle name="Comma 4 2" xfId="453"/>
    <cellStyle name="Comma 4 3" xfId="454"/>
    <cellStyle name="Comma 4 4" xfId="455"/>
    <cellStyle name="Comma 4 5" xfId="456"/>
    <cellStyle name="Comma 4 6" xfId="457"/>
    <cellStyle name="Comma 41 2" xfId="458"/>
    <cellStyle name="Comma 41 3" xfId="459"/>
    <cellStyle name="Comma 41 4" xfId="460"/>
    <cellStyle name="Comma 42 2" xfId="461"/>
    <cellStyle name="Comma 42 3" xfId="462"/>
    <cellStyle name="Comma 42 4" xfId="463"/>
    <cellStyle name="Comma 48 2" xfId="464"/>
    <cellStyle name="Comma 48 3" xfId="465"/>
    <cellStyle name="Comma 48 4" xfId="466"/>
    <cellStyle name="Comma 5" xfId="467"/>
    <cellStyle name="Comma 5 2" xfId="468"/>
    <cellStyle name="Comma 5 3" xfId="469"/>
    <cellStyle name="Comma 5 4" xfId="470"/>
    <cellStyle name="Comma 5 5" xfId="471"/>
    <cellStyle name="Comma 5 6" xfId="472"/>
    <cellStyle name="Comma 5 7" xfId="473"/>
    <cellStyle name="Comma 5 8" xfId="474"/>
    <cellStyle name="Comma 54 2" xfId="475"/>
    <cellStyle name="Comma 54 3" xfId="476"/>
    <cellStyle name="Comma 54 4" xfId="477"/>
    <cellStyle name="Comma 56 2" xfId="478"/>
    <cellStyle name="Comma 6" xfId="479"/>
    <cellStyle name="Comma 7" xfId="480"/>
    <cellStyle name="Comma 7 2" xfId="481"/>
    <cellStyle name="Comma 7 3" xfId="482"/>
    <cellStyle name="Comma 7 4" xfId="483"/>
    <cellStyle name="Comma 7 5" xfId="484"/>
    <cellStyle name="Comma 7 6" xfId="485"/>
    <cellStyle name="Comma 7 7" xfId="486"/>
    <cellStyle name="Comma 7 8" xfId="487"/>
    <cellStyle name="Comma 8" xfId="488"/>
    <cellStyle name="Comma 8 2" xfId="489"/>
    <cellStyle name="Comma 8 3" xfId="490"/>
    <cellStyle name="Comma 8 4" xfId="491"/>
    <cellStyle name="Comma 8 5" xfId="492"/>
    <cellStyle name="Comma 8 6" xfId="493"/>
    <cellStyle name="Comma 8 7" xfId="494"/>
    <cellStyle name="Comma 8 8" xfId="495"/>
    <cellStyle name="Comma 9" xfId="496"/>
    <cellStyle name="Comma 9 2" xfId="497"/>
    <cellStyle name="Comma 9 3" xfId="498"/>
    <cellStyle name="Comma 9 4" xfId="499"/>
    <cellStyle name="Comma 9 5" xfId="500"/>
    <cellStyle name="Comma 9 6" xfId="501"/>
    <cellStyle name="Comma 9 7" xfId="502"/>
    <cellStyle name="Comma 9 8" xfId="503"/>
    <cellStyle name="Comma h0]_MATERAL2" xfId="504"/>
    <cellStyle name="comma zerodec" xfId="505"/>
    <cellStyle name="command" xfId="506"/>
    <cellStyle name="Currency [0] 2" xfId="507"/>
    <cellStyle name="Currency1" xfId="508"/>
    <cellStyle name="Date" xfId="509"/>
    <cellStyle name="ddeexec" xfId="510"/>
    <cellStyle name="Dollar (zero dec)" xfId="511"/>
    <cellStyle name="Fixed" xfId="512"/>
    <cellStyle name="fuji" xfId="513"/>
    <cellStyle name="GalleryPath" xfId="514"/>
    <cellStyle name="Grey" xfId="515"/>
    <cellStyle name="Grey 2" xfId="516"/>
    <cellStyle name="Grey 3" xfId="517"/>
    <cellStyle name="Grey 4" xfId="518"/>
    <cellStyle name="Grey 5" xfId="519"/>
    <cellStyle name="Grey 6" xfId="520"/>
    <cellStyle name="Grey 7" xfId="521"/>
    <cellStyle name="Grey 8" xfId="522"/>
    <cellStyle name="Grey 9" xfId="523"/>
    <cellStyle name="HEADER" xfId="524"/>
    <cellStyle name="Header1" xfId="525"/>
    <cellStyle name="Header2" xfId="526"/>
    <cellStyle name="HEADING1" xfId="527"/>
    <cellStyle name="HEADING2" xfId="528"/>
    <cellStyle name="Hyperlink 2" xfId="529"/>
    <cellStyle name="Input [yellow]" xfId="530"/>
    <cellStyle name="Input [yellow] 2" xfId="531"/>
    <cellStyle name="Input [yellow] 3" xfId="532"/>
    <cellStyle name="Input [yellow] 4" xfId="533"/>
    <cellStyle name="Input [yellow] 5" xfId="534"/>
    <cellStyle name="Input [yellow] 6" xfId="535"/>
    <cellStyle name="Input [yellow] 7" xfId="536"/>
    <cellStyle name="Input [yellow] 8" xfId="537"/>
    <cellStyle name="Input [yellow] 9" xfId="538"/>
    <cellStyle name="KWE標準" xfId="539"/>
    <cellStyle name="lcp" xfId="540"/>
    <cellStyle name="Microsoft Excel ｸﾞﾗﾌ" xfId="541"/>
    <cellStyle name="Microsoft Excel ｼｰﾄ" xfId="542"/>
    <cellStyle name="Milliers [0]_AR1194" xfId="543"/>
    <cellStyle name="Milliers_AR1194" xfId="544"/>
    <cellStyle name="Model" xfId="545"/>
    <cellStyle name="Mon騁aire [0]_AR1194" xfId="546"/>
    <cellStyle name="Mon騁aire_AR1194" xfId="547"/>
    <cellStyle name="ms明朝9" xfId="548"/>
    <cellStyle name="no dec" xfId="549"/>
    <cellStyle name="Normal" xfId="0" builtinId="0"/>
    <cellStyle name="Normal - Style1" xfId="550"/>
    <cellStyle name="Normal - Style2" xfId="551"/>
    <cellStyle name="Normal - Style3" xfId="552"/>
    <cellStyle name="Normal - Style4" xfId="553"/>
    <cellStyle name="Normal - Style5" xfId="554"/>
    <cellStyle name="Normal - Style6" xfId="555"/>
    <cellStyle name="Normal - Style7" xfId="556"/>
    <cellStyle name="Normal - Style8" xfId="557"/>
    <cellStyle name="Normal 10" xfId="558"/>
    <cellStyle name="Normal 10 10" xfId="559"/>
    <cellStyle name="Normal 10 11" xfId="560"/>
    <cellStyle name="Normal 10 12" xfId="561"/>
    <cellStyle name="Normal 10 13" xfId="562"/>
    <cellStyle name="Normal 10 14" xfId="563"/>
    <cellStyle name="Normal 10 15" xfId="564"/>
    <cellStyle name="Normal 10 16" xfId="565"/>
    <cellStyle name="Normal 10 17" xfId="566"/>
    <cellStyle name="Normal 10 18" xfId="567"/>
    <cellStyle name="Normal 10 19" xfId="568"/>
    <cellStyle name="Normal 10 2" xfId="569"/>
    <cellStyle name="Normal 10 20" xfId="570"/>
    <cellStyle name="Normal 10 21" xfId="571"/>
    <cellStyle name="Normal 10 22" xfId="572"/>
    <cellStyle name="Normal 10 23" xfId="573"/>
    <cellStyle name="Normal 10 24" xfId="574"/>
    <cellStyle name="Normal 10 25" xfId="575"/>
    <cellStyle name="Normal 10 26" xfId="576"/>
    <cellStyle name="Normal 10 27" xfId="577"/>
    <cellStyle name="Normal 10 28" xfId="578"/>
    <cellStyle name="Normal 10 29" xfId="579"/>
    <cellStyle name="Normal 10 3" xfId="580"/>
    <cellStyle name="Normal 10 30" xfId="581"/>
    <cellStyle name="Normal 10 31" xfId="582"/>
    <cellStyle name="Normal 10 32" xfId="583"/>
    <cellStyle name="Normal 10 33" xfId="584"/>
    <cellStyle name="Normal 10 34" xfId="585"/>
    <cellStyle name="Normal 10 35" xfId="586"/>
    <cellStyle name="Normal 10 36" xfId="587"/>
    <cellStyle name="Normal 10 4" xfId="588"/>
    <cellStyle name="Normal 10 5" xfId="589"/>
    <cellStyle name="Normal 10 6" xfId="590"/>
    <cellStyle name="Normal 10 7" xfId="591"/>
    <cellStyle name="Normal 10 8" xfId="592"/>
    <cellStyle name="Normal 10 9" xfId="593"/>
    <cellStyle name="Normal 100 2" xfId="594"/>
    <cellStyle name="Normal 100 3" xfId="595"/>
    <cellStyle name="Normal 101 2" xfId="596"/>
    <cellStyle name="Normal 102 2" xfId="597"/>
    <cellStyle name="Normal 102 3" xfId="598"/>
    <cellStyle name="Normal 103 2" xfId="599"/>
    <cellStyle name="Normal 104 2" xfId="600"/>
    <cellStyle name="Normal 105 2" xfId="601"/>
    <cellStyle name="Normal 106 2" xfId="602"/>
    <cellStyle name="Normal 107 2" xfId="603"/>
    <cellStyle name="Normal 108 2" xfId="604"/>
    <cellStyle name="Normal 108 3" xfId="605"/>
    <cellStyle name="Normal 109 2" xfId="606"/>
    <cellStyle name="Normal 109 3" xfId="607"/>
    <cellStyle name="Normal 11" xfId="608"/>
    <cellStyle name="Normal 11 10" xfId="609"/>
    <cellStyle name="Normal 11 11" xfId="610"/>
    <cellStyle name="Normal 11 12" xfId="611"/>
    <cellStyle name="Normal 11 13" xfId="612"/>
    <cellStyle name="Normal 11 14" xfId="613"/>
    <cellStyle name="Normal 11 15" xfId="614"/>
    <cellStyle name="Normal 11 16" xfId="615"/>
    <cellStyle name="Normal 11 17" xfId="616"/>
    <cellStyle name="Normal 11 18" xfId="617"/>
    <cellStyle name="Normal 11 19" xfId="618"/>
    <cellStyle name="Normal 11 2" xfId="619"/>
    <cellStyle name="Normal 11 20" xfId="620"/>
    <cellStyle name="Normal 11 21" xfId="621"/>
    <cellStyle name="Normal 11 22" xfId="622"/>
    <cellStyle name="Normal 11 23" xfId="623"/>
    <cellStyle name="Normal 11 24" xfId="624"/>
    <cellStyle name="Normal 11 25" xfId="625"/>
    <cellStyle name="Normal 11 26" xfId="626"/>
    <cellStyle name="Normal 11 27" xfId="627"/>
    <cellStyle name="Normal 11 28" xfId="628"/>
    <cellStyle name="Normal 11 29" xfId="629"/>
    <cellStyle name="Normal 11 3" xfId="630"/>
    <cellStyle name="Normal 11 30" xfId="631"/>
    <cellStyle name="Normal 11 31" xfId="632"/>
    <cellStyle name="Normal 11 32" xfId="633"/>
    <cellStyle name="Normal 11 33" xfId="634"/>
    <cellStyle name="Normal 11 34" xfId="635"/>
    <cellStyle name="Normal 11 35" xfId="636"/>
    <cellStyle name="Normal 11 36" xfId="637"/>
    <cellStyle name="Normal 11 4" xfId="638"/>
    <cellStyle name="Normal 11 5" xfId="639"/>
    <cellStyle name="Normal 11 6" xfId="640"/>
    <cellStyle name="Normal 11 7" xfId="641"/>
    <cellStyle name="Normal 11 8" xfId="642"/>
    <cellStyle name="Normal 11 9" xfId="643"/>
    <cellStyle name="Normal 110 2" xfId="644"/>
    <cellStyle name="Normal 111" xfId="645"/>
    <cellStyle name="Normal 111 10" xfId="646"/>
    <cellStyle name="Normal 111 11" xfId="647"/>
    <cellStyle name="Normal 111 12" xfId="648"/>
    <cellStyle name="Normal 111 13" xfId="649"/>
    <cellStyle name="Normal 111 2" xfId="650"/>
    <cellStyle name="Normal 111 2 2" xfId="651"/>
    <cellStyle name="Normal 111 2 3" xfId="652"/>
    <cellStyle name="Normal 111 2 4" xfId="653"/>
    <cellStyle name="Normal 111 2 5" xfId="654"/>
    <cellStyle name="Normal 111 2 6" xfId="655"/>
    <cellStyle name="Normal 111 2 7" xfId="656"/>
    <cellStyle name="Normal 111 2 8" xfId="657"/>
    <cellStyle name="Normal 111 2 9" xfId="658"/>
    <cellStyle name="Normal 111 3" xfId="659"/>
    <cellStyle name="Normal 111 4" xfId="660"/>
    <cellStyle name="Normal 111 5" xfId="661"/>
    <cellStyle name="Normal 111 6" xfId="662"/>
    <cellStyle name="Normal 111 7" xfId="663"/>
    <cellStyle name="Normal 111 8" xfId="664"/>
    <cellStyle name="Normal 111 9" xfId="665"/>
    <cellStyle name="Normal 113 2" xfId="666"/>
    <cellStyle name="Normal 114 10" xfId="667"/>
    <cellStyle name="Normal 114 11" xfId="668"/>
    <cellStyle name="Normal 114 12" xfId="669"/>
    <cellStyle name="Normal 114 13" xfId="670"/>
    <cellStyle name="Normal 114 2" xfId="671"/>
    <cellStyle name="Normal 114 3" xfId="672"/>
    <cellStyle name="Normal 114 4" xfId="673"/>
    <cellStyle name="Normal 114 5" xfId="674"/>
    <cellStyle name="Normal 114 6" xfId="675"/>
    <cellStyle name="Normal 114 7" xfId="676"/>
    <cellStyle name="Normal 114 8" xfId="677"/>
    <cellStyle name="Normal 114 9" xfId="678"/>
    <cellStyle name="Normal 115 2" xfId="679"/>
    <cellStyle name="Normal 115 2 2" xfId="680"/>
    <cellStyle name="Normal 115 2 3" xfId="681"/>
    <cellStyle name="Normal 115 2 4" xfId="682"/>
    <cellStyle name="Normal 115 2 5" xfId="683"/>
    <cellStyle name="Normal 115 2 6" xfId="684"/>
    <cellStyle name="Normal 115 2 7" xfId="685"/>
    <cellStyle name="Normal 115 2 8" xfId="686"/>
    <cellStyle name="Normal 115 2 9" xfId="687"/>
    <cellStyle name="Normal 115 3" xfId="688"/>
    <cellStyle name="Normal 115 4" xfId="689"/>
    <cellStyle name="Normal 115 5" xfId="690"/>
    <cellStyle name="Normal 115 6" xfId="691"/>
    <cellStyle name="Normal 116 2" xfId="692"/>
    <cellStyle name="Normal 117 2" xfId="693"/>
    <cellStyle name="Normal 117 2 2" xfId="694"/>
    <cellStyle name="Normal 117 2 3" xfId="695"/>
    <cellStyle name="Normal 117 2 4" xfId="696"/>
    <cellStyle name="Normal 117 2 5" xfId="697"/>
    <cellStyle name="Normal 117 2 6" xfId="698"/>
    <cellStyle name="Normal 117 2 7" xfId="699"/>
    <cellStyle name="Normal 117 2 8" xfId="700"/>
    <cellStyle name="Normal 117 2 9" xfId="701"/>
    <cellStyle name="Normal 117 3" xfId="702"/>
    <cellStyle name="Normal 117 4" xfId="703"/>
    <cellStyle name="Normal 117 5" xfId="704"/>
    <cellStyle name="Normal 117 6" xfId="705"/>
    <cellStyle name="Normal 119 10" xfId="706"/>
    <cellStyle name="Normal 119 2" xfId="707"/>
    <cellStyle name="Normal 119 3" xfId="708"/>
    <cellStyle name="Normal 119 4" xfId="709"/>
    <cellStyle name="Normal 119 5" xfId="710"/>
    <cellStyle name="Normal 119 6" xfId="711"/>
    <cellStyle name="Normal 119 7" xfId="712"/>
    <cellStyle name="Normal 119 8" xfId="713"/>
    <cellStyle name="Normal 119 9" xfId="714"/>
    <cellStyle name="Normal 12" xfId="715"/>
    <cellStyle name="Normal 120 2" xfId="716"/>
    <cellStyle name="Normal 120 3" xfId="717"/>
    <cellStyle name="Normal 120 4" xfId="718"/>
    <cellStyle name="Normal 120 5" xfId="719"/>
    <cellStyle name="Normal 120 6" xfId="720"/>
    <cellStyle name="Normal 120 7" xfId="721"/>
    <cellStyle name="Normal 120 8" xfId="722"/>
    <cellStyle name="Normal 120 9" xfId="723"/>
    <cellStyle name="Normal 121 2" xfId="724"/>
    <cellStyle name="Normal 122" xfId="725"/>
    <cellStyle name="Normal 122 2" xfId="726"/>
    <cellStyle name="Normal 122 3" xfId="727"/>
    <cellStyle name="Normal 122 4" xfId="728"/>
    <cellStyle name="Normal 122 5" xfId="729"/>
    <cellStyle name="Normal 122 6" xfId="730"/>
    <cellStyle name="Normal 122 7" xfId="731"/>
    <cellStyle name="Normal 122 8" xfId="732"/>
    <cellStyle name="Normal 122 9" xfId="733"/>
    <cellStyle name="Normal 123" xfId="734"/>
    <cellStyle name="Normal 123 10" xfId="735"/>
    <cellStyle name="Normal 123 2" xfId="736"/>
    <cellStyle name="Normal 123 3" xfId="737"/>
    <cellStyle name="Normal 123 4" xfId="738"/>
    <cellStyle name="Normal 123 5" xfId="739"/>
    <cellStyle name="Normal 123 6" xfId="740"/>
    <cellStyle name="Normal 123 7" xfId="741"/>
    <cellStyle name="Normal 123 8" xfId="742"/>
    <cellStyle name="Normal 123 9" xfId="743"/>
    <cellStyle name="Normal 124" xfId="744"/>
    <cellStyle name="Normal 124 2" xfId="745"/>
    <cellStyle name="Normal 124 3" xfId="746"/>
    <cellStyle name="Normal 124 4" xfId="747"/>
    <cellStyle name="Normal 124 5" xfId="748"/>
    <cellStyle name="Normal 124 6" xfId="749"/>
    <cellStyle name="Normal 124 7" xfId="750"/>
    <cellStyle name="Normal 124 8" xfId="751"/>
    <cellStyle name="Normal 124 9" xfId="752"/>
    <cellStyle name="Normal 125" xfId="753"/>
    <cellStyle name="Normal 125 10" xfId="754"/>
    <cellStyle name="Normal 125 2" xfId="755"/>
    <cellStyle name="Normal 125 3" xfId="756"/>
    <cellStyle name="Normal 125 4" xfId="757"/>
    <cellStyle name="Normal 125 5" xfId="758"/>
    <cellStyle name="Normal 125 6" xfId="759"/>
    <cellStyle name="Normal 125 7" xfId="760"/>
    <cellStyle name="Normal 125 8" xfId="761"/>
    <cellStyle name="Normal 125 9" xfId="762"/>
    <cellStyle name="Normal 126 2" xfId="763"/>
    <cellStyle name="Normal 126 3" xfId="764"/>
    <cellStyle name="Normal 127" xfId="765"/>
    <cellStyle name="Normal 127 10" xfId="766"/>
    <cellStyle name="Normal 127 2" xfId="767"/>
    <cellStyle name="Normal 127 3" xfId="768"/>
    <cellStyle name="Normal 127 4" xfId="769"/>
    <cellStyle name="Normal 127 5" xfId="770"/>
    <cellStyle name="Normal 127 6" xfId="771"/>
    <cellStyle name="Normal 127 7" xfId="772"/>
    <cellStyle name="Normal 127 8" xfId="773"/>
    <cellStyle name="Normal 127 9" xfId="774"/>
    <cellStyle name="Normal 128 2" xfId="775"/>
    <cellStyle name="Normal 128 3" xfId="776"/>
    <cellStyle name="Normal 129 2" xfId="777"/>
    <cellStyle name="Normal 129 3" xfId="778"/>
    <cellStyle name="Normal 129 4" xfId="779"/>
    <cellStyle name="Normal 129 5" xfId="780"/>
    <cellStyle name="Normal 129 6" xfId="781"/>
    <cellStyle name="Normal 129 7" xfId="782"/>
    <cellStyle name="Normal 129 8" xfId="783"/>
    <cellStyle name="Normal 13" xfId="784"/>
    <cellStyle name="Normal 13 10" xfId="785"/>
    <cellStyle name="Normal 13 11" xfId="786"/>
    <cellStyle name="Normal 13 12" xfId="787"/>
    <cellStyle name="Normal 13 13" xfId="788"/>
    <cellStyle name="Normal 13 14" xfId="789"/>
    <cellStyle name="Normal 13 15" xfId="790"/>
    <cellStyle name="Normal 13 16" xfId="791"/>
    <cellStyle name="Normal 13 17" xfId="792"/>
    <cellStyle name="Normal 13 18" xfId="793"/>
    <cellStyle name="Normal 13 19" xfId="794"/>
    <cellStyle name="Normal 13 2" xfId="795"/>
    <cellStyle name="Normal 13 20" xfId="796"/>
    <cellStyle name="Normal 13 21" xfId="797"/>
    <cellStyle name="Normal 13 22" xfId="798"/>
    <cellStyle name="Normal 13 23" xfId="799"/>
    <cellStyle name="Normal 13 24" xfId="800"/>
    <cellStyle name="Normal 13 25" xfId="801"/>
    <cellStyle name="Normal 13 26" xfId="802"/>
    <cellStyle name="Normal 13 27" xfId="803"/>
    <cellStyle name="Normal 13 28" xfId="804"/>
    <cellStyle name="Normal 13 29" xfId="805"/>
    <cellStyle name="Normal 13 3" xfId="806"/>
    <cellStyle name="Normal 13 30" xfId="807"/>
    <cellStyle name="Normal 13 31" xfId="808"/>
    <cellStyle name="Normal 13 32" xfId="809"/>
    <cellStyle name="Normal 13 33" xfId="810"/>
    <cellStyle name="Normal 13 34" xfId="811"/>
    <cellStyle name="Normal 13 35" xfId="812"/>
    <cellStyle name="Normal 13 36" xfId="813"/>
    <cellStyle name="Normal 13 4" xfId="814"/>
    <cellStyle name="Normal 13 5" xfId="815"/>
    <cellStyle name="Normal 13 6" xfId="816"/>
    <cellStyle name="Normal 13 7" xfId="817"/>
    <cellStyle name="Normal 13 8" xfId="818"/>
    <cellStyle name="Normal 13 9" xfId="819"/>
    <cellStyle name="Normal 130 2" xfId="820"/>
    <cellStyle name="Normal 130 3" xfId="821"/>
    <cellStyle name="Normal 131 2" xfId="822"/>
    <cellStyle name="Normal 131 3" xfId="823"/>
    <cellStyle name="Normal 132 2" xfId="824"/>
    <cellStyle name="Normal 132 3" xfId="825"/>
    <cellStyle name="Normal 132 4" xfId="826"/>
    <cellStyle name="Normal 133 2" xfId="827"/>
    <cellStyle name="Normal 133 3" xfId="828"/>
    <cellStyle name="Normal 133 4" xfId="829"/>
    <cellStyle name="Normal 133 5" xfId="830"/>
    <cellStyle name="Normal 133 6" xfId="831"/>
    <cellStyle name="Normal 134 2" xfId="832"/>
    <cellStyle name="Normal 135" xfId="833"/>
    <cellStyle name="Normal 135 2" xfId="834"/>
    <cellStyle name="Normal 137 2" xfId="835"/>
    <cellStyle name="Normal 14" xfId="836"/>
    <cellStyle name="Normal 14 10" xfId="837"/>
    <cellStyle name="Normal 14 11" xfId="838"/>
    <cellStyle name="Normal 14 12" xfId="839"/>
    <cellStyle name="Normal 14 13" xfId="840"/>
    <cellStyle name="Normal 14 14" xfId="841"/>
    <cellStyle name="Normal 14 15" xfId="842"/>
    <cellStyle name="Normal 14 16" xfId="843"/>
    <cellStyle name="Normal 14 17" xfId="844"/>
    <cellStyle name="Normal 14 18" xfId="845"/>
    <cellStyle name="Normal 14 19" xfId="846"/>
    <cellStyle name="Normal 14 2" xfId="847"/>
    <cellStyle name="Normal 14 20" xfId="848"/>
    <cellStyle name="Normal 14 21" xfId="849"/>
    <cellStyle name="Normal 14 22" xfId="850"/>
    <cellStyle name="Normal 14 23" xfId="851"/>
    <cellStyle name="Normal 14 24" xfId="852"/>
    <cellStyle name="Normal 14 25" xfId="853"/>
    <cellStyle name="Normal 14 26" xfId="854"/>
    <cellStyle name="Normal 14 27" xfId="855"/>
    <cellStyle name="Normal 14 28" xfId="856"/>
    <cellStyle name="Normal 14 29" xfId="857"/>
    <cellStyle name="Normal 14 3" xfId="858"/>
    <cellStyle name="Normal 14 30" xfId="859"/>
    <cellStyle name="Normal 14 31" xfId="860"/>
    <cellStyle name="Normal 14 32" xfId="861"/>
    <cellStyle name="Normal 14 33" xfId="862"/>
    <cellStyle name="Normal 14 34" xfId="863"/>
    <cellStyle name="Normal 14 35" xfId="864"/>
    <cellStyle name="Normal 14 36" xfId="865"/>
    <cellStyle name="Normal 14 4" xfId="866"/>
    <cellStyle name="Normal 14 5" xfId="867"/>
    <cellStyle name="Normal 14 6" xfId="868"/>
    <cellStyle name="Normal 14 7" xfId="869"/>
    <cellStyle name="Normal 14 8" xfId="870"/>
    <cellStyle name="Normal 14 9" xfId="871"/>
    <cellStyle name="Normal 140 2" xfId="872"/>
    <cellStyle name="Normal 142 2" xfId="873"/>
    <cellStyle name="Normal 15" xfId="874"/>
    <cellStyle name="Normal 15 2" xfId="875"/>
    <cellStyle name="Normal 15 3" xfId="876"/>
    <cellStyle name="Normal 15 4" xfId="877"/>
    <cellStyle name="Normal 15 5" xfId="878"/>
    <cellStyle name="Normal 15 6" xfId="879"/>
    <cellStyle name="Normal 15 7" xfId="880"/>
    <cellStyle name="Normal 15 8" xfId="881"/>
    <cellStyle name="Normal 159 2" xfId="882"/>
    <cellStyle name="Normal 159 3" xfId="883"/>
    <cellStyle name="Normal 159 4" xfId="884"/>
    <cellStyle name="Normal 16" xfId="885"/>
    <cellStyle name="Normal 160 2" xfId="886"/>
    <cellStyle name="Normal 160 3" xfId="887"/>
    <cellStyle name="Normal 160 4" xfId="888"/>
    <cellStyle name="Normal 166 2" xfId="889"/>
    <cellStyle name="Normal 166 3" xfId="890"/>
    <cellStyle name="Normal 166 4" xfId="891"/>
    <cellStyle name="Normal 17" xfId="892"/>
    <cellStyle name="Normal 18" xfId="893"/>
    <cellStyle name="Normal 18 10" xfId="894"/>
    <cellStyle name="Normal 18 11" xfId="895"/>
    <cellStyle name="Normal 18 12" xfId="896"/>
    <cellStyle name="Normal 18 13" xfId="897"/>
    <cellStyle name="Normal 18 14" xfId="898"/>
    <cellStyle name="Normal 18 15" xfId="899"/>
    <cellStyle name="Normal 18 16" xfId="900"/>
    <cellStyle name="Normal 18 17" xfId="901"/>
    <cellStyle name="Normal 18 18" xfId="902"/>
    <cellStyle name="Normal 18 19" xfId="903"/>
    <cellStyle name="Normal 18 2" xfId="904"/>
    <cellStyle name="Normal 18 20" xfId="905"/>
    <cellStyle name="Normal 18 21" xfId="906"/>
    <cellStyle name="Normal 18 22" xfId="907"/>
    <cellStyle name="Normal 18 23" xfId="908"/>
    <cellStyle name="Normal 18 24" xfId="909"/>
    <cellStyle name="Normal 18 25" xfId="910"/>
    <cellStyle name="Normal 18 26" xfId="911"/>
    <cellStyle name="Normal 18 27" xfId="912"/>
    <cellStyle name="Normal 18 28" xfId="913"/>
    <cellStyle name="Normal 18 29" xfId="914"/>
    <cellStyle name="Normal 18 3" xfId="915"/>
    <cellStyle name="Normal 18 30" xfId="916"/>
    <cellStyle name="Normal 18 31" xfId="917"/>
    <cellStyle name="Normal 18 32" xfId="918"/>
    <cellStyle name="Normal 18 33" xfId="919"/>
    <cellStyle name="Normal 18 34" xfId="920"/>
    <cellStyle name="Normal 18 35" xfId="921"/>
    <cellStyle name="Normal 18 36" xfId="922"/>
    <cellStyle name="Normal 18 4" xfId="923"/>
    <cellStyle name="Normal 18 5" xfId="924"/>
    <cellStyle name="Normal 18 6" xfId="925"/>
    <cellStyle name="Normal 18 7" xfId="926"/>
    <cellStyle name="Normal 18 8" xfId="927"/>
    <cellStyle name="Normal 18 9" xfId="928"/>
    <cellStyle name="Normal 19" xfId="929"/>
    <cellStyle name="Normal 19 10" xfId="930"/>
    <cellStyle name="Normal 19 11" xfId="931"/>
    <cellStyle name="Normal 19 12" xfId="932"/>
    <cellStyle name="Normal 19 13" xfId="933"/>
    <cellStyle name="Normal 19 14" xfId="934"/>
    <cellStyle name="Normal 19 15" xfId="935"/>
    <cellStyle name="Normal 19 16" xfId="936"/>
    <cellStyle name="Normal 19 17" xfId="937"/>
    <cellStyle name="Normal 19 18" xfId="938"/>
    <cellStyle name="Normal 19 19" xfId="939"/>
    <cellStyle name="Normal 19 2" xfId="940"/>
    <cellStyle name="Normal 19 20" xfId="941"/>
    <cellStyle name="Normal 19 21" xfId="942"/>
    <cellStyle name="Normal 19 22" xfId="943"/>
    <cellStyle name="Normal 19 23" xfId="944"/>
    <cellStyle name="Normal 19 24" xfId="945"/>
    <cellStyle name="Normal 19 25" xfId="946"/>
    <cellStyle name="Normal 19 26" xfId="947"/>
    <cellStyle name="Normal 19 27" xfId="948"/>
    <cellStyle name="Normal 19 28" xfId="949"/>
    <cellStyle name="Normal 19 29" xfId="950"/>
    <cellStyle name="Normal 19 3" xfId="951"/>
    <cellStyle name="Normal 19 4" xfId="952"/>
    <cellStyle name="Normal 19 5" xfId="953"/>
    <cellStyle name="Normal 19 6" xfId="954"/>
    <cellStyle name="Normal 19 7" xfId="955"/>
    <cellStyle name="Normal 19 8" xfId="956"/>
    <cellStyle name="Normal 19 9" xfId="957"/>
    <cellStyle name="Normal 2" xfId="958"/>
    <cellStyle name="Normal 2 10" xfId="959"/>
    <cellStyle name="Normal 2 10 10" xfId="960"/>
    <cellStyle name="Normal 2 10 10 2" xfId="961"/>
    <cellStyle name="Normal 2 10 11" xfId="962"/>
    <cellStyle name="Normal 2 10 11 2" xfId="963"/>
    <cellStyle name="Normal 2 10 12" xfId="964"/>
    <cellStyle name="Normal 2 10 12 2" xfId="965"/>
    <cellStyle name="Normal 2 10 13" xfId="966"/>
    <cellStyle name="Normal 2 10 13 2" xfId="967"/>
    <cellStyle name="Normal 2 10 14" xfId="968"/>
    <cellStyle name="Normal 2 10 14 2" xfId="969"/>
    <cellStyle name="Normal 2 10 15" xfId="970"/>
    <cellStyle name="Normal 2 10 15 2" xfId="971"/>
    <cellStyle name="Normal 2 10 16" xfId="972"/>
    <cellStyle name="Normal 2 10 17" xfId="973"/>
    <cellStyle name="Normal 2 10 18" xfId="974"/>
    <cellStyle name="Normal 2 10 19" xfId="975"/>
    <cellStyle name="Normal 2 10 2" xfId="976"/>
    <cellStyle name="Normal 2 10 20" xfId="977"/>
    <cellStyle name="Normal 2 10 21" xfId="978"/>
    <cellStyle name="Normal 2 10 22" xfId="979"/>
    <cellStyle name="Normal 2 10 23" xfId="980"/>
    <cellStyle name="Normal 2 10 24" xfId="981"/>
    <cellStyle name="Normal 2 10 25" xfId="982"/>
    <cellStyle name="Normal 2 10 26" xfId="983"/>
    <cellStyle name="Normal 2 10 27" xfId="984"/>
    <cellStyle name="Normal 2 10 28" xfId="985"/>
    <cellStyle name="Normal 2 10 29" xfId="986"/>
    <cellStyle name="Normal 2 10 3" xfId="987"/>
    <cellStyle name="Normal 2 10 30" xfId="988"/>
    <cellStyle name="Normal 2 10 31" xfId="989"/>
    <cellStyle name="Normal 2 10 32" xfId="990"/>
    <cellStyle name="Normal 2 10 33" xfId="991"/>
    <cellStyle name="Normal 2 10 34" xfId="992"/>
    <cellStyle name="Normal 2 10 35" xfId="993"/>
    <cellStyle name="Normal 2 10 36" xfId="994"/>
    <cellStyle name="Normal 2 10 37" xfId="995"/>
    <cellStyle name="Normal 2 10 38" xfId="996"/>
    <cellStyle name="Normal 2 10 39" xfId="997"/>
    <cellStyle name="Normal 2 10 4" xfId="998"/>
    <cellStyle name="Normal 2 10 5" xfId="999"/>
    <cellStyle name="Normal 2 10 6" xfId="1000"/>
    <cellStyle name="Normal 2 10 7" xfId="1001"/>
    <cellStyle name="Normal 2 10 8" xfId="1002"/>
    <cellStyle name="Normal 2 10 9" xfId="1003"/>
    <cellStyle name="Normal 2 10 9 2" xfId="1004"/>
    <cellStyle name="Normal 2 11" xfId="1005"/>
    <cellStyle name="Normal 2 11 10" xfId="1006"/>
    <cellStyle name="Normal 2 11 10 2" xfId="1007"/>
    <cellStyle name="Normal 2 11 11" xfId="1008"/>
    <cellStyle name="Normal 2 11 11 2" xfId="1009"/>
    <cellStyle name="Normal 2 11 12" xfId="1010"/>
    <cellStyle name="Normal 2 11 12 2" xfId="1011"/>
    <cellStyle name="Normal 2 11 13" xfId="1012"/>
    <cellStyle name="Normal 2 11 13 2" xfId="1013"/>
    <cellStyle name="Normal 2 11 14" xfId="1014"/>
    <cellStyle name="Normal 2 11 14 2" xfId="1015"/>
    <cellStyle name="Normal 2 11 15" xfId="1016"/>
    <cellStyle name="Normal 2 11 15 2" xfId="1017"/>
    <cellStyle name="Normal 2 11 16" xfId="1018"/>
    <cellStyle name="Normal 2 11 17" xfId="1019"/>
    <cellStyle name="Normal 2 11 18" xfId="1020"/>
    <cellStyle name="Normal 2 11 19" xfId="1021"/>
    <cellStyle name="Normal 2 11 2" xfId="1022"/>
    <cellStyle name="Normal 2 11 20" xfId="1023"/>
    <cellStyle name="Normal 2 11 21" xfId="1024"/>
    <cellStyle name="Normal 2 11 22" xfId="1025"/>
    <cellStyle name="Normal 2 11 23" xfId="1026"/>
    <cellStyle name="Normal 2 11 24" xfId="1027"/>
    <cellStyle name="Normal 2 11 25" xfId="1028"/>
    <cellStyle name="Normal 2 11 26" xfId="1029"/>
    <cellStyle name="Normal 2 11 27" xfId="1030"/>
    <cellStyle name="Normal 2 11 28" xfId="1031"/>
    <cellStyle name="Normal 2 11 29" xfId="1032"/>
    <cellStyle name="Normal 2 11 3" xfId="1033"/>
    <cellStyle name="Normal 2 11 30" xfId="1034"/>
    <cellStyle name="Normal 2 11 31" xfId="1035"/>
    <cellStyle name="Normal 2 11 32" xfId="1036"/>
    <cellStyle name="Normal 2 11 33" xfId="1037"/>
    <cellStyle name="Normal 2 11 34" xfId="1038"/>
    <cellStyle name="Normal 2 11 35" xfId="1039"/>
    <cellStyle name="Normal 2 11 36" xfId="1040"/>
    <cellStyle name="Normal 2 11 37" xfId="1041"/>
    <cellStyle name="Normal 2 11 38" xfId="1042"/>
    <cellStyle name="Normal 2 11 39" xfId="1043"/>
    <cellStyle name="Normal 2 11 4" xfId="1044"/>
    <cellStyle name="Normal 2 11 5" xfId="1045"/>
    <cellStyle name="Normal 2 11 6" xfId="1046"/>
    <cellStyle name="Normal 2 11 7" xfId="1047"/>
    <cellStyle name="Normal 2 11 8" xfId="1048"/>
    <cellStyle name="Normal 2 11 9" xfId="1049"/>
    <cellStyle name="Normal 2 11 9 2" xfId="1050"/>
    <cellStyle name="Normal 2 12" xfId="1051"/>
    <cellStyle name="Normal 2 12 10" xfId="1052"/>
    <cellStyle name="Normal 2 12 10 2" xfId="1053"/>
    <cellStyle name="Normal 2 12 11" xfId="1054"/>
    <cellStyle name="Normal 2 12 11 2" xfId="1055"/>
    <cellStyle name="Normal 2 12 12" xfId="1056"/>
    <cellStyle name="Normal 2 12 12 2" xfId="1057"/>
    <cellStyle name="Normal 2 12 13" xfId="1058"/>
    <cellStyle name="Normal 2 12 13 2" xfId="1059"/>
    <cellStyle name="Normal 2 12 14" xfId="1060"/>
    <cellStyle name="Normal 2 12 14 2" xfId="1061"/>
    <cellStyle name="Normal 2 12 15" xfId="1062"/>
    <cellStyle name="Normal 2 12 15 2" xfId="1063"/>
    <cellStyle name="Normal 2 12 16" xfId="1064"/>
    <cellStyle name="Normal 2 12 17" xfId="1065"/>
    <cellStyle name="Normal 2 12 18" xfId="1066"/>
    <cellStyle name="Normal 2 12 19" xfId="1067"/>
    <cellStyle name="Normal 2 12 2" xfId="1068"/>
    <cellStyle name="Normal 2 12 20" xfId="1069"/>
    <cellStyle name="Normal 2 12 21" xfId="1070"/>
    <cellStyle name="Normal 2 12 22" xfId="1071"/>
    <cellStyle name="Normal 2 12 23" xfId="1072"/>
    <cellStyle name="Normal 2 12 24" xfId="1073"/>
    <cellStyle name="Normal 2 12 25" xfId="1074"/>
    <cellStyle name="Normal 2 12 26" xfId="1075"/>
    <cellStyle name="Normal 2 12 27" xfId="1076"/>
    <cellStyle name="Normal 2 12 28" xfId="1077"/>
    <cellStyle name="Normal 2 12 29" xfId="1078"/>
    <cellStyle name="Normal 2 12 3" xfId="1079"/>
    <cellStyle name="Normal 2 12 30" xfId="1080"/>
    <cellStyle name="Normal 2 12 31" xfId="1081"/>
    <cellStyle name="Normal 2 12 32" xfId="1082"/>
    <cellStyle name="Normal 2 12 33" xfId="1083"/>
    <cellStyle name="Normal 2 12 34" xfId="1084"/>
    <cellStyle name="Normal 2 12 35" xfId="1085"/>
    <cellStyle name="Normal 2 12 36" xfId="1086"/>
    <cellStyle name="Normal 2 12 37" xfId="1087"/>
    <cellStyle name="Normal 2 12 38" xfId="1088"/>
    <cellStyle name="Normal 2 12 39" xfId="1089"/>
    <cellStyle name="Normal 2 12 4" xfId="1090"/>
    <cellStyle name="Normal 2 12 5" xfId="1091"/>
    <cellStyle name="Normal 2 12 6" xfId="1092"/>
    <cellStyle name="Normal 2 12 7" xfId="1093"/>
    <cellStyle name="Normal 2 12 8" xfId="1094"/>
    <cellStyle name="Normal 2 12 9" xfId="1095"/>
    <cellStyle name="Normal 2 12 9 2" xfId="1096"/>
    <cellStyle name="Normal 2 13" xfId="1097"/>
    <cellStyle name="Normal 2 13 10" xfId="1098"/>
    <cellStyle name="Normal 2 13 10 2" xfId="1099"/>
    <cellStyle name="Normal 2 13 11" xfId="1100"/>
    <cellStyle name="Normal 2 13 11 2" xfId="1101"/>
    <cellStyle name="Normal 2 13 12" xfId="1102"/>
    <cellStyle name="Normal 2 13 12 2" xfId="1103"/>
    <cellStyle name="Normal 2 13 13" xfId="1104"/>
    <cellStyle name="Normal 2 13 13 2" xfId="1105"/>
    <cellStyle name="Normal 2 13 14" xfId="1106"/>
    <cellStyle name="Normal 2 13 14 2" xfId="1107"/>
    <cellStyle name="Normal 2 13 15" xfId="1108"/>
    <cellStyle name="Normal 2 13 15 2" xfId="1109"/>
    <cellStyle name="Normal 2 13 16" xfId="1110"/>
    <cellStyle name="Normal 2 13 17" xfId="1111"/>
    <cellStyle name="Normal 2 13 18" xfId="1112"/>
    <cellStyle name="Normal 2 13 19" xfId="1113"/>
    <cellStyle name="Normal 2 13 2" xfId="1114"/>
    <cellStyle name="Normal 2 13 20" xfId="1115"/>
    <cellStyle name="Normal 2 13 21" xfId="1116"/>
    <cellStyle name="Normal 2 13 22" xfId="1117"/>
    <cellStyle name="Normal 2 13 23" xfId="1118"/>
    <cellStyle name="Normal 2 13 24" xfId="1119"/>
    <cellStyle name="Normal 2 13 25" xfId="1120"/>
    <cellStyle name="Normal 2 13 26" xfId="1121"/>
    <cellStyle name="Normal 2 13 27" xfId="1122"/>
    <cellStyle name="Normal 2 13 28" xfId="1123"/>
    <cellStyle name="Normal 2 13 29" xfId="1124"/>
    <cellStyle name="Normal 2 13 3" xfId="1125"/>
    <cellStyle name="Normal 2 13 30" xfId="1126"/>
    <cellStyle name="Normal 2 13 31" xfId="1127"/>
    <cellStyle name="Normal 2 13 32" xfId="1128"/>
    <cellStyle name="Normal 2 13 33" xfId="1129"/>
    <cellStyle name="Normal 2 13 34" xfId="1130"/>
    <cellStyle name="Normal 2 13 35" xfId="1131"/>
    <cellStyle name="Normal 2 13 36" xfId="1132"/>
    <cellStyle name="Normal 2 13 37" xfId="1133"/>
    <cellStyle name="Normal 2 13 38" xfId="1134"/>
    <cellStyle name="Normal 2 13 39" xfId="1135"/>
    <cellStyle name="Normal 2 13 4" xfId="1136"/>
    <cellStyle name="Normal 2 13 5" xfId="1137"/>
    <cellStyle name="Normal 2 13 6" xfId="1138"/>
    <cellStyle name="Normal 2 13 7" xfId="1139"/>
    <cellStyle name="Normal 2 13 8" xfId="1140"/>
    <cellStyle name="Normal 2 13 9" xfId="1141"/>
    <cellStyle name="Normal 2 13 9 2" xfId="1142"/>
    <cellStyle name="Normal 2 14" xfId="1143"/>
    <cellStyle name="Normal 2 14 10" xfId="1144"/>
    <cellStyle name="Normal 2 14 10 2" xfId="1145"/>
    <cellStyle name="Normal 2 14 11" xfId="1146"/>
    <cellStyle name="Normal 2 14 11 2" xfId="1147"/>
    <cellStyle name="Normal 2 14 12" xfId="1148"/>
    <cellStyle name="Normal 2 14 12 2" xfId="1149"/>
    <cellStyle name="Normal 2 14 13" xfId="1150"/>
    <cellStyle name="Normal 2 14 13 2" xfId="1151"/>
    <cellStyle name="Normal 2 14 14" xfId="1152"/>
    <cellStyle name="Normal 2 14 14 2" xfId="1153"/>
    <cellStyle name="Normal 2 14 15" xfId="1154"/>
    <cellStyle name="Normal 2 14 15 2" xfId="1155"/>
    <cellStyle name="Normal 2 14 16" xfId="1156"/>
    <cellStyle name="Normal 2 14 17" xfId="1157"/>
    <cellStyle name="Normal 2 14 18" xfId="1158"/>
    <cellStyle name="Normal 2 14 19" xfId="1159"/>
    <cellStyle name="Normal 2 14 2" xfId="1160"/>
    <cellStyle name="Normal 2 14 20" xfId="1161"/>
    <cellStyle name="Normal 2 14 21" xfId="1162"/>
    <cellStyle name="Normal 2 14 22" xfId="1163"/>
    <cellStyle name="Normal 2 14 23" xfId="1164"/>
    <cellStyle name="Normal 2 14 24" xfId="1165"/>
    <cellStyle name="Normal 2 14 25" xfId="1166"/>
    <cellStyle name="Normal 2 14 26" xfId="1167"/>
    <cellStyle name="Normal 2 14 27" xfId="1168"/>
    <cellStyle name="Normal 2 14 28" xfId="1169"/>
    <cellStyle name="Normal 2 14 29" xfId="1170"/>
    <cellStyle name="Normal 2 14 3" xfId="1171"/>
    <cellStyle name="Normal 2 14 30" xfId="1172"/>
    <cellStyle name="Normal 2 14 31" xfId="1173"/>
    <cellStyle name="Normal 2 14 32" xfId="1174"/>
    <cellStyle name="Normal 2 14 33" xfId="1175"/>
    <cellStyle name="Normal 2 14 34" xfId="1176"/>
    <cellStyle name="Normal 2 14 35" xfId="1177"/>
    <cellStyle name="Normal 2 14 36" xfId="1178"/>
    <cellStyle name="Normal 2 14 37" xfId="1179"/>
    <cellStyle name="Normal 2 14 38" xfId="1180"/>
    <cellStyle name="Normal 2 14 39" xfId="1181"/>
    <cellStyle name="Normal 2 14 4" xfId="1182"/>
    <cellStyle name="Normal 2 14 5" xfId="1183"/>
    <cellStyle name="Normal 2 14 6" xfId="1184"/>
    <cellStyle name="Normal 2 14 7" xfId="1185"/>
    <cellStyle name="Normal 2 14 8" xfId="1186"/>
    <cellStyle name="Normal 2 14 9" xfId="1187"/>
    <cellStyle name="Normal 2 14 9 2" xfId="1188"/>
    <cellStyle name="Normal 2 15" xfId="1189"/>
    <cellStyle name="Normal 2 15 10" xfId="1190"/>
    <cellStyle name="Normal 2 15 10 2" xfId="1191"/>
    <cellStyle name="Normal 2 15 11" xfId="1192"/>
    <cellStyle name="Normal 2 15 11 2" xfId="1193"/>
    <cellStyle name="Normal 2 15 12" xfId="1194"/>
    <cellStyle name="Normal 2 15 12 2" xfId="1195"/>
    <cellStyle name="Normal 2 15 13" xfId="1196"/>
    <cellStyle name="Normal 2 15 13 2" xfId="1197"/>
    <cellStyle name="Normal 2 15 14" xfId="1198"/>
    <cellStyle name="Normal 2 15 14 2" xfId="1199"/>
    <cellStyle name="Normal 2 15 15" xfId="1200"/>
    <cellStyle name="Normal 2 15 15 2" xfId="1201"/>
    <cellStyle name="Normal 2 15 16" xfId="1202"/>
    <cellStyle name="Normal 2 15 17" xfId="1203"/>
    <cellStyle name="Normal 2 15 18" xfId="1204"/>
    <cellStyle name="Normal 2 15 19" xfId="1205"/>
    <cellStyle name="Normal 2 15 2" xfId="1206"/>
    <cellStyle name="Normal 2 15 20" xfId="1207"/>
    <cellStyle name="Normal 2 15 21" xfId="1208"/>
    <cellStyle name="Normal 2 15 22" xfId="1209"/>
    <cellStyle name="Normal 2 15 23" xfId="1210"/>
    <cellStyle name="Normal 2 15 24" xfId="1211"/>
    <cellStyle name="Normal 2 15 25" xfId="1212"/>
    <cellStyle name="Normal 2 15 26" xfId="1213"/>
    <cellStyle name="Normal 2 15 27" xfId="1214"/>
    <cellStyle name="Normal 2 15 28" xfId="1215"/>
    <cellStyle name="Normal 2 15 29" xfId="1216"/>
    <cellStyle name="Normal 2 15 3" xfId="1217"/>
    <cellStyle name="Normal 2 15 30" xfId="1218"/>
    <cellStyle name="Normal 2 15 31" xfId="1219"/>
    <cellStyle name="Normal 2 15 32" xfId="1220"/>
    <cellStyle name="Normal 2 15 33" xfId="1221"/>
    <cellStyle name="Normal 2 15 34" xfId="1222"/>
    <cellStyle name="Normal 2 15 35" xfId="1223"/>
    <cellStyle name="Normal 2 15 36" xfId="1224"/>
    <cellStyle name="Normal 2 15 37" xfId="1225"/>
    <cellStyle name="Normal 2 15 38" xfId="1226"/>
    <cellStyle name="Normal 2 15 39" xfId="1227"/>
    <cellStyle name="Normal 2 15 4" xfId="1228"/>
    <cellStyle name="Normal 2 15 5" xfId="1229"/>
    <cellStyle name="Normal 2 15 6" xfId="1230"/>
    <cellStyle name="Normal 2 15 7" xfId="1231"/>
    <cellStyle name="Normal 2 15 8" xfId="1232"/>
    <cellStyle name="Normal 2 15 9" xfId="1233"/>
    <cellStyle name="Normal 2 15 9 2" xfId="1234"/>
    <cellStyle name="Normal 2 16" xfId="1235"/>
    <cellStyle name="Normal 2 16 10" xfId="1236"/>
    <cellStyle name="Normal 2 16 10 2" xfId="1237"/>
    <cellStyle name="Normal 2 16 11" xfId="1238"/>
    <cellStyle name="Normal 2 16 11 2" xfId="1239"/>
    <cellStyle name="Normal 2 16 12" xfId="1240"/>
    <cellStyle name="Normal 2 16 12 2" xfId="1241"/>
    <cellStyle name="Normal 2 16 13" xfId="1242"/>
    <cellStyle name="Normal 2 16 13 2" xfId="1243"/>
    <cellStyle name="Normal 2 16 14" xfId="1244"/>
    <cellStyle name="Normal 2 16 14 2" xfId="1245"/>
    <cellStyle name="Normal 2 16 15" xfId="1246"/>
    <cellStyle name="Normal 2 16 15 2" xfId="1247"/>
    <cellStyle name="Normal 2 16 16" xfId="1248"/>
    <cellStyle name="Normal 2 16 17" xfId="1249"/>
    <cellStyle name="Normal 2 16 18" xfId="1250"/>
    <cellStyle name="Normal 2 16 19" xfId="1251"/>
    <cellStyle name="Normal 2 16 2" xfId="1252"/>
    <cellStyle name="Normal 2 16 20" xfId="1253"/>
    <cellStyle name="Normal 2 16 21" xfId="1254"/>
    <cellStyle name="Normal 2 16 22" xfId="1255"/>
    <cellStyle name="Normal 2 16 23" xfId="1256"/>
    <cellStyle name="Normal 2 16 24" xfId="1257"/>
    <cellStyle name="Normal 2 16 25" xfId="1258"/>
    <cellStyle name="Normal 2 16 26" xfId="1259"/>
    <cellStyle name="Normal 2 16 27" xfId="1260"/>
    <cellStyle name="Normal 2 16 28" xfId="1261"/>
    <cellStyle name="Normal 2 16 29" xfId="1262"/>
    <cellStyle name="Normal 2 16 3" xfId="1263"/>
    <cellStyle name="Normal 2 16 30" xfId="1264"/>
    <cellStyle name="Normal 2 16 31" xfId="1265"/>
    <cellStyle name="Normal 2 16 32" xfId="1266"/>
    <cellStyle name="Normal 2 16 33" xfId="1267"/>
    <cellStyle name="Normal 2 16 34" xfId="1268"/>
    <cellStyle name="Normal 2 16 35" xfId="1269"/>
    <cellStyle name="Normal 2 16 36" xfId="1270"/>
    <cellStyle name="Normal 2 16 37" xfId="1271"/>
    <cellStyle name="Normal 2 16 38" xfId="1272"/>
    <cellStyle name="Normal 2 16 39" xfId="1273"/>
    <cellStyle name="Normal 2 16 4" xfId="1274"/>
    <cellStyle name="Normal 2 16 5" xfId="1275"/>
    <cellStyle name="Normal 2 16 6" xfId="1276"/>
    <cellStyle name="Normal 2 16 7" xfId="1277"/>
    <cellStyle name="Normal 2 16 8" xfId="1278"/>
    <cellStyle name="Normal 2 16 9" xfId="1279"/>
    <cellStyle name="Normal 2 16 9 2" xfId="1280"/>
    <cellStyle name="Normal 2 17" xfId="1281"/>
    <cellStyle name="Normal 2 17 10" xfId="1282"/>
    <cellStyle name="Normal 2 17 10 2" xfId="1283"/>
    <cellStyle name="Normal 2 17 11" xfId="1284"/>
    <cellStyle name="Normal 2 17 11 2" xfId="1285"/>
    <cellStyle name="Normal 2 17 12" xfId="1286"/>
    <cellStyle name="Normal 2 17 12 2" xfId="1287"/>
    <cellStyle name="Normal 2 17 13" xfId="1288"/>
    <cellStyle name="Normal 2 17 13 2" xfId="1289"/>
    <cellStyle name="Normal 2 17 14" xfId="1290"/>
    <cellStyle name="Normal 2 17 14 2" xfId="1291"/>
    <cellStyle name="Normal 2 17 15" xfId="1292"/>
    <cellStyle name="Normal 2 17 15 2" xfId="1293"/>
    <cellStyle name="Normal 2 17 16" xfId="1294"/>
    <cellStyle name="Normal 2 17 17" xfId="1295"/>
    <cellStyle name="Normal 2 17 18" xfId="1296"/>
    <cellStyle name="Normal 2 17 19" xfId="1297"/>
    <cellStyle name="Normal 2 17 2" xfId="1298"/>
    <cellStyle name="Normal 2 17 20" xfId="1299"/>
    <cellStyle name="Normal 2 17 21" xfId="1300"/>
    <cellStyle name="Normal 2 17 22" xfId="1301"/>
    <cellStyle name="Normal 2 17 23" xfId="1302"/>
    <cellStyle name="Normal 2 17 24" xfId="1303"/>
    <cellStyle name="Normal 2 17 25" xfId="1304"/>
    <cellStyle name="Normal 2 17 26" xfId="1305"/>
    <cellStyle name="Normal 2 17 27" xfId="1306"/>
    <cellStyle name="Normal 2 17 28" xfId="1307"/>
    <cellStyle name="Normal 2 17 29" xfId="1308"/>
    <cellStyle name="Normal 2 17 3" xfId="1309"/>
    <cellStyle name="Normal 2 17 30" xfId="1310"/>
    <cellStyle name="Normal 2 17 31" xfId="1311"/>
    <cellStyle name="Normal 2 17 32" xfId="1312"/>
    <cellStyle name="Normal 2 17 33" xfId="1313"/>
    <cellStyle name="Normal 2 17 34" xfId="1314"/>
    <cellStyle name="Normal 2 17 35" xfId="1315"/>
    <cellStyle name="Normal 2 17 36" xfId="1316"/>
    <cellStyle name="Normal 2 17 37" xfId="1317"/>
    <cellStyle name="Normal 2 17 38" xfId="1318"/>
    <cellStyle name="Normal 2 17 39" xfId="1319"/>
    <cellStyle name="Normal 2 17 4" xfId="1320"/>
    <cellStyle name="Normal 2 17 5" xfId="1321"/>
    <cellStyle name="Normal 2 17 6" xfId="1322"/>
    <cellStyle name="Normal 2 17 7" xfId="1323"/>
    <cellStyle name="Normal 2 17 8" xfId="1324"/>
    <cellStyle name="Normal 2 17 9" xfId="1325"/>
    <cellStyle name="Normal 2 17 9 2" xfId="1326"/>
    <cellStyle name="Normal 2 18" xfId="1327"/>
    <cellStyle name="Normal 2 18 10" xfId="1328"/>
    <cellStyle name="Normal 2 18 10 2" xfId="1329"/>
    <cellStyle name="Normal 2 18 11" xfId="1330"/>
    <cellStyle name="Normal 2 18 11 2" xfId="1331"/>
    <cellStyle name="Normal 2 18 12" xfId="1332"/>
    <cellStyle name="Normal 2 18 12 2" xfId="1333"/>
    <cellStyle name="Normal 2 18 13" xfId="1334"/>
    <cellStyle name="Normal 2 18 13 2" xfId="1335"/>
    <cellStyle name="Normal 2 18 14" xfId="1336"/>
    <cellStyle name="Normal 2 18 14 2" xfId="1337"/>
    <cellStyle name="Normal 2 18 15" xfId="1338"/>
    <cellStyle name="Normal 2 18 15 2" xfId="1339"/>
    <cellStyle name="Normal 2 18 16" xfId="1340"/>
    <cellStyle name="Normal 2 18 17" xfId="1341"/>
    <cellStyle name="Normal 2 18 18" xfId="1342"/>
    <cellStyle name="Normal 2 18 19" xfId="1343"/>
    <cellStyle name="Normal 2 18 2" xfId="1344"/>
    <cellStyle name="Normal 2 18 20" xfId="1345"/>
    <cellStyle name="Normal 2 18 21" xfId="1346"/>
    <cellStyle name="Normal 2 18 22" xfId="1347"/>
    <cellStyle name="Normal 2 18 23" xfId="1348"/>
    <cellStyle name="Normal 2 18 24" xfId="1349"/>
    <cellStyle name="Normal 2 18 25" xfId="1350"/>
    <cellStyle name="Normal 2 18 26" xfId="1351"/>
    <cellStyle name="Normal 2 18 27" xfId="1352"/>
    <cellStyle name="Normal 2 18 28" xfId="1353"/>
    <cellStyle name="Normal 2 18 29" xfId="1354"/>
    <cellStyle name="Normal 2 18 3" xfId="1355"/>
    <cellStyle name="Normal 2 18 30" xfId="1356"/>
    <cellStyle name="Normal 2 18 31" xfId="1357"/>
    <cellStyle name="Normal 2 18 32" xfId="1358"/>
    <cellStyle name="Normal 2 18 33" xfId="1359"/>
    <cellStyle name="Normal 2 18 34" xfId="1360"/>
    <cellStyle name="Normal 2 18 35" xfId="1361"/>
    <cellStyle name="Normal 2 18 36" xfId="1362"/>
    <cellStyle name="Normal 2 18 37" xfId="1363"/>
    <cellStyle name="Normal 2 18 38" xfId="1364"/>
    <cellStyle name="Normal 2 18 39" xfId="1365"/>
    <cellStyle name="Normal 2 18 4" xfId="1366"/>
    <cellStyle name="Normal 2 18 5" xfId="1367"/>
    <cellStyle name="Normal 2 18 6" xfId="1368"/>
    <cellStyle name="Normal 2 18 7" xfId="1369"/>
    <cellStyle name="Normal 2 18 8" xfId="1370"/>
    <cellStyle name="Normal 2 18 9" xfId="1371"/>
    <cellStyle name="Normal 2 18 9 2" xfId="1372"/>
    <cellStyle name="Normal 2 19" xfId="1373"/>
    <cellStyle name="Normal 2 19 10" xfId="1374"/>
    <cellStyle name="Normal 2 19 10 2" xfId="1375"/>
    <cellStyle name="Normal 2 19 11" xfId="1376"/>
    <cellStyle name="Normal 2 19 11 2" xfId="1377"/>
    <cellStyle name="Normal 2 19 12" xfId="1378"/>
    <cellStyle name="Normal 2 19 12 2" xfId="1379"/>
    <cellStyle name="Normal 2 19 13" xfId="1380"/>
    <cellStyle name="Normal 2 19 13 2" xfId="1381"/>
    <cellStyle name="Normal 2 19 14" xfId="1382"/>
    <cellStyle name="Normal 2 19 14 2" xfId="1383"/>
    <cellStyle name="Normal 2 19 15" xfId="1384"/>
    <cellStyle name="Normal 2 19 15 2" xfId="1385"/>
    <cellStyle name="Normal 2 19 16" xfId="1386"/>
    <cellStyle name="Normal 2 19 17" xfId="1387"/>
    <cellStyle name="Normal 2 19 18" xfId="1388"/>
    <cellStyle name="Normal 2 19 19" xfId="1389"/>
    <cellStyle name="Normal 2 19 2" xfId="1390"/>
    <cellStyle name="Normal 2 19 20" xfId="1391"/>
    <cellStyle name="Normal 2 19 21" xfId="1392"/>
    <cellStyle name="Normal 2 19 22" xfId="1393"/>
    <cellStyle name="Normal 2 19 23" xfId="1394"/>
    <cellStyle name="Normal 2 19 24" xfId="1395"/>
    <cellStyle name="Normal 2 19 25" xfId="1396"/>
    <cellStyle name="Normal 2 19 26" xfId="1397"/>
    <cellStyle name="Normal 2 19 27" xfId="1398"/>
    <cellStyle name="Normal 2 19 28" xfId="1399"/>
    <cellStyle name="Normal 2 19 29" xfId="1400"/>
    <cellStyle name="Normal 2 19 3" xfId="1401"/>
    <cellStyle name="Normal 2 19 30" xfId="1402"/>
    <cellStyle name="Normal 2 19 31" xfId="1403"/>
    <cellStyle name="Normal 2 19 32" xfId="1404"/>
    <cellStyle name="Normal 2 19 33" xfId="1405"/>
    <cellStyle name="Normal 2 19 34" xfId="1406"/>
    <cellStyle name="Normal 2 19 35" xfId="1407"/>
    <cellStyle name="Normal 2 19 36" xfId="1408"/>
    <cellStyle name="Normal 2 19 37" xfId="1409"/>
    <cellStyle name="Normal 2 19 38" xfId="1410"/>
    <cellStyle name="Normal 2 19 39" xfId="1411"/>
    <cellStyle name="Normal 2 19 4" xfId="1412"/>
    <cellStyle name="Normal 2 19 5" xfId="1413"/>
    <cellStyle name="Normal 2 19 6" xfId="1414"/>
    <cellStyle name="Normal 2 19 7" xfId="1415"/>
    <cellStyle name="Normal 2 19 8" xfId="1416"/>
    <cellStyle name="Normal 2 19 9" xfId="1417"/>
    <cellStyle name="Normal 2 19 9 2" xfId="1418"/>
    <cellStyle name="Normal 2 2" xfId="1419"/>
    <cellStyle name="Normal 2 2 10" xfId="1420"/>
    <cellStyle name="Normal 2 2 11" xfId="1421"/>
    <cellStyle name="Normal 2 2 12" xfId="1422"/>
    <cellStyle name="Normal 2 2 13" xfId="1423"/>
    <cellStyle name="Normal 2 2 14" xfId="1424"/>
    <cellStyle name="Normal 2 2 15" xfId="1425"/>
    <cellStyle name="Normal 2 2 16" xfId="1426"/>
    <cellStyle name="Normal 2 2 17" xfId="1427"/>
    <cellStyle name="Normal 2 2 18" xfId="1428"/>
    <cellStyle name="Normal 2 2 19" xfId="1429"/>
    <cellStyle name="Normal 2 2 2" xfId="1430"/>
    <cellStyle name="Normal 2 2 2 10" xfId="1431"/>
    <cellStyle name="Normal 2 2 2 10 2" xfId="1432"/>
    <cellStyle name="Normal 2 2 2 10 3" xfId="1433"/>
    <cellStyle name="Normal 2 2 2 10 4" xfId="1434"/>
    <cellStyle name="Normal 2 2 2 10 5" xfId="1435"/>
    <cellStyle name="Normal 2 2 2 10 6" xfId="1436"/>
    <cellStyle name="Normal 2 2 2 11" xfId="1437"/>
    <cellStyle name="Normal 2 2 2 12" xfId="1438"/>
    <cellStyle name="Normal 2 2 2 13" xfId="1439"/>
    <cellStyle name="Normal 2 2 2 14" xfId="1440"/>
    <cellStyle name="Normal 2 2 2 14 2" xfId="1441"/>
    <cellStyle name="Normal 2 2 2 14 3" xfId="1442"/>
    <cellStyle name="Normal 2 2 2 14 4" xfId="1443"/>
    <cellStyle name="Normal 2 2 2 14 5" xfId="1444"/>
    <cellStyle name="Normal 2 2 2 14 6" xfId="1445"/>
    <cellStyle name="Normal 2 2 2 14 7" xfId="1446"/>
    <cellStyle name="Normal 2 2 2 14 8" xfId="1447"/>
    <cellStyle name="Normal 2 2 2 14 9" xfId="1448"/>
    <cellStyle name="Normal 2 2 2 15" xfId="1449"/>
    <cellStyle name="Normal 2 2 2 15 2" xfId="1450"/>
    <cellStyle name="Normal 2 2 2 15 3" xfId="1451"/>
    <cellStyle name="Normal 2 2 2 15 4" xfId="1452"/>
    <cellStyle name="Normal 2 2 2 15 5" xfId="1453"/>
    <cellStyle name="Normal 2 2 2 15 6" xfId="1454"/>
    <cellStyle name="Normal 2 2 2 15 7" xfId="1455"/>
    <cellStyle name="Normal 2 2 2 15 8" xfId="1456"/>
    <cellStyle name="Normal 2 2 2 15 9" xfId="1457"/>
    <cellStyle name="Normal 2 2 2 16" xfId="1458"/>
    <cellStyle name="Normal 2 2 2 17" xfId="1459"/>
    <cellStyle name="Normal 2 2 2 18" xfId="1460"/>
    <cellStyle name="Normal 2 2 2 19" xfId="1461"/>
    <cellStyle name="Normal 2 2 2 2" xfId="1462"/>
    <cellStyle name="Normal 2 2 2 2 10" xfId="1463"/>
    <cellStyle name="Normal 2 2 2 2 10 2" xfId="1464"/>
    <cellStyle name="Normal 2 2 2 2 10 3" xfId="1465"/>
    <cellStyle name="Normal 2 2 2 2 10 4" xfId="1466"/>
    <cellStyle name="Normal 2 2 2 2 10 5" xfId="1467"/>
    <cellStyle name="Normal 2 2 2 2 10 6" xfId="1468"/>
    <cellStyle name="Normal 2 2 2 2 10 7" xfId="1469"/>
    <cellStyle name="Normal 2 2 2 2 10 8" xfId="1470"/>
    <cellStyle name="Normal 2 2 2 2 10 9" xfId="1471"/>
    <cellStyle name="Normal 2 2 2 2 11" xfId="1472"/>
    <cellStyle name="Normal 2 2 2 2 11 2" xfId="1473"/>
    <cellStyle name="Normal 2 2 2 2 11 3" xfId="1474"/>
    <cellStyle name="Normal 2 2 2 2 11 4" xfId="1475"/>
    <cellStyle name="Normal 2 2 2 2 11 5" xfId="1476"/>
    <cellStyle name="Normal 2 2 2 2 11 6" xfId="1477"/>
    <cellStyle name="Normal 2 2 2 2 11 7" xfId="1478"/>
    <cellStyle name="Normal 2 2 2 2 11 8" xfId="1479"/>
    <cellStyle name="Normal 2 2 2 2 11 9" xfId="1480"/>
    <cellStyle name="Normal 2 2 2 2 12" xfId="1481"/>
    <cellStyle name="Normal 2 2 2 2 12 2" xfId="1482"/>
    <cellStyle name="Normal 2 2 2 2 12 3" xfId="1483"/>
    <cellStyle name="Normal 2 2 2 2 12 4" xfId="1484"/>
    <cellStyle name="Normal 2 2 2 2 12 5" xfId="1485"/>
    <cellStyle name="Normal 2 2 2 2 12 6" xfId="1486"/>
    <cellStyle name="Normal 2 2 2 2 12 7" xfId="1487"/>
    <cellStyle name="Normal 2 2 2 2 12 8" xfId="1488"/>
    <cellStyle name="Normal 2 2 2 2 12 9" xfId="1489"/>
    <cellStyle name="Normal 2 2 2 2 13" xfId="1490"/>
    <cellStyle name="Normal 2 2 2 2 13 2" xfId="1491"/>
    <cellStyle name="Normal 2 2 2 2 13 3" xfId="1492"/>
    <cellStyle name="Normal 2 2 2 2 13 4" xfId="1493"/>
    <cellStyle name="Normal 2 2 2 2 13 5" xfId="1494"/>
    <cellStyle name="Normal 2 2 2 2 13 6" xfId="1495"/>
    <cellStyle name="Normal 2 2 2 2 13 7" xfId="1496"/>
    <cellStyle name="Normal 2 2 2 2 13 8" xfId="1497"/>
    <cellStyle name="Normal 2 2 2 2 13 9" xfId="1498"/>
    <cellStyle name="Normal 2 2 2 2 14" xfId="1499"/>
    <cellStyle name="Normal 2 2 2 2 14 2" xfId="1500"/>
    <cellStyle name="Normal 2 2 2 2 14 3" xfId="1501"/>
    <cellStyle name="Normal 2 2 2 2 14 4" xfId="1502"/>
    <cellStyle name="Normal 2 2 2 2 14 5" xfId="1503"/>
    <cellStyle name="Normal 2 2 2 2 14 6" xfId="1504"/>
    <cellStyle name="Normal 2 2 2 2 14 7" xfId="1505"/>
    <cellStyle name="Normal 2 2 2 2 14 8" xfId="1506"/>
    <cellStyle name="Normal 2 2 2 2 14 9" xfId="1507"/>
    <cellStyle name="Normal 2 2 2 2 15" xfId="1508"/>
    <cellStyle name="Normal 2 2 2 2 16" xfId="1509"/>
    <cellStyle name="Normal 2 2 2 2 17" xfId="1510"/>
    <cellStyle name="Normal 2 2 2 2 18" xfId="1511"/>
    <cellStyle name="Normal 2 2 2 2 19" xfId="1512"/>
    <cellStyle name="Normal 2 2 2 2 2" xfId="1513"/>
    <cellStyle name="Normal 2 2 2 2 2 10" xfId="1514"/>
    <cellStyle name="Normal 2 2 2 2 2 10 2" xfId="1515"/>
    <cellStyle name="Normal 2 2 2 2 2 10 3" xfId="1516"/>
    <cellStyle name="Normal 2 2 2 2 2 10 4" xfId="1517"/>
    <cellStyle name="Normal 2 2 2 2 2 10 5" xfId="1518"/>
    <cellStyle name="Normal 2 2 2 2 2 10 6" xfId="1519"/>
    <cellStyle name="Normal 2 2 2 2 2 10 7" xfId="1520"/>
    <cellStyle name="Normal 2 2 2 2 2 10 8" xfId="1521"/>
    <cellStyle name="Normal 2 2 2 2 2 10 9" xfId="1522"/>
    <cellStyle name="Normal 2 2 2 2 2 11" xfId="1523"/>
    <cellStyle name="Normal 2 2 2 2 2 11 2" xfId="1524"/>
    <cellStyle name="Normal 2 2 2 2 2 11 3" xfId="1525"/>
    <cellStyle name="Normal 2 2 2 2 2 11 4" xfId="1526"/>
    <cellStyle name="Normal 2 2 2 2 2 11 5" xfId="1527"/>
    <cellStyle name="Normal 2 2 2 2 2 11 6" xfId="1528"/>
    <cellStyle name="Normal 2 2 2 2 2 11 7" xfId="1529"/>
    <cellStyle name="Normal 2 2 2 2 2 11 8" xfId="1530"/>
    <cellStyle name="Normal 2 2 2 2 2 11 9" xfId="1531"/>
    <cellStyle name="Normal 2 2 2 2 2 12" xfId="1532"/>
    <cellStyle name="Normal 2 2 2 2 2 12 2" xfId="1533"/>
    <cellStyle name="Normal 2 2 2 2 2 12 3" xfId="1534"/>
    <cellStyle name="Normal 2 2 2 2 2 12 4" xfId="1535"/>
    <cellStyle name="Normal 2 2 2 2 2 12 5" xfId="1536"/>
    <cellStyle name="Normal 2 2 2 2 2 12 6" xfId="1537"/>
    <cellStyle name="Normal 2 2 2 2 2 12 7" xfId="1538"/>
    <cellStyle name="Normal 2 2 2 2 2 12 8" xfId="1539"/>
    <cellStyle name="Normal 2 2 2 2 2 12 9" xfId="1540"/>
    <cellStyle name="Normal 2 2 2 2 2 13" xfId="1541"/>
    <cellStyle name="Normal 2 2 2 2 2 14" xfId="1542"/>
    <cellStyle name="Normal 2 2 2 2 2 15" xfId="1543"/>
    <cellStyle name="Normal 2 2 2 2 2 16" xfId="1544"/>
    <cellStyle name="Normal 2 2 2 2 2 17" xfId="1545"/>
    <cellStyle name="Normal 2 2 2 2 2 18" xfId="1546"/>
    <cellStyle name="Normal 2 2 2 2 2 19" xfId="1547"/>
    <cellStyle name="Normal 2 2 2 2 2 2" xfId="1548"/>
    <cellStyle name="Normal 2 2 2 2 2 2 10" xfId="1549"/>
    <cellStyle name="Normal 2 2 2 2 2 2 10 2" xfId="1550"/>
    <cellStyle name="Normal 2 2 2 2 2 2 10 3" xfId="1551"/>
    <cellStyle name="Normal 2 2 2 2 2 2 10 4" xfId="1552"/>
    <cellStyle name="Normal 2 2 2 2 2 2 10 5" xfId="1553"/>
    <cellStyle name="Normal 2 2 2 2 2 2 10 6" xfId="1554"/>
    <cellStyle name="Normal 2 2 2 2 2 2 10 7" xfId="1555"/>
    <cellStyle name="Normal 2 2 2 2 2 2 10 8" xfId="1556"/>
    <cellStyle name="Normal 2 2 2 2 2 2 10 9" xfId="1557"/>
    <cellStyle name="Normal 2 2 2 2 2 2 11" xfId="1558"/>
    <cellStyle name="Normal 2 2 2 2 2 2 11 2" xfId="1559"/>
    <cellStyle name="Normal 2 2 2 2 2 2 11 3" xfId="1560"/>
    <cellStyle name="Normal 2 2 2 2 2 2 11 4" xfId="1561"/>
    <cellStyle name="Normal 2 2 2 2 2 2 11 5" xfId="1562"/>
    <cellStyle name="Normal 2 2 2 2 2 2 11 6" xfId="1563"/>
    <cellStyle name="Normal 2 2 2 2 2 2 11 7" xfId="1564"/>
    <cellStyle name="Normal 2 2 2 2 2 2 11 8" xfId="1565"/>
    <cellStyle name="Normal 2 2 2 2 2 2 11 9" xfId="1566"/>
    <cellStyle name="Normal 2 2 2 2 2 2 12" xfId="1567"/>
    <cellStyle name="Normal 2 2 2 2 2 2 12 2" xfId="1568"/>
    <cellStyle name="Normal 2 2 2 2 2 2 12 3" xfId="1569"/>
    <cellStyle name="Normal 2 2 2 2 2 2 12 4" xfId="1570"/>
    <cellStyle name="Normal 2 2 2 2 2 2 12 5" xfId="1571"/>
    <cellStyle name="Normal 2 2 2 2 2 2 12 6" xfId="1572"/>
    <cellStyle name="Normal 2 2 2 2 2 2 12 7" xfId="1573"/>
    <cellStyle name="Normal 2 2 2 2 2 2 12 8" xfId="1574"/>
    <cellStyle name="Normal 2 2 2 2 2 2 12 9" xfId="1575"/>
    <cellStyle name="Normal 2 2 2 2 2 2 13" xfId="1576"/>
    <cellStyle name="Normal 2 2 2 2 2 2 14" xfId="1577"/>
    <cellStyle name="Normal 2 2 2 2 2 2 15" xfId="1578"/>
    <cellStyle name="Normal 2 2 2 2 2 2 16" xfId="1579"/>
    <cellStyle name="Normal 2 2 2 2 2 2 17" xfId="1580"/>
    <cellStyle name="Normal 2 2 2 2 2 2 18" xfId="1581"/>
    <cellStyle name="Normal 2 2 2 2 2 2 19" xfId="1582"/>
    <cellStyle name="Normal 2 2 2 2 2 2 2" xfId="1583"/>
    <cellStyle name="Normal 2 2 2 2 2 2 2 10" xfId="1584"/>
    <cellStyle name="Normal 2 2 2 2 2 2 2 11" xfId="1585"/>
    <cellStyle name="Normal 2 2 2 2 2 2 2 12" xfId="1586"/>
    <cellStyle name="Normal 2 2 2 2 2 2 2 13" xfId="1587"/>
    <cellStyle name="Normal 2 2 2 2 2 2 2 14" xfId="1588"/>
    <cellStyle name="Normal 2 2 2 2 2 2 2 15" xfId="1589"/>
    <cellStyle name="Normal 2 2 2 2 2 2 2 16" xfId="1590"/>
    <cellStyle name="Normal 2 2 2 2 2 2 2 17" xfId="1591"/>
    <cellStyle name="Normal 2 2 2 2 2 2 2 18" xfId="1592"/>
    <cellStyle name="Normal 2 2 2 2 2 2 2 19" xfId="1593"/>
    <cellStyle name="Normal 2 2 2 2 2 2 2 2" xfId="1594"/>
    <cellStyle name="Normal 2 2 2 2 2 2 2 2 10" xfId="1595"/>
    <cellStyle name="Normal 2 2 2 2 2 2 2 2 11" xfId="1596"/>
    <cellStyle name="Normal 2 2 2 2 2 2 2 2 12" xfId="1597"/>
    <cellStyle name="Normal 2 2 2 2 2 2 2 2 13" xfId="1598"/>
    <cellStyle name="Normal 2 2 2 2 2 2 2 2 2" xfId="1599"/>
    <cellStyle name="Normal 2 2 2 2 2 2 2 2 2 2" xfId="1600"/>
    <cellStyle name="Normal 2 2 2 2 2 2 2 2 2 3" xfId="1601"/>
    <cellStyle name="Normal 2 2 2 2 2 2 2 2 2 4" xfId="1602"/>
    <cellStyle name="Normal 2 2 2 2 2 2 2 2 2 5" xfId="1603"/>
    <cellStyle name="Normal 2 2 2 2 2 2 2 2 2 6" xfId="1604"/>
    <cellStyle name="Normal 2 2 2 2 2 2 2 2 2 7" xfId="1605"/>
    <cellStyle name="Normal 2 2 2 2 2 2 2 2 2 8" xfId="1606"/>
    <cellStyle name="Normal 2 2 2 2 2 2 2 2 2 9" xfId="1607"/>
    <cellStyle name="Normal 2 2 2 2 2 2 2 2 3" xfId="1608"/>
    <cellStyle name="Normal 2 2 2 2 2 2 2 2 4" xfId="1609"/>
    <cellStyle name="Normal 2 2 2 2 2 2 2 2 5" xfId="1610"/>
    <cellStyle name="Normal 2 2 2 2 2 2 2 2 6" xfId="1611"/>
    <cellStyle name="Normal 2 2 2 2 2 2 2 2 7" xfId="1612"/>
    <cellStyle name="Normal 2 2 2 2 2 2 2 2 8" xfId="1613"/>
    <cellStyle name="Normal 2 2 2 2 2 2 2 2 9" xfId="1614"/>
    <cellStyle name="Normal 2 2 2 2 2 2 2 20" xfId="1615"/>
    <cellStyle name="Normal 2 2 2 2 2 2 2 21" xfId="1616"/>
    <cellStyle name="Normal 2 2 2 2 2 2 2 22" xfId="1617"/>
    <cellStyle name="Normal 2 2 2 2 2 2 2 3" xfId="1618"/>
    <cellStyle name="Normal 2 2 2 2 2 2 2 3 2" xfId="1619"/>
    <cellStyle name="Normal 2 2 2 2 2 2 2 3 3" xfId="1620"/>
    <cellStyle name="Normal 2 2 2 2 2 2 2 3 4" xfId="1621"/>
    <cellStyle name="Normal 2 2 2 2 2 2 2 3 5" xfId="1622"/>
    <cellStyle name="Normal 2 2 2 2 2 2 2 3 6" xfId="1623"/>
    <cellStyle name="Normal 2 2 2 2 2 2 2 3 7" xfId="1624"/>
    <cellStyle name="Normal 2 2 2 2 2 2 2 3 8" xfId="1625"/>
    <cellStyle name="Normal 2 2 2 2 2 2 2 3 9" xfId="1626"/>
    <cellStyle name="Normal 2 2 2 2 2 2 2 4" xfId="1627"/>
    <cellStyle name="Normal 2 2 2 2 2 2 2 4 2" xfId="1628"/>
    <cellStyle name="Normal 2 2 2 2 2 2 2 4 3" xfId="1629"/>
    <cellStyle name="Normal 2 2 2 2 2 2 2 4 4" xfId="1630"/>
    <cellStyle name="Normal 2 2 2 2 2 2 2 4 5" xfId="1631"/>
    <cellStyle name="Normal 2 2 2 2 2 2 2 4 6" xfId="1632"/>
    <cellStyle name="Normal 2 2 2 2 2 2 2 4 7" xfId="1633"/>
    <cellStyle name="Normal 2 2 2 2 2 2 2 4 8" xfId="1634"/>
    <cellStyle name="Normal 2 2 2 2 2 2 2 4 9" xfId="1635"/>
    <cellStyle name="Normal 2 2 2 2 2 2 2 5" xfId="1636"/>
    <cellStyle name="Normal 2 2 2 2 2 2 2 5 2" xfId="1637"/>
    <cellStyle name="Normal 2 2 2 2 2 2 2 5 3" xfId="1638"/>
    <cellStyle name="Normal 2 2 2 2 2 2 2 5 4" xfId="1639"/>
    <cellStyle name="Normal 2 2 2 2 2 2 2 5 5" xfId="1640"/>
    <cellStyle name="Normal 2 2 2 2 2 2 2 5 6" xfId="1641"/>
    <cellStyle name="Normal 2 2 2 2 2 2 2 5 7" xfId="1642"/>
    <cellStyle name="Normal 2 2 2 2 2 2 2 5 8" xfId="1643"/>
    <cellStyle name="Normal 2 2 2 2 2 2 2 5 9" xfId="1644"/>
    <cellStyle name="Normal 2 2 2 2 2 2 2 6" xfId="1645"/>
    <cellStyle name="Normal 2 2 2 2 2 2 2 6 2" xfId="1646"/>
    <cellStyle name="Normal 2 2 2 2 2 2 2 6 3" xfId="1647"/>
    <cellStyle name="Normal 2 2 2 2 2 2 2 6 4" xfId="1648"/>
    <cellStyle name="Normal 2 2 2 2 2 2 2 6 5" xfId="1649"/>
    <cellStyle name="Normal 2 2 2 2 2 2 2 6 6" xfId="1650"/>
    <cellStyle name="Normal 2 2 2 2 2 2 2 6 7" xfId="1651"/>
    <cellStyle name="Normal 2 2 2 2 2 2 2 6 8" xfId="1652"/>
    <cellStyle name="Normal 2 2 2 2 2 2 2 6 9" xfId="1653"/>
    <cellStyle name="Normal 2 2 2 2 2 2 2 7" xfId="1654"/>
    <cellStyle name="Normal 2 2 2 2 2 2 2 8" xfId="1655"/>
    <cellStyle name="Normal 2 2 2 2 2 2 2 9" xfId="1656"/>
    <cellStyle name="Normal 2 2 2 2 2 2 20" xfId="1657"/>
    <cellStyle name="Normal 2 2 2 2 2 2 21" xfId="1658"/>
    <cellStyle name="Normal 2 2 2 2 2 2 22" xfId="1659"/>
    <cellStyle name="Normal 2 2 2 2 2 2 23" xfId="1660"/>
    <cellStyle name="Normal 2 2 2 2 2 2 24" xfId="1661"/>
    <cellStyle name="Normal 2 2 2 2 2 2 25" xfId="1662"/>
    <cellStyle name="Normal 2 2 2 2 2 2 26" xfId="1663"/>
    <cellStyle name="Normal 2 2 2 2 2 2 27" xfId="1664"/>
    <cellStyle name="Normal 2 2 2 2 2 2 3" xfId="1665"/>
    <cellStyle name="Normal 2 2 2 2 2 2 4" xfId="1666"/>
    <cellStyle name="Normal 2 2 2 2 2 2 5" xfId="1667"/>
    <cellStyle name="Normal 2 2 2 2 2 2 6" xfId="1668"/>
    <cellStyle name="Normal 2 2 2 2 2 2 7" xfId="1669"/>
    <cellStyle name="Normal 2 2 2 2 2 2 8" xfId="1670"/>
    <cellStyle name="Normal 2 2 2 2 2 2 8 2" xfId="1671"/>
    <cellStyle name="Normal 2 2 2 2 2 2 8 3" xfId="1672"/>
    <cellStyle name="Normal 2 2 2 2 2 2 8 4" xfId="1673"/>
    <cellStyle name="Normal 2 2 2 2 2 2 8 5" xfId="1674"/>
    <cellStyle name="Normal 2 2 2 2 2 2 8 6" xfId="1675"/>
    <cellStyle name="Normal 2 2 2 2 2 2 8 7" xfId="1676"/>
    <cellStyle name="Normal 2 2 2 2 2 2 8 8" xfId="1677"/>
    <cellStyle name="Normal 2 2 2 2 2 2 8 9" xfId="1678"/>
    <cellStyle name="Normal 2 2 2 2 2 2 9" xfId="1679"/>
    <cellStyle name="Normal 2 2 2 2 2 2 9 2" xfId="1680"/>
    <cellStyle name="Normal 2 2 2 2 2 2 9 3" xfId="1681"/>
    <cellStyle name="Normal 2 2 2 2 2 2 9 4" xfId="1682"/>
    <cellStyle name="Normal 2 2 2 2 2 2 9 5" xfId="1683"/>
    <cellStyle name="Normal 2 2 2 2 2 2 9 6" xfId="1684"/>
    <cellStyle name="Normal 2 2 2 2 2 2 9 7" xfId="1685"/>
    <cellStyle name="Normal 2 2 2 2 2 2 9 8" xfId="1686"/>
    <cellStyle name="Normal 2 2 2 2 2 2 9 9" xfId="1687"/>
    <cellStyle name="Normal 2 2 2 2 2 20" xfId="1688"/>
    <cellStyle name="Normal 2 2 2 2 2 21" xfId="1689"/>
    <cellStyle name="Normal 2 2 2 2 2 22" xfId="1690"/>
    <cellStyle name="Normal 2 2 2 2 2 23" xfId="1691"/>
    <cellStyle name="Normal 2 2 2 2 2 24" xfId="1692"/>
    <cellStyle name="Normal 2 2 2 2 2 25" xfId="1693"/>
    <cellStyle name="Normal 2 2 2 2 2 26" xfId="1694"/>
    <cellStyle name="Normal 2 2 2 2 2 27" xfId="1695"/>
    <cellStyle name="Normal 2 2 2 2 2 3" xfId="1696"/>
    <cellStyle name="Normal 2 2 2 2 2 3 2" xfId="1697"/>
    <cellStyle name="Normal 2 2 2 2 2 3 3" xfId="1698"/>
    <cellStyle name="Normal 2 2 2 2 2 3 4" xfId="1699"/>
    <cellStyle name="Normal 2 2 2 2 2 3 5" xfId="1700"/>
    <cellStyle name="Normal 2 2 2 2 2 3 6" xfId="1701"/>
    <cellStyle name="Normal 2 2 2 2 2 4" xfId="1702"/>
    <cellStyle name="Normal 2 2 2 2 2 4 2" xfId="1703"/>
    <cellStyle name="Normal 2 2 2 2 2 4 3" xfId="1704"/>
    <cellStyle name="Normal 2 2 2 2 2 4 4" xfId="1705"/>
    <cellStyle name="Normal 2 2 2 2 2 4 5" xfId="1706"/>
    <cellStyle name="Normal 2 2 2 2 2 4 6" xfId="1707"/>
    <cellStyle name="Normal 2 2 2 2 2 5" xfId="1708"/>
    <cellStyle name="Normal 2 2 2 2 2 5 2" xfId="1709"/>
    <cellStyle name="Normal 2 2 2 2 2 5 3" xfId="1710"/>
    <cellStyle name="Normal 2 2 2 2 2 5 4" xfId="1711"/>
    <cellStyle name="Normal 2 2 2 2 2 5 5" xfId="1712"/>
    <cellStyle name="Normal 2 2 2 2 2 5 6" xfId="1713"/>
    <cellStyle name="Normal 2 2 2 2 2 6" xfId="1714"/>
    <cellStyle name="Normal 2 2 2 2 2 6 2" xfId="1715"/>
    <cellStyle name="Normal 2 2 2 2 2 6 3" xfId="1716"/>
    <cellStyle name="Normal 2 2 2 2 2 6 4" xfId="1717"/>
    <cellStyle name="Normal 2 2 2 2 2 6 5" xfId="1718"/>
    <cellStyle name="Normal 2 2 2 2 2 6 6" xfId="1719"/>
    <cellStyle name="Normal 2 2 2 2 2 7" xfId="1720"/>
    <cellStyle name="Normal 2 2 2 2 2 7 2" xfId="1721"/>
    <cellStyle name="Normal 2 2 2 2 2 7 3" xfId="1722"/>
    <cellStyle name="Normal 2 2 2 2 2 7 4" xfId="1723"/>
    <cellStyle name="Normal 2 2 2 2 2 7 5" xfId="1724"/>
    <cellStyle name="Normal 2 2 2 2 2 7 6" xfId="1725"/>
    <cellStyle name="Normal 2 2 2 2 2 8" xfId="1726"/>
    <cellStyle name="Normal 2 2 2 2 2 8 2" xfId="1727"/>
    <cellStyle name="Normal 2 2 2 2 2 8 3" xfId="1728"/>
    <cellStyle name="Normal 2 2 2 2 2 8 4" xfId="1729"/>
    <cellStyle name="Normal 2 2 2 2 2 8 5" xfId="1730"/>
    <cellStyle name="Normal 2 2 2 2 2 8 6" xfId="1731"/>
    <cellStyle name="Normal 2 2 2 2 2 8 7" xfId="1732"/>
    <cellStyle name="Normal 2 2 2 2 2 8 8" xfId="1733"/>
    <cellStyle name="Normal 2 2 2 2 2 8 9" xfId="1734"/>
    <cellStyle name="Normal 2 2 2 2 2 9" xfId="1735"/>
    <cellStyle name="Normal 2 2 2 2 2 9 2" xfId="1736"/>
    <cellStyle name="Normal 2 2 2 2 2 9 3" xfId="1737"/>
    <cellStyle name="Normal 2 2 2 2 2 9 4" xfId="1738"/>
    <cellStyle name="Normal 2 2 2 2 2 9 5" xfId="1739"/>
    <cellStyle name="Normal 2 2 2 2 2 9 6" xfId="1740"/>
    <cellStyle name="Normal 2 2 2 2 2 9 7" xfId="1741"/>
    <cellStyle name="Normal 2 2 2 2 2 9 8" xfId="1742"/>
    <cellStyle name="Normal 2 2 2 2 2 9 9" xfId="1743"/>
    <cellStyle name="Normal 2 2 2 2 20" xfId="1744"/>
    <cellStyle name="Normal 2 2 2 2 21" xfId="1745"/>
    <cellStyle name="Normal 2 2 2 2 22" xfId="1746"/>
    <cellStyle name="Normal 2 2 2 2 23" xfId="1747"/>
    <cellStyle name="Normal 2 2 2 2 24" xfId="1748"/>
    <cellStyle name="Normal 2 2 2 2 25" xfId="1749"/>
    <cellStyle name="Normal 2 2 2 2 26" xfId="1750"/>
    <cellStyle name="Normal 2 2 2 2 27" xfId="1751"/>
    <cellStyle name="Normal 2 2 2 2 28" xfId="1752"/>
    <cellStyle name="Normal 2 2 2 2 29" xfId="1753"/>
    <cellStyle name="Normal 2 2 2 2 3" xfId="1754"/>
    <cellStyle name="Normal 2 2 2 2 4" xfId="1755"/>
    <cellStyle name="Normal 2 2 2 2 5" xfId="1756"/>
    <cellStyle name="Normal 2 2 2 2 6" xfId="1757"/>
    <cellStyle name="Normal 2 2 2 2 7" xfId="1758"/>
    <cellStyle name="Normal 2 2 2 2 8" xfId="1759"/>
    <cellStyle name="Normal 2 2 2 2 9" xfId="1760"/>
    <cellStyle name="Normal 2 2 2 20" xfId="1761"/>
    <cellStyle name="Normal 2 2 2 21" xfId="1762"/>
    <cellStyle name="Normal 2 2 2 22" xfId="1763"/>
    <cellStyle name="Normal 2 2 2 23" xfId="1764"/>
    <cellStyle name="Normal 2 2 2 24" xfId="1765"/>
    <cellStyle name="Normal 2 2 2 25" xfId="1766"/>
    <cellStyle name="Normal 2 2 2 26" xfId="1767"/>
    <cellStyle name="Normal 2 2 2 27" xfId="1768"/>
    <cellStyle name="Normal 2 2 2 28" xfId="1769"/>
    <cellStyle name="Normal 2 2 2 29" xfId="1770"/>
    <cellStyle name="Normal 2 2 2 3" xfId="1771"/>
    <cellStyle name="Normal 2 2 2 30" xfId="1772"/>
    <cellStyle name="Normal 2 2 2 31" xfId="1773"/>
    <cellStyle name="Normal 2 2 2 32" xfId="1774"/>
    <cellStyle name="Normal 2 2 2 33" xfId="1775"/>
    <cellStyle name="Normal 2 2 2 34" xfId="1776"/>
    <cellStyle name="Normal 2 2 2 35" xfId="1777"/>
    <cellStyle name="Normal 2 2 2 36" xfId="1778"/>
    <cellStyle name="Normal 2 2 2 37" xfId="1779"/>
    <cellStyle name="Normal 2 2 2 38" xfId="1780"/>
    <cellStyle name="Normal 2 2 2 39" xfId="1781"/>
    <cellStyle name="Normal 2 2 2 4" xfId="1782"/>
    <cellStyle name="Normal 2 2 2 4 10" xfId="1783"/>
    <cellStyle name="Normal 2 2 2 4 11" xfId="1784"/>
    <cellStyle name="Normal 2 2 2 4 12" xfId="1785"/>
    <cellStyle name="Normal 2 2 2 4 13" xfId="1786"/>
    <cellStyle name="Normal 2 2 2 4 14" xfId="1787"/>
    <cellStyle name="Normal 2 2 2 4 15" xfId="1788"/>
    <cellStyle name="Normal 2 2 2 4 16" xfId="1789"/>
    <cellStyle name="Normal 2 2 2 4 17" xfId="1790"/>
    <cellStyle name="Normal 2 2 2 4 18" xfId="1791"/>
    <cellStyle name="Normal 2 2 2 4 19" xfId="1792"/>
    <cellStyle name="Normal 2 2 2 4 2" xfId="1793"/>
    <cellStyle name="Normal 2 2 2 4 20" xfId="1794"/>
    <cellStyle name="Normal 2 2 2 4 21" xfId="1795"/>
    <cellStyle name="Normal 2 2 2 4 22" xfId="1796"/>
    <cellStyle name="Normal 2 2 2 4 3" xfId="1797"/>
    <cellStyle name="Normal 2 2 2 4 4" xfId="1798"/>
    <cellStyle name="Normal 2 2 2 4 5" xfId="1799"/>
    <cellStyle name="Normal 2 2 2 4 6" xfId="1800"/>
    <cellStyle name="Normal 2 2 2 4 7" xfId="1801"/>
    <cellStyle name="Normal 2 2 2 4 8" xfId="1802"/>
    <cellStyle name="Normal 2 2 2 4 9" xfId="1803"/>
    <cellStyle name="Normal 2 2 2 40" xfId="1804"/>
    <cellStyle name="Normal 2 2 2 41" xfId="1805"/>
    <cellStyle name="Normal 2 2 2 42" xfId="1806"/>
    <cellStyle name="Normal 2 2 2 43" xfId="1807"/>
    <cellStyle name="Normal 2 2 2 44" xfId="1808"/>
    <cellStyle name="Normal 2 2 2 5" xfId="1809"/>
    <cellStyle name="Normal 2 2 2 5 10" xfId="1810"/>
    <cellStyle name="Normal 2 2 2 5 11" xfId="1811"/>
    <cellStyle name="Normal 2 2 2 5 12" xfId="1812"/>
    <cellStyle name="Normal 2 2 2 5 13" xfId="1813"/>
    <cellStyle name="Normal 2 2 2 5 14" xfId="1814"/>
    <cellStyle name="Normal 2 2 2 5 15" xfId="1815"/>
    <cellStyle name="Normal 2 2 2 5 16" xfId="1816"/>
    <cellStyle name="Normal 2 2 2 5 17" xfId="1817"/>
    <cellStyle name="Normal 2 2 2 5 18" xfId="1818"/>
    <cellStyle name="Normal 2 2 2 5 19" xfId="1819"/>
    <cellStyle name="Normal 2 2 2 5 2" xfId="1820"/>
    <cellStyle name="Normal 2 2 2 5 20" xfId="1821"/>
    <cellStyle name="Normal 2 2 2 5 21" xfId="1822"/>
    <cellStyle name="Normal 2 2 2 5 22" xfId="1823"/>
    <cellStyle name="Normal 2 2 2 5 3" xfId="1824"/>
    <cellStyle name="Normal 2 2 2 5 4" xfId="1825"/>
    <cellStyle name="Normal 2 2 2 5 5" xfId="1826"/>
    <cellStyle name="Normal 2 2 2 5 6" xfId="1827"/>
    <cellStyle name="Normal 2 2 2 5 7" xfId="1828"/>
    <cellStyle name="Normal 2 2 2 5 8" xfId="1829"/>
    <cellStyle name="Normal 2 2 2 5 9" xfId="1830"/>
    <cellStyle name="Normal 2 2 2 6" xfId="1831"/>
    <cellStyle name="Normal 2 2 2 6 10" xfId="1832"/>
    <cellStyle name="Normal 2 2 2 6 11" xfId="1833"/>
    <cellStyle name="Normal 2 2 2 6 12" xfId="1834"/>
    <cellStyle name="Normal 2 2 2 6 13" xfId="1835"/>
    <cellStyle name="Normal 2 2 2 6 14" xfId="1836"/>
    <cellStyle name="Normal 2 2 2 6 15" xfId="1837"/>
    <cellStyle name="Normal 2 2 2 6 16" xfId="1838"/>
    <cellStyle name="Normal 2 2 2 6 17" xfId="1839"/>
    <cellStyle name="Normal 2 2 2 6 18" xfId="1840"/>
    <cellStyle name="Normal 2 2 2 6 19" xfId="1841"/>
    <cellStyle name="Normal 2 2 2 6 2" xfId="1842"/>
    <cellStyle name="Normal 2 2 2 6 20" xfId="1843"/>
    <cellStyle name="Normal 2 2 2 6 21" xfId="1844"/>
    <cellStyle name="Normal 2 2 2 6 22" xfId="1845"/>
    <cellStyle name="Normal 2 2 2 6 3" xfId="1846"/>
    <cellStyle name="Normal 2 2 2 6 4" xfId="1847"/>
    <cellStyle name="Normal 2 2 2 6 5" xfId="1848"/>
    <cellStyle name="Normal 2 2 2 6 6" xfId="1849"/>
    <cellStyle name="Normal 2 2 2 6 7" xfId="1850"/>
    <cellStyle name="Normal 2 2 2 6 8" xfId="1851"/>
    <cellStyle name="Normal 2 2 2 6 9" xfId="1852"/>
    <cellStyle name="Normal 2 2 2 7" xfId="1853"/>
    <cellStyle name="Normal 2 2 2 7 10" xfId="1854"/>
    <cellStyle name="Normal 2 2 2 7 11" xfId="1855"/>
    <cellStyle name="Normal 2 2 2 7 12" xfId="1856"/>
    <cellStyle name="Normal 2 2 2 7 13" xfId="1857"/>
    <cellStyle name="Normal 2 2 2 7 14" xfId="1858"/>
    <cellStyle name="Normal 2 2 2 7 15" xfId="1859"/>
    <cellStyle name="Normal 2 2 2 7 16" xfId="1860"/>
    <cellStyle name="Normal 2 2 2 7 17" xfId="1861"/>
    <cellStyle name="Normal 2 2 2 7 18" xfId="1862"/>
    <cellStyle name="Normal 2 2 2 7 19" xfId="1863"/>
    <cellStyle name="Normal 2 2 2 7 2" xfId="1864"/>
    <cellStyle name="Normal 2 2 2 7 20" xfId="1865"/>
    <cellStyle name="Normal 2 2 2 7 21" xfId="1866"/>
    <cellStyle name="Normal 2 2 2 7 22" xfId="1867"/>
    <cellStyle name="Normal 2 2 2 7 3" xfId="1868"/>
    <cellStyle name="Normal 2 2 2 7 4" xfId="1869"/>
    <cellStyle name="Normal 2 2 2 7 5" xfId="1870"/>
    <cellStyle name="Normal 2 2 2 7 6" xfId="1871"/>
    <cellStyle name="Normal 2 2 2 7 7" xfId="1872"/>
    <cellStyle name="Normal 2 2 2 7 8" xfId="1873"/>
    <cellStyle name="Normal 2 2 2 7 9" xfId="1874"/>
    <cellStyle name="Normal 2 2 2 8" xfId="1875"/>
    <cellStyle name="Normal 2 2 2 8 10" xfId="1876"/>
    <cellStyle name="Normal 2 2 2 8 11" xfId="1877"/>
    <cellStyle name="Normal 2 2 2 8 12" xfId="1878"/>
    <cellStyle name="Normal 2 2 2 8 13" xfId="1879"/>
    <cellStyle name="Normal 2 2 2 8 14" xfId="1880"/>
    <cellStyle name="Normal 2 2 2 8 15" xfId="1881"/>
    <cellStyle name="Normal 2 2 2 8 16" xfId="1882"/>
    <cellStyle name="Normal 2 2 2 8 17" xfId="1883"/>
    <cellStyle name="Normal 2 2 2 8 18" xfId="1884"/>
    <cellStyle name="Normal 2 2 2 8 19" xfId="1885"/>
    <cellStyle name="Normal 2 2 2 8 2" xfId="1886"/>
    <cellStyle name="Normal 2 2 2 8 20" xfId="1887"/>
    <cellStyle name="Normal 2 2 2 8 21" xfId="1888"/>
    <cellStyle name="Normal 2 2 2 8 22" xfId="1889"/>
    <cellStyle name="Normal 2 2 2 8 3" xfId="1890"/>
    <cellStyle name="Normal 2 2 2 8 4" xfId="1891"/>
    <cellStyle name="Normal 2 2 2 8 5" xfId="1892"/>
    <cellStyle name="Normal 2 2 2 8 6" xfId="1893"/>
    <cellStyle name="Normal 2 2 2 8 7" xfId="1894"/>
    <cellStyle name="Normal 2 2 2 8 8" xfId="1895"/>
    <cellStyle name="Normal 2 2 2 8 9" xfId="1896"/>
    <cellStyle name="Normal 2 2 2 9" xfId="1897"/>
    <cellStyle name="Normal 2 2 2 9 10" xfId="1898"/>
    <cellStyle name="Normal 2 2 2 9 11" xfId="1899"/>
    <cellStyle name="Normal 2 2 2 9 12" xfId="1900"/>
    <cellStyle name="Normal 2 2 2 9 13" xfId="1901"/>
    <cellStyle name="Normal 2 2 2 9 14" xfId="1902"/>
    <cellStyle name="Normal 2 2 2 9 15" xfId="1903"/>
    <cellStyle name="Normal 2 2 2 9 16" xfId="1904"/>
    <cellStyle name="Normal 2 2 2 9 17" xfId="1905"/>
    <cellStyle name="Normal 2 2 2 9 18" xfId="1906"/>
    <cellStyle name="Normal 2 2 2 9 19" xfId="1907"/>
    <cellStyle name="Normal 2 2 2 9 2" xfId="1908"/>
    <cellStyle name="Normal 2 2 2 9 20" xfId="1909"/>
    <cellStyle name="Normal 2 2 2 9 21" xfId="1910"/>
    <cellStyle name="Normal 2 2 2 9 22" xfId="1911"/>
    <cellStyle name="Normal 2 2 2 9 3" xfId="1912"/>
    <cellStyle name="Normal 2 2 2 9 4" xfId="1913"/>
    <cellStyle name="Normal 2 2 2 9 5" xfId="1914"/>
    <cellStyle name="Normal 2 2 2 9 6" xfId="1915"/>
    <cellStyle name="Normal 2 2 2 9 7" xfId="1916"/>
    <cellStyle name="Normal 2 2 2 9 8" xfId="1917"/>
    <cellStyle name="Normal 2 2 2 9 9" xfId="1918"/>
    <cellStyle name="Normal 2 2 20" xfId="1919"/>
    <cellStyle name="Normal 2 2 21" xfId="1920"/>
    <cellStyle name="Normal 2 2 22" xfId="1921"/>
    <cellStyle name="Normal 2 2 22 10" xfId="1922"/>
    <cellStyle name="Normal 2 2 22 11" xfId="1923"/>
    <cellStyle name="Normal 2 2 22 12" xfId="1924"/>
    <cellStyle name="Normal 2 2 22 13" xfId="1925"/>
    <cellStyle name="Normal 2 2 22 14" xfId="1926"/>
    <cellStyle name="Normal 2 2 22 15" xfId="1927"/>
    <cellStyle name="Normal 2 2 22 16" xfId="1928"/>
    <cellStyle name="Normal 2 2 22 17" xfId="1929"/>
    <cellStyle name="Normal 2 2 22 18" xfId="1930"/>
    <cellStyle name="Normal 2 2 22 19" xfId="1931"/>
    <cellStyle name="Normal 2 2 22 2" xfId="1932"/>
    <cellStyle name="Normal 2 2 22 20" xfId="1933"/>
    <cellStyle name="Normal 2 2 22 21" xfId="1934"/>
    <cellStyle name="Normal 2 2 22 22" xfId="1935"/>
    <cellStyle name="Normal 2 2 22 23" xfId="1936"/>
    <cellStyle name="Normal 2 2 22 24" xfId="1937"/>
    <cellStyle name="Normal 2 2 22 25" xfId="1938"/>
    <cellStyle name="Normal 2 2 22 26" xfId="1939"/>
    <cellStyle name="Normal 2 2 22 27" xfId="1940"/>
    <cellStyle name="Normal 2 2 22 28" xfId="1941"/>
    <cellStyle name="Normal 2 2 22 29" xfId="1942"/>
    <cellStyle name="Normal 2 2 22 3" xfId="1943"/>
    <cellStyle name="Normal 2 2 22 30" xfId="1944"/>
    <cellStyle name="Normal 2 2 22 31" xfId="1945"/>
    <cellStyle name="Normal 2 2 22 32" xfId="1946"/>
    <cellStyle name="Normal 2 2 22 4" xfId="1947"/>
    <cellStyle name="Normal 2 2 22 5" xfId="1948"/>
    <cellStyle name="Normal 2 2 22 6" xfId="1949"/>
    <cellStyle name="Normal 2 2 22 7" xfId="1950"/>
    <cellStyle name="Normal 2 2 22 8" xfId="1951"/>
    <cellStyle name="Normal 2 2 22 9" xfId="1952"/>
    <cellStyle name="Normal 2 2 23" xfId="1953"/>
    <cellStyle name="Normal 2 2 23 10" xfId="1954"/>
    <cellStyle name="Normal 2 2 23 11" xfId="1955"/>
    <cellStyle name="Normal 2 2 23 12" xfId="1956"/>
    <cellStyle name="Normal 2 2 23 13" xfId="1957"/>
    <cellStyle name="Normal 2 2 23 14" xfId="1958"/>
    <cellStyle name="Normal 2 2 23 15" xfId="1959"/>
    <cellStyle name="Normal 2 2 23 16" xfId="1960"/>
    <cellStyle name="Normal 2 2 23 17" xfId="1961"/>
    <cellStyle name="Normal 2 2 23 18" xfId="1962"/>
    <cellStyle name="Normal 2 2 23 19" xfId="1963"/>
    <cellStyle name="Normal 2 2 23 2" xfId="1964"/>
    <cellStyle name="Normal 2 2 23 20" xfId="1965"/>
    <cellStyle name="Normal 2 2 23 21" xfId="1966"/>
    <cellStyle name="Normal 2 2 23 22" xfId="1967"/>
    <cellStyle name="Normal 2 2 23 23" xfId="1968"/>
    <cellStyle name="Normal 2 2 23 24" xfId="1969"/>
    <cellStyle name="Normal 2 2 23 25" xfId="1970"/>
    <cellStyle name="Normal 2 2 23 26" xfId="1971"/>
    <cellStyle name="Normal 2 2 23 27" xfId="1972"/>
    <cellStyle name="Normal 2 2 23 28" xfId="1973"/>
    <cellStyle name="Normal 2 2 23 29" xfId="1974"/>
    <cellStyle name="Normal 2 2 23 3" xfId="1975"/>
    <cellStyle name="Normal 2 2 23 30" xfId="1976"/>
    <cellStyle name="Normal 2 2 23 31" xfId="1977"/>
    <cellStyle name="Normal 2 2 23 32" xfId="1978"/>
    <cellStyle name="Normal 2 2 23 4" xfId="1979"/>
    <cellStyle name="Normal 2 2 23 5" xfId="1980"/>
    <cellStyle name="Normal 2 2 23 6" xfId="1981"/>
    <cellStyle name="Normal 2 2 23 7" xfId="1982"/>
    <cellStyle name="Normal 2 2 23 8" xfId="1983"/>
    <cellStyle name="Normal 2 2 23 9" xfId="1984"/>
    <cellStyle name="Normal 2 2 24" xfId="1985"/>
    <cellStyle name="Normal 2 2 24 10" xfId="1986"/>
    <cellStyle name="Normal 2 2 24 11" xfId="1987"/>
    <cellStyle name="Normal 2 2 24 12" xfId="1988"/>
    <cellStyle name="Normal 2 2 24 13" xfId="1989"/>
    <cellStyle name="Normal 2 2 24 14" xfId="1990"/>
    <cellStyle name="Normal 2 2 24 15" xfId="1991"/>
    <cellStyle name="Normal 2 2 24 16" xfId="1992"/>
    <cellStyle name="Normal 2 2 24 17" xfId="1993"/>
    <cellStyle name="Normal 2 2 24 18" xfId="1994"/>
    <cellStyle name="Normal 2 2 24 19" xfId="1995"/>
    <cellStyle name="Normal 2 2 24 2" xfId="1996"/>
    <cellStyle name="Normal 2 2 24 2 2" xfId="1997"/>
    <cellStyle name="Normal 2 2 24 2 3" xfId="1998"/>
    <cellStyle name="Normal 2 2 24 2 4" xfId="1999"/>
    <cellStyle name="Normal 2 2 24 2 5" xfId="2000"/>
    <cellStyle name="Normal 2 2 24 2 6" xfId="2001"/>
    <cellStyle name="Normal 2 2 24 20" xfId="2002"/>
    <cellStyle name="Normal 2 2 24 21" xfId="2003"/>
    <cellStyle name="Normal 2 2 24 22" xfId="2004"/>
    <cellStyle name="Normal 2 2 24 23" xfId="2005"/>
    <cellStyle name="Normal 2 2 24 24" xfId="2006"/>
    <cellStyle name="Normal 2 2 24 25" xfId="2007"/>
    <cellStyle name="Normal 2 2 24 26" xfId="2008"/>
    <cellStyle name="Normal 2 2 24 27" xfId="2009"/>
    <cellStyle name="Normal 2 2 24 28" xfId="2010"/>
    <cellStyle name="Normal 2 2 24 29" xfId="2011"/>
    <cellStyle name="Normal 2 2 24 3" xfId="2012"/>
    <cellStyle name="Normal 2 2 24 3 2" xfId="2013"/>
    <cellStyle name="Normal 2 2 24 3 3" xfId="2014"/>
    <cellStyle name="Normal 2 2 24 3 4" xfId="2015"/>
    <cellStyle name="Normal 2 2 24 3 5" xfId="2016"/>
    <cellStyle name="Normal 2 2 24 3 6" xfId="2017"/>
    <cellStyle name="Normal 2 2 24 4" xfId="2018"/>
    <cellStyle name="Normal 2 2 24 5" xfId="2019"/>
    <cellStyle name="Normal 2 2 24 6" xfId="2020"/>
    <cellStyle name="Normal 2 2 24 7" xfId="2021"/>
    <cellStyle name="Normal 2 2 24 8" xfId="2022"/>
    <cellStyle name="Normal 2 2 24 9" xfId="2023"/>
    <cellStyle name="Normal 2 2 25" xfId="2024"/>
    <cellStyle name="Normal 2 2 25 10" xfId="2025"/>
    <cellStyle name="Normal 2 2 25 11" xfId="2026"/>
    <cellStyle name="Normal 2 2 25 12" xfId="2027"/>
    <cellStyle name="Normal 2 2 25 13" xfId="2028"/>
    <cellStyle name="Normal 2 2 25 14" xfId="2029"/>
    <cellStyle name="Normal 2 2 25 15" xfId="2030"/>
    <cellStyle name="Normal 2 2 25 16" xfId="2031"/>
    <cellStyle name="Normal 2 2 25 17" xfId="2032"/>
    <cellStyle name="Normal 2 2 25 18" xfId="2033"/>
    <cellStyle name="Normal 2 2 25 19" xfId="2034"/>
    <cellStyle name="Normal 2 2 25 2" xfId="2035"/>
    <cellStyle name="Normal 2 2 25 20" xfId="2036"/>
    <cellStyle name="Normal 2 2 25 21" xfId="2037"/>
    <cellStyle name="Normal 2 2 25 22" xfId="2038"/>
    <cellStyle name="Normal 2 2 25 23" xfId="2039"/>
    <cellStyle name="Normal 2 2 25 24" xfId="2040"/>
    <cellStyle name="Normal 2 2 25 25" xfId="2041"/>
    <cellStyle name="Normal 2 2 25 26" xfId="2042"/>
    <cellStyle name="Normal 2 2 25 27" xfId="2043"/>
    <cellStyle name="Normal 2 2 25 28" xfId="2044"/>
    <cellStyle name="Normal 2 2 25 29" xfId="2045"/>
    <cellStyle name="Normal 2 2 25 3" xfId="2046"/>
    <cellStyle name="Normal 2 2 25 4" xfId="2047"/>
    <cellStyle name="Normal 2 2 25 5" xfId="2048"/>
    <cellStyle name="Normal 2 2 25 6" xfId="2049"/>
    <cellStyle name="Normal 2 2 25 7" xfId="2050"/>
    <cellStyle name="Normal 2 2 25 8" xfId="2051"/>
    <cellStyle name="Normal 2 2 25 9" xfId="2052"/>
    <cellStyle name="Normal 2 2 26" xfId="2053"/>
    <cellStyle name="Normal 2 2 26 10" xfId="2054"/>
    <cellStyle name="Normal 2 2 26 11" xfId="2055"/>
    <cellStyle name="Normal 2 2 26 12" xfId="2056"/>
    <cellStyle name="Normal 2 2 26 13" xfId="2057"/>
    <cellStyle name="Normal 2 2 26 14" xfId="2058"/>
    <cellStyle name="Normal 2 2 26 15" xfId="2059"/>
    <cellStyle name="Normal 2 2 26 16" xfId="2060"/>
    <cellStyle name="Normal 2 2 26 17" xfId="2061"/>
    <cellStyle name="Normal 2 2 26 18" xfId="2062"/>
    <cellStyle name="Normal 2 2 26 19" xfId="2063"/>
    <cellStyle name="Normal 2 2 26 2" xfId="2064"/>
    <cellStyle name="Normal 2 2 26 20" xfId="2065"/>
    <cellStyle name="Normal 2 2 26 21" xfId="2066"/>
    <cellStyle name="Normal 2 2 26 22" xfId="2067"/>
    <cellStyle name="Normal 2 2 26 23" xfId="2068"/>
    <cellStyle name="Normal 2 2 26 3" xfId="2069"/>
    <cellStyle name="Normal 2 2 26 4" xfId="2070"/>
    <cellStyle name="Normal 2 2 26 5" xfId="2071"/>
    <cellStyle name="Normal 2 2 26 6" xfId="2072"/>
    <cellStyle name="Normal 2 2 26 7" xfId="2073"/>
    <cellStyle name="Normal 2 2 26 8" xfId="2074"/>
    <cellStyle name="Normal 2 2 26 9" xfId="2075"/>
    <cellStyle name="Normal 2 2 27" xfId="2076"/>
    <cellStyle name="Normal 2 2 27 10" xfId="2077"/>
    <cellStyle name="Normal 2 2 27 11" xfId="2078"/>
    <cellStyle name="Normal 2 2 27 12" xfId="2079"/>
    <cellStyle name="Normal 2 2 27 13" xfId="2080"/>
    <cellStyle name="Normal 2 2 27 14" xfId="2081"/>
    <cellStyle name="Normal 2 2 27 15" xfId="2082"/>
    <cellStyle name="Normal 2 2 27 16" xfId="2083"/>
    <cellStyle name="Normal 2 2 27 17" xfId="2084"/>
    <cellStyle name="Normal 2 2 27 18" xfId="2085"/>
    <cellStyle name="Normal 2 2 27 19" xfId="2086"/>
    <cellStyle name="Normal 2 2 27 2" xfId="2087"/>
    <cellStyle name="Normal 2 2 27 20" xfId="2088"/>
    <cellStyle name="Normal 2 2 27 21" xfId="2089"/>
    <cellStyle name="Normal 2 2 27 22" xfId="2090"/>
    <cellStyle name="Normal 2 2 27 23" xfId="2091"/>
    <cellStyle name="Normal 2 2 27 3" xfId="2092"/>
    <cellStyle name="Normal 2 2 27 4" xfId="2093"/>
    <cellStyle name="Normal 2 2 27 5" xfId="2094"/>
    <cellStyle name="Normal 2 2 27 6" xfId="2095"/>
    <cellStyle name="Normal 2 2 27 7" xfId="2096"/>
    <cellStyle name="Normal 2 2 27 8" xfId="2097"/>
    <cellStyle name="Normal 2 2 27 9" xfId="2098"/>
    <cellStyle name="Normal 2 2 28" xfId="2099"/>
    <cellStyle name="Normal 2 2 28 10" xfId="2100"/>
    <cellStyle name="Normal 2 2 28 11" xfId="2101"/>
    <cellStyle name="Normal 2 2 28 12" xfId="2102"/>
    <cellStyle name="Normal 2 2 28 13" xfId="2103"/>
    <cellStyle name="Normal 2 2 28 14" xfId="2104"/>
    <cellStyle name="Normal 2 2 28 15" xfId="2105"/>
    <cellStyle name="Normal 2 2 28 16" xfId="2106"/>
    <cellStyle name="Normal 2 2 28 17" xfId="2107"/>
    <cellStyle name="Normal 2 2 28 18" xfId="2108"/>
    <cellStyle name="Normal 2 2 28 19" xfId="2109"/>
    <cellStyle name="Normal 2 2 28 2" xfId="2110"/>
    <cellStyle name="Normal 2 2 28 20" xfId="2111"/>
    <cellStyle name="Normal 2 2 28 21" xfId="2112"/>
    <cellStyle name="Normal 2 2 28 22" xfId="2113"/>
    <cellStyle name="Normal 2 2 28 23" xfId="2114"/>
    <cellStyle name="Normal 2 2 28 3" xfId="2115"/>
    <cellStyle name="Normal 2 2 28 4" xfId="2116"/>
    <cellStyle name="Normal 2 2 28 5" xfId="2117"/>
    <cellStyle name="Normal 2 2 28 6" xfId="2118"/>
    <cellStyle name="Normal 2 2 28 7" xfId="2119"/>
    <cellStyle name="Normal 2 2 28 8" xfId="2120"/>
    <cellStyle name="Normal 2 2 28 9" xfId="2121"/>
    <cellStyle name="Normal 2 2 29" xfId="2122"/>
    <cellStyle name="Normal 2 2 29 10" xfId="2123"/>
    <cellStyle name="Normal 2 2 29 11" xfId="2124"/>
    <cellStyle name="Normal 2 2 29 12" xfId="2125"/>
    <cellStyle name="Normal 2 2 29 13" xfId="2126"/>
    <cellStyle name="Normal 2 2 29 14" xfId="2127"/>
    <cellStyle name="Normal 2 2 29 15" xfId="2128"/>
    <cellStyle name="Normal 2 2 29 16" xfId="2129"/>
    <cellStyle name="Normal 2 2 29 17" xfId="2130"/>
    <cellStyle name="Normal 2 2 29 18" xfId="2131"/>
    <cellStyle name="Normal 2 2 29 19" xfId="2132"/>
    <cellStyle name="Normal 2 2 29 2" xfId="2133"/>
    <cellStyle name="Normal 2 2 29 20" xfId="2134"/>
    <cellStyle name="Normal 2 2 29 21" xfId="2135"/>
    <cellStyle name="Normal 2 2 29 22" xfId="2136"/>
    <cellStyle name="Normal 2 2 29 23" xfId="2137"/>
    <cellStyle name="Normal 2 2 29 3" xfId="2138"/>
    <cellStyle name="Normal 2 2 29 4" xfId="2139"/>
    <cellStyle name="Normal 2 2 29 5" xfId="2140"/>
    <cellStyle name="Normal 2 2 29 6" xfId="2141"/>
    <cellStyle name="Normal 2 2 29 7" xfId="2142"/>
    <cellStyle name="Normal 2 2 29 8" xfId="2143"/>
    <cellStyle name="Normal 2 2 29 9" xfId="2144"/>
    <cellStyle name="Normal 2 2 3" xfId="2145"/>
    <cellStyle name="Normal 2 2 30" xfId="2146"/>
    <cellStyle name="Normal 2 2 30 10" xfId="2147"/>
    <cellStyle name="Normal 2 2 30 11" xfId="2148"/>
    <cellStyle name="Normal 2 2 30 12" xfId="2149"/>
    <cellStyle name="Normal 2 2 30 13" xfId="2150"/>
    <cellStyle name="Normal 2 2 30 14" xfId="2151"/>
    <cellStyle name="Normal 2 2 30 15" xfId="2152"/>
    <cellStyle name="Normal 2 2 30 16" xfId="2153"/>
    <cellStyle name="Normal 2 2 30 17" xfId="2154"/>
    <cellStyle name="Normal 2 2 30 18" xfId="2155"/>
    <cellStyle name="Normal 2 2 30 19" xfId="2156"/>
    <cellStyle name="Normal 2 2 30 2" xfId="2157"/>
    <cellStyle name="Normal 2 2 30 20" xfId="2158"/>
    <cellStyle name="Normal 2 2 30 21" xfId="2159"/>
    <cellStyle name="Normal 2 2 30 22" xfId="2160"/>
    <cellStyle name="Normal 2 2 30 23" xfId="2161"/>
    <cellStyle name="Normal 2 2 30 3" xfId="2162"/>
    <cellStyle name="Normal 2 2 30 4" xfId="2163"/>
    <cellStyle name="Normal 2 2 30 5" xfId="2164"/>
    <cellStyle name="Normal 2 2 30 6" xfId="2165"/>
    <cellStyle name="Normal 2 2 30 7" xfId="2166"/>
    <cellStyle name="Normal 2 2 30 8" xfId="2167"/>
    <cellStyle name="Normal 2 2 30 9" xfId="2168"/>
    <cellStyle name="Normal 2 2 31" xfId="2169"/>
    <cellStyle name="Normal 2 2 31 10" xfId="2170"/>
    <cellStyle name="Normal 2 2 31 11" xfId="2171"/>
    <cellStyle name="Normal 2 2 31 12" xfId="2172"/>
    <cellStyle name="Normal 2 2 31 13" xfId="2173"/>
    <cellStyle name="Normal 2 2 31 14" xfId="2174"/>
    <cellStyle name="Normal 2 2 31 15" xfId="2175"/>
    <cellStyle name="Normal 2 2 31 16" xfId="2176"/>
    <cellStyle name="Normal 2 2 31 17" xfId="2177"/>
    <cellStyle name="Normal 2 2 31 18" xfId="2178"/>
    <cellStyle name="Normal 2 2 31 19" xfId="2179"/>
    <cellStyle name="Normal 2 2 31 2" xfId="2180"/>
    <cellStyle name="Normal 2 2 31 20" xfId="2181"/>
    <cellStyle name="Normal 2 2 31 21" xfId="2182"/>
    <cellStyle name="Normal 2 2 31 22" xfId="2183"/>
    <cellStyle name="Normal 2 2 31 23" xfId="2184"/>
    <cellStyle name="Normal 2 2 31 3" xfId="2185"/>
    <cellStyle name="Normal 2 2 31 4" xfId="2186"/>
    <cellStyle name="Normal 2 2 31 5" xfId="2187"/>
    <cellStyle name="Normal 2 2 31 6" xfId="2188"/>
    <cellStyle name="Normal 2 2 31 7" xfId="2189"/>
    <cellStyle name="Normal 2 2 31 8" xfId="2190"/>
    <cellStyle name="Normal 2 2 31 9" xfId="2191"/>
    <cellStyle name="Normal 2 2 32" xfId="2192"/>
    <cellStyle name="Normal 2 2 32 10" xfId="2193"/>
    <cellStyle name="Normal 2 2 32 2" xfId="2194"/>
    <cellStyle name="Normal 2 2 32 3" xfId="2195"/>
    <cellStyle name="Normal 2 2 32 4" xfId="2196"/>
    <cellStyle name="Normal 2 2 32 5" xfId="2197"/>
    <cellStyle name="Normal 2 2 32 6" xfId="2198"/>
    <cellStyle name="Normal 2 2 32 7" xfId="2199"/>
    <cellStyle name="Normal 2 2 32 8" xfId="2200"/>
    <cellStyle name="Normal 2 2 32 9" xfId="2201"/>
    <cellStyle name="Normal 2 2 33" xfId="2202"/>
    <cellStyle name="Normal 2 2 34" xfId="2203"/>
    <cellStyle name="Normal 2 2 35" xfId="2204"/>
    <cellStyle name="Normal 2 2 36" xfId="2205"/>
    <cellStyle name="Normal 2 2 4" xfId="2206"/>
    <cellStyle name="Normal 2 2 5" xfId="2207"/>
    <cellStyle name="Normal 2 2 6" xfId="2208"/>
    <cellStyle name="Normal 2 2 7" xfId="2209"/>
    <cellStyle name="Normal 2 2 8" xfId="2210"/>
    <cellStyle name="Normal 2 2 9" xfId="2211"/>
    <cellStyle name="Normal 2 20" xfId="2212"/>
    <cellStyle name="Normal 2 20 10" xfId="2213"/>
    <cellStyle name="Normal 2 20 10 2" xfId="2214"/>
    <cellStyle name="Normal 2 20 11" xfId="2215"/>
    <cellStyle name="Normal 2 20 11 2" xfId="2216"/>
    <cellStyle name="Normal 2 20 12" xfId="2217"/>
    <cellStyle name="Normal 2 20 12 2" xfId="2218"/>
    <cellStyle name="Normal 2 20 13" xfId="2219"/>
    <cellStyle name="Normal 2 20 13 2" xfId="2220"/>
    <cellStyle name="Normal 2 20 14" xfId="2221"/>
    <cellStyle name="Normal 2 20 14 2" xfId="2222"/>
    <cellStyle name="Normal 2 20 15" xfId="2223"/>
    <cellStyle name="Normal 2 20 15 2" xfId="2224"/>
    <cellStyle name="Normal 2 20 16" xfId="2225"/>
    <cellStyle name="Normal 2 20 17" xfId="2226"/>
    <cellStyle name="Normal 2 20 18" xfId="2227"/>
    <cellStyle name="Normal 2 20 19" xfId="2228"/>
    <cellStyle name="Normal 2 20 2" xfId="2229"/>
    <cellStyle name="Normal 2 20 20" xfId="2230"/>
    <cellStyle name="Normal 2 20 21" xfId="2231"/>
    <cellStyle name="Normal 2 20 22" xfId="2232"/>
    <cellStyle name="Normal 2 20 23" xfId="2233"/>
    <cellStyle name="Normal 2 20 24" xfId="2234"/>
    <cellStyle name="Normal 2 20 25" xfId="2235"/>
    <cellStyle name="Normal 2 20 26" xfId="2236"/>
    <cellStyle name="Normal 2 20 27" xfId="2237"/>
    <cellStyle name="Normal 2 20 28" xfId="2238"/>
    <cellStyle name="Normal 2 20 29" xfId="2239"/>
    <cellStyle name="Normal 2 20 3" xfId="2240"/>
    <cellStyle name="Normal 2 20 30" xfId="2241"/>
    <cellStyle name="Normal 2 20 31" xfId="2242"/>
    <cellStyle name="Normal 2 20 32" xfId="2243"/>
    <cellStyle name="Normal 2 20 33" xfId="2244"/>
    <cellStyle name="Normal 2 20 34" xfId="2245"/>
    <cellStyle name="Normal 2 20 35" xfId="2246"/>
    <cellStyle name="Normal 2 20 36" xfId="2247"/>
    <cellStyle name="Normal 2 20 37" xfId="2248"/>
    <cellStyle name="Normal 2 20 38" xfId="2249"/>
    <cellStyle name="Normal 2 20 39" xfId="2250"/>
    <cellStyle name="Normal 2 20 4" xfId="2251"/>
    <cellStyle name="Normal 2 20 5" xfId="2252"/>
    <cellStyle name="Normal 2 20 6" xfId="2253"/>
    <cellStyle name="Normal 2 20 7" xfId="2254"/>
    <cellStyle name="Normal 2 20 8" xfId="2255"/>
    <cellStyle name="Normal 2 20 9" xfId="2256"/>
    <cellStyle name="Normal 2 20 9 2" xfId="2257"/>
    <cellStyle name="Normal 2 21" xfId="2258"/>
    <cellStyle name="Normal 2 21 10" xfId="2259"/>
    <cellStyle name="Normal 2 21 10 2" xfId="2260"/>
    <cellStyle name="Normal 2 21 11" xfId="2261"/>
    <cellStyle name="Normal 2 21 11 2" xfId="2262"/>
    <cellStyle name="Normal 2 21 12" xfId="2263"/>
    <cellStyle name="Normal 2 21 12 2" xfId="2264"/>
    <cellStyle name="Normal 2 21 13" xfId="2265"/>
    <cellStyle name="Normal 2 21 13 2" xfId="2266"/>
    <cellStyle name="Normal 2 21 14" xfId="2267"/>
    <cellStyle name="Normal 2 21 14 2" xfId="2268"/>
    <cellStyle name="Normal 2 21 15" xfId="2269"/>
    <cellStyle name="Normal 2 21 15 2" xfId="2270"/>
    <cellStyle name="Normal 2 21 16" xfId="2271"/>
    <cellStyle name="Normal 2 21 17" xfId="2272"/>
    <cellStyle name="Normal 2 21 18" xfId="2273"/>
    <cellStyle name="Normal 2 21 19" xfId="2274"/>
    <cellStyle name="Normal 2 21 2" xfId="2275"/>
    <cellStyle name="Normal 2 21 20" xfId="2276"/>
    <cellStyle name="Normal 2 21 21" xfId="2277"/>
    <cellStyle name="Normal 2 21 22" xfId="2278"/>
    <cellStyle name="Normal 2 21 23" xfId="2279"/>
    <cellStyle name="Normal 2 21 24" xfId="2280"/>
    <cellStyle name="Normal 2 21 25" xfId="2281"/>
    <cellStyle name="Normal 2 21 26" xfId="2282"/>
    <cellStyle name="Normal 2 21 27" xfId="2283"/>
    <cellStyle name="Normal 2 21 28" xfId="2284"/>
    <cellStyle name="Normal 2 21 29" xfId="2285"/>
    <cellStyle name="Normal 2 21 3" xfId="2286"/>
    <cellStyle name="Normal 2 21 30" xfId="2287"/>
    <cellStyle name="Normal 2 21 31" xfId="2288"/>
    <cellStyle name="Normal 2 21 32" xfId="2289"/>
    <cellStyle name="Normal 2 21 33" xfId="2290"/>
    <cellStyle name="Normal 2 21 34" xfId="2291"/>
    <cellStyle name="Normal 2 21 35" xfId="2292"/>
    <cellStyle name="Normal 2 21 36" xfId="2293"/>
    <cellStyle name="Normal 2 21 37" xfId="2294"/>
    <cellStyle name="Normal 2 21 38" xfId="2295"/>
    <cellStyle name="Normal 2 21 39" xfId="2296"/>
    <cellStyle name="Normal 2 21 4" xfId="2297"/>
    <cellStyle name="Normal 2 21 5" xfId="2298"/>
    <cellStyle name="Normal 2 21 6" xfId="2299"/>
    <cellStyle name="Normal 2 21 7" xfId="2300"/>
    <cellStyle name="Normal 2 21 8" xfId="2301"/>
    <cellStyle name="Normal 2 21 9" xfId="2302"/>
    <cellStyle name="Normal 2 21 9 2" xfId="2303"/>
    <cellStyle name="Normal 2 22" xfId="2304"/>
    <cellStyle name="Normal 2 22 10" xfId="2305"/>
    <cellStyle name="Normal 2 22 11" xfId="2306"/>
    <cellStyle name="Normal 2 22 12" xfId="2307"/>
    <cellStyle name="Normal 2 22 13" xfId="2308"/>
    <cellStyle name="Normal 2 22 14" xfId="2309"/>
    <cellStyle name="Normal 2 22 15" xfId="2310"/>
    <cellStyle name="Normal 2 22 16" xfId="2311"/>
    <cellStyle name="Normal 2 22 17" xfId="2312"/>
    <cellStyle name="Normal 2 22 18" xfId="2313"/>
    <cellStyle name="Normal 2 22 19" xfId="2314"/>
    <cellStyle name="Normal 2 22 2" xfId="2315"/>
    <cellStyle name="Normal 2 22 20" xfId="2316"/>
    <cellStyle name="Normal 2 22 21" xfId="2317"/>
    <cellStyle name="Normal 2 22 22" xfId="2318"/>
    <cellStyle name="Normal 2 22 3" xfId="2319"/>
    <cellStyle name="Normal 2 22 4" xfId="2320"/>
    <cellStyle name="Normal 2 22 5" xfId="2321"/>
    <cellStyle name="Normal 2 22 6" xfId="2322"/>
    <cellStyle name="Normal 2 22 7" xfId="2323"/>
    <cellStyle name="Normal 2 22 8" xfId="2324"/>
    <cellStyle name="Normal 2 22 9" xfId="2325"/>
    <cellStyle name="Normal 2 23" xfId="2326"/>
    <cellStyle name="Normal 2 23 2" xfId="2327"/>
    <cellStyle name="Normal 2 23 3" xfId="2328"/>
    <cellStyle name="Normal 2 23 4" xfId="2329"/>
    <cellStyle name="Normal 2 23 5" xfId="2330"/>
    <cellStyle name="Normal 2 23 6" xfId="2331"/>
    <cellStyle name="Normal 2 24" xfId="2332"/>
    <cellStyle name="Normal 2 24 2" xfId="2333"/>
    <cellStyle name="Normal 2 24 3" xfId="2334"/>
    <cellStyle name="Normal 2 24 4" xfId="2335"/>
    <cellStyle name="Normal 2 24 5" xfId="2336"/>
    <cellStyle name="Normal 2 24 6" xfId="2337"/>
    <cellStyle name="Normal 2 25" xfId="2338"/>
    <cellStyle name="Normal 2 25 2" xfId="2339"/>
    <cellStyle name="Normal 2 25 3" xfId="2340"/>
    <cellStyle name="Normal 2 25 4" xfId="2341"/>
    <cellStyle name="Normal 2 25 5" xfId="2342"/>
    <cellStyle name="Normal 2 25 6" xfId="2343"/>
    <cellStyle name="Normal 2 26" xfId="2344"/>
    <cellStyle name="Normal 2 26 2" xfId="2345"/>
    <cellStyle name="Normal 2 26 3" xfId="2346"/>
    <cellStyle name="Normal 2 26 4" xfId="2347"/>
    <cellStyle name="Normal 2 26 5" xfId="2348"/>
    <cellStyle name="Normal 2 26 6" xfId="2349"/>
    <cellStyle name="Normal 2 27" xfId="2350"/>
    <cellStyle name="Normal 2 27 2" xfId="2351"/>
    <cellStyle name="Normal 2 27 3" xfId="2352"/>
    <cellStyle name="Normal 2 27 4" xfId="2353"/>
    <cellStyle name="Normal 2 27 5" xfId="2354"/>
    <cellStyle name="Normal 2 27 6" xfId="2355"/>
    <cellStyle name="Normal 2 28" xfId="2356"/>
    <cellStyle name="Normal 2 28 10" xfId="2357"/>
    <cellStyle name="Normal 2 28 11" xfId="2358"/>
    <cellStyle name="Normal 2 28 12" xfId="2359"/>
    <cellStyle name="Normal 2 28 13" xfId="2360"/>
    <cellStyle name="Normal 2 28 14" xfId="2361"/>
    <cellStyle name="Normal 2 28 15" xfId="2362"/>
    <cellStyle name="Normal 2 28 16" xfId="2363"/>
    <cellStyle name="Normal 2 28 17" xfId="2364"/>
    <cellStyle name="Normal 2 28 18" xfId="2365"/>
    <cellStyle name="Normal 2 28 19" xfId="2366"/>
    <cellStyle name="Normal 2 28 2" xfId="2367"/>
    <cellStyle name="Normal 2 28 20" xfId="2368"/>
    <cellStyle name="Normal 2 28 21" xfId="2369"/>
    <cellStyle name="Normal 2 28 22" xfId="2370"/>
    <cellStyle name="Normal 2 28 3" xfId="2371"/>
    <cellStyle name="Normal 2 28 4" xfId="2372"/>
    <cellStyle name="Normal 2 28 5" xfId="2373"/>
    <cellStyle name="Normal 2 28 6" xfId="2374"/>
    <cellStyle name="Normal 2 28 7" xfId="2375"/>
    <cellStyle name="Normal 2 28 8" xfId="2376"/>
    <cellStyle name="Normal 2 28 9" xfId="2377"/>
    <cellStyle name="Normal 2 29" xfId="2378"/>
    <cellStyle name="Normal 2 3" xfId="2379"/>
    <cellStyle name="Normal 2 3 10" xfId="2380"/>
    <cellStyle name="Normal 2 3 10 2" xfId="2381"/>
    <cellStyle name="Normal 2 3 11" xfId="2382"/>
    <cellStyle name="Normal 2 3 11 2" xfId="2383"/>
    <cellStyle name="Normal 2 3 12" xfId="2384"/>
    <cellStyle name="Normal 2 3 12 2" xfId="2385"/>
    <cellStyle name="Normal 2 3 13" xfId="2386"/>
    <cellStyle name="Normal 2 3 13 2" xfId="2387"/>
    <cellStyle name="Normal 2 3 14" xfId="2388"/>
    <cellStyle name="Normal 2 3 14 2" xfId="2389"/>
    <cellStyle name="Normal 2 3 15" xfId="2390"/>
    <cellStyle name="Normal 2 3 15 2" xfId="2391"/>
    <cellStyle name="Normal 2 3 16" xfId="2392"/>
    <cellStyle name="Normal 2 3 16 2" xfId="2393"/>
    <cellStyle name="Normal 2 3 17" xfId="2394"/>
    <cellStyle name="Normal 2 3 18" xfId="2395"/>
    <cellStyle name="Normal 2 3 19" xfId="2396"/>
    <cellStyle name="Normal 2 3 2" xfId="2397"/>
    <cellStyle name="Normal 2 3 2 10" xfId="2398"/>
    <cellStyle name="Normal 2 3 2 11" xfId="2399"/>
    <cellStyle name="Normal 2 3 2 12" xfId="2400"/>
    <cellStyle name="Normal 2 3 2 13" xfId="2401"/>
    <cellStyle name="Normal 2 3 2 14" xfId="2402"/>
    <cellStyle name="Normal 2 3 2 15" xfId="2403"/>
    <cellStyle name="Normal 2 3 2 16" xfId="2404"/>
    <cellStyle name="Normal 2 3 2 17" xfId="2405"/>
    <cellStyle name="Normal 2 3 2 18" xfId="2406"/>
    <cellStyle name="Normal 2 3 2 19" xfId="2407"/>
    <cellStyle name="Normal 2 3 2 2" xfId="2408"/>
    <cellStyle name="Normal 2 3 2 20" xfId="2409"/>
    <cellStyle name="Normal 2 3 2 21" xfId="2410"/>
    <cellStyle name="Normal 2 3 2 22" xfId="2411"/>
    <cellStyle name="Normal 2 3 2 23" xfId="2412"/>
    <cellStyle name="Normal 2 3 2 24" xfId="2413"/>
    <cellStyle name="Normal 2 3 2 25" xfId="2414"/>
    <cellStyle name="Normal 2 3 2 26" xfId="2415"/>
    <cellStyle name="Normal 2 3 2 27" xfId="2416"/>
    <cellStyle name="Normal 2 3 2 28" xfId="2417"/>
    <cellStyle name="Normal 2 3 2 29" xfId="2418"/>
    <cellStyle name="Normal 2 3 2 3" xfId="2419"/>
    <cellStyle name="Normal 2 3 2 30" xfId="2420"/>
    <cellStyle name="Normal 2 3 2 31" xfId="2421"/>
    <cellStyle name="Normal 2 3 2 32" xfId="2422"/>
    <cellStyle name="Normal 2 3 2 4" xfId="2423"/>
    <cellStyle name="Normal 2 3 2 5" xfId="2424"/>
    <cellStyle name="Normal 2 3 2 6" xfId="2425"/>
    <cellStyle name="Normal 2 3 2 7" xfId="2426"/>
    <cellStyle name="Normal 2 3 2 8" xfId="2427"/>
    <cellStyle name="Normal 2 3 2 9" xfId="2428"/>
    <cellStyle name="Normal 2 3 20" xfId="2429"/>
    <cellStyle name="Normal 2 3 21" xfId="2430"/>
    <cellStyle name="Normal 2 3 22" xfId="2431"/>
    <cellStyle name="Normal 2 3 23" xfId="2432"/>
    <cellStyle name="Normal 2 3 24" xfId="2433"/>
    <cellStyle name="Normal 2 3 25" xfId="2434"/>
    <cellStyle name="Normal 2 3 26" xfId="2435"/>
    <cellStyle name="Normal 2 3 27" xfId="2436"/>
    <cellStyle name="Normal 2 3 28" xfId="2437"/>
    <cellStyle name="Normal 2 3 29" xfId="2438"/>
    <cellStyle name="Normal 2 3 3" xfId="2439"/>
    <cellStyle name="Normal 2 3 3 10" xfId="2440"/>
    <cellStyle name="Normal 2 3 3 11" xfId="2441"/>
    <cellStyle name="Normal 2 3 3 12" xfId="2442"/>
    <cellStyle name="Normal 2 3 3 13" xfId="2443"/>
    <cellStyle name="Normal 2 3 3 14" xfId="2444"/>
    <cellStyle name="Normal 2 3 3 15" xfId="2445"/>
    <cellStyle name="Normal 2 3 3 16" xfId="2446"/>
    <cellStyle name="Normal 2 3 3 17" xfId="2447"/>
    <cellStyle name="Normal 2 3 3 18" xfId="2448"/>
    <cellStyle name="Normal 2 3 3 19" xfId="2449"/>
    <cellStyle name="Normal 2 3 3 2" xfId="2450"/>
    <cellStyle name="Normal 2 3 3 20" xfId="2451"/>
    <cellStyle name="Normal 2 3 3 21" xfId="2452"/>
    <cellStyle name="Normal 2 3 3 22" xfId="2453"/>
    <cellStyle name="Normal 2 3 3 23" xfId="2454"/>
    <cellStyle name="Normal 2 3 3 24" xfId="2455"/>
    <cellStyle name="Normal 2 3 3 25" xfId="2456"/>
    <cellStyle name="Normal 2 3 3 26" xfId="2457"/>
    <cellStyle name="Normal 2 3 3 27" xfId="2458"/>
    <cellStyle name="Normal 2 3 3 28" xfId="2459"/>
    <cellStyle name="Normal 2 3 3 29" xfId="2460"/>
    <cellStyle name="Normal 2 3 3 3" xfId="2461"/>
    <cellStyle name="Normal 2 3 3 30" xfId="2462"/>
    <cellStyle name="Normal 2 3 3 31" xfId="2463"/>
    <cellStyle name="Normal 2 3 3 32" xfId="2464"/>
    <cellStyle name="Normal 2 3 3 4" xfId="2465"/>
    <cellStyle name="Normal 2 3 3 5" xfId="2466"/>
    <cellStyle name="Normal 2 3 3 6" xfId="2467"/>
    <cellStyle name="Normal 2 3 3 7" xfId="2468"/>
    <cellStyle name="Normal 2 3 3 8" xfId="2469"/>
    <cellStyle name="Normal 2 3 3 9" xfId="2470"/>
    <cellStyle name="Normal 2 3 30" xfId="2471"/>
    <cellStyle name="Normal 2 3 31" xfId="2472"/>
    <cellStyle name="Normal 2 3 32" xfId="2473"/>
    <cellStyle name="Normal 2 3 33" xfId="2474"/>
    <cellStyle name="Normal 2 3 34" xfId="2475"/>
    <cellStyle name="Normal 2 3 35" xfId="2476"/>
    <cellStyle name="Normal 2 3 36" xfId="2477"/>
    <cellStyle name="Normal 2 3 37" xfId="2478"/>
    <cellStyle name="Normal 2 3 4" xfId="2479"/>
    <cellStyle name="Normal 2 3 5" xfId="2480"/>
    <cellStyle name="Normal 2 3 6" xfId="2481"/>
    <cellStyle name="Normal 2 3 7" xfId="2482"/>
    <cellStyle name="Normal 2 3 7 10" xfId="2483"/>
    <cellStyle name="Normal 2 3 7 11" xfId="2484"/>
    <cellStyle name="Normal 2 3 7 12" xfId="2485"/>
    <cellStyle name="Normal 2 3 7 13" xfId="2486"/>
    <cellStyle name="Normal 2 3 7 14" xfId="2487"/>
    <cellStyle name="Normal 2 3 7 15" xfId="2488"/>
    <cellStyle name="Normal 2 3 7 16" xfId="2489"/>
    <cellStyle name="Normal 2 3 7 2" xfId="2490"/>
    <cellStyle name="Normal 2 3 7 3" xfId="2491"/>
    <cellStyle name="Normal 2 3 7 4" xfId="2492"/>
    <cellStyle name="Normal 2 3 7 5" xfId="2493"/>
    <cellStyle name="Normal 2 3 7 6" xfId="2494"/>
    <cellStyle name="Normal 2 3 7 7" xfId="2495"/>
    <cellStyle name="Normal 2 3 7 8" xfId="2496"/>
    <cellStyle name="Normal 2 3 7 9" xfId="2497"/>
    <cellStyle name="Normal 2 3 8" xfId="2498"/>
    <cellStyle name="Normal 2 3 8 10" xfId="2499"/>
    <cellStyle name="Normal 2 3 8 11" xfId="2500"/>
    <cellStyle name="Normal 2 3 8 12" xfId="2501"/>
    <cellStyle name="Normal 2 3 8 13" xfId="2502"/>
    <cellStyle name="Normal 2 3 8 14" xfId="2503"/>
    <cellStyle name="Normal 2 3 8 15" xfId="2504"/>
    <cellStyle name="Normal 2 3 8 16" xfId="2505"/>
    <cellStyle name="Normal 2 3 8 2" xfId="2506"/>
    <cellStyle name="Normal 2 3 8 3" xfId="2507"/>
    <cellStyle name="Normal 2 3 8 4" xfId="2508"/>
    <cellStyle name="Normal 2 3 8 5" xfId="2509"/>
    <cellStyle name="Normal 2 3 8 6" xfId="2510"/>
    <cellStyle name="Normal 2 3 8 7" xfId="2511"/>
    <cellStyle name="Normal 2 3 8 8" xfId="2512"/>
    <cellStyle name="Normal 2 3 8 9" xfId="2513"/>
    <cellStyle name="Normal 2 3 9" xfId="2514"/>
    <cellStyle name="Normal 2 3 9 2" xfId="2515"/>
    <cellStyle name="Normal 2 3 9 3" xfId="2516"/>
    <cellStyle name="Normal 2 3 9 4" xfId="2517"/>
    <cellStyle name="Normal 2 3 9 5" xfId="2518"/>
    <cellStyle name="Normal 2 3 9 6" xfId="2519"/>
    <cellStyle name="Normal 2 3 9 7" xfId="2520"/>
    <cellStyle name="Normal 2 3 9 8" xfId="2521"/>
    <cellStyle name="Normal 2 30" xfId="2522"/>
    <cellStyle name="Normal 2 31" xfId="2523"/>
    <cellStyle name="Normal 2 32" xfId="2524"/>
    <cellStyle name="Normal 2 33" xfId="2525"/>
    <cellStyle name="Normal 2 4" xfId="2526"/>
    <cellStyle name="Normal 2 4 10" xfId="2527"/>
    <cellStyle name="Normal 2 4 10 2" xfId="2528"/>
    <cellStyle name="Normal 2 4 11" xfId="2529"/>
    <cellStyle name="Normal 2 4 11 2" xfId="2530"/>
    <cellStyle name="Normal 2 4 12" xfId="2531"/>
    <cellStyle name="Normal 2 4 12 2" xfId="2532"/>
    <cellStyle name="Normal 2 4 13" xfId="2533"/>
    <cellStyle name="Normal 2 4 13 2" xfId="2534"/>
    <cellStyle name="Normal 2 4 2" xfId="2535"/>
    <cellStyle name="Normal 2 4 2 10" xfId="2536"/>
    <cellStyle name="Normal 2 4 2 11" xfId="2537"/>
    <cellStyle name="Normal 2 4 2 12" xfId="2538"/>
    <cellStyle name="Normal 2 4 2 13" xfId="2539"/>
    <cellStyle name="Normal 2 4 2 14" xfId="2540"/>
    <cellStyle name="Normal 2 4 2 15" xfId="2541"/>
    <cellStyle name="Normal 2 4 2 16" xfId="2542"/>
    <cellStyle name="Normal 2 4 2 17" xfId="2543"/>
    <cellStyle name="Normal 2 4 2 18" xfId="2544"/>
    <cellStyle name="Normal 2 4 2 19" xfId="2545"/>
    <cellStyle name="Normal 2 4 2 2" xfId="2546"/>
    <cellStyle name="Normal 2 4 2 20" xfId="2547"/>
    <cellStyle name="Normal 2 4 2 21" xfId="2548"/>
    <cellStyle name="Normal 2 4 2 22" xfId="2549"/>
    <cellStyle name="Normal 2 4 2 23" xfId="2550"/>
    <cellStyle name="Normal 2 4 2 24" xfId="2551"/>
    <cellStyle name="Normal 2 4 2 25" xfId="2552"/>
    <cellStyle name="Normal 2 4 2 26" xfId="2553"/>
    <cellStyle name="Normal 2 4 2 27" xfId="2554"/>
    <cellStyle name="Normal 2 4 2 28" xfId="2555"/>
    <cellStyle name="Normal 2 4 2 29" xfId="2556"/>
    <cellStyle name="Normal 2 4 2 3" xfId="2557"/>
    <cellStyle name="Normal 2 4 2 30" xfId="2558"/>
    <cellStyle name="Normal 2 4 2 31" xfId="2559"/>
    <cellStyle name="Normal 2 4 2 32" xfId="2560"/>
    <cellStyle name="Normal 2 4 2 4" xfId="2561"/>
    <cellStyle name="Normal 2 4 2 5" xfId="2562"/>
    <cellStyle name="Normal 2 4 2 6" xfId="2563"/>
    <cellStyle name="Normal 2 4 2 7" xfId="2564"/>
    <cellStyle name="Normal 2 4 2 8" xfId="2565"/>
    <cellStyle name="Normal 2 4 2 9" xfId="2566"/>
    <cellStyle name="Normal 2 4 3" xfId="2567"/>
    <cellStyle name="Normal 2 4 3 10" xfId="2568"/>
    <cellStyle name="Normal 2 4 3 11" xfId="2569"/>
    <cellStyle name="Normal 2 4 3 12" xfId="2570"/>
    <cellStyle name="Normal 2 4 3 13" xfId="2571"/>
    <cellStyle name="Normal 2 4 3 14" xfId="2572"/>
    <cellStyle name="Normal 2 4 3 15" xfId="2573"/>
    <cellStyle name="Normal 2 4 3 16" xfId="2574"/>
    <cellStyle name="Normal 2 4 3 17" xfId="2575"/>
    <cellStyle name="Normal 2 4 3 18" xfId="2576"/>
    <cellStyle name="Normal 2 4 3 19" xfId="2577"/>
    <cellStyle name="Normal 2 4 3 2" xfId="2578"/>
    <cellStyle name="Normal 2 4 3 20" xfId="2579"/>
    <cellStyle name="Normal 2 4 3 21" xfId="2580"/>
    <cellStyle name="Normal 2 4 3 22" xfId="2581"/>
    <cellStyle name="Normal 2 4 3 23" xfId="2582"/>
    <cellStyle name="Normal 2 4 3 24" xfId="2583"/>
    <cellStyle name="Normal 2 4 3 25" xfId="2584"/>
    <cellStyle name="Normal 2 4 3 26" xfId="2585"/>
    <cellStyle name="Normal 2 4 3 27" xfId="2586"/>
    <cellStyle name="Normal 2 4 3 28" xfId="2587"/>
    <cellStyle name="Normal 2 4 3 29" xfId="2588"/>
    <cellStyle name="Normal 2 4 3 3" xfId="2589"/>
    <cellStyle name="Normal 2 4 3 30" xfId="2590"/>
    <cellStyle name="Normal 2 4 3 31" xfId="2591"/>
    <cellStyle name="Normal 2 4 3 32" xfId="2592"/>
    <cellStyle name="Normal 2 4 3 4" xfId="2593"/>
    <cellStyle name="Normal 2 4 3 5" xfId="2594"/>
    <cellStyle name="Normal 2 4 3 6" xfId="2595"/>
    <cellStyle name="Normal 2 4 3 7" xfId="2596"/>
    <cellStyle name="Normal 2 4 3 8" xfId="2597"/>
    <cellStyle name="Normal 2 4 3 9" xfId="2598"/>
    <cellStyle name="Normal 2 4 4" xfId="2599"/>
    <cellStyle name="Normal 2 4 4 10" xfId="2600"/>
    <cellStyle name="Normal 2 4 4 11" xfId="2601"/>
    <cellStyle name="Normal 2 4 4 12" xfId="2602"/>
    <cellStyle name="Normal 2 4 4 13" xfId="2603"/>
    <cellStyle name="Normal 2 4 4 14" xfId="2604"/>
    <cellStyle name="Normal 2 4 4 15" xfId="2605"/>
    <cellStyle name="Normal 2 4 4 16" xfId="2606"/>
    <cellStyle name="Normal 2 4 4 2" xfId="2607"/>
    <cellStyle name="Normal 2 4 4 3" xfId="2608"/>
    <cellStyle name="Normal 2 4 4 4" xfId="2609"/>
    <cellStyle name="Normal 2 4 4 5" xfId="2610"/>
    <cellStyle name="Normal 2 4 4 6" xfId="2611"/>
    <cellStyle name="Normal 2 4 4 7" xfId="2612"/>
    <cellStyle name="Normal 2 4 4 8" xfId="2613"/>
    <cellStyle name="Normal 2 4 4 9" xfId="2614"/>
    <cellStyle name="Normal 2 4 5" xfId="2615"/>
    <cellStyle name="Normal 2 4 5 10" xfId="2616"/>
    <cellStyle name="Normal 2 4 5 11" xfId="2617"/>
    <cellStyle name="Normal 2 4 5 12" xfId="2618"/>
    <cellStyle name="Normal 2 4 5 13" xfId="2619"/>
    <cellStyle name="Normal 2 4 5 14" xfId="2620"/>
    <cellStyle name="Normal 2 4 5 15" xfId="2621"/>
    <cellStyle name="Normal 2 4 5 16" xfId="2622"/>
    <cellStyle name="Normal 2 4 5 2" xfId="2623"/>
    <cellStyle name="Normal 2 4 5 3" xfId="2624"/>
    <cellStyle name="Normal 2 4 5 4" xfId="2625"/>
    <cellStyle name="Normal 2 4 5 5" xfId="2626"/>
    <cellStyle name="Normal 2 4 5 6" xfId="2627"/>
    <cellStyle name="Normal 2 4 5 7" xfId="2628"/>
    <cellStyle name="Normal 2 4 5 8" xfId="2629"/>
    <cellStyle name="Normal 2 4 5 9" xfId="2630"/>
    <cellStyle name="Normal 2 4 6" xfId="2631"/>
    <cellStyle name="Normal 2 4 6 10" xfId="2632"/>
    <cellStyle name="Normal 2 4 6 11" xfId="2633"/>
    <cellStyle name="Normal 2 4 6 12" xfId="2634"/>
    <cellStyle name="Normal 2 4 6 13" xfId="2635"/>
    <cellStyle name="Normal 2 4 6 14" xfId="2636"/>
    <cellStyle name="Normal 2 4 6 15" xfId="2637"/>
    <cellStyle name="Normal 2 4 6 16" xfId="2638"/>
    <cellStyle name="Normal 2 4 6 2" xfId="2639"/>
    <cellStyle name="Normal 2 4 6 3" xfId="2640"/>
    <cellStyle name="Normal 2 4 6 4" xfId="2641"/>
    <cellStyle name="Normal 2 4 6 5" xfId="2642"/>
    <cellStyle name="Normal 2 4 6 6" xfId="2643"/>
    <cellStyle name="Normal 2 4 6 7" xfId="2644"/>
    <cellStyle name="Normal 2 4 6 8" xfId="2645"/>
    <cellStyle name="Normal 2 4 6 9" xfId="2646"/>
    <cellStyle name="Normal 2 4 7" xfId="2647"/>
    <cellStyle name="Normal 2 4 7 10" xfId="2648"/>
    <cellStyle name="Normal 2 4 7 2" xfId="2649"/>
    <cellStyle name="Normal 2 4 7 3" xfId="2650"/>
    <cellStyle name="Normal 2 4 7 4" xfId="2651"/>
    <cellStyle name="Normal 2 4 7 5" xfId="2652"/>
    <cellStyle name="Normal 2 4 7 6" xfId="2653"/>
    <cellStyle name="Normal 2 4 7 7" xfId="2654"/>
    <cellStyle name="Normal 2 4 7 8" xfId="2655"/>
    <cellStyle name="Normal 2 4 7 9" xfId="2656"/>
    <cellStyle name="Normal 2 4 8" xfId="2657"/>
    <cellStyle name="Normal 2 4 8 10" xfId="2658"/>
    <cellStyle name="Normal 2 4 8 2" xfId="2659"/>
    <cellStyle name="Normal 2 4 8 3" xfId="2660"/>
    <cellStyle name="Normal 2 4 8 4" xfId="2661"/>
    <cellStyle name="Normal 2 4 8 5" xfId="2662"/>
    <cellStyle name="Normal 2 4 8 6" xfId="2663"/>
    <cellStyle name="Normal 2 4 8 7" xfId="2664"/>
    <cellStyle name="Normal 2 4 8 8" xfId="2665"/>
    <cellStyle name="Normal 2 4 8 9" xfId="2666"/>
    <cellStyle name="Normal 2 4 9" xfId="2667"/>
    <cellStyle name="Normal 2 4 9 2" xfId="2668"/>
    <cellStyle name="Normal 2 5" xfId="2669"/>
    <cellStyle name="Normal 2 5 10" xfId="2670"/>
    <cellStyle name="Normal 2 5 10 2" xfId="2671"/>
    <cellStyle name="Normal 2 5 11" xfId="2672"/>
    <cellStyle name="Normal 2 5 11 2" xfId="2673"/>
    <cellStyle name="Normal 2 5 12" xfId="2674"/>
    <cellStyle name="Normal 2 5 12 2" xfId="2675"/>
    <cellStyle name="Normal 2 5 13" xfId="2676"/>
    <cellStyle name="Normal 2 5 13 2" xfId="2677"/>
    <cellStyle name="Normal 2 5 2" xfId="2678"/>
    <cellStyle name="Normal 2 5 2 10" xfId="2679"/>
    <cellStyle name="Normal 2 5 2 11" xfId="2680"/>
    <cellStyle name="Normal 2 5 2 12" xfId="2681"/>
    <cellStyle name="Normal 2 5 2 13" xfId="2682"/>
    <cellStyle name="Normal 2 5 2 14" xfId="2683"/>
    <cellStyle name="Normal 2 5 2 15" xfId="2684"/>
    <cellStyle name="Normal 2 5 2 16" xfId="2685"/>
    <cellStyle name="Normal 2 5 2 17" xfId="2686"/>
    <cellStyle name="Normal 2 5 2 18" xfId="2687"/>
    <cellStyle name="Normal 2 5 2 19" xfId="2688"/>
    <cellStyle name="Normal 2 5 2 2" xfId="2689"/>
    <cellStyle name="Normal 2 5 2 20" xfId="2690"/>
    <cellStyle name="Normal 2 5 2 21" xfId="2691"/>
    <cellStyle name="Normal 2 5 2 22" xfId="2692"/>
    <cellStyle name="Normal 2 5 2 23" xfId="2693"/>
    <cellStyle name="Normal 2 5 2 24" xfId="2694"/>
    <cellStyle name="Normal 2 5 2 25" xfId="2695"/>
    <cellStyle name="Normal 2 5 2 26" xfId="2696"/>
    <cellStyle name="Normal 2 5 2 27" xfId="2697"/>
    <cellStyle name="Normal 2 5 2 28" xfId="2698"/>
    <cellStyle name="Normal 2 5 2 29" xfId="2699"/>
    <cellStyle name="Normal 2 5 2 3" xfId="2700"/>
    <cellStyle name="Normal 2 5 2 30" xfId="2701"/>
    <cellStyle name="Normal 2 5 2 31" xfId="2702"/>
    <cellStyle name="Normal 2 5 2 32" xfId="2703"/>
    <cellStyle name="Normal 2 5 2 4" xfId="2704"/>
    <cellStyle name="Normal 2 5 2 5" xfId="2705"/>
    <cellStyle name="Normal 2 5 2 6" xfId="2706"/>
    <cellStyle name="Normal 2 5 2 7" xfId="2707"/>
    <cellStyle name="Normal 2 5 2 8" xfId="2708"/>
    <cellStyle name="Normal 2 5 2 9" xfId="2709"/>
    <cellStyle name="Normal 2 5 3" xfId="2710"/>
    <cellStyle name="Normal 2 5 3 10" xfId="2711"/>
    <cellStyle name="Normal 2 5 3 11" xfId="2712"/>
    <cellStyle name="Normal 2 5 3 12" xfId="2713"/>
    <cellStyle name="Normal 2 5 3 13" xfId="2714"/>
    <cellStyle name="Normal 2 5 3 14" xfId="2715"/>
    <cellStyle name="Normal 2 5 3 15" xfId="2716"/>
    <cellStyle name="Normal 2 5 3 16" xfId="2717"/>
    <cellStyle name="Normal 2 5 3 17" xfId="2718"/>
    <cellStyle name="Normal 2 5 3 18" xfId="2719"/>
    <cellStyle name="Normal 2 5 3 19" xfId="2720"/>
    <cellStyle name="Normal 2 5 3 2" xfId="2721"/>
    <cellStyle name="Normal 2 5 3 20" xfId="2722"/>
    <cellStyle name="Normal 2 5 3 21" xfId="2723"/>
    <cellStyle name="Normal 2 5 3 22" xfId="2724"/>
    <cellStyle name="Normal 2 5 3 23" xfId="2725"/>
    <cellStyle name="Normal 2 5 3 24" xfId="2726"/>
    <cellStyle name="Normal 2 5 3 25" xfId="2727"/>
    <cellStyle name="Normal 2 5 3 26" xfId="2728"/>
    <cellStyle name="Normal 2 5 3 27" xfId="2729"/>
    <cellStyle name="Normal 2 5 3 28" xfId="2730"/>
    <cellStyle name="Normal 2 5 3 29" xfId="2731"/>
    <cellStyle name="Normal 2 5 3 3" xfId="2732"/>
    <cellStyle name="Normal 2 5 3 30" xfId="2733"/>
    <cellStyle name="Normal 2 5 3 31" xfId="2734"/>
    <cellStyle name="Normal 2 5 3 32" xfId="2735"/>
    <cellStyle name="Normal 2 5 3 4" xfId="2736"/>
    <cellStyle name="Normal 2 5 3 5" xfId="2737"/>
    <cellStyle name="Normal 2 5 3 6" xfId="2738"/>
    <cellStyle name="Normal 2 5 3 7" xfId="2739"/>
    <cellStyle name="Normal 2 5 3 8" xfId="2740"/>
    <cellStyle name="Normal 2 5 3 9" xfId="2741"/>
    <cellStyle name="Normal 2 5 4" xfId="2742"/>
    <cellStyle name="Normal 2 5 4 10" xfId="2743"/>
    <cellStyle name="Normal 2 5 4 11" xfId="2744"/>
    <cellStyle name="Normal 2 5 4 12" xfId="2745"/>
    <cellStyle name="Normal 2 5 4 13" xfId="2746"/>
    <cellStyle name="Normal 2 5 4 14" xfId="2747"/>
    <cellStyle name="Normal 2 5 4 15" xfId="2748"/>
    <cellStyle name="Normal 2 5 4 16" xfId="2749"/>
    <cellStyle name="Normal 2 5 4 2" xfId="2750"/>
    <cellStyle name="Normal 2 5 4 3" xfId="2751"/>
    <cellStyle name="Normal 2 5 4 4" xfId="2752"/>
    <cellStyle name="Normal 2 5 4 5" xfId="2753"/>
    <cellStyle name="Normal 2 5 4 6" xfId="2754"/>
    <cellStyle name="Normal 2 5 4 7" xfId="2755"/>
    <cellStyle name="Normal 2 5 4 8" xfId="2756"/>
    <cellStyle name="Normal 2 5 4 9" xfId="2757"/>
    <cellStyle name="Normal 2 5 5" xfId="2758"/>
    <cellStyle name="Normal 2 5 5 10" xfId="2759"/>
    <cellStyle name="Normal 2 5 5 11" xfId="2760"/>
    <cellStyle name="Normal 2 5 5 12" xfId="2761"/>
    <cellStyle name="Normal 2 5 5 13" xfId="2762"/>
    <cellStyle name="Normal 2 5 5 14" xfId="2763"/>
    <cellStyle name="Normal 2 5 5 15" xfId="2764"/>
    <cellStyle name="Normal 2 5 5 16" xfId="2765"/>
    <cellStyle name="Normal 2 5 5 2" xfId="2766"/>
    <cellStyle name="Normal 2 5 5 3" xfId="2767"/>
    <cellStyle name="Normal 2 5 5 4" xfId="2768"/>
    <cellStyle name="Normal 2 5 5 5" xfId="2769"/>
    <cellStyle name="Normal 2 5 5 6" xfId="2770"/>
    <cellStyle name="Normal 2 5 5 7" xfId="2771"/>
    <cellStyle name="Normal 2 5 5 8" xfId="2772"/>
    <cellStyle name="Normal 2 5 5 9" xfId="2773"/>
    <cellStyle name="Normal 2 5 6" xfId="2774"/>
    <cellStyle name="Normal 2 5 6 10" xfId="2775"/>
    <cellStyle name="Normal 2 5 6 11" xfId="2776"/>
    <cellStyle name="Normal 2 5 6 12" xfId="2777"/>
    <cellStyle name="Normal 2 5 6 13" xfId="2778"/>
    <cellStyle name="Normal 2 5 6 14" xfId="2779"/>
    <cellStyle name="Normal 2 5 6 15" xfId="2780"/>
    <cellStyle name="Normal 2 5 6 16" xfId="2781"/>
    <cellStyle name="Normal 2 5 6 2" xfId="2782"/>
    <cellStyle name="Normal 2 5 6 3" xfId="2783"/>
    <cellStyle name="Normal 2 5 6 4" xfId="2784"/>
    <cellStyle name="Normal 2 5 6 5" xfId="2785"/>
    <cellStyle name="Normal 2 5 6 6" xfId="2786"/>
    <cellStyle name="Normal 2 5 6 7" xfId="2787"/>
    <cellStyle name="Normal 2 5 6 8" xfId="2788"/>
    <cellStyle name="Normal 2 5 6 9" xfId="2789"/>
    <cellStyle name="Normal 2 5 7" xfId="2790"/>
    <cellStyle name="Normal 2 5 7 10" xfId="2791"/>
    <cellStyle name="Normal 2 5 7 2" xfId="2792"/>
    <cellStyle name="Normal 2 5 7 3" xfId="2793"/>
    <cellStyle name="Normal 2 5 7 4" xfId="2794"/>
    <cellStyle name="Normal 2 5 7 5" xfId="2795"/>
    <cellStyle name="Normal 2 5 7 6" xfId="2796"/>
    <cellStyle name="Normal 2 5 7 7" xfId="2797"/>
    <cellStyle name="Normal 2 5 7 8" xfId="2798"/>
    <cellStyle name="Normal 2 5 7 9" xfId="2799"/>
    <cellStyle name="Normal 2 5 8" xfId="2800"/>
    <cellStyle name="Normal 2 5 8 10" xfId="2801"/>
    <cellStyle name="Normal 2 5 8 2" xfId="2802"/>
    <cellStyle name="Normal 2 5 8 3" xfId="2803"/>
    <cellStyle name="Normal 2 5 8 4" xfId="2804"/>
    <cellStyle name="Normal 2 5 8 5" xfId="2805"/>
    <cellStyle name="Normal 2 5 8 6" xfId="2806"/>
    <cellStyle name="Normal 2 5 8 7" xfId="2807"/>
    <cellStyle name="Normal 2 5 8 8" xfId="2808"/>
    <cellStyle name="Normal 2 5 8 9" xfId="2809"/>
    <cellStyle name="Normal 2 5 9" xfId="2810"/>
    <cellStyle name="Normal 2 5 9 2" xfId="2811"/>
    <cellStyle name="Normal 2 6" xfId="2812"/>
    <cellStyle name="Normal 2 6 10" xfId="2813"/>
    <cellStyle name="Normal 2 6 10 2" xfId="2814"/>
    <cellStyle name="Normal 2 6 11" xfId="2815"/>
    <cellStyle name="Normal 2 6 11 2" xfId="2816"/>
    <cellStyle name="Normal 2 6 12" xfId="2817"/>
    <cellStyle name="Normal 2 6 12 2" xfId="2818"/>
    <cellStyle name="Normal 2 6 13" xfId="2819"/>
    <cellStyle name="Normal 2 6 13 2" xfId="2820"/>
    <cellStyle name="Normal 2 6 14" xfId="2821"/>
    <cellStyle name="Normal 2 6 14 2" xfId="2822"/>
    <cellStyle name="Normal 2 6 15" xfId="2823"/>
    <cellStyle name="Normal 2 6 15 2" xfId="2824"/>
    <cellStyle name="Normal 2 6 16" xfId="2825"/>
    <cellStyle name="Normal 2 6 17" xfId="2826"/>
    <cellStyle name="Normal 2 6 18" xfId="2827"/>
    <cellStyle name="Normal 2 6 19" xfId="2828"/>
    <cellStyle name="Normal 2 6 2" xfId="2829"/>
    <cellStyle name="Normal 2 6 20" xfId="2830"/>
    <cellStyle name="Normal 2 6 21" xfId="2831"/>
    <cellStyle name="Normal 2 6 22" xfId="2832"/>
    <cellStyle name="Normal 2 6 23" xfId="2833"/>
    <cellStyle name="Normal 2 6 24" xfId="2834"/>
    <cellStyle name="Normal 2 6 25" xfId="2835"/>
    <cellStyle name="Normal 2 6 26" xfId="2836"/>
    <cellStyle name="Normal 2 6 27" xfId="2837"/>
    <cellStyle name="Normal 2 6 28" xfId="2838"/>
    <cellStyle name="Normal 2 6 29" xfId="2839"/>
    <cellStyle name="Normal 2 6 3" xfId="2840"/>
    <cellStyle name="Normal 2 6 30" xfId="2841"/>
    <cellStyle name="Normal 2 6 31" xfId="2842"/>
    <cellStyle name="Normal 2 6 32" xfId="2843"/>
    <cellStyle name="Normal 2 6 33" xfId="2844"/>
    <cellStyle name="Normal 2 6 34" xfId="2845"/>
    <cellStyle name="Normal 2 6 35" xfId="2846"/>
    <cellStyle name="Normal 2 6 36" xfId="2847"/>
    <cellStyle name="Normal 2 6 37" xfId="2848"/>
    <cellStyle name="Normal 2 6 38" xfId="2849"/>
    <cellStyle name="Normal 2 6 39" xfId="2850"/>
    <cellStyle name="Normal 2 6 4" xfId="2851"/>
    <cellStyle name="Normal 2 6 5" xfId="2852"/>
    <cellStyle name="Normal 2 6 6" xfId="2853"/>
    <cellStyle name="Normal 2 6 7" xfId="2854"/>
    <cellStyle name="Normal 2 6 8" xfId="2855"/>
    <cellStyle name="Normal 2 6 9" xfId="2856"/>
    <cellStyle name="Normal 2 6 9 2" xfId="2857"/>
    <cellStyle name="Normal 2 7" xfId="2858"/>
    <cellStyle name="Normal 2 7 10" xfId="2859"/>
    <cellStyle name="Normal 2 7 10 2" xfId="2860"/>
    <cellStyle name="Normal 2 7 11" xfId="2861"/>
    <cellStyle name="Normal 2 7 11 2" xfId="2862"/>
    <cellStyle name="Normal 2 7 12" xfId="2863"/>
    <cellStyle name="Normal 2 7 12 2" xfId="2864"/>
    <cellStyle name="Normal 2 7 13" xfId="2865"/>
    <cellStyle name="Normal 2 7 13 2" xfId="2866"/>
    <cellStyle name="Normal 2 7 14" xfId="2867"/>
    <cellStyle name="Normal 2 7 14 2" xfId="2868"/>
    <cellStyle name="Normal 2 7 15" xfId="2869"/>
    <cellStyle name="Normal 2 7 15 2" xfId="2870"/>
    <cellStyle name="Normal 2 7 16" xfId="2871"/>
    <cellStyle name="Normal 2 7 17" xfId="2872"/>
    <cellStyle name="Normal 2 7 18" xfId="2873"/>
    <cellStyle name="Normal 2 7 19" xfId="2874"/>
    <cellStyle name="Normal 2 7 2" xfId="2875"/>
    <cellStyle name="Normal 2 7 20" xfId="2876"/>
    <cellStyle name="Normal 2 7 21" xfId="2877"/>
    <cellStyle name="Normal 2 7 22" xfId="2878"/>
    <cellStyle name="Normal 2 7 23" xfId="2879"/>
    <cellStyle name="Normal 2 7 24" xfId="2880"/>
    <cellStyle name="Normal 2 7 25" xfId="2881"/>
    <cellStyle name="Normal 2 7 26" xfId="2882"/>
    <cellStyle name="Normal 2 7 27" xfId="2883"/>
    <cellStyle name="Normal 2 7 28" xfId="2884"/>
    <cellStyle name="Normal 2 7 29" xfId="2885"/>
    <cellStyle name="Normal 2 7 3" xfId="2886"/>
    <cellStyle name="Normal 2 7 30" xfId="2887"/>
    <cellStyle name="Normal 2 7 31" xfId="2888"/>
    <cellStyle name="Normal 2 7 32" xfId="2889"/>
    <cellStyle name="Normal 2 7 33" xfId="2890"/>
    <cellStyle name="Normal 2 7 34" xfId="2891"/>
    <cellStyle name="Normal 2 7 35" xfId="2892"/>
    <cellStyle name="Normal 2 7 36" xfId="2893"/>
    <cellStyle name="Normal 2 7 37" xfId="2894"/>
    <cellStyle name="Normal 2 7 38" xfId="2895"/>
    <cellStyle name="Normal 2 7 39" xfId="2896"/>
    <cellStyle name="Normal 2 7 4" xfId="2897"/>
    <cellStyle name="Normal 2 7 5" xfId="2898"/>
    <cellStyle name="Normal 2 7 6" xfId="2899"/>
    <cellStyle name="Normal 2 7 7" xfId="2900"/>
    <cellStyle name="Normal 2 7 8" xfId="2901"/>
    <cellStyle name="Normal 2 7 9" xfId="2902"/>
    <cellStyle name="Normal 2 7 9 2" xfId="2903"/>
    <cellStyle name="Normal 2 8" xfId="2904"/>
    <cellStyle name="Normal 2 8 10" xfId="2905"/>
    <cellStyle name="Normal 2 8 10 2" xfId="2906"/>
    <cellStyle name="Normal 2 8 11" xfId="2907"/>
    <cellStyle name="Normal 2 8 11 2" xfId="2908"/>
    <cellStyle name="Normal 2 8 12" xfId="2909"/>
    <cellStyle name="Normal 2 8 12 2" xfId="2910"/>
    <cellStyle name="Normal 2 8 13" xfId="2911"/>
    <cellStyle name="Normal 2 8 13 2" xfId="2912"/>
    <cellStyle name="Normal 2 8 14" xfId="2913"/>
    <cellStyle name="Normal 2 8 14 2" xfId="2914"/>
    <cellStyle name="Normal 2 8 15" xfId="2915"/>
    <cellStyle name="Normal 2 8 15 2" xfId="2916"/>
    <cellStyle name="Normal 2 8 16" xfId="2917"/>
    <cellStyle name="Normal 2 8 17" xfId="2918"/>
    <cellStyle name="Normal 2 8 18" xfId="2919"/>
    <cellStyle name="Normal 2 8 19" xfId="2920"/>
    <cellStyle name="Normal 2 8 2" xfId="2921"/>
    <cellStyle name="Normal 2 8 20" xfId="2922"/>
    <cellStyle name="Normal 2 8 21" xfId="2923"/>
    <cellStyle name="Normal 2 8 22" xfId="2924"/>
    <cellStyle name="Normal 2 8 23" xfId="2925"/>
    <cellStyle name="Normal 2 8 24" xfId="2926"/>
    <cellStyle name="Normal 2 8 25" xfId="2927"/>
    <cellStyle name="Normal 2 8 26" xfId="2928"/>
    <cellStyle name="Normal 2 8 27" xfId="2929"/>
    <cellStyle name="Normal 2 8 28" xfId="2930"/>
    <cellStyle name="Normal 2 8 29" xfId="2931"/>
    <cellStyle name="Normal 2 8 3" xfId="2932"/>
    <cellStyle name="Normal 2 8 30" xfId="2933"/>
    <cellStyle name="Normal 2 8 31" xfId="2934"/>
    <cellStyle name="Normal 2 8 32" xfId="2935"/>
    <cellStyle name="Normal 2 8 33" xfId="2936"/>
    <cellStyle name="Normal 2 8 34" xfId="2937"/>
    <cellStyle name="Normal 2 8 35" xfId="2938"/>
    <cellStyle name="Normal 2 8 36" xfId="2939"/>
    <cellStyle name="Normal 2 8 37" xfId="2940"/>
    <cellStyle name="Normal 2 8 38" xfId="2941"/>
    <cellStyle name="Normal 2 8 39" xfId="2942"/>
    <cellStyle name="Normal 2 8 4" xfId="2943"/>
    <cellStyle name="Normal 2 8 5" xfId="2944"/>
    <cellStyle name="Normal 2 8 6" xfId="2945"/>
    <cellStyle name="Normal 2 8 7" xfId="2946"/>
    <cellStyle name="Normal 2 8 8" xfId="2947"/>
    <cellStyle name="Normal 2 8 9" xfId="2948"/>
    <cellStyle name="Normal 2 8 9 2" xfId="2949"/>
    <cellStyle name="Normal 2 9" xfId="2950"/>
    <cellStyle name="Normal 2 9 10" xfId="2951"/>
    <cellStyle name="Normal 2 9 10 2" xfId="2952"/>
    <cellStyle name="Normal 2 9 11" xfId="2953"/>
    <cellStyle name="Normal 2 9 11 2" xfId="2954"/>
    <cellStyle name="Normal 2 9 12" xfId="2955"/>
    <cellStyle name="Normal 2 9 12 2" xfId="2956"/>
    <cellStyle name="Normal 2 9 13" xfId="2957"/>
    <cellStyle name="Normal 2 9 13 2" xfId="2958"/>
    <cellStyle name="Normal 2 9 14" xfId="2959"/>
    <cellStyle name="Normal 2 9 14 2" xfId="2960"/>
    <cellStyle name="Normal 2 9 15" xfId="2961"/>
    <cellStyle name="Normal 2 9 15 2" xfId="2962"/>
    <cellStyle name="Normal 2 9 16" xfId="2963"/>
    <cellStyle name="Normal 2 9 17" xfId="2964"/>
    <cellStyle name="Normal 2 9 18" xfId="2965"/>
    <cellStyle name="Normal 2 9 19" xfId="2966"/>
    <cellStyle name="Normal 2 9 2" xfId="2967"/>
    <cellStyle name="Normal 2 9 20" xfId="2968"/>
    <cellStyle name="Normal 2 9 21" xfId="2969"/>
    <cellStyle name="Normal 2 9 22" xfId="2970"/>
    <cellStyle name="Normal 2 9 23" xfId="2971"/>
    <cellStyle name="Normal 2 9 24" xfId="2972"/>
    <cellStyle name="Normal 2 9 25" xfId="2973"/>
    <cellStyle name="Normal 2 9 26" xfId="2974"/>
    <cellStyle name="Normal 2 9 27" xfId="2975"/>
    <cellStyle name="Normal 2 9 28" xfId="2976"/>
    <cellStyle name="Normal 2 9 29" xfId="2977"/>
    <cellStyle name="Normal 2 9 3" xfId="2978"/>
    <cellStyle name="Normal 2 9 30" xfId="2979"/>
    <cellStyle name="Normal 2 9 31" xfId="2980"/>
    <cellStyle name="Normal 2 9 32" xfId="2981"/>
    <cellStyle name="Normal 2 9 33" xfId="2982"/>
    <cellStyle name="Normal 2 9 34" xfId="2983"/>
    <cellStyle name="Normal 2 9 35" xfId="2984"/>
    <cellStyle name="Normal 2 9 36" xfId="2985"/>
    <cellStyle name="Normal 2 9 37" xfId="2986"/>
    <cellStyle name="Normal 2 9 38" xfId="2987"/>
    <cellStyle name="Normal 2 9 39" xfId="2988"/>
    <cellStyle name="Normal 2 9 4" xfId="2989"/>
    <cellStyle name="Normal 2 9 5" xfId="2990"/>
    <cellStyle name="Normal 2 9 6" xfId="2991"/>
    <cellStyle name="Normal 2 9 7" xfId="2992"/>
    <cellStyle name="Normal 2 9 8" xfId="2993"/>
    <cellStyle name="Normal 2 9 9" xfId="2994"/>
    <cellStyle name="Normal 2 9 9 2" xfId="2995"/>
    <cellStyle name="Normal 20" xfId="2996"/>
    <cellStyle name="Normal 20 10" xfId="2997"/>
    <cellStyle name="Normal 20 11" xfId="2998"/>
    <cellStyle name="Normal 20 12" xfId="2999"/>
    <cellStyle name="Normal 20 13" xfId="3000"/>
    <cellStyle name="Normal 20 14" xfId="3001"/>
    <cellStyle name="Normal 20 15" xfId="3002"/>
    <cellStyle name="Normal 20 16" xfId="3003"/>
    <cellStyle name="Normal 20 17" xfId="3004"/>
    <cellStyle name="Normal 20 18" xfId="3005"/>
    <cellStyle name="Normal 20 19" xfId="3006"/>
    <cellStyle name="Normal 20 2" xfId="3007"/>
    <cellStyle name="Normal 20 20" xfId="3008"/>
    <cellStyle name="Normal 20 21" xfId="3009"/>
    <cellStyle name="Normal 20 22" xfId="3010"/>
    <cellStyle name="Normal 20 23" xfId="3011"/>
    <cellStyle name="Normal 20 24" xfId="3012"/>
    <cellStyle name="Normal 20 25" xfId="3013"/>
    <cellStyle name="Normal 20 26" xfId="3014"/>
    <cellStyle name="Normal 20 27" xfId="3015"/>
    <cellStyle name="Normal 20 28" xfId="3016"/>
    <cellStyle name="Normal 20 29" xfId="3017"/>
    <cellStyle name="Normal 20 3" xfId="3018"/>
    <cellStyle name="Normal 20 30" xfId="3019"/>
    <cellStyle name="Normal 20 31" xfId="3020"/>
    <cellStyle name="Normal 20 32" xfId="3021"/>
    <cellStyle name="Normal 20 33" xfId="3022"/>
    <cellStyle name="Normal 20 34" xfId="3023"/>
    <cellStyle name="Normal 20 35" xfId="3024"/>
    <cellStyle name="Normal 20 36" xfId="3025"/>
    <cellStyle name="Normal 20 37" xfId="3026"/>
    <cellStyle name="Normal 20 38" xfId="3027"/>
    <cellStyle name="Normal 20 39" xfId="3028"/>
    <cellStyle name="Normal 20 4" xfId="3029"/>
    <cellStyle name="Normal 20 40" xfId="3030"/>
    <cellStyle name="Normal 20 41" xfId="3031"/>
    <cellStyle name="Normal 20 42" xfId="3032"/>
    <cellStyle name="Normal 20 43" xfId="3033"/>
    <cellStyle name="Normal 20 44" xfId="3034"/>
    <cellStyle name="Normal 20 45" xfId="3035"/>
    <cellStyle name="Normal 20 46" xfId="3036"/>
    <cellStyle name="Normal 20 47" xfId="3037"/>
    <cellStyle name="Normal 20 48" xfId="3038"/>
    <cellStyle name="Normal 20 49" xfId="3039"/>
    <cellStyle name="Normal 20 5" xfId="3040"/>
    <cellStyle name="Normal 20 50" xfId="3041"/>
    <cellStyle name="Normal 20 51" xfId="3042"/>
    <cellStyle name="Normal 20 52" xfId="3043"/>
    <cellStyle name="Normal 20 53" xfId="3044"/>
    <cellStyle name="Normal 20 54" xfId="3045"/>
    <cellStyle name="Normal 20 55" xfId="3046"/>
    <cellStyle name="Normal 20 56" xfId="3047"/>
    <cellStyle name="Normal 20 57" xfId="3048"/>
    <cellStyle name="Normal 20 58" xfId="3049"/>
    <cellStyle name="Normal 20 59" xfId="3050"/>
    <cellStyle name="Normal 20 6" xfId="3051"/>
    <cellStyle name="Normal 20 7" xfId="3052"/>
    <cellStyle name="Normal 20 8" xfId="3053"/>
    <cellStyle name="Normal 20 9" xfId="3054"/>
    <cellStyle name="Normal 21" xfId="3055"/>
    <cellStyle name="Normal 22" xfId="3056"/>
    <cellStyle name="Normal 22 10" xfId="3057"/>
    <cellStyle name="Normal 22 11" xfId="3058"/>
    <cellStyle name="Normal 22 12" xfId="3059"/>
    <cellStyle name="Normal 22 13" xfId="3060"/>
    <cellStyle name="Normal 22 14" xfId="3061"/>
    <cellStyle name="Normal 22 15" xfId="3062"/>
    <cellStyle name="Normal 22 16" xfId="3063"/>
    <cellStyle name="Normal 22 17" xfId="3064"/>
    <cellStyle name="Normal 22 18" xfId="3065"/>
    <cellStyle name="Normal 22 19" xfId="3066"/>
    <cellStyle name="Normal 22 2" xfId="3067"/>
    <cellStyle name="Normal 22 20" xfId="3068"/>
    <cellStyle name="Normal 22 21" xfId="3069"/>
    <cellStyle name="Normal 22 22" xfId="3070"/>
    <cellStyle name="Normal 22 23" xfId="3071"/>
    <cellStyle name="Normal 22 24" xfId="3072"/>
    <cellStyle name="Normal 22 3" xfId="3073"/>
    <cellStyle name="Normal 22 4" xfId="3074"/>
    <cellStyle name="Normal 22 5" xfId="3075"/>
    <cellStyle name="Normal 22 6" xfId="3076"/>
    <cellStyle name="Normal 22 7" xfId="3077"/>
    <cellStyle name="Normal 22 8" xfId="3078"/>
    <cellStyle name="Normal 22 9" xfId="3079"/>
    <cellStyle name="Normal 23" xfId="3080"/>
    <cellStyle name="Normal 24" xfId="3081"/>
    <cellStyle name="Normal 24 10" xfId="3082"/>
    <cellStyle name="Normal 24 11" xfId="3083"/>
    <cellStyle name="Normal 24 2" xfId="3084"/>
    <cellStyle name="Normal 24 3" xfId="3085"/>
    <cellStyle name="Normal 24 4" xfId="3086"/>
    <cellStyle name="Normal 24 5" xfId="3087"/>
    <cellStyle name="Normal 24 6" xfId="3088"/>
    <cellStyle name="Normal 24 7" xfId="3089"/>
    <cellStyle name="Normal 24 8" xfId="3090"/>
    <cellStyle name="Normal 24 9" xfId="3091"/>
    <cellStyle name="Normal 25" xfId="3092"/>
    <cellStyle name="Normal 25 10" xfId="3093"/>
    <cellStyle name="Normal 25 11" xfId="3094"/>
    <cellStyle name="Normal 25 2" xfId="3095"/>
    <cellStyle name="Normal 25 3" xfId="3096"/>
    <cellStyle name="Normal 25 4" xfId="3097"/>
    <cellStyle name="Normal 25 5" xfId="3098"/>
    <cellStyle name="Normal 25 6" xfId="3099"/>
    <cellStyle name="Normal 25 7" xfId="3100"/>
    <cellStyle name="Normal 25 8" xfId="3101"/>
    <cellStyle name="Normal 25 9" xfId="3102"/>
    <cellStyle name="Normal 26" xfId="3103"/>
    <cellStyle name="Normal 26 2" xfId="3104"/>
    <cellStyle name="Normal 26 3" xfId="3105"/>
    <cellStyle name="Normal 26 4" xfId="3106"/>
    <cellStyle name="Normal 26 5" xfId="3107"/>
    <cellStyle name="Normal 26 6" xfId="3108"/>
    <cellStyle name="Normal 26 7" xfId="3109"/>
    <cellStyle name="Normal 26 8" xfId="3110"/>
    <cellStyle name="Normal 27" xfId="3111"/>
    <cellStyle name="Normal 27 10" xfId="3112"/>
    <cellStyle name="Normal 27 11" xfId="3113"/>
    <cellStyle name="Normal 27 2" xfId="3114"/>
    <cellStyle name="Normal 27 3" xfId="3115"/>
    <cellStyle name="Normal 27 4" xfId="3116"/>
    <cellStyle name="Normal 27 5" xfId="3117"/>
    <cellStyle name="Normal 27 6" xfId="3118"/>
    <cellStyle name="Normal 27 7" xfId="3119"/>
    <cellStyle name="Normal 27 8" xfId="3120"/>
    <cellStyle name="Normal 27 9" xfId="3121"/>
    <cellStyle name="Normal 28" xfId="3122"/>
    <cellStyle name="Normal 28 10" xfId="3123"/>
    <cellStyle name="Normal 28 11" xfId="3124"/>
    <cellStyle name="Normal 28 2" xfId="3125"/>
    <cellStyle name="Normal 28 3" xfId="3126"/>
    <cellStyle name="Normal 28 4" xfId="3127"/>
    <cellStyle name="Normal 28 5" xfId="3128"/>
    <cellStyle name="Normal 28 6" xfId="3129"/>
    <cellStyle name="Normal 28 7" xfId="3130"/>
    <cellStyle name="Normal 28 8" xfId="3131"/>
    <cellStyle name="Normal 28 9" xfId="3132"/>
    <cellStyle name="Normal 29" xfId="3133"/>
    <cellStyle name="Normal 3" xfId="3134"/>
    <cellStyle name="Normal 3 10" xfId="3135"/>
    <cellStyle name="Normal 3 11" xfId="3136"/>
    <cellStyle name="Normal 3 12" xfId="3137"/>
    <cellStyle name="Normal 3 13" xfId="3138"/>
    <cellStyle name="Normal 3 14" xfId="3139"/>
    <cellStyle name="Normal 3 15" xfId="3140"/>
    <cellStyle name="Normal 3 16" xfId="3141"/>
    <cellStyle name="Normal 3 17" xfId="3142"/>
    <cellStyle name="Normal 3 18" xfId="3143"/>
    <cellStyle name="Normal 3 19" xfId="3144"/>
    <cellStyle name="Normal 3 2" xfId="3145"/>
    <cellStyle name="Normal 3 2 10" xfId="3146"/>
    <cellStyle name="Normal 3 2 11" xfId="3147"/>
    <cellStyle name="Normal 3 2 12" xfId="3148"/>
    <cellStyle name="Normal 3 2 13" xfId="3149"/>
    <cellStyle name="Normal 3 2 14" xfId="3150"/>
    <cellStyle name="Normal 3 2 15" xfId="3151"/>
    <cellStyle name="Normal 3 2 16" xfId="3152"/>
    <cellStyle name="Normal 3 2 17" xfId="3153"/>
    <cellStyle name="Normal 3 2 18" xfId="3154"/>
    <cellStyle name="Normal 3 2 19" xfId="3155"/>
    <cellStyle name="Normal 3 2 2" xfId="3156"/>
    <cellStyle name="Normal 3 2 20" xfId="3157"/>
    <cellStyle name="Normal 3 2 21" xfId="3158"/>
    <cellStyle name="Normal 3 2 22" xfId="3159"/>
    <cellStyle name="Normal 3 2 23" xfId="3160"/>
    <cellStyle name="Normal 3 2 24" xfId="3161"/>
    <cellStyle name="Normal 3 2 25" xfId="3162"/>
    <cellStyle name="Normal 3 2 26" xfId="3163"/>
    <cellStyle name="Normal 3 2 27" xfId="3164"/>
    <cellStyle name="Normal 3 2 28" xfId="3165"/>
    <cellStyle name="Normal 3 2 29" xfId="3166"/>
    <cellStyle name="Normal 3 2 3" xfId="3167"/>
    <cellStyle name="Normal 3 2 30" xfId="3168"/>
    <cellStyle name="Normal 3 2 31" xfId="3169"/>
    <cellStyle name="Normal 3 2 32" xfId="3170"/>
    <cellStyle name="Normal 3 2 33" xfId="3171"/>
    <cellStyle name="Normal 3 2 34" xfId="3172"/>
    <cellStyle name="Normal 3 2 35" xfId="3173"/>
    <cellStyle name="Normal 3 2 36" xfId="3174"/>
    <cellStyle name="Normal 3 2 37" xfId="3175"/>
    <cellStyle name="Normal 3 2 38" xfId="3176"/>
    <cellStyle name="Normal 3 2 4" xfId="3177"/>
    <cellStyle name="Normal 3 2 5" xfId="3178"/>
    <cellStyle name="Normal 3 2 6" xfId="3179"/>
    <cellStyle name="Normal 3 2 7" xfId="3180"/>
    <cellStyle name="Normal 3 2 8" xfId="3181"/>
    <cellStyle name="Normal 3 2 9" xfId="3182"/>
    <cellStyle name="Normal 3 20" xfId="3183"/>
    <cellStyle name="Normal 3 21" xfId="3184"/>
    <cellStyle name="Normal 3 22" xfId="3185"/>
    <cellStyle name="Normal 3 22 10" xfId="3186"/>
    <cellStyle name="Normal 3 22 11" xfId="3187"/>
    <cellStyle name="Normal 3 22 12" xfId="3188"/>
    <cellStyle name="Normal 3 22 13" xfId="3189"/>
    <cellStyle name="Normal 3 22 14" xfId="3190"/>
    <cellStyle name="Normal 3 22 15" xfId="3191"/>
    <cellStyle name="Normal 3 22 16" xfId="3192"/>
    <cellStyle name="Normal 3 22 17" xfId="3193"/>
    <cellStyle name="Normal 3 22 18" xfId="3194"/>
    <cellStyle name="Normal 3 22 19" xfId="3195"/>
    <cellStyle name="Normal 3 22 2" xfId="3196"/>
    <cellStyle name="Normal 3 22 20" xfId="3197"/>
    <cellStyle name="Normal 3 22 21" xfId="3198"/>
    <cellStyle name="Normal 3 22 22" xfId="3199"/>
    <cellStyle name="Normal 3 22 23" xfId="3200"/>
    <cellStyle name="Normal 3 22 24" xfId="3201"/>
    <cellStyle name="Normal 3 22 25" xfId="3202"/>
    <cellStyle name="Normal 3 22 3" xfId="3203"/>
    <cellStyle name="Normal 3 22 4" xfId="3204"/>
    <cellStyle name="Normal 3 22 5" xfId="3205"/>
    <cellStyle name="Normal 3 22 6" xfId="3206"/>
    <cellStyle name="Normal 3 22 7" xfId="3207"/>
    <cellStyle name="Normal 3 22 8" xfId="3208"/>
    <cellStyle name="Normal 3 22 9" xfId="3209"/>
    <cellStyle name="Normal 3 23" xfId="3210"/>
    <cellStyle name="Normal 3 23 10" xfId="3211"/>
    <cellStyle name="Normal 3 23 11" xfId="3212"/>
    <cellStyle name="Normal 3 23 12" xfId="3213"/>
    <cellStyle name="Normal 3 23 13" xfId="3214"/>
    <cellStyle name="Normal 3 23 14" xfId="3215"/>
    <cellStyle name="Normal 3 23 15" xfId="3216"/>
    <cellStyle name="Normal 3 23 16" xfId="3217"/>
    <cellStyle name="Normal 3 23 17" xfId="3218"/>
    <cellStyle name="Normal 3 23 18" xfId="3219"/>
    <cellStyle name="Normal 3 23 19" xfId="3220"/>
    <cellStyle name="Normal 3 23 2" xfId="3221"/>
    <cellStyle name="Normal 3 23 20" xfId="3222"/>
    <cellStyle name="Normal 3 23 21" xfId="3223"/>
    <cellStyle name="Normal 3 23 22" xfId="3224"/>
    <cellStyle name="Normal 3 23 23" xfId="3225"/>
    <cellStyle name="Normal 3 23 24" xfId="3226"/>
    <cellStyle name="Normal 3 23 25" xfId="3227"/>
    <cellStyle name="Normal 3 23 3" xfId="3228"/>
    <cellStyle name="Normal 3 23 4" xfId="3229"/>
    <cellStyle name="Normal 3 23 5" xfId="3230"/>
    <cellStyle name="Normal 3 23 6" xfId="3231"/>
    <cellStyle name="Normal 3 23 7" xfId="3232"/>
    <cellStyle name="Normal 3 23 8" xfId="3233"/>
    <cellStyle name="Normal 3 23 9" xfId="3234"/>
    <cellStyle name="Normal 3 24" xfId="3235"/>
    <cellStyle name="Normal 3 25" xfId="3236"/>
    <cellStyle name="Normal 3 26" xfId="3237"/>
    <cellStyle name="Normal 3 27" xfId="3238"/>
    <cellStyle name="Normal 3 28" xfId="3239"/>
    <cellStyle name="Normal 3 29" xfId="3240"/>
    <cellStyle name="Normal 3 3" xfId="3241"/>
    <cellStyle name="Normal 3 3 10" xfId="3242"/>
    <cellStyle name="Normal 3 3 11" xfId="3243"/>
    <cellStyle name="Normal 3 3 12" xfId="3244"/>
    <cellStyle name="Normal 3 3 13" xfId="3245"/>
    <cellStyle name="Normal 3 3 14" xfId="3246"/>
    <cellStyle name="Normal 3 3 15" xfId="3247"/>
    <cellStyle name="Normal 3 3 16" xfId="3248"/>
    <cellStyle name="Normal 3 3 17" xfId="3249"/>
    <cellStyle name="Normal 3 3 18" xfId="3250"/>
    <cellStyle name="Normal 3 3 19" xfId="3251"/>
    <cellStyle name="Normal 3 3 2" xfId="3252"/>
    <cellStyle name="Normal 3 3 20" xfId="3253"/>
    <cellStyle name="Normal 3 3 21" xfId="3254"/>
    <cellStyle name="Normal 3 3 22" xfId="3255"/>
    <cellStyle name="Normal 3 3 23" xfId="3256"/>
    <cellStyle name="Normal 3 3 24" xfId="3257"/>
    <cellStyle name="Normal 3 3 25" xfId="3258"/>
    <cellStyle name="Normal 3 3 26" xfId="3259"/>
    <cellStyle name="Normal 3 3 27" xfId="3260"/>
    <cellStyle name="Normal 3 3 28" xfId="3261"/>
    <cellStyle name="Normal 3 3 29" xfId="3262"/>
    <cellStyle name="Normal 3 3 3" xfId="3263"/>
    <cellStyle name="Normal 3 3 30" xfId="3264"/>
    <cellStyle name="Normal 3 3 31" xfId="3265"/>
    <cellStyle name="Normal 3 3 32" xfId="3266"/>
    <cellStyle name="Normal 3 3 33" xfId="3267"/>
    <cellStyle name="Normal 3 3 34" xfId="3268"/>
    <cellStyle name="Normal 3 3 35" xfId="3269"/>
    <cellStyle name="Normal 3 3 36" xfId="3270"/>
    <cellStyle name="Normal 3 3 37" xfId="3271"/>
    <cellStyle name="Normal 3 3 4" xfId="3272"/>
    <cellStyle name="Normal 3 3 5" xfId="3273"/>
    <cellStyle name="Normal 3 3 6" xfId="3274"/>
    <cellStyle name="Normal 3 3 7" xfId="3275"/>
    <cellStyle name="Normal 3 3 8" xfId="3276"/>
    <cellStyle name="Normal 3 3 9" xfId="3277"/>
    <cellStyle name="Normal 3 30" xfId="3278"/>
    <cellStyle name="Normal 3 31" xfId="3279"/>
    <cellStyle name="Normal 3 32" xfId="3280"/>
    <cellStyle name="Normal 3 32 2" xfId="3281"/>
    <cellStyle name="Normal 3 32 3" xfId="3282"/>
    <cellStyle name="Normal 3 32 4" xfId="3283"/>
    <cellStyle name="Normal 3 32 5" xfId="3284"/>
    <cellStyle name="Normal 3 32 6" xfId="3285"/>
    <cellStyle name="Normal 3 32 7" xfId="3286"/>
    <cellStyle name="Normal 3 32 8" xfId="3287"/>
    <cellStyle name="Normal 3 32 9" xfId="3288"/>
    <cellStyle name="Normal 3 33" xfId="3289"/>
    <cellStyle name="Normal 3 33 2" xfId="3290"/>
    <cellStyle name="Normal 3 33 3" xfId="3291"/>
    <cellStyle name="Normal 3 33 4" xfId="3292"/>
    <cellStyle name="Normal 3 33 5" xfId="3293"/>
    <cellStyle name="Normal 3 33 6" xfId="3294"/>
    <cellStyle name="Normal 3 33 7" xfId="3295"/>
    <cellStyle name="Normal 3 33 8" xfId="3296"/>
    <cellStyle name="Normal 3 33 9" xfId="3297"/>
    <cellStyle name="Normal 3 34" xfId="3298"/>
    <cellStyle name="Normal 3 34 2" xfId="3299"/>
    <cellStyle name="Normal 3 34 3" xfId="3300"/>
    <cellStyle name="Normal 3 34 4" xfId="3301"/>
    <cellStyle name="Normal 3 34 5" xfId="3302"/>
    <cellStyle name="Normal 3 34 6" xfId="3303"/>
    <cellStyle name="Normal 3 34 7" xfId="3304"/>
    <cellStyle name="Normal 3 34 8" xfId="3305"/>
    <cellStyle name="Normal 3 34 9" xfId="3306"/>
    <cellStyle name="Normal 3 35" xfId="3307"/>
    <cellStyle name="Normal 3 36" xfId="3308"/>
    <cellStyle name="Normal 3 37" xfId="3309"/>
    <cellStyle name="Normal 3 4" xfId="3310"/>
    <cellStyle name="Normal 3 5" xfId="3311"/>
    <cellStyle name="Normal 3 6" xfId="3312"/>
    <cellStyle name="Normal 3 7" xfId="3313"/>
    <cellStyle name="Normal 3 8" xfId="3314"/>
    <cellStyle name="Normal 3 9" xfId="3315"/>
    <cellStyle name="Normal 3_Impairment loss - Aug'10" xfId="3316"/>
    <cellStyle name="Normal 30" xfId="3317"/>
    <cellStyle name="Normal 30 2" xfId="3318"/>
    <cellStyle name="Normal 30 3" xfId="3319"/>
    <cellStyle name="Normal 30 4" xfId="3320"/>
    <cellStyle name="Normal 30 5" xfId="3321"/>
    <cellStyle name="Normal 30 6" xfId="3322"/>
    <cellStyle name="Normal 30 7" xfId="3323"/>
    <cellStyle name="Normal 31" xfId="3324"/>
    <cellStyle name="Normal 31 10" xfId="3325"/>
    <cellStyle name="Normal 31 11" xfId="3326"/>
    <cellStyle name="Normal 31 2" xfId="3327"/>
    <cellStyle name="Normal 31 3" xfId="3328"/>
    <cellStyle name="Normal 31 4" xfId="3329"/>
    <cellStyle name="Normal 31 5" xfId="3330"/>
    <cellStyle name="Normal 31 6" xfId="3331"/>
    <cellStyle name="Normal 31 7" xfId="3332"/>
    <cellStyle name="Normal 31 8" xfId="3333"/>
    <cellStyle name="Normal 31 9" xfId="3334"/>
    <cellStyle name="Normal 32" xfId="3335"/>
    <cellStyle name="Normal 34" xfId="3336"/>
    <cellStyle name="Normal 34 10" xfId="3337"/>
    <cellStyle name="Normal 34 11" xfId="3338"/>
    <cellStyle name="Normal 34 2" xfId="3339"/>
    <cellStyle name="Normal 34 3" xfId="3340"/>
    <cellStyle name="Normal 34 4" xfId="3341"/>
    <cellStyle name="Normal 34 5" xfId="3342"/>
    <cellStyle name="Normal 34 6" xfId="3343"/>
    <cellStyle name="Normal 34 7" xfId="3344"/>
    <cellStyle name="Normal 34 8" xfId="3345"/>
    <cellStyle name="Normal 34 9" xfId="3346"/>
    <cellStyle name="Normal 35" xfId="3347"/>
    <cellStyle name="Normal 35 10" xfId="3348"/>
    <cellStyle name="Normal 35 11" xfId="3349"/>
    <cellStyle name="Normal 35 2" xfId="3350"/>
    <cellStyle name="Normal 35 3" xfId="3351"/>
    <cellStyle name="Normal 35 4" xfId="3352"/>
    <cellStyle name="Normal 35 5" xfId="3353"/>
    <cellStyle name="Normal 35 6" xfId="3354"/>
    <cellStyle name="Normal 35 7" xfId="3355"/>
    <cellStyle name="Normal 35 8" xfId="3356"/>
    <cellStyle name="Normal 35 9" xfId="3357"/>
    <cellStyle name="Normal 36" xfId="3358"/>
    <cellStyle name="Normal 36 10" xfId="3359"/>
    <cellStyle name="Normal 36 11" xfId="3360"/>
    <cellStyle name="Normal 36 2" xfId="3361"/>
    <cellStyle name="Normal 36 3" xfId="3362"/>
    <cellStyle name="Normal 36 4" xfId="3363"/>
    <cellStyle name="Normal 36 5" xfId="3364"/>
    <cellStyle name="Normal 36 6" xfId="3365"/>
    <cellStyle name="Normal 36 7" xfId="3366"/>
    <cellStyle name="Normal 36 8" xfId="3367"/>
    <cellStyle name="Normal 36 9" xfId="3368"/>
    <cellStyle name="Normal 38" xfId="3369"/>
    <cellStyle name="Normal 38 10" xfId="3370"/>
    <cellStyle name="Normal 38 11" xfId="3371"/>
    <cellStyle name="Normal 38 2" xfId="3372"/>
    <cellStyle name="Normal 38 3" xfId="3373"/>
    <cellStyle name="Normal 38 4" xfId="3374"/>
    <cellStyle name="Normal 38 5" xfId="3375"/>
    <cellStyle name="Normal 38 6" xfId="3376"/>
    <cellStyle name="Normal 38 7" xfId="3377"/>
    <cellStyle name="Normal 38 8" xfId="3378"/>
    <cellStyle name="Normal 38 9" xfId="3379"/>
    <cellStyle name="Normal 39" xfId="3380"/>
    <cellStyle name="Normal 39 10" xfId="3381"/>
    <cellStyle name="Normal 39 11" xfId="3382"/>
    <cellStyle name="Normal 39 2" xfId="3383"/>
    <cellStyle name="Normal 39 3" xfId="3384"/>
    <cellStyle name="Normal 39 4" xfId="3385"/>
    <cellStyle name="Normal 39 5" xfId="3386"/>
    <cellStyle name="Normal 39 6" xfId="3387"/>
    <cellStyle name="Normal 39 7" xfId="3388"/>
    <cellStyle name="Normal 39 8" xfId="3389"/>
    <cellStyle name="Normal 39 9" xfId="3390"/>
    <cellStyle name="Normal 4" xfId="3391"/>
    <cellStyle name="Normal 4 10" xfId="3392"/>
    <cellStyle name="Normal 4 11" xfId="3393"/>
    <cellStyle name="Normal 4 12" xfId="3394"/>
    <cellStyle name="Normal 4 13" xfId="3395"/>
    <cellStyle name="Normal 4 14" xfId="3396"/>
    <cellStyle name="Normal 4 15" xfId="3397"/>
    <cellStyle name="Normal 4 16" xfId="3398"/>
    <cellStyle name="Normal 4 17" xfId="3399"/>
    <cellStyle name="Normal 4 18" xfId="3400"/>
    <cellStyle name="Normal 4 19" xfId="3401"/>
    <cellStyle name="Normal 4 2" xfId="3402"/>
    <cellStyle name="Normal 4 2 10" xfId="3403"/>
    <cellStyle name="Normal 4 2 11" xfId="3404"/>
    <cellStyle name="Normal 4 2 12" xfId="3405"/>
    <cellStyle name="Normal 4 2 13" xfId="3406"/>
    <cellStyle name="Normal 4 2 14" xfId="3407"/>
    <cellStyle name="Normal 4 2 15" xfId="3408"/>
    <cellStyle name="Normal 4 2 16" xfId="3409"/>
    <cellStyle name="Normal 4 2 17" xfId="3410"/>
    <cellStyle name="Normal 4 2 18" xfId="3411"/>
    <cellStyle name="Normal 4 2 19" xfId="3412"/>
    <cellStyle name="Normal 4 2 2" xfId="3413"/>
    <cellStyle name="Normal 4 2 20" xfId="3414"/>
    <cellStyle name="Normal 4 2 21" xfId="3415"/>
    <cellStyle name="Normal 4 2 22" xfId="3416"/>
    <cellStyle name="Normal 4 2 23" xfId="3417"/>
    <cellStyle name="Normal 4 2 24" xfId="3418"/>
    <cellStyle name="Normal 4 2 25" xfId="3419"/>
    <cellStyle name="Normal 4 2 26" xfId="3420"/>
    <cellStyle name="Normal 4 2 27" xfId="3421"/>
    <cellStyle name="Normal 4 2 28" xfId="3422"/>
    <cellStyle name="Normal 4 2 29" xfId="3423"/>
    <cellStyle name="Normal 4 2 3" xfId="3424"/>
    <cellStyle name="Normal 4 2 30" xfId="3425"/>
    <cellStyle name="Normal 4 2 31" xfId="3426"/>
    <cellStyle name="Normal 4 2 32" xfId="3427"/>
    <cellStyle name="Normal 4 2 33" xfId="3428"/>
    <cellStyle name="Normal 4 2 34" xfId="3429"/>
    <cellStyle name="Normal 4 2 35" xfId="3430"/>
    <cellStyle name="Normal 4 2 36" xfId="3431"/>
    <cellStyle name="Normal 4 2 37" xfId="3432"/>
    <cellStyle name="Normal 4 2 38" xfId="3433"/>
    <cellStyle name="Normal 4 2 4" xfId="3434"/>
    <cellStyle name="Normal 4 2 5" xfId="3435"/>
    <cellStyle name="Normal 4 2 6" xfId="3436"/>
    <cellStyle name="Normal 4 2 7" xfId="3437"/>
    <cellStyle name="Normal 4 2 8" xfId="3438"/>
    <cellStyle name="Normal 4 2 9" xfId="3439"/>
    <cellStyle name="Normal 4 20" xfId="3440"/>
    <cellStyle name="Normal 4 21" xfId="3441"/>
    <cellStyle name="Normal 4 22" xfId="3442"/>
    <cellStyle name="Normal 4 22 10" xfId="3443"/>
    <cellStyle name="Normal 4 22 11" xfId="3444"/>
    <cellStyle name="Normal 4 22 12" xfId="3445"/>
    <cellStyle name="Normal 4 22 13" xfId="3446"/>
    <cellStyle name="Normal 4 22 14" xfId="3447"/>
    <cellStyle name="Normal 4 22 15" xfId="3448"/>
    <cellStyle name="Normal 4 22 16" xfId="3449"/>
    <cellStyle name="Normal 4 22 17" xfId="3450"/>
    <cellStyle name="Normal 4 22 18" xfId="3451"/>
    <cellStyle name="Normal 4 22 19" xfId="3452"/>
    <cellStyle name="Normal 4 22 2" xfId="3453"/>
    <cellStyle name="Normal 4 22 20" xfId="3454"/>
    <cellStyle name="Normal 4 22 21" xfId="3455"/>
    <cellStyle name="Normal 4 22 22" xfId="3456"/>
    <cellStyle name="Normal 4 22 23" xfId="3457"/>
    <cellStyle name="Normal 4 22 24" xfId="3458"/>
    <cellStyle name="Normal 4 22 25" xfId="3459"/>
    <cellStyle name="Normal 4 22 3" xfId="3460"/>
    <cellStyle name="Normal 4 22 4" xfId="3461"/>
    <cellStyle name="Normal 4 22 5" xfId="3462"/>
    <cellStyle name="Normal 4 22 6" xfId="3463"/>
    <cellStyle name="Normal 4 22 7" xfId="3464"/>
    <cellStyle name="Normal 4 22 8" xfId="3465"/>
    <cellStyle name="Normal 4 22 9" xfId="3466"/>
    <cellStyle name="Normal 4 23" xfId="3467"/>
    <cellStyle name="Normal 4 24" xfId="3468"/>
    <cellStyle name="Normal 4 25" xfId="3469"/>
    <cellStyle name="Normal 4 26" xfId="3470"/>
    <cellStyle name="Normal 4 27" xfId="3471"/>
    <cellStyle name="Normal 4 28" xfId="3472"/>
    <cellStyle name="Normal 4 29" xfId="3473"/>
    <cellStyle name="Normal 4 3" xfId="3474"/>
    <cellStyle name="Normal 4 30" xfId="3475"/>
    <cellStyle name="Normal 4 31" xfId="3476"/>
    <cellStyle name="Normal 4 32" xfId="3477"/>
    <cellStyle name="Normal 4 32 2" xfId="3478"/>
    <cellStyle name="Normal 4 32 3" xfId="3479"/>
    <cellStyle name="Normal 4 32 4" xfId="3480"/>
    <cellStyle name="Normal 4 32 5" xfId="3481"/>
    <cellStyle name="Normal 4 32 6" xfId="3482"/>
    <cellStyle name="Normal 4 32 7" xfId="3483"/>
    <cellStyle name="Normal 4 32 8" xfId="3484"/>
    <cellStyle name="Normal 4 32 9" xfId="3485"/>
    <cellStyle name="Normal 4 33" xfId="3486"/>
    <cellStyle name="Normal 4 33 2" xfId="3487"/>
    <cellStyle name="Normal 4 33 3" xfId="3488"/>
    <cellStyle name="Normal 4 33 4" xfId="3489"/>
    <cellStyle name="Normal 4 33 5" xfId="3490"/>
    <cellStyle name="Normal 4 33 6" xfId="3491"/>
    <cellStyle name="Normal 4 33 7" xfId="3492"/>
    <cellStyle name="Normal 4 33 8" xfId="3493"/>
    <cellStyle name="Normal 4 33 9" xfId="3494"/>
    <cellStyle name="Normal 4 34" xfId="3495"/>
    <cellStyle name="Normal 4 34 2" xfId="3496"/>
    <cellStyle name="Normal 4 34 3" xfId="3497"/>
    <cellStyle name="Normal 4 34 4" xfId="3498"/>
    <cellStyle name="Normal 4 34 5" xfId="3499"/>
    <cellStyle name="Normal 4 34 6" xfId="3500"/>
    <cellStyle name="Normal 4 34 7" xfId="3501"/>
    <cellStyle name="Normal 4 34 8" xfId="3502"/>
    <cellStyle name="Normal 4 34 9" xfId="3503"/>
    <cellStyle name="Normal 4 35" xfId="3504"/>
    <cellStyle name="Normal 4 36" xfId="3505"/>
    <cellStyle name="Normal 4 37" xfId="3506"/>
    <cellStyle name="Normal 4 4" xfId="3507"/>
    <cellStyle name="Normal 4 5" xfId="3508"/>
    <cellStyle name="Normal 4 6" xfId="3509"/>
    <cellStyle name="Normal 4 7" xfId="3510"/>
    <cellStyle name="Normal 4 8" xfId="3511"/>
    <cellStyle name="Normal 4 9" xfId="3512"/>
    <cellStyle name="Normal 4_Bank Borrowings 08" xfId="3513"/>
    <cellStyle name="Normal 40" xfId="3514"/>
    <cellStyle name="Normal 40 10" xfId="3515"/>
    <cellStyle name="Normal 40 11" xfId="3516"/>
    <cellStyle name="Normal 40 2" xfId="3517"/>
    <cellStyle name="Normal 40 3" xfId="3518"/>
    <cellStyle name="Normal 40 4" xfId="3519"/>
    <cellStyle name="Normal 40 5" xfId="3520"/>
    <cellStyle name="Normal 40 6" xfId="3521"/>
    <cellStyle name="Normal 40 7" xfId="3522"/>
    <cellStyle name="Normal 40 8" xfId="3523"/>
    <cellStyle name="Normal 40 9" xfId="3524"/>
    <cellStyle name="Normal 41" xfId="3525"/>
    <cellStyle name="Normal 41 10" xfId="3526"/>
    <cellStyle name="Normal 41 11" xfId="3527"/>
    <cellStyle name="Normal 41 12" xfId="3528"/>
    <cellStyle name="Normal 41 13" xfId="3529"/>
    <cellStyle name="Normal 41 14" xfId="3530"/>
    <cellStyle name="Normal 41 15" xfId="3531"/>
    <cellStyle name="Normal 41 16" xfId="3532"/>
    <cellStyle name="Normal 41 17" xfId="3533"/>
    <cellStyle name="Normal 41 2" xfId="3534"/>
    <cellStyle name="Normal 41 3" xfId="3535"/>
    <cellStyle name="Normal 41 4" xfId="3536"/>
    <cellStyle name="Normal 41 5" xfId="3537"/>
    <cellStyle name="Normal 41 6" xfId="3538"/>
    <cellStyle name="Normal 41 7" xfId="3539"/>
    <cellStyle name="Normal 41 8" xfId="3540"/>
    <cellStyle name="Normal 41 9" xfId="3541"/>
    <cellStyle name="Normal 42" xfId="3542"/>
    <cellStyle name="Normal 42 10" xfId="3543"/>
    <cellStyle name="Normal 42 11" xfId="3544"/>
    <cellStyle name="Normal 42 12" xfId="3545"/>
    <cellStyle name="Normal 42 13" xfId="3546"/>
    <cellStyle name="Normal 42 14" xfId="3547"/>
    <cellStyle name="Normal 42 15" xfId="3548"/>
    <cellStyle name="Normal 42 16" xfId="3549"/>
    <cellStyle name="Normal 42 2" xfId="3550"/>
    <cellStyle name="Normal 42 3" xfId="3551"/>
    <cellStyle name="Normal 42 4" xfId="3552"/>
    <cellStyle name="Normal 42 5" xfId="3553"/>
    <cellStyle name="Normal 42 6" xfId="3554"/>
    <cellStyle name="Normal 42 7" xfId="3555"/>
    <cellStyle name="Normal 42 8" xfId="3556"/>
    <cellStyle name="Normal 42 9" xfId="3557"/>
    <cellStyle name="Normal 43" xfId="3558"/>
    <cellStyle name="Normal 43 10" xfId="3559"/>
    <cellStyle name="Normal 43 11" xfId="3560"/>
    <cellStyle name="Normal 43 12" xfId="3561"/>
    <cellStyle name="Normal 43 13" xfId="3562"/>
    <cellStyle name="Normal 43 14" xfId="3563"/>
    <cellStyle name="Normal 43 15" xfId="3564"/>
    <cellStyle name="Normal 43 16" xfId="3565"/>
    <cellStyle name="Normal 43 2" xfId="3566"/>
    <cellStyle name="Normal 43 3" xfId="3567"/>
    <cellStyle name="Normal 43 4" xfId="3568"/>
    <cellStyle name="Normal 43 5" xfId="3569"/>
    <cellStyle name="Normal 43 6" xfId="3570"/>
    <cellStyle name="Normal 43 7" xfId="3571"/>
    <cellStyle name="Normal 43 8" xfId="3572"/>
    <cellStyle name="Normal 43 9" xfId="3573"/>
    <cellStyle name="Normal 45" xfId="3574"/>
    <cellStyle name="Normal 45 2" xfId="3575"/>
    <cellStyle name="Normal 45 3" xfId="3576"/>
    <cellStyle name="Normal 45 4" xfId="3577"/>
    <cellStyle name="Normal 45 5" xfId="3578"/>
    <cellStyle name="Normal 46" xfId="3579"/>
    <cellStyle name="Normal 48" xfId="3580"/>
    <cellStyle name="Normal 49" xfId="3581"/>
    <cellStyle name="Normal 5" xfId="3582"/>
    <cellStyle name="Normal 5 10" xfId="3583"/>
    <cellStyle name="Normal 5 11" xfId="3584"/>
    <cellStyle name="Normal 5 12" xfId="3585"/>
    <cellStyle name="Normal 5 13" xfId="3586"/>
    <cellStyle name="Normal 5 14" xfId="3587"/>
    <cellStyle name="Normal 5 15" xfId="3588"/>
    <cellStyle name="Normal 5 16" xfId="3589"/>
    <cellStyle name="Normal 5 17" xfId="3590"/>
    <cellStyle name="Normal 5 18" xfId="3591"/>
    <cellStyle name="Normal 5 19" xfId="3592"/>
    <cellStyle name="Normal 5 2" xfId="3593"/>
    <cellStyle name="Normal 5 2 10" xfId="3594"/>
    <cellStyle name="Normal 5 2 11" xfId="3595"/>
    <cellStyle name="Normal 5 2 12" xfId="3596"/>
    <cellStyle name="Normal 5 2 13" xfId="3597"/>
    <cellStyle name="Normal 5 2 14" xfId="3598"/>
    <cellStyle name="Normal 5 2 15" xfId="3599"/>
    <cellStyle name="Normal 5 2 16" xfId="3600"/>
    <cellStyle name="Normal 5 2 17" xfId="3601"/>
    <cellStyle name="Normal 5 2 18" xfId="3602"/>
    <cellStyle name="Normal 5 2 19" xfId="3603"/>
    <cellStyle name="Normal 5 2 2" xfId="3604"/>
    <cellStyle name="Normal 5 2 20" xfId="3605"/>
    <cellStyle name="Normal 5 2 21" xfId="3606"/>
    <cellStyle name="Normal 5 2 22" xfId="3607"/>
    <cellStyle name="Normal 5 2 23" xfId="3608"/>
    <cellStyle name="Normal 5 2 24" xfId="3609"/>
    <cellStyle name="Normal 5 2 25" xfId="3610"/>
    <cellStyle name="Normal 5 2 26" xfId="3611"/>
    <cellStyle name="Normal 5 2 27" xfId="3612"/>
    <cellStyle name="Normal 5 2 28" xfId="3613"/>
    <cellStyle name="Normal 5 2 29" xfId="3614"/>
    <cellStyle name="Normal 5 2 3" xfId="3615"/>
    <cellStyle name="Normal 5 2 30" xfId="3616"/>
    <cellStyle name="Normal 5 2 31" xfId="3617"/>
    <cellStyle name="Normal 5 2 32" xfId="3618"/>
    <cellStyle name="Normal 5 2 33" xfId="3619"/>
    <cellStyle name="Normal 5 2 34" xfId="3620"/>
    <cellStyle name="Normal 5 2 35" xfId="3621"/>
    <cellStyle name="Normal 5 2 36" xfId="3622"/>
    <cellStyle name="Normal 5 2 37" xfId="3623"/>
    <cellStyle name="Normal 5 2 4" xfId="3624"/>
    <cellStyle name="Normal 5 2 5" xfId="3625"/>
    <cellStyle name="Normal 5 2 6" xfId="3626"/>
    <cellStyle name="Normal 5 2 7" xfId="3627"/>
    <cellStyle name="Normal 5 2 8" xfId="3628"/>
    <cellStyle name="Normal 5 2 9" xfId="3629"/>
    <cellStyle name="Normal 5 20" xfId="3630"/>
    <cellStyle name="Normal 5 21" xfId="3631"/>
    <cellStyle name="Normal 5 22" xfId="3632"/>
    <cellStyle name="Normal 5 22 10" xfId="3633"/>
    <cellStyle name="Normal 5 22 11" xfId="3634"/>
    <cellStyle name="Normal 5 22 12" xfId="3635"/>
    <cellStyle name="Normal 5 22 13" xfId="3636"/>
    <cellStyle name="Normal 5 22 14" xfId="3637"/>
    <cellStyle name="Normal 5 22 15" xfId="3638"/>
    <cellStyle name="Normal 5 22 16" xfId="3639"/>
    <cellStyle name="Normal 5 22 17" xfId="3640"/>
    <cellStyle name="Normal 5 22 18" xfId="3641"/>
    <cellStyle name="Normal 5 22 19" xfId="3642"/>
    <cellStyle name="Normal 5 22 2" xfId="3643"/>
    <cellStyle name="Normal 5 22 20" xfId="3644"/>
    <cellStyle name="Normal 5 22 21" xfId="3645"/>
    <cellStyle name="Normal 5 22 22" xfId="3646"/>
    <cellStyle name="Normal 5 22 23" xfId="3647"/>
    <cellStyle name="Normal 5 22 24" xfId="3648"/>
    <cellStyle name="Normal 5 22 25" xfId="3649"/>
    <cellStyle name="Normal 5 22 3" xfId="3650"/>
    <cellStyle name="Normal 5 22 4" xfId="3651"/>
    <cellStyle name="Normal 5 22 5" xfId="3652"/>
    <cellStyle name="Normal 5 22 6" xfId="3653"/>
    <cellStyle name="Normal 5 22 7" xfId="3654"/>
    <cellStyle name="Normal 5 22 8" xfId="3655"/>
    <cellStyle name="Normal 5 22 9" xfId="3656"/>
    <cellStyle name="Normal 5 23" xfId="3657"/>
    <cellStyle name="Normal 5 24" xfId="3658"/>
    <cellStyle name="Normal 5 25" xfId="3659"/>
    <cellStyle name="Normal 5 26" xfId="3660"/>
    <cellStyle name="Normal 5 27" xfId="3661"/>
    <cellStyle name="Normal 5 28" xfId="3662"/>
    <cellStyle name="Normal 5 29" xfId="3663"/>
    <cellStyle name="Normal 5 3" xfId="3664"/>
    <cellStyle name="Normal 5 30" xfId="3665"/>
    <cellStyle name="Normal 5 31" xfId="3666"/>
    <cellStyle name="Normal 5 32" xfId="3667"/>
    <cellStyle name="Normal 5 32 2" xfId="3668"/>
    <cellStyle name="Normal 5 32 3" xfId="3669"/>
    <cellStyle name="Normal 5 32 4" xfId="3670"/>
    <cellStyle name="Normal 5 32 5" xfId="3671"/>
    <cellStyle name="Normal 5 32 6" xfId="3672"/>
    <cellStyle name="Normal 5 32 7" xfId="3673"/>
    <cellStyle name="Normal 5 32 8" xfId="3674"/>
    <cellStyle name="Normal 5 32 9" xfId="3675"/>
    <cellStyle name="Normal 5 33" xfId="3676"/>
    <cellStyle name="Normal 5 33 2" xfId="3677"/>
    <cellStyle name="Normal 5 33 3" xfId="3678"/>
    <cellStyle name="Normal 5 33 4" xfId="3679"/>
    <cellStyle name="Normal 5 33 5" xfId="3680"/>
    <cellStyle name="Normal 5 33 6" xfId="3681"/>
    <cellStyle name="Normal 5 33 7" xfId="3682"/>
    <cellStyle name="Normal 5 33 8" xfId="3683"/>
    <cellStyle name="Normal 5 33 9" xfId="3684"/>
    <cellStyle name="Normal 5 34" xfId="3685"/>
    <cellStyle name="Normal 5 34 2" xfId="3686"/>
    <cellStyle name="Normal 5 34 3" xfId="3687"/>
    <cellStyle name="Normal 5 34 4" xfId="3688"/>
    <cellStyle name="Normal 5 34 5" xfId="3689"/>
    <cellStyle name="Normal 5 34 6" xfId="3690"/>
    <cellStyle name="Normal 5 34 7" xfId="3691"/>
    <cellStyle name="Normal 5 34 8" xfId="3692"/>
    <cellStyle name="Normal 5 34 9" xfId="3693"/>
    <cellStyle name="Normal 5 35" xfId="3694"/>
    <cellStyle name="Normal 5 36" xfId="3695"/>
    <cellStyle name="Normal 5 37" xfId="3696"/>
    <cellStyle name="Normal 5 38" xfId="3697"/>
    <cellStyle name="Normal 5 4" xfId="3698"/>
    <cellStyle name="Normal 5 5" xfId="3699"/>
    <cellStyle name="Normal 5 6" xfId="3700"/>
    <cellStyle name="Normal 5 7" xfId="3701"/>
    <cellStyle name="Normal 5 8" xfId="3702"/>
    <cellStyle name="Normal 5 9" xfId="3703"/>
    <cellStyle name="Normal 50" xfId="3704"/>
    <cellStyle name="Normal 51" xfId="3705"/>
    <cellStyle name="Normal 52" xfId="3706"/>
    <cellStyle name="Normal 53" xfId="3707"/>
    <cellStyle name="Normal 54" xfId="3708"/>
    <cellStyle name="Normal 56" xfId="3709"/>
    <cellStyle name="Normal 57" xfId="3710"/>
    <cellStyle name="Normal 57 2" xfId="3711"/>
    <cellStyle name="Normal 57 3" xfId="3712"/>
    <cellStyle name="Normal 6" xfId="3713"/>
    <cellStyle name="Normal 6 2" xfId="3714"/>
    <cellStyle name="Normal 6 2 2" xfId="3715"/>
    <cellStyle name="Normal 6 2 3" xfId="3716"/>
    <cellStyle name="Normal 6 2 4" xfId="3717"/>
    <cellStyle name="Normal 6 2 5" xfId="3718"/>
    <cellStyle name="Normal 6 2 6" xfId="3719"/>
    <cellStyle name="Normal 6 3" xfId="3720"/>
    <cellStyle name="Normal 6 3 2" xfId="3721"/>
    <cellStyle name="Normal 6 3 3" xfId="3722"/>
    <cellStyle name="Normal 6 3 4" xfId="3723"/>
    <cellStyle name="Normal 6 3 5" xfId="3724"/>
    <cellStyle name="Normal 6 3 6" xfId="3725"/>
    <cellStyle name="Normal 6 4" xfId="3726"/>
    <cellStyle name="Normal 6 5" xfId="3727"/>
    <cellStyle name="Normal 6 6" xfId="3728"/>
    <cellStyle name="Normal 60" xfId="3729"/>
    <cellStyle name="Normal 60 10" xfId="3730"/>
    <cellStyle name="Normal 60 11" xfId="3731"/>
    <cellStyle name="Normal 60 12" xfId="3732"/>
    <cellStyle name="Normal 60 13" xfId="3733"/>
    <cellStyle name="Normal 60 14" xfId="3734"/>
    <cellStyle name="Normal 60 15" xfId="3735"/>
    <cellStyle name="Normal 60 16" xfId="3736"/>
    <cellStyle name="Normal 60 2" xfId="3737"/>
    <cellStyle name="Normal 60 3" xfId="3738"/>
    <cellStyle name="Normal 60 4" xfId="3739"/>
    <cellStyle name="Normal 60 5" xfId="3740"/>
    <cellStyle name="Normal 60 6" xfId="3741"/>
    <cellStyle name="Normal 60 7" xfId="3742"/>
    <cellStyle name="Normal 60 8" xfId="3743"/>
    <cellStyle name="Normal 60 9" xfId="3744"/>
    <cellStyle name="Normal 61" xfId="3745"/>
    <cellStyle name="Normal 61 2" xfId="3746"/>
    <cellStyle name="Normal 61 3" xfId="3747"/>
    <cellStyle name="Normal 62" xfId="3748"/>
    <cellStyle name="Normal 62 2" xfId="3749"/>
    <cellStyle name="Normal 62 3" xfId="3750"/>
    <cellStyle name="Normal 65 2" xfId="3751"/>
    <cellStyle name="Normal 65 3" xfId="3752"/>
    <cellStyle name="Normal 65 4" xfId="3753"/>
    <cellStyle name="Normal 65 5" xfId="3754"/>
    <cellStyle name="Normal 66 2" xfId="3755"/>
    <cellStyle name="Normal 67 2" xfId="3756"/>
    <cellStyle name="Normal 67 3" xfId="3757"/>
    <cellStyle name="Normal 67 4" xfId="3758"/>
    <cellStyle name="Normal 68 2" xfId="3759"/>
    <cellStyle name="Normal 68 3" xfId="3760"/>
    <cellStyle name="Normal 69 2" xfId="3761"/>
    <cellStyle name="Normal 7" xfId="3762"/>
    <cellStyle name="Normal 70 2" xfId="3763"/>
    <cellStyle name="Normal 71" xfId="3764"/>
    <cellStyle name="Normal 71 10" xfId="3765"/>
    <cellStyle name="Normal 71 11" xfId="3766"/>
    <cellStyle name="Normal 71 12" xfId="3767"/>
    <cellStyle name="Normal 71 13" xfId="3768"/>
    <cellStyle name="Normal 71 14" xfId="3769"/>
    <cellStyle name="Normal 71 15" xfId="3770"/>
    <cellStyle name="Normal 71 16" xfId="3771"/>
    <cellStyle name="Normal 71 17" xfId="3772"/>
    <cellStyle name="Normal 71 18" xfId="3773"/>
    <cellStyle name="Normal 71 19" xfId="3774"/>
    <cellStyle name="Normal 71 2" xfId="3775"/>
    <cellStyle name="Normal 71 20" xfId="3776"/>
    <cellStyle name="Normal 71 21" xfId="3777"/>
    <cellStyle name="Normal 71 22" xfId="3778"/>
    <cellStyle name="Normal 71 23" xfId="3779"/>
    <cellStyle name="Normal 71 24" xfId="3780"/>
    <cellStyle name="Normal 71 25" xfId="3781"/>
    <cellStyle name="Normal 71 26" xfId="3782"/>
    <cellStyle name="Normal 71 27" xfId="3783"/>
    <cellStyle name="Normal 71 28" xfId="3784"/>
    <cellStyle name="Normal 71 29" xfId="3785"/>
    <cellStyle name="Normal 71 3" xfId="3786"/>
    <cellStyle name="Normal 71 4" xfId="3787"/>
    <cellStyle name="Normal 71 5" xfId="3788"/>
    <cellStyle name="Normal 71 6" xfId="3789"/>
    <cellStyle name="Normal 71 7" xfId="3790"/>
    <cellStyle name="Normal 71 8" xfId="3791"/>
    <cellStyle name="Normal 71 9" xfId="3792"/>
    <cellStyle name="Normal 74" xfId="3793"/>
    <cellStyle name="Normal 74 10" xfId="3794"/>
    <cellStyle name="Normal 74 11" xfId="3795"/>
    <cellStyle name="Normal 74 12" xfId="3796"/>
    <cellStyle name="Normal 74 13" xfId="3797"/>
    <cellStyle name="Normal 74 14" xfId="3798"/>
    <cellStyle name="Normal 74 15" xfId="3799"/>
    <cellStyle name="Normal 74 16" xfId="3800"/>
    <cellStyle name="Normal 74 17" xfId="3801"/>
    <cellStyle name="Normal 74 18" xfId="3802"/>
    <cellStyle name="Normal 74 19" xfId="3803"/>
    <cellStyle name="Normal 74 2" xfId="3804"/>
    <cellStyle name="Normal 74 20" xfId="3805"/>
    <cellStyle name="Normal 74 21" xfId="3806"/>
    <cellStyle name="Normal 74 22" xfId="3807"/>
    <cellStyle name="Normal 74 23" xfId="3808"/>
    <cellStyle name="Normal 74 24" xfId="3809"/>
    <cellStyle name="Normal 74 25" xfId="3810"/>
    <cellStyle name="Normal 74 26" xfId="3811"/>
    <cellStyle name="Normal 74 27" xfId="3812"/>
    <cellStyle name="Normal 74 28" xfId="3813"/>
    <cellStyle name="Normal 74 29" xfId="3814"/>
    <cellStyle name="Normal 74 3" xfId="3815"/>
    <cellStyle name="Normal 74 4" xfId="3816"/>
    <cellStyle name="Normal 74 5" xfId="3817"/>
    <cellStyle name="Normal 74 6" xfId="3818"/>
    <cellStyle name="Normal 74 7" xfId="3819"/>
    <cellStyle name="Normal 74 8" xfId="3820"/>
    <cellStyle name="Normal 74 9" xfId="3821"/>
    <cellStyle name="Normal 75" xfId="3822"/>
    <cellStyle name="Normal 75 10" xfId="3823"/>
    <cellStyle name="Normal 75 11" xfId="3824"/>
    <cellStyle name="Normal 75 12" xfId="3825"/>
    <cellStyle name="Normal 75 13" xfId="3826"/>
    <cellStyle name="Normal 75 14" xfId="3827"/>
    <cellStyle name="Normal 75 15" xfId="3828"/>
    <cellStyle name="Normal 75 16" xfId="3829"/>
    <cellStyle name="Normal 75 17" xfId="3830"/>
    <cellStyle name="Normal 75 18" xfId="3831"/>
    <cellStyle name="Normal 75 19" xfId="3832"/>
    <cellStyle name="Normal 75 2" xfId="3833"/>
    <cellStyle name="Normal 75 20" xfId="3834"/>
    <cellStyle name="Normal 75 21" xfId="3835"/>
    <cellStyle name="Normal 75 22" xfId="3836"/>
    <cellStyle name="Normal 75 23" xfId="3837"/>
    <cellStyle name="Normal 75 24" xfId="3838"/>
    <cellStyle name="Normal 75 25" xfId="3839"/>
    <cellStyle name="Normal 75 26" xfId="3840"/>
    <cellStyle name="Normal 75 27" xfId="3841"/>
    <cellStyle name="Normal 75 28" xfId="3842"/>
    <cellStyle name="Normal 75 29" xfId="3843"/>
    <cellStyle name="Normal 75 3" xfId="3844"/>
    <cellStyle name="Normal 75 4" xfId="3845"/>
    <cellStyle name="Normal 75 5" xfId="3846"/>
    <cellStyle name="Normal 75 6" xfId="3847"/>
    <cellStyle name="Normal 75 7" xfId="3848"/>
    <cellStyle name="Normal 75 8" xfId="3849"/>
    <cellStyle name="Normal 75 9" xfId="3850"/>
    <cellStyle name="Normal 79 2" xfId="3851"/>
    <cellStyle name="Normal 79 3" xfId="3852"/>
    <cellStyle name="Normal 79 4" xfId="3853"/>
    <cellStyle name="Normal 8" xfId="3854"/>
    <cellStyle name="Normal 80 2" xfId="3855"/>
    <cellStyle name="Normal 80 3" xfId="3856"/>
    <cellStyle name="Normal 81 2" xfId="3857"/>
    <cellStyle name="Normal 81 3" xfId="3858"/>
    <cellStyle name="Normal 81 4" xfId="3859"/>
    <cellStyle name="Normal 82 2" xfId="3860"/>
    <cellStyle name="Normal 82 3" xfId="3861"/>
    <cellStyle name="Normal 82 4" xfId="3862"/>
    <cellStyle name="Normal 82 5" xfId="3863"/>
    <cellStyle name="Normal 82 6" xfId="3864"/>
    <cellStyle name="Normal 82 7" xfId="3865"/>
    <cellStyle name="Normal 82 8" xfId="3866"/>
    <cellStyle name="Normal 82 9" xfId="3867"/>
    <cellStyle name="Normal 83 2" xfId="3868"/>
    <cellStyle name="Normal 83 3" xfId="3869"/>
    <cellStyle name="Normal 83 4" xfId="3870"/>
    <cellStyle name="Normal 83 5" xfId="3871"/>
    <cellStyle name="Normal 83 6" xfId="3872"/>
    <cellStyle name="Normal 83 7" xfId="3873"/>
    <cellStyle name="Normal 83 8" xfId="3874"/>
    <cellStyle name="Normal 83 9" xfId="3875"/>
    <cellStyle name="Normal 84 10" xfId="3876"/>
    <cellStyle name="Normal 84 11" xfId="3877"/>
    <cellStyle name="Normal 84 12" xfId="3878"/>
    <cellStyle name="Normal 84 13" xfId="3879"/>
    <cellStyle name="Normal 84 14" xfId="3880"/>
    <cellStyle name="Normal 84 15" xfId="3881"/>
    <cellStyle name="Normal 84 16" xfId="3882"/>
    <cellStyle name="Normal 84 17" xfId="3883"/>
    <cellStyle name="Normal 84 18" xfId="3884"/>
    <cellStyle name="Normal 84 2" xfId="3885"/>
    <cellStyle name="Normal 84 3" xfId="3886"/>
    <cellStyle name="Normal 84 4" xfId="3887"/>
    <cellStyle name="Normal 84 5" xfId="3888"/>
    <cellStyle name="Normal 84 6" xfId="3889"/>
    <cellStyle name="Normal 84 7" xfId="3890"/>
    <cellStyle name="Normal 84 8" xfId="3891"/>
    <cellStyle name="Normal 84 9" xfId="3892"/>
    <cellStyle name="Normal 85 2" xfId="3893"/>
    <cellStyle name="Normal 85 3" xfId="3894"/>
    <cellStyle name="Normal 85 4" xfId="3895"/>
    <cellStyle name="Normal 85 5" xfId="3896"/>
    <cellStyle name="Normal 85 6" xfId="3897"/>
    <cellStyle name="Normal 85 7" xfId="3898"/>
    <cellStyle name="Normal 85 8" xfId="3899"/>
    <cellStyle name="Normal 85 9" xfId="3900"/>
    <cellStyle name="Normal 88 2" xfId="3901"/>
    <cellStyle name="Normal 89 2" xfId="3902"/>
    <cellStyle name="Normal 9" xfId="3903"/>
    <cellStyle name="Normal 9 10 2" xfId="3904"/>
    <cellStyle name="Normal 9 2" xfId="3905"/>
    <cellStyle name="Normal 9 3" xfId="3906"/>
    <cellStyle name="Normal 9 4" xfId="3907"/>
    <cellStyle name="Normal 9 5" xfId="3908"/>
    <cellStyle name="Normal 9 6" xfId="3909"/>
    <cellStyle name="Normal 9 7" xfId="3910"/>
    <cellStyle name="Normal 9 8" xfId="3911"/>
    <cellStyle name="Normal 90 2" xfId="3912"/>
    <cellStyle name="Normal 91 2" xfId="3913"/>
    <cellStyle name="Normal 92 2" xfId="3914"/>
    <cellStyle name="Normal 93 2" xfId="3915"/>
    <cellStyle name="Normal 93 3" xfId="3916"/>
    <cellStyle name="Normal 95 10" xfId="3917"/>
    <cellStyle name="Normal 95 11" xfId="3918"/>
    <cellStyle name="Normal 95 12" xfId="3919"/>
    <cellStyle name="Normal 95 13" xfId="3920"/>
    <cellStyle name="Normal 95 2" xfId="3921"/>
    <cellStyle name="Normal 95 3" xfId="3922"/>
    <cellStyle name="Normal 95 4" xfId="3923"/>
    <cellStyle name="Normal 95 5" xfId="3924"/>
    <cellStyle name="Normal 95 6" xfId="3925"/>
    <cellStyle name="Normal 95 7" xfId="3926"/>
    <cellStyle name="Normal 95 8" xfId="3927"/>
    <cellStyle name="Normal 95 9" xfId="3928"/>
    <cellStyle name="Normal 96 2" xfId="3929"/>
    <cellStyle name="Normal 98 2" xfId="3930"/>
    <cellStyle name="Normal 98 3" xfId="3931"/>
    <cellStyle name="Normal 98 4" xfId="3932"/>
    <cellStyle name="Normal 98 5" xfId="3933"/>
    <cellStyle name="Normal 98 6" xfId="3934"/>
    <cellStyle name="Normal 98 7" xfId="3935"/>
    <cellStyle name="Normal 98 8" xfId="3936"/>
    <cellStyle name="Normal 99 2" xfId="3937"/>
    <cellStyle name="Normal_Pricing Models" xfId="4186"/>
    <cellStyle name="Normal1" xfId="3938"/>
    <cellStyle name="Normal2" xfId="3939"/>
    <cellStyle name="Normal3" xfId="3940"/>
    <cellStyle name="Normal4" xfId="3941"/>
    <cellStyle name="Normale_Cartel1" xfId="3942"/>
    <cellStyle name="Œ…‹æØ‚è [0.00]_PLDT" xfId="3943"/>
    <cellStyle name="Œ…‹æØ‚è_PLDT" xfId="3944"/>
    <cellStyle name="oft Excel]_x000a__x000a_Comment=open=/f を指定すると、ユーザー定義関数を関数貼り付けの一覧に登録することができます。_x000a__x000a_Maximized" xfId="3945"/>
    <cellStyle name="oft Excel]_x000a__x000a_Options5=1155_x000a__x000a_Pos=-12,9,1048,771_x000a__x000a_MRUFuncs=345,205,221,1,65,28,37,24,3,36_x000a__x000a_StickyPtX=574_x000a__x000a_StickyPtY=45" xfId="3946"/>
    <cellStyle name="oft Excel]_x000d__x000a_Comment=open=/f を指定すると、ユーザー定義関数を関数貼り付けの一覧に登録することができます。_x000d__x000a_Maximized" xfId="3947"/>
    <cellStyle name="oft Excel]_x000d__x000a_Options5=1155_x000d__x000a_Pos=-12,9,1048,771_x000d__x000a_MRUFuncs=345,205,221,1,65,28,37,24,3,36_x000d__x000a_StickyPtX=574_x000d__x000a_StickyPtY=45" xfId="3948"/>
    <cellStyle name="per.style" xfId="3949"/>
    <cellStyle name="Percent" xfId="2" builtinId="5"/>
    <cellStyle name="Percent [2]" xfId="3950"/>
    <cellStyle name="Percent 16 2" xfId="3951"/>
    <cellStyle name="Percent 16 2 2" xfId="3952"/>
    <cellStyle name="Percent 16 3" xfId="3953"/>
    <cellStyle name="Percent 16 4" xfId="3954"/>
    <cellStyle name="Percent 16 5" xfId="3955"/>
    <cellStyle name="Percent 17 2" xfId="3956"/>
    <cellStyle name="Percent 17 3" xfId="3957"/>
    <cellStyle name="Percent 17 4" xfId="3958"/>
    <cellStyle name="Percent 17 5" xfId="3959"/>
    <cellStyle name="Percent 2" xfId="3960"/>
    <cellStyle name="Percent 2 2" xfId="3961"/>
    <cellStyle name="Percent 2 2 2" xfId="3962"/>
    <cellStyle name="Percent 2 2 3" xfId="3963"/>
    <cellStyle name="Percent 2 2 4" xfId="3964"/>
    <cellStyle name="Percent 2 2 5" xfId="3965"/>
    <cellStyle name="Percent 2 2 6" xfId="3966"/>
    <cellStyle name="Percent 2 3" xfId="3967"/>
    <cellStyle name="Percent 2 4" xfId="3968"/>
    <cellStyle name="Percent 2 5" xfId="3969"/>
    <cellStyle name="Percent 2 6" xfId="3970"/>
    <cellStyle name="Percent 2 7" xfId="3971"/>
    <cellStyle name="Percent 2 8" xfId="3972"/>
    <cellStyle name="Percent 2 9" xfId="3973"/>
    <cellStyle name="Percent 27 2" xfId="3974"/>
    <cellStyle name="Percent 27 3" xfId="3975"/>
    <cellStyle name="Percent 27 4" xfId="3976"/>
    <cellStyle name="Percent 29 2" xfId="3977"/>
    <cellStyle name="Percent 3" xfId="3978"/>
    <cellStyle name="Percent 3 2" xfId="3979"/>
    <cellStyle name="Percent 3 3" xfId="3980"/>
    <cellStyle name="Percent 3 4" xfId="3981"/>
    <cellStyle name="Percent 3 5" xfId="3982"/>
    <cellStyle name="Percent 3 6" xfId="3983"/>
    <cellStyle name="Percent 3 7" xfId="3984"/>
    <cellStyle name="Percent 3 8" xfId="3985"/>
    <cellStyle name="Percent 4" xfId="3986"/>
    <cellStyle name="Percent 4 2" xfId="3987"/>
    <cellStyle name="Percent 4 3" xfId="3988"/>
    <cellStyle name="Percent 4 4" xfId="3989"/>
    <cellStyle name="Percent 4 5" xfId="3990"/>
    <cellStyle name="Percent 4 6" xfId="3991"/>
    <cellStyle name="Percent 4 7" xfId="3992"/>
    <cellStyle name="Percent 5" xfId="3993"/>
    <cellStyle name="Percent 6" xfId="3994"/>
    <cellStyle name="Percent 7" xfId="3995"/>
    <cellStyle name="Percent 7 2" xfId="3996"/>
    <cellStyle name="Percent 7 3" xfId="3997"/>
    <cellStyle name="Percent 7 4" xfId="3998"/>
    <cellStyle name="Percent 7 5" xfId="3999"/>
    <cellStyle name="Percent 7 6" xfId="4000"/>
    <cellStyle name="Percent 7 7" xfId="4001"/>
    <cellStyle name="Percent 7 8" xfId="4002"/>
    <cellStyle name="Percent 8" xfId="4003"/>
    <cellStyle name="Percent 9 2" xfId="4004"/>
    <cellStyle name="Percent 9 3" xfId="4005"/>
    <cellStyle name="Percent 9 4" xfId="4006"/>
    <cellStyle name="Percent 9 5" xfId="4007"/>
    <cellStyle name="Percent 9 6" xfId="4008"/>
    <cellStyle name="Percent 9 7" xfId="4009"/>
    <cellStyle name="Percent 9 8" xfId="4010"/>
    <cellStyle name="protocol\StdFileEditing" xfId="4011"/>
    <cellStyle name="PSChar" xfId="4012"/>
    <cellStyle name="PSHeading" xfId="4013"/>
    <cellStyle name="RowLevel_0" xfId="4014"/>
    <cellStyle name="SAPBEXstdData" xfId="4015"/>
    <cellStyle name="SAPBEXundefined" xfId="4016"/>
    <cellStyle name="SAS FM Client calculated data cell (data entry table)" xfId="4017"/>
    <cellStyle name="SAS FM Client calculated data cell (read only table)" xfId="4018"/>
    <cellStyle name="SAS FM Column drillable header" xfId="4019"/>
    <cellStyle name="SAS FM Column header" xfId="4020"/>
    <cellStyle name="SAS FM Drill path" xfId="4021"/>
    <cellStyle name="SAS FM Invalid data cell" xfId="4022"/>
    <cellStyle name="SAS FM No query data cell" xfId="4023"/>
    <cellStyle name="SAS FM Protected member data cell" xfId="4024"/>
    <cellStyle name="SAS FM Read-only data cell (data entry table)" xfId="4025"/>
    <cellStyle name="SAS FM Read-only data cell (read-only table)" xfId="4026"/>
    <cellStyle name="SAS FM Row drillable header" xfId="4027"/>
    <cellStyle name="SAS FM Row header" xfId="4028"/>
    <cellStyle name="SAS FM Slicers" xfId="4029"/>
    <cellStyle name="SAS FM Supplemented member data cell" xfId="4030"/>
    <cellStyle name="SAS FM Writeable data cell" xfId="4031"/>
    <cellStyle name="server" xfId="4032"/>
    <cellStyle name="Style 1" xfId="4033"/>
    <cellStyle name="subhead" xfId="4034"/>
    <cellStyle name="User Defined" xfId="4035"/>
    <cellStyle name="Valuta (0)_Cartel1" xfId="4036"/>
    <cellStyle name="Valuta_Cartel1" xfId="4037"/>
    <cellStyle name="z" xfId="4038"/>
    <cellStyle name="z_Book1" xfId="4039"/>
    <cellStyle name="z_Book9" xfId="4040"/>
    <cellStyle name="z_LANs様0403提出用" xfId="4041"/>
    <cellStyle name="z_LANs様0403提出用_Book1" xfId="4042"/>
    <cellStyle name="z_LANs様0403提出用_Book1_Book1" xfId="4043"/>
    <cellStyle name="z_LANs様0403提出用_Book1_Book9" xfId="4044"/>
    <cellStyle name="z_LANs様0403提出用_Book1_LANs様0501" xfId="4045"/>
    <cellStyle name="z_LANs様0403提出用_Book1_LANs様0607" xfId="4046"/>
    <cellStyle name="z_LANs様0403提出用_Book1_LANs様0608" xfId="4047"/>
    <cellStyle name="z_LANs様0403提出用_Book1_LANs様0612提出用" xfId="4048"/>
    <cellStyle name="z_LANs様0403提出用_Book1_LANs様0701提出用" xfId="4049"/>
    <cellStyle name="z_LANs様0403提出用_Book1_LANs様0704提出用" xfId="4050"/>
    <cellStyle name="z_LANs様0403提出用_Book1_LANs様0705" xfId="4051"/>
    <cellStyle name="z_LANs様0403提出用_Book1_LANs様0706" xfId="4052"/>
    <cellStyle name="z_LANs様0403提出用_Book1_Ｚ付与依頼20060405" xfId="4053"/>
    <cellStyle name="z_LANs様0403提出用_Book1_出動、別途請求200603" xfId="4054"/>
    <cellStyle name="z_LANs様0403提出用_Book1_出動、別途請求200608" xfId="4055"/>
    <cellStyle name="z_LANs様0403提出用_Book1_請求明細案" xfId="4056"/>
    <cellStyle name="z_LANs様0403提出用_LANs様0404提出用" xfId="4057"/>
    <cellStyle name="z_LANs様0403提出用_LANs様0404提出用_Book1" xfId="4058"/>
    <cellStyle name="z_LANs様0403提出用_LANs様0404提出用_Book9" xfId="4059"/>
    <cellStyle name="z_LANs様0403提出用_LANs様0404提出用_LANs様0501" xfId="4060"/>
    <cellStyle name="z_LANs様0403提出用_LANs様0404提出用_LANs様0607" xfId="4061"/>
    <cellStyle name="z_LANs様0403提出用_LANs様0404提出用_LANs様0608" xfId="4062"/>
    <cellStyle name="z_LANs様0403提出用_LANs様0404提出用_LANs様0612提出用" xfId="4063"/>
    <cellStyle name="z_LANs様0403提出用_LANs様0404提出用_LANs様0701提出用" xfId="4064"/>
    <cellStyle name="z_LANs様0403提出用_LANs様0404提出用_LANs様0704提出用" xfId="4065"/>
    <cellStyle name="z_LANs様0403提出用_LANs様0404提出用_LANs様0705" xfId="4066"/>
    <cellStyle name="z_LANs様0403提出用_LANs様0404提出用_LANs様0706" xfId="4067"/>
    <cellStyle name="z_LANs様0403提出用_LANs様0404提出用_Ｚ付与依頼20060405" xfId="4068"/>
    <cellStyle name="z_LANs様0403提出用_LANs様0404提出用_出動、別途請求200603" xfId="4069"/>
    <cellStyle name="z_LANs様0403提出用_LANs様0404提出用_出動、別途請求200608" xfId="4070"/>
    <cellStyle name="z_LANs様0403提出用_LANs様0404提出用_請求明細案" xfId="4071"/>
    <cellStyle name="z_LANs様0403提出用_LANs様0405提出用" xfId="4072"/>
    <cellStyle name="z_LANs様0403提出用_LANs様0405提出用_Book1" xfId="4073"/>
    <cellStyle name="z_LANs様0403提出用_LANs様0405提出用_Book9" xfId="4074"/>
    <cellStyle name="z_LANs様0403提出用_LANs様0405提出用_LANs様0501" xfId="4075"/>
    <cellStyle name="z_LANs様0403提出用_LANs様0405提出用_LANs様0607" xfId="4076"/>
    <cellStyle name="z_LANs様0403提出用_LANs様0405提出用_LANs様0608" xfId="4077"/>
    <cellStyle name="z_LANs様0403提出用_LANs様0405提出用_LANs様0612提出用" xfId="4078"/>
    <cellStyle name="z_LANs様0403提出用_LANs様0405提出用_LANs様0701提出用" xfId="4079"/>
    <cellStyle name="z_LANs様0403提出用_LANs様0405提出用_LANs様0704提出用" xfId="4080"/>
    <cellStyle name="z_LANs様0403提出用_LANs様0405提出用_LANs様0705" xfId="4081"/>
    <cellStyle name="z_LANs様0403提出用_LANs様0405提出用_LANs様0706" xfId="4082"/>
    <cellStyle name="z_LANs様0403提出用_LANs様0405提出用_Ｚ付与依頼20060405" xfId="4083"/>
    <cellStyle name="z_LANs様0403提出用_LANs様0405提出用_出動、別途請求200603" xfId="4084"/>
    <cellStyle name="z_LANs様0403提出用_LANs様0405提出用_出動、別途請求200608" xfId="4085"/>
    <cellStyle name="z_LANs様0403提出用_LANs様0405提出用_請求明細案" xfId="4086"/>
    <cellStyle name="z_LANs様0501" xfId="4087"/>
    <cellStyle name="z_LANs様0607" xfId="4088"/>
    <cellStyle name="z_LANs様0608" xfId="4089"/>
    <cellStyle name="z_LANs様0612提出用" xfId="4090"/>
    <cellStyle name="z_LANs様0701提出用" xfId="4091"/>
    <cellStyle name="z_LANs様0704提出用" xfId="4092"/>
    <cellStyle name="z_LANs様0705" xfId="4093"/>
    <cellStyle name="z_LANs様0706" xfId="4094"/>
    <cellStyle name="z_Ｚ付与依頼20060405" xfId="4095"/>
    <cellStyle name="z_出動、別途請求200603" xfId="4096"/>
    <cellStyle name="z_出動、別途請求200608" xfId="4097"/>
    <cellStyle name="z_請求明細案" xfId="4098"/>
    <cellStyle name="あい" xfId="4099"/>
    <cellStyle name="アクセント 1" xfId="4100"/>
    <cellStyle name="アクセント 2" xfId="4101"/>
    <cellStyle name="アクセント 3" xfId="4102"/>
    <cellStyle name="アクセント 4" xfId="4103"/>
    <cellStyle name="アクセント 5" xfId="4104"/>
    <cellStyle name="アクセント 6" xfId="4105"/>
    <cellStyle name="カンマ" xfId="4106"/>
    <cellStyle name="スタイル 1" xfId="4107"/>
    <cellStyle name="タイトル" xfId="4108"/>
    <cellStyle name="チェック セル" xfId="4109"/>
    <cellStyle name="テーブル 1" xfId="4110"/>
    <cellStyle name="どちらでもない" xfId="4111"/>
    <cellStyle name="パーセンテージ" xfId="4112"/>
    <cellStyle name="パーセント 2" xfId="4113"/>
    <cellStyle name="パーセント()" xfId="4114"/>
    <cellStyle name="パーセント(0.00)" xfId="4115"/>
    <cellStyle name="パーセント[0.00]" xfId="4116"/>
    <cellStyle name="メモ" xfId="4117"/>
    <cellStyle name="ユーザー定義" xfId="4118"/>
    <cellStyle name="リンク セル" xfId="4119"/>
    <cellStyle name="ปกติ_BKK" xfId="4120"/>
    <cellStyle name="금액" xfId="4121"/>
    <cellStyle name="뒤에 오는 하이퍼링크" xfId="4122"/>
    <cellStyle name="쉼표 [0]_2002년사업계획(환율1270원)" xfId="4123"/>
    <cellStyle name="안건회계법인" xfId="4124"/>
    <cellStyle name="열어 본 하이퍼링크_A 주간업무보고(0505)_1주_02" xfId="4125"/>
    <cellStyle name="_x001c_준_12.18(누계)_x001c__x000c_표준_12.19(누계)" xfId="4126"/>
    <cellStyle name="_x0018_준_매출9812" xfId="4127"/>
    <cellStyle name="지정되지 않음" xfId="4128"/>
    <cellStyle name="콤마 [0]_(2)" xfId="4129"/>
    <cellStyle name="콤마_(2)" xfId="4130"/>
    <cellStyle name="표준_(생산)" xfId="4131"/>
    <cellStyle name="하이퍼링크_A 주간업무보고(0505)_1주_02" xfId="4132"/>
    <cellStyle name="一般_Book1" xfId="4133"/>
    <cellStyle name="予算比 赤" xfId="4134"/>
    <cellStyle name="予算比 青" xfId="4135"/>
    <cellStyle name="入力" xfId="4136"/>
    <cellStyle name="円" xfId="4137"/>
    <cellStyle name="出力" xfId="4138"/>
    <cellStyle name="単価" xfId="4139"/>
    <cellStyle name="合計" xfId="4140"/>
    <cellStyle name="小数" xfId="4141"/>
    <cellStyle name="常?_LDF_LDSB_SFD01A?客管理情?" xfId="4142"/>
    <cellStyle name="常规_LDF_LDSB_SFD01A顾客管理情报" xfId="4143"/>
    <cellStyle name="年月" xfId="4144"/>
    <cellStyle name="悪い" xfId="4145"/>
    <cellStyle name="折り返し" xfId="4146"/>
    <cellStyle name="日付" xfId="4147"/>
    <cellStyle name="未定義" xfId="4148"/>
    <cellStyle name="未定義 2" xfId="4149"/>
    <cellStyle name="未定義 3" xfId="4150"/>
    <cellStyle name="未定義 4" xfId="4151"/>
    <cellStyle name="未定義 5" xfId="4152"/>
    <cellStyle name="未定義 6" xfId="4153"/>
    <cellStyle name="未定義 7" xfId="4154"/>
    <cellStyle name="未定義 8" xfId="4155"/>
    <cellStyle name="桁区切り [0.00] 2" xfId="4156"/>
    <cellStyle name="桁区切り [0.00] 9" xfId="4157"/>
    <cellStyle name="桁区切り [0.00]_BM format CMD" xfId="4158"/>
    <cellStyle name="桁区切り 2" xfId="4159"/>
    <cellStyle name="桁区切り 2 2" xfId="4160"/>
    <cellStyle name="桁区切り 3" xfId="4161"/>
    <cellStyle name="桁区切り 9" xfId="4162"/>
    <cellStyle name="桁区切り_【アジア】2011下重点実施(海外連結）0705（2000）佐藤修正" xfId="4163"/>
    <cellStyle name="標準 15" xfId="4164"/>
    <cellStyle name="標準 2" xfId="4165"/>
    <cellStyle name="標準 2 2" xfId="4166"/>
    <cellStyle name="標準 3" xfId="4167"/>
    <cellStyle name="標準 4" xfId="4168"/>
    <cellStyle name="標準_(page06)branch PL" xfId="4169"/>
    <cellStyle name="組み込み" xfId="4170"/>
    <cellStyle name="脱浦 [0.00]_AP" xfId="4171"/>
    <cellStyle name="脱浦_AP" xfId="4172"/>
    <cellStyle name="良い" xfId="4173"/>
    <cellStyle name="見出し 1" xfId="4174"/>
    <cellStyle name="見出し 2" xfId="4175"/>
    <cellStyle name="見出し 3" xfId="4176"/>
    <cellStyle name="見出し 4" xfId="4177"/>
    <cellStyle name="見出し１" xfId="4178"/>
    <cellStyle name="見出し２" xfId="4179"/>
    <cellStyle name="計算" xfId="4180"/>
    <cellStyle name="説明文" xfId="4181"/>
    <cellStyle name="警告文" xfId="4182"/>
    <cellStyle name="通貨 [0.00]_FY05 Sales Target 140205" xfId="4183"/>
    <cellStyle name="通貨 2" xfId="4184"/>
    <cellStyle name="集計" xfId="418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kulfsr01\assurance\Audit8\8%20-%20Staff%20Folders%20I\Michele\Nistran04\Nistrans\BAfile\AUD2\Nit344\Ye99\AWPs\Nit344_AWP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on-edmsprd\Documents%20and%20Settings\shinyichang\My%20Documents\Work%20Folder\Rexpak%20Sdn%20Bhd\Final\Rexpak%20AWPs%202005%20tes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KB\My%20Documents\My%20files\DWAH\Monthly%20MA\&#53440;&#49828;&#54252;_&#51088;&#54924;&#49324;&#44288;&#47532;&#51648;&#54364;('04.1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51116;&#44256;&#44288;&#47532;\LPM&#50896;&#5164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.aeon.co.jp\&#20027;&#35336;\&#20250;&#31038;&#21029;&#12497;&#12483;&#12465;&#12540;&#12472;\J(USA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Afile\Aud2\Pel146\2002\Hock%20Lam%2002\final02\Year_End_2000\Examples\Aw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0205073\&#36899;&#32080;\&#26368;&#26032;&#29256;RP&#65288;&#33521;&#35486;&#29256;&#65289;\RP(JA)\RPAC030829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kulfsr01\assurance\Audit8\8%20-%20Staff%20Folders%20I\Michele\Nistran04\Nistrans\FA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kulfsr01\assurance\Audit8\8%20-%20Staff%20Folders%20I\Michele\Nistran04\Nistrans\DATA\Year_End_2000\Examples\Aw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rt.GHOPEMDF\Local%20Settings\Temp\Temporary%20Directory%202%20for%20Budget%202004.zip\MRU%20-%20Sub%20contract%20sawmil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kulfsr01\assurance\Audit8\8%20-%20Staff%20Folders%20I\Michele\Nistran04\Nistrans\BAfile\Aud2\Nst334\Ye00\AWP\Nst334_Awp1_without%20adj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99.4&#50900;\&#44208;&#49328;&#49552;&#51061;&#44228;&#49328;&#49436;&#5080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.aeon.co.jp\&#20027;&#35336;\S&#12288;J.SUZUKI\2003&#24180;2&#26376;&#26399;&#27770;&#31639;&#36039;&#26009;\Consolidation%20package(Original&#65289;\Package2003.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F-3"/>
      <sheetName val="F-1"/>
      <sheetName val="F-2"/>
      <sheetName val="F-3"/>
      <sheetName val="F-4"/>
      <sheetName val="F-5"/>
      <sheetName val="F-11"/>
      <sheetName val="F-11a"/>
      <sheetName val="F-22"/>
      <sheetName val="B-40"/>
      <sheetName val="B-50"/>
      <sheetName val="U "/>
      <sheetName val="U-10"/>
      <sheetName val="U-30"/>
      <sheetName val="BB-30"/>
      <sheetName val="CC-30"/>
      <sheetName val="FF-1"/>
      <sheetName val="FF-2"/>
      <sheetName val="FF-4"/>
      <sheetName val="FF-4a"/>
      <sheetName val="FF-5"/>
      <sheetName val="FF-6"/>
      <sheetName val="FF-7"/>
      <sheetName val="FF-8"/>
      <sheetName val="10"/>
      <sheetName val="11"/>
      <sheetName val="20"/>
      <sheetName val="21"/>
      <sheetName val="30"/>
      <sheetName val="40"/>
      <sheetName val="50"/>
      <sheetName val="DD-10"/>
      <sheetName val="FSA"/>
    </sheetNames>
    <sheetDataSet>
      <sheetData sheetId="0" refreshError="1">
        <row r="1">
          <cell r="A1" t="str">
            <v>NITE BEAUTY INDUSTRIES SDN. BHD.</v>
          </cell>
        </row>
        <row r="2">
          <cell r="A2" t="str">
            <v>FILE NUMBER   :  C 0887357-07</v>
          </cell>
        </row>
        <row r="3">
          <cell r="A3" t="str">
            <v>SECTION 108 CREDIT BALANCE</v>
          </cell>
        </row>
        <row r="6">
          <cell r="A6" t="str">
            <v>YEAR</v>
          </cell>
          <cell r="C6" t="str">
            <v>BALANCE</v>
          </cell>
          <cell r="E6" t="str">
            <v>CURRENT</v>
          </cell>
          <cell r="I6" t="str">
            <v>DIVIDENDS</v>
          </cell>
          <cell r="K6" t="str">
            <v>BALANCE</v>
          </cell>
        </row>
        <row r="7">
          <cell r="A7" t="str">
            <v>ENDED</v>
          </cell>
          <cell r="C7" t="str">
            <v>B/F</v>
          </cell>
          <cell r="E7" t="str">
            <v>YEAR</v>
          </cell>
          <cell r="G7" t="str">
            <v>BALANCE</v>
          </cell>
          <cell r="I7" t="str">
            <v>PAID</v>
          </cell>
          <cell r="K7" t="str">
            <v>C/F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B1 (2)"/>
      <sheetName val="BS (3)"/>
      <sheetName val="D1 (3)"/>
      <sheetName val="E1  (3)"/>
      <sheetName val="F1  (3)"/>
      <sheetName val="G1  (3)"/>
      <sheetName val="J1 (3)"/>
      <sheetName val="J3 (3)"/>
      <sheetName val="M1 (3)"/>
      <sheetName val="M1-1 (3)"/>
      <sheetName val="M1-2 (3)"/>
      <sheetName val="N1 (3)"/>
      <sheetName val="General info"/>
      <sheetName val="PBSE BS"/>
      <sheetName val="comp of re pack"/>
      <sheetName val="CF Statements"/>
      <sheetName val="Stmt of equity"/>
      <sheetName val="SUAD"/>
      <sheetName val="A5-1"/>
      <sheetName val="A13"/>
      <sheetName val="FB1"/>
      <sheetName val="FB2"/>
      <sheetName val="GP analysis"/>
      <sheetName val="FB3"/>
      <sheetName val="PBSE PL"/>
      <sheetName val="FB4 Sch9 Disclosure"/>
      <sheetName val="HCC1"/>
      <sheetName val="HCC4"/>
      <sheetName val="HCC5"/>
      <sheetName val="HHH1"/>
      <sheetName val="BS"/>
      <sheetName val="D1"/>
      <sheetName val="D1-1"/>
      <sheetName val="E1 "/>
      <sheetName val="FE3"/>
      <sheetName val="FE3-1"/>
      <sheetName val="HLL1"/>
      <sheetName val="E4"/>
      <sheetName val="HE1"/>
      <sheetName val="HE2-1"/>
      <sheetName val="HE2"/>
      <sheetName val="F1 "/>
      <sheetName val="G1 "/>
      <sheetName val="J1"/>
      <sheetName val="J3"/>
      <sheetName val="Tax"/>
      <sheetName val="M1"/>
      <sheetName val="M1-1"/>
      <sheetName val="M1-2"/>
      <sheetName val="N1"/>
      <sheetName val="General info (2)"/>
      <sheetName val="BS (2)"/>
      <sheetName val="CF Statements (2)"/>
      <sheetName val="Stmt of equity (2)"/>
      <sheetName val="B1"/>
      <sheetName val="D1 (2)"/>
      <sheetName val="D1-1 (2)"/>
      <sheetName val="E1  (2)"/>
      <sheetName val="F1  (2)"/>
      <sheetName val="G1  (2)"/>
      <sheetName val="J1 (2)"/>
      <sheetName val="J3 (2)"/>
      <sheetName val="Tax (2)"/>
      <sheetName val="L1 (2)"/>
      <sheetName val="L1-1"/>
      <sheetName val="M1 (2)"/>
      <sheetName val="M1-1 (2)"/>
      <sheetName val="M1-2 (2)"/>
      <sheetName val="N1 (2)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/>
      <sheetData sheetId="17">
        <row r="1">
          <cell r="E1" t="str">
            <v>Rexpak Sdn Bhd</v>
          </cell>
          <cell r="F1" t="str">
            <v>Adjustments on financial statement captions</v>
          </cell>
        </row>
        <row r="2">
          <cell r="E2">
            <v>38352</v>
          </cell>
          <cell r="F2" t="str">
            <v>Net Income</v>
          </cell>
          <cell r="I2" t="str">
            <v>Balance Sheet</v>
          </cell>
          <cell r="N2" t="str">
            <v>Cash Flow</v>
          </cell>
        </row>
        <row r="3">
          <cell r="F3" t="str">
            <v>Unadjusted misstatements arising in</v>
          </cell>
        </row>
        <row r="4">
          <cell r="E4" t="str">
            <v>Description</v>
          </cell>
          <cell r="F4" t="str">
            <v>Current Year</v>
          </cell>
          <cell r="G4" t="str">
            <v>Prior Year</v>
          </cell>
          <cell r="H4" t="str">
            <v>Total</v>
          </cell>
          <cell r="I4" t="str">
            <v>Stockholders' Equity</v>
          </cell>
          <cell r="J4" t="str">
            <v>Current Assets</v>
          </cell>
          <cell r="K4" t="str">
            <v>Non-Current Assets</v>
          </cell>
          <cell r="L4" t="str">
            <v>Current Liabilities</v>
          </cell>
          <cell r="M4" t="str">
            <v>Non-Current Liabilities</v>
          </cell>
          <cell r="N4" t="str">
            <v>Operating Activities</v>
          </cell>
          <cell r="O4" t="str">
            <v>Investing Activities</v>
          </cell>
          <cell r="P4" t="str">
            <v>Financing Activities</v>
          </cell>
        </row>
        <row r="7">
          <cell r="E7" t="str">
            <v>Effect of prior year unrecorded audit differences:</v>
          </cell>
        </row>
        <row r="10">
          <cell r="E10" t="str">
            <v>Pre-tax Adjustments:</v>
          </cell>
        </row>
        <row r="11">
          <cell r="H11">
            <v>0</v>
          </cell>
        </row>
        <row r="12">
          <cell r="F12">
            <v>13057</v>
          </cell>
          <cell r="H12">
            <v>13057</v>
          </cell>
          <cell r="L12">
            <v>-8057</v>
          </cell>
          <cell r="M12">
            <v>-5000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I28">
            <v>0</v>
          </cell>
        </row>
        <row r="29">
          <cell r="D29" t="str">
            <v>Total pretax adjustments not recorded</v>
          </cell>
          <cell r="F29">
            <v>13057</v>
          </cell>
          <cell r="G29">
            <v>0</v>
          </cell>
          <cell r="H29">
            <v>13057</v>
          </cell>
          <cell r="I29">
            <v>0</v>
          </cell>
          <cell r="J29">
            <v>0</v>
          </cell>
          <cell r="K29">
            <v>0</v>
          </cell>
          <cell r="L29">
            <v>-8057</v>
          </cell>
          <cell r="M29">
            <v>-5000</v>
          </cell>
          <cell r="N29">
            <v>0</v>
          </cell>
          <cell r="O29">
            <v>0</v>
          </cell>
          <cell r="P29">
            <v>0</v>
          </cell>
        </row>
        <row r="30">
          <cell r="D30" t="str">
            <v>Tax effect of pretax adjustments not recorded</v>
          </cell>
        </row>
        <row r="31">
          <cell r="D31" t="str">
            <v>After tax impact of adjustments not recorded</v>
          </cell>
          <cell r="F31">
            <v>13057</v>
          </cell>
          <cell r="G31">
            <v>0</v>
          </cell>
          <cell r="H31">
            <v>13057</v>
          </cell>
          <cell r="I31">
            <v>0</v>
          </cell>
          <cell r="J31">
            <v>0</v>
          </cell>
          <cell r="K31">
            <v>0</v>
          </cell>
          <cell r="L31">
            <v>-8057</v>
          </cell>
          <cell r="M31">
            <v>-5000</v>
          </cell>
          <cell r="N31">
            <v>0</v>
          </cell>
          <cell r="O31">
            <v>0</v>
          </cell>
          <cell r="P31">
            <v>0</v>
          </cell>
        </row>
        <row r="32">
          <cell r="D32" t="str">
            <v>Foreign currency (FX) translation effect of adjustment not recorded</v>
          </cell>
        </row>
        <row r="33">
          <cell r="D33" t="str">
            <v>After tax and FX adjustment not recorded</v>
          </cell>
          <cell r="F33">
            <v>13057</v>
          </cell>
          <cell r="G33">
            <v>0</v>
          </cell>
          <cell r="H33">
            <v>13057</v>
          </cell>
          <cell r="I33">
            <v>0</v>
          </cell>
          <cell r="J33">
            <v>0</v>
          </cell>
          <cell r="K33">
            <v>0</v>
          </cell>
          <cell r="L33">
            <v>-8057</v>
          </cell>
          <cell r="M33">
            <v>-5000</v>
          </cell>
          <cell r="N33">
            <v>0</v>
          </cell>
          <cell r="O33">
            <v>0</v>
          </cell>
          <cell r="P33">
            <v>0</v>
          </cell>
        </row>
        <row r="35">
          <cell r="D35" t="str">
            <v>Financial statement amounts</v>
          </cell>
        </row>
        <row r="37">
          <cell r="D37" t="str">
            <v>After tax and FX impact as a percentage of f/s amounts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목차"/>
      <sheetName val="04년사업계획"/>
      <sheetName val="사업목표달성도"/>
      <sheetName val="경영효율"/>
      <sheetName val="인력효율"/>
      <sheetName val="세부"/>
      <sheetName val="동화기업"/>
      <sheetName val="동화세부"/>
      <sheetName val="인원"/>
      <sheetName val="일반현황"/>
      <sheetName val="작성참조"/>
      <sheetName val="그래프"/>
      <sheetName val="정보화지수"/>
      <sheetName val="동월인원"/>
      <sheetName val="주식가치"/>
      <sheetName val="동화기업인원현황"/>
      <sheetName val="FF-4"/>
      <sheetName val="January"/>
      <sheetName val="타스포_자회사관리지표('04.1)"/>
      <sheetName val="Reasonableness test"/>
      <sheetName val="Office"/>
    </sheetNames>
    <sheetDataSet>
      <sheetData sheetId="0" refreshError="1"/>
      <sheetData sheetId="1" refreshError="1"/>
      <sheetData sheetId="2">
        <row r="25">
          <cell r="E25">
            <v>880.52</v>
          </cell>
        </row>
      </sheetData>
      <sheetData sheetId="3" refreshError="1"/>
      <sheetData sheetId="4" refreshError="1"/>
      <sheetData sheetId="5">
        <row r="10">
          <cell r="D10" t="str">
            <v>매출A</v>
          </cell>
          <cell r="Q10" t="str">
            <v>지급이자</v>
          </cell>
          <cell r="Y10" t="str">
            <v>총자산</v>
          </cell>
          <cell r="AF10" t="str">
            <v>부채</v>
          </cell>
          <cell r="AG10" t="str">
            <v>자본</v>
          </cell>
          <cell r="AI10" t="str">
            <v>매출채권</v>
          </cell>
          <cell r="AJ10" t="str">
            <v>매입채무</v>
          </cell>
          <cell r="AK10" t="str">
            <v>차입금</v>
          </cell>
          <cell r="AL10" t="str">
            <v>재고자산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가공,임가공 판매계획"/>
      <sheetName val="수출계획"/>
      <sheetName val="마루판 생산계획"/>
      <sheetName val="스페이스,콤퍼넌트원재료"/>
      <sheetName val="판매,타계정계획총괄"/>
      <sheetName val="원,부재료사용계획총괄"/>
      <sheetName val=" 소판종류별사용계획"/>
      <sheetName val="판매용 원재료 사용계획 "/>
      <sheetName val="LPM사용계획 "/>
      <sheetName val="MFB가동계획"/>
      <sheetName val="소판집계실제 "/>
      <sheetName val="원지현황"/>
      <sheetName val="요약"/>
      <sheetName val="9907"/>
      <sheetName val="9908"/>
      <sheetName val="9909"/>
      <sheetName val="9910"/>
      <sheetName val="DF"/>
      <sheetName val="과잉체화"/>
      <sheetName val="실재고"/>
      <sheetName val="사용모듈"/>
      <sheetName val="전송모듈"/>
      <sheetName val="Module2"/>
      <sheetName val="가동계획"/>
      <sheetName val="원부재M"/>
      <sheetName val="영업"/>
      <sheetName val="판타M"/>
      <sheetName val="MFB판매계획실제 "/>
      <sheetName val="LPM사용계획"/>
      <sheetName val="소모품"/>
      <sheetName val="포장비"/>
      <sheetName val="수선유지"/>
      <sheetName val="B-C유 사용량"/>
      <sheetName val="LPM원지"/>
      <sheetName val="세부"/>
      <sheetName val="사업목표달성도"/>
      <sheetName val="주주명부&lt;끝&gt;"/>
    </sheetNames>
    <definedNames>
      <definedName name="실재고불러오기" refersTo="#REF!"/>
      <definedName name="재고분류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資本の部異動"/>
      <sheetName val="連結BS(資産の部)"/>
      <sheetName val="連結BS(負債・資本の部)"/>
      <sheetName val="連結PL(営業損益)"/>
      <sheetName val="連結PL(営業外損益)・剰余金"/>
      <sheetName val="関係会社間取引"/>
      <sheetName val="ｷｬｯｼｭﾌﾛｰ (外貨建)"/>
      <sheetName val="ｷｬｯｼｭﾌﾛｰ"/>
      <sheetName val="会社設定"/>
      <sheetName val="勘定設定"/>
      <sheetName val="TB.tb"/>
      <sheetName val="Module2"/>
      <sheetName val="Module3"/>
      <sheetName val="Module4"/>
      <sheetName val="Module1"/>
      <sheetName val="MstCU"/>
      <sheetName val="Dating"/>
      <sheetName val="Menu"/>
      <sheetName val="ｷｬｯｼｭﾌﾛｰ_(外貨建)2"/>
      <sheetName val="TB_tb2"/>
      <sheetName val="ｷｬｯｼｭﾌﾛｰ_(外貨建)"/>
      <sheetName val="TB_tb"/>
      <sheetName val="ｷｬｯｼｭﾌﾛｰ_(外貨建)1"/>
      <sheetName val="TB_tb1"/>
      <sheetName val="ｷｬｯｼｭﾌﾛｰ_(外貨建)3"/>
      <sheetName val="TB_tb3"/>
      <sheetName val="ｷｬｯｼｭﾌﾛｰ_(外貨建)4"/>
      <sheetName val="TB_tb4"/>
      <sheetName val="ｷｬｯｼｭﾌﾛｰ_(外貨建)5"/>
      <sheetName val="TB_tb5"/>
      <sheetName val="ｷｬｯｼｭﾌﾛｰ_(外貨建)9"/>
      <sheetName val="TB_tb9"/>
      <sheetName val="ｷｬｯｼｭﾌﾛｰ_(外貨建)6"/>
      <sheetName val="TB_tb6"/>
      <sheetName val="ｷｬｯｼｭﾌﾛｰ_(外貨建)7"/>
      <sheetName val="TB_tb7"/>
      <sheetName val="ｷｬｯｼｭﾌﾛｰ_(外貨建)8"/>
      <sheetName val="TB_tb8"/>
      <sheetName val="ｷｬｯｼｭﾌﾛｰ_(外貨建)10"/>
      <sheetName val="TB_tb10"/>
      <sheetName val="ｷｬｯｼｭﾌﾛｰ_(外貨建)11"/>
      <sheetName val="TB_tb11"/>
      <sheetName val="ｷｬｯｼｭﾌﾛｰ_(外貨建)12"/>
      <sheetName val="TB_tb12"/>
      <sheetName val="ｷｬｯｼｭﾌﾛｰ_(外貨建)14"/>
      <sheetName val="TB_tb14"/>
      <sheetName val="ｷｬｯｼｭﾌﾛｰ_(外貨建)13"/>
      <sheetName val="TB_tb13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/>
      <sheetData sheetId="10" refreshError="1">
        <row r="1">
          <cell r="A1" t="str">
            <v>勘定設定一覧</v>
          </cell>
        </row>
        <row r="2">
          <cell r="A2" t="str">
            <v>コード</v>
          </cell>
          <cell r="B2" t="str">
            <v>名称</v>
          </cell>
        </row>
        <row r="3">
          <cell r="A3">
            <v>10</v>
          </cell>
          <cell r="B3" t="str">
            <v>定期預金・積金</v>
          </cell>
          <cell r="C3" t="str">
            <v>0010</v>
          </cell>
        </row>
        <row r="4">
          <cell r="A4">
            <v>20</v>
          </cell>
          <cell r="B4" t="str">
            <v>現金及びその他の預金</v>
          </cell>
          <cell r="C4" t="str">
            <v>0020</v>
          </cell>
        </row>
        <row r="5">
          <cell r="A5">
            <v>200</v>
          </cell>
          <cell r="B5" t="str">
            <v>現金及び預金計</v>
          </cell>
          <cell r="C5" t="str">
            <v>0200</v>
          </cell>
        </row>
        <row r="6">
          <cell r="A6">
            <v>310</v>
          </cell>
          <cell r="B6" t="str">
            <v>受取手形</v>
          </cell>
          <cell r="C6" t="str">
            <v>0310</v>
          </cell>
        </row>
        <row r="7">
          <cell r="A7">
            <v>311</v>
          </cell>
          <cell r="B7" t="str">
            <v>受手-連結会社</v>
          </cell>
          <cell r="C7" t="str">
            <v>0311</v>
          </cell>
        </row>
        <row r="8">
          <cell r="A8">
            <v>312</v>
          </cell>
          <cell r="B8" t="str">
            <v>受手-非連子・関連会社</v>
          </cell>
          <cell r="C8" t="str">
            <v>0312</v>
          </cell>
        </row>
        <row r="9">
          <cell r="A9">
            <v>313</v>
          </cell>
          <cell r="B9" t="str">
            <v>受手-その他</v>
          </cell>
          <cell r="C9" t="str">
            <v>0313</v>
          </cell>
        </row>
        <row r="10">
          <cell r="A10">
            <v>330</v>
          </cell>
          <cell r="B10" t="str">
            <v>売掛金</v>
          </cell>
          <cell r="C10" t="str">
            <v>0330</v>
          </cell>
        </row>
        <row r="11">
          <cell r="A11">
            <v>331</v>
          </cell>
          <cell r="B11" t="str">
            <v>売掛金-連結会社</v>
          </cell>
          <cell r="C11" t="str">
            <v>0331</v>
          </cell>
        </row>
        <row r="12">
          <cell r="A12">
            <v>332</v>
          </cell>
          <cell r="B12" t="str">
            <v>売掛金-非連子・関連会社</v>
          </cell>
          <cell r="C12" t="str">
            <v>0332</v>
          </cell>
        </row>
        <row r="13">
          <cell r="A13">
            <v>333</v>
          </cell>
          <cell r="B13" t="str">
            <v>売掛金-その他</v>
          </cell>
          <cell r="C13" t="str">
            <v>0333</v>
          </cell>
        </row>
        <row r="14">
          <cell r="A14">
            <v>350</v>
          </cell>
          <cell r="B14" t="str">
            <v>有価証券</v>
          </cell>
          <cell r="C14" t="str">
            <v>0350</v>
          </cell>
        </row>
        <row r="15">
          <cell r="A15">
            <v>351</v>
          </cell>
          <cell r="B15" t="str">
            <v>有価証券-自己株式</v>
          </cell>
          <cell r="C15" t="str">
            <v>0351</v>
          </cell>
        </row>
        <row r="16">
          <cell r="A16">
            <v>352</v>
          </cell>
          <cell r="B16" t="str">
            <v>有価証券-その他</v>
          </cell>
          <cell r="C16" t="str">
            <v>0352</v>
          </cell>
        </row>
        <row r="17">
          <cell r="A17">
            <v>360</v>
          </cell>
          <cell r="B17" t="str">
            <v>商品</v>
          </cell>
          <cell r="C17" t="str">
            <v>0360</v>
          </cell>
        </row>
        <row r="18">
          <cell r="A18">
            <v>370</v>
          </cell>
          <cell r="B18" t="str">
            <v>貯蔵品</v>
          </cell>
          <cell r="C18" t="str">
            <v>0370</v>
          </cell>
        </row>
        <row r="19">
          <cell r="A19">
            <v>380</v>
          </cell>
          <cell r="B19" t="str">
            <v>前渡金</v>
          </cell>
          <cell r="C19" t="str">
            <v>0380</v>
          </cell>
        </row>
        <row r="20">
          <cell r="A20">
            <v>381</v>
          </cell>
          <cell r="B20" t="str">
            <v>前渡金-連結会社</v>
          </cell>
          <cell r="C20" t="str">
            <v>0381</v>
          </cell>
        </row>
        <row r="21">
          <cell r="A21">
            <v>382</v>
          </cell>
          <cell r="B21" t="str">
            <v>前渡金-非連子・関連会社</v>
          </cell>
          <cell r="C21" t="str">
            <v>0382</v>
          </cell>
        </row>
        <row r="22">
          <cell r="A22">
            <v>383</v>
          </cell>
          <cell r="B22" t="str">
            <v>前渡金-その他</v>
          </cell>
          <cell r="C22" t="str">
            <v>0383</v>
          </cell>
        </row>
        <row r="23">
          <cell r="A23">
            <v>400</v>
          </cell>
          <cell r="B23" t="str">
            <v>前払費用</v>
          </cell>
          <cell r="C23" t="str">
            <v>0400</v>
          </cell>
        </row>
        <row r="24">
          <cell r="A24">
            <v>401</v>
          </cell>
          <cell r="B24" t="str">
            <v>前払費用-連結会社</v>
          </cell>
          <cell r="C24" t="str">
            <v>0401</v>
          </cell>
        </row>
        <row r="25">
          <cell r="A25">
            <v>402</v>
          </cell>
          <cell r="B25" t="str">
            <v>前払費用-非連子・関連会社</v>
          </cell>
          <cell r="C25" t="str">
            <v>0402</v>
          </cell>
        </row>
        <row r="26">
          <cell r="A26">
            <v>403</v>
          </cell>
          <cell r="B26" t="str">
            <v>前払費用-その他</v>
          </cell>
          <cell r="C26" t="str">
            <v>0403</v>
          </cell>
        </row>
        <row r="27">
          <cell r="A27">
            <v>410</v>
          </cell>
          <cell r="B27" t="str">
            <v>未収収益</v>
          </cell>
          <cell r="C27" t="str">
            <v>0410</v>
          </cell>
        </row>
        <row r="28">
          <cell r="A28">
            <v>411</v>
          </cell>
          <cell r="B28" t="str">
            <v>未収収益-連結会社</v>
          </cell>
          <cell r="C28" t="str">
            <v>0411</v>
          </cell>
        </row>
        <row r="29">
          <cell r="A29">
            <v>412</v>
          </cell>
          <cell r="B29" t="str">
            <v>未収収益-非連子・関連会社</v>
          </cell>
          <cell r="C29" t="str">
            <v>0412</v>
          </cell>
        </row>
        <row r="30">
          <cell r="A30">
            <v>413</v>
          </cell>
          <cell r="B30" t="str">
            <v>未収収益-その他</v>
          </cell>
          <cell r="C30" t="str">
            <v>0413</v>
          </cell>
        </row>
        <row r="31">
          <cell r="A31">
            <v>430</v>
          </cell>
          <cell r="B31" t="str">
            <v>短期貸付金</v>
          </cell>
          <cell r="C31" t="str">
            <v>0430</v>
          </cell>
        </row>
        <row r="32">
          <cell r="A32">
            <v>431</v>
          </cell>
          <cell r="B32" t="str">
            <v>短期貸付金-連結会社</v>
          </cell>
          <cell r="C32" t="str">
            <v>0431</v>
          </cell>
        </row>
        <row r="33">
          <cell r="A33">
            <v>432</v>
          </cell>
          <cell r="B33" t="str">
            <v>短期貸付金-非連子・関連会社</v>
          </cell>
          <cell r="C33" t="str">
            <v>0432</v>
          </cell>
        </row>
        <row r="34">
          <cell r="A34">
            <v>433</v>
          </cell>
          <cell r="B34" t="str">
            <v>短期貸付金-その他</v>
          </cell>
          <cell r="C34" t="str">
            <v>0433</v>
          </cell>
        </row>
        <row r="35">
          <cell r="A35">
            <v>450</v>
          </cell>
          <cell r="B35" t="str">
            <v>未収入金</v>
          </cell>
          <cell r="C35" t="str">
            <v>0450</v>
          </cell>
        </row>
        <row r="36">
          <cell r="A36">
            <v>451</v>
          </cell>
          <cell r="B36" t="str">
            <v>未収入金-連結会社</v>
          </cell>
          <cell r="C36" t="str">
            <v>0451</v>
          </cell>
        </row>
        <row r="37">
          <cell r="A37">
            <v>452</v>
          </cell>
          <cell r="B37" t="str">
            <v>未収入金-非連子・関連会社</v>
          </cell>
          <cell r="C37" t="str">
            <v>0452</v>
          </cell>
        </row>
        <row r="38">
          <cell r="A38">
            <v>453</v>
          </cell>
          <cell r="B38" t="str">
            <v>未収入金-その他</v>
          </cell>
          <cell r="C38" t="str">
            <v>0453</v>
          </cell>
        </row>
        <row r="39">
          <cell r="A39">
            <v>460</v>
          </cell>
          <cell r="B39" t="str">
            <v>未収消費税</v>
          </cell>
          <cell r="C39" t="str">
            <v>0460</v>
          </cell>
        </row>
        <row r="40">
          <cell r="A40">
            <v>470</v>
          </cell>
          <cell r="B40" t="str">
            <v>立替金</v>
          </cell>
          <cell r="C40" t="str">
            <v>0470</v>
          </cell>
        </row>
        <row r="41">
          <cell r="A41">
            <v>471</v>
          </cell>
          <cell r="B41" t="str">
            <v>立替金-連結会社</v>
          </cell>
          <cell r="C41" t="str">
            <v>0471</v>
          </cell>
        </row>
        <row r="42">
          <cell r="A42">
            <v>472</v>
          </cell>
          <cell r="B42" t="str">
            <v>立替金-非連子・関連会社</v>
          </cell>
          <cell r="C42" t="str">
            <v>0472</v>
          </cell>
        </row>
        <row r="43">
          <cell r="A43">
            <v>473</v>
          </cell>
          <cell r="B43" t="str">
            <v>立替金-その他</v>
          </cell>
          <cell r="C43" t="str">
            <v>0473</v>
          </cell>
        </row>
        <row r="44">
          <cell r="A44">
            <v>490</v>
          </cell>
          <cell r="B44" t="str">
            <v>仮払金</v>
          </cell>
          <cell r="C44" t="str">
            <v>0490</v>
          </cell>
        </row>
        <row r="45">
          <cell r="A45">
            <v>491</v>
          </cell>
          <cell r="B45" t="str">
            <v>仮払金-連結会社</v>
          </cell>
          <cell r="C45" t="str">
            <v>0491</v>
          </cell>
        </row>
        <row r="46">
          <cell r="A46">
            <v>492</v>
          </cell>
          <cell r="B46" t="str">
            <v>仮払金-非連子・関連会社</v>
          </cell>
          <cell r="C46" t="str">
            <v>0492</v>
          </cell>
        </row>
        <row r="47">
          <cell r="A47">
            <v>493</v>
          </cell>
          <cell r="B47" t="str">
            <v>仮払金-その他</v>
          </cell>
          <cell r="C47" t="str">
            <v>0493</v>
          </cell>
        </row>
        <row r="48">
          <cell r="A48">
            <v>500</v>
          </cell>
          <cell r="B48" t="str">
            <v>仮払消費税</v>
          </cell>
          <cell r="C48" t="str">
            <v>0500</v>
          </cell>
        </row>
        <row r="49">
          <cell r="A49">
            <v>510</v>
          </cell>
          <cell r="B49" t="str">
            <v>1年内返済長期貸付金</v>
          </cell>
          <cell r="C49" t="str">
            <v>0510</v>
          </cell>
        </row>
        <row r="50">
          <cell r="A50">
            <v>511</v>
          </cell>
          <cell r="B50" t="str">
            <v>1年内長期貸付金-連結会社</v>
          </cell>
          <cell r="C50" t="str">
            <v>0511</v>
          </cell>
        </row>
        <row r="51">
          <cell r="A51">
            <v>512</v>
          </cell>
          <cell r="B51" t="str">
            <v>1年内長期貸付金-非連子・関連</v>
          </cell>
          <cell r="C51" t="str">
            <v>0512</v>
          </cell>
        </row>
        <row r="52">
          <cell r="A52">
            <v>513</v>
          </cell>
          <cell r="B52" t="str">
            <v>1年内長期貸付金-その他</v>
          </cell>
          <cell r="C52" t="str">
            <v>0513</v>
          </cell>
        </row>
        <row r="53">
          <cell r="A53">
            <v>530</v>
          </cell>
          <cell r="B53" t="str">
            <v>1年内返済差入保証金</v>
          </cell>
          <cell r="C53" t="str">
            <v>0530</v>
          </cell>
        </row>
        <row r="54">
          <cell r="A54">
            <v>531</v>
          </cell>
          <cell r="B54" t="str">
            <v>1年内差入保証金-連結会社</v>
          </cell>
          <cell r="C54" t="str">
            <v>0531</v>
          </cell>
        </row>
        <row r="55">
          <cell r="A55">
            <v>532</v>
          </cell>
          <cell r="B55" t="str">
            <v>1年内差入保証金-非連子・関連</v>
          </cell>
          <cell r="C55" t="str">
            <v>0532</v>
          </cell>
        </row>
        <row r="56">
          <cell r="A56">
            <v>533</v>
          </cell>
          <cell r="B56" t="str">
            <v>1年内差入保証金-その他</v>
          </cell>
          <cell r="C56" t="str">
            <v>0533</v>
          </cell>
        </row>
        <row r="57">
          <cell r="A57">
            <v>540</v>
          </cell>
          <cell r="B57" t="str">
            <v>繰延税金(短期)</v>
          </cell>
          <cell r="C57" t="str">
            <v>0540</v>
          </cell>
        </row>
        <row r="58">
          <cell r="A58">
            <v>550</v>
          </cell>
          <cell r="B58" t="str">
            <v>貸倒引当金(▲)</v>
          </cell>
          <cell r="C58" t="str">
            <v>0550</v>
          </cell>
        </row>
        <row r="59">
          <cell r="A59">
            <v>600</v>
          </cell>
          <cell r="B59" t="str">
            <v>流動資産合計</v>
          </cell>
          <cell r="C59" t="str">
            <v>0600</v>
          </cell>
        </row>
        <row r="60">
          <cell r="A60">
            <v>700</v>
          </cell>
          <cell r="B60" t="str">
            <v>建物（期首）</v>
          </cell>
          <cell r="C60" t="str">
            <v>0700</v>
          </cell>
        </row>
        <row r="61">
          <cell r="A61">
            <v>701</v>
          </cell>
          <cell r="B61" t="str">
            <v>建物（増加）</v>
          </cell>
          <cell r="C61" t="str">
            <v>0701</v>
          </cell>
        </row>
        <row r="62">
          <cell r="A62">
            <v>702</v>
          </cell>
          <cell r="B62" t="str">
            <v>建物（減少）</v>
          </cell>
          <cell r="C62" t="str">
            <v>0702</v>
          </cell>
        </row>
        <row r="63">
          <cell r="A63">
            <v>703</v>
          </cell>
          <cell r="B63" t="str">
            <v>建物（期末）</v>
          </cell>
          <cell r="C63" t="str">
            <v>0703</v>
          </cell>
        </row>
        <row r="64">
          <cell r="A64">
            <v>710</v>
          </cell>
          <cell r="B64" t="str">
            <v>建物－償却累計（期首）(▲)</v>
          </cell>
          <cell r="C64" t="str">
            <v>0710</v>
          </cell>
        </row>
        <row r="65">
          <cell r="A65">
            <v>711</v>
          </cell>
          <cell r="B65" t="str">
            <v>建物－償却累計（増加）(▲)</v>
          </cell>
          <cell r="C65" t="str">
            <v>0711</v>
          </cell>
        </row>
        <row r="66">
          <cell r="A66">
            <v>712</v>
          </cell>
          <cell r="B66" t="str">
            <v>建物－償却累計（減少）(▲)</v>
          </cell>
          <cell r="C66" t="str">
            <v>0712</v>
          </cell>
        </row>
        <row r="67">
          <cell r="A67">
            <v>713</v>
          </cell>
          <cell r="B67" t="str">
            <v>建物－償却累計（期末）(▲)</v>
          </cell>
          <cell r="C67" t="str">
            <v>0713</v>
          </cell>
        </row>
        <row r="68">
          <cell r="A68">
            <v>720</v>
          </cell>
          <cell r="B68" t="str">
            <v>建物付属設備 (期首)</v>
          </cell>
          <cell r="C68" t="str">
            <v>0720</v>
          </cell>
        </row>
        <row r="69">
          <cell r="A69">
            <v>721</v>
          </cell>
          <cell r="B69" t="str">
            <v>建物付属設備 (増加)</v>
          </cell>
          <cell r="C69" t="str">
            <v>0721</v>
          </cell>
        </row>
        <row r="70">
          <cell r="A70">
            <v>722</v>
          </cell>
          <cell r="B70" t="str">
            <v>建物付属設備 (減少)</v>
          </cell>
          <cell r="C70" t="str">
            <v>0722</v>
          </cell>
        </row>
        <row r="71">
          <cell r="A71">
            <v>723</v>
          </cell>
          <cell r="B71" t="str">
            <v>建物付属設備 (期末)</v>
          </cell>
          <cell r="C71" t="str">
            <v>0723</v>
          </cell>
        </row>
        <row r="72">
          <cell r="A72">
            <v>730</v>
          </cell>
          <cell r="B72" t="str">
            <v>建付－償却累計 (期首)(▲)</v>
          </cell>
          <cell r="C72" t="str">
            <v>0730</v>
          </cell>
        </row>
        <row r="73">
          <cell r="A73">
            <v>731</v>
          </cell>
          <cell r="B73" t="str">
            <v>建付－償却累計 (増加)(▲)</v>
          </cell>
          <cell r="C73" t="str">
            <v>0731</v>
          </cell>
        </row>
        <row r="74">
          <cell r="A74">
            <v>732</v>
          </cell>
          <cell r="B74" t="str">
            <v>建付－償却累計 (減少)(▲)</v>
          </cell>
          <cell r="C74" t="str">
            <v>0732</v>
          </cell>
        </row>
        <row r="75">
          <cell r="A75">
            <v>733</v>
          </cell>
          <cell r="B75" t="str">
            <v>建付－償却累計 (期末)(▲)</v>
          </cell>
          <cell r="C75" t="str">
            <v>0733</v>
          </cell>
        </row>
        <row r="76">
          <cell r="A76">
            <v>740</v>
          </cell>
          <cell r="B76" t="str">
            <v>構築物 (期首)</v>
          </cell>
          <cell r="C76" t="str">
            <v>0740</v>
          </cell>
        </row>
        <row r="77">
          <cell r="A77">
            <v>741</v>
          </cell>
          <cell r="B77" t="str">
            <v>構築物 (増加)</v>
          </cell>
          <cell r="C77" t="str">
            <v>0741</v>
          </cell>
        </row>
        <row r="78">
          <cell r="A78">
            <v>742</v>
          </cell>
          <cell r="B78" t="str">
            <v>構築物 (減少)</v>
          </cell>
          <cell r="C78" t="str">
            <v>0742</v>
          </cell>
        </row>
        <row r="79">
          <cell r="A79">
            <v>743</v>
          </cell>
          <cell r="B79" t="str">
            <v>構築物 (期末)</v>
          </cell>
          <cell r="C79" t="str">
            <v>0743</v>
          </cell>
        </row>
        <row r="80">
          <cell r="A80">
            <v>750</v>
          </cell>
          <cell r="B80" t="str">
            <v>構築物－償却累計 (期首)(▲)</v>
          </cell>
          <cell r="C80" t="str">
            <v>0750</v>
          </cell>
        </row>
        <row r="81">
          <cell r="A81">
            <v>751</v>
          </cell>
          <cell r="B81" t="str">
            <v>構築物－償却累計 (増加)(▲)</v>
          </cell>
          <cell r="C81" t="str">
            <v>0751</v>
          </cell>
        </row>
        <row r="82">
          <cell r="A82">
            <v>752</v>
          </cell>
          <cell r="B82" t="str">
            <v>構築物－償却累計 (減少)(▲)</v>
          </cell>
          <cell r="C82" t="str">
            <v>0752</v>
          </cell>
        </row>
        <row r="83">
          <cell r="A83">
            <v>753</v>
          </cell>
          <cell r="B83" t="str">
            <v>構築物－償却累計 (期末)(▲)</v>
          </cell>
          <cell r="C83" t="str">
            <v>0753</v>
          </cell>
        </row>
        <row r="84">
          <cell r="A84">
            <v>770</v>
          </cell>
          <cell r="B84" t="str">
            <v>機械及び装置（期首）</v>
          </cell>
          <cell r="C84" t="str">
            <v>0770</v>
          </cell>
        </row>
        <row r="85">
          <cell r="A85">
            <v>771</v>
          </cell>
          <cell r="B85" t="str">
            <v>機械及び装置（増加）</v>
          </cell>
          <cell r="C85" t="str">
            <v>0771</v>
          </cell>
        </row>
        <row r="86">
          <cell r="A86">
            <v>772</v>
          </cell>
          <cell r="B86" t="str">
            <v>機械及び装置（減少）</v>
          </cell>
          <cell r="C86" t="str">
            <v>0772</v>
          </cell>
        </row>
        <row r="87">
          <cell r="A87">
            <v>773</v>
          </cell>
          <cell r="B87" t="str">
            <v>機械及び装置（期末）</v>
          </cell>
          <cell r="C87" t="str">
            <v>0773</v>
          </cell>
        </row>
        <row r="88">
          <cell r="A88">
            <v>780</v>
          </cell>
          <cell r="B88" t="str">
            <v>機械－償却累計（期首）(▲)</v>
          </cell>
          <cell r="C88" t="str">
            <v>0780</v>
          </cell>
        </row>
        <row r="89">
          <cell r="A89">
            <v>781</v>
          </cell>
          <cell r="B89" t="str">
            <v>機械－償却累計（増加）(▲)</v>
          </cell>
          <cell r="C89" t="str">
            <v>0781</v>
          </cell>
        </row>
        <row r="90">
          <cell r="A90">
            <v>782</v>
          </cell>
          <cell r="B90" t="str">
            <v>機械－償却累計（減少）(▲)</v>
          </cell>
          <cell r="C90" t="str">
            <v>0782</v>
          </cell>
        </row>
        <row r="91">
          <cell r="A91">
            <v>783</v>
          </cell>
          <cell r="B91" t="str">
            <v>機械－償却累計（期末）(▲)</v>
          </cell>
          <cell r="C91" t="str">
            <v>0783</v>
          </cell>
        </row>
        <row r="92">
          <cell r="A92">
            <v>800</v>
          </cell>
          <cell r="B92" t="str">
            <v>車両及び運搬具 (期首)</v>
          </cell>
          <cell r="C92" t="str">
            <v>0800</v>
          </cell>
        </row>
        <row r="93">
          <cell r="A93">
            <v>801</v>
          </cell>
          <cell r="B93" t="str">
            <v>車両及び運搬具 (増加)</v>
          </cell>
          <cell r="C93" t="str">
            <v>0801</v>
          </cell>
        </row>
        <row r="94">
          <cell r="A94">
            <v>802</v>
          </cell>
          <cell r="B94" t="str">
            <v>車両及び運搬具 (減少)</v>
          </cell>
          <cell r="C94" t="str">
            <v>0802</v>
          </cell>
        </row>
        <row r="95">
          <cell r="A95">
            <v>803</v>
          </cell>
          <cell r="B95" t="str">
            <v>車両及び運搬具 (期末)</v>
          </cell>
          <cell r="C95" t="str">
            <v>0803</v>
          </cell>
        </row>
        <row r="96">
          <cell r="A96">
            <v>810</v>
          </cell>
          <cell r="B96" t="str">
            <v>車両－償却累計 (期首)(▲)</v>
          </cell>
          <cell r="C96" t="str">
            <v>0810</v>
          </cell>
        </row>
        <row r="97">
          <cell r="A97">
            <v>811</v>
          </cell>
          <cell r="B97" t="str">
            <v>車両－償却累計 (増加)(▲)</v>
          </cell>
          <cell r="C97" t="str">
            <v>0811</v>
          </cell>
        </row>
        <row r="98">
          <cell r="A98">
            <v>812</v>
          </cell>
          <cell r="B98" t="str">
            <v>車両－償却累計 (減少)(▲)</v>
          </cell>
          <cell r="C98" t="str">
            <v>0812</v>
          </cell>
        </row>
        <row r="99">
          <cell r="A99">
            <v>813</v>
          </cell>
          <cell r="B99" t="str">
            <v>車両－償却累計 (期末)(▲)</v>
          </cell>
          <cell r="C99" t="str">
            <v>0813</v>
          </cell>
        </row>
        <row r="100">
          <cell r="A100">
            <v>830</v>
          </cell>
          <cell r="B100" t="str">
            <v>器具備品 (期首)</v>
          </cell>
          <cell r="C100" t="str">
            <v>0830</v>
          </cell>
        </row>
        <row r="101">
          <cell r="A101">
            <v>831</v>
          </cell>
          <cell r="B101" t="str">
            <v>器具備品 (増加)</v>
          </cell>
          <cell r="C101" t="str">
            <v>0831</v>
          </cell>
        </row>
        <row r="102">
          <cell r="A102">
            <v>832</v>
          </cell>
          <cell r="B102" t="str">
            <v>器具備品 (減少)</v>
          </cell>
          <cell r="C102" t="str">
            <v>0832</v>
          </cell>
        </row>
        <row r="103">
          <cell r="A103">
            <v>833</v>
          </cell>
          <cell r="B103" t="str">
            <v>器具備品 (期末)</v>
          </cell>
          <cell r="C103" t="str">
            <v>0833</v>
          </cell>
        </row>
        <row r="104">
          <cell r="A104">
            <v>840</v>
          </cell>
          <cell r="B104" t="str">
            <v>器具－償却累計 (期首)(▲)</v>
          </cell>
          <cell r="C104" t="str">
            <v>0840</v>
          </cell>
        </row>
        <row r="105">
          <cell r="A105">
            <v>841</v>
          </cell>
          <cell r="B105" t="str">
            <v>器具－償却累計 (増加)(▲)</v>
          </cell>
          <cell r="C105" t="str">
            <v>0841</v>
          </cell>
        </row>
        <row r="106">
          <cell r="A106">
            <v>842</v>
          </cell>
          <cell r="B106" t="str">
            <v>器具－償却累計 (減少)(▲)</v>
          </cell>
          <cell r="C106" t="str">
            <v>0842</v>
          </cell>
        </row>
        <row r="107">
          <cell r="A107">
            <v>843</v>
          </cell>
          <cell r="B107" t="str">
            <v>器具－償却累計 (期末)(▲)</v>
          </cell>
          <cell r="C107" t="str">
            <v>0843</v>
          </cell>
        </row>
        <row r="108">
          <cell r="A108">
            <v>860</v>
          </cell>
          <cell r="B108" t="str">
            <v>土地（期首）</v>
          </cell>
          <cell r="C108" t="str">
            <v>0860</v>
          </cell>
        </row>
        <row r="109">
          <cell r="A109">
            <v>861</v>
          </cell>
          <cell r="B109" t="str">
            <v>土地（増加）</v>
          </cell>
          <cell r="C109" t="str">
            <v>0861</v>
          </cell>
        </row>
        <row r="110">
          <cell r="A110">
            <v>862</v>
          </cell>
          <cell r="B110" t="str">
            <v>土地（減少）</v>
          </cell>
          <cell r="C110" t="str">
            <v>0862</v>
          </cell>
        </row>
        <row r="111">
          <cell r="A111">
            <v>863</v>
          </cell>
          <cell r="B111" t="str">
            <v>土地（期末）</v>
          </cell>
          <cell r="C111" t="str">
            <v>0863</v>
          </cell>
        </row>
        <row r="112">
          <cell r="A112">
            <v>870</v>
          </cell>
          <cell r="B112" t="str">
            <v>建設仮勘定 (期首)</v>
          </cell>
          <cell r="C112" t="str">
            <v>0870</v>
          </cell>
        </row>
        <row r="113">
          <cell r="A113">
            <v>871</v>
          </cell>
          <cell r="B113" t="str">
            <v>建設仮勘定 (増加)</v>
          </cell>
          <cell r="C113" t="str">
            <v>0871</v>
          </cell>
        </row>
        <row r="114">
          <cell r="A114">
            <v>872</v>
          </cell>
          <cell r="B114" t="str">
            <v>建設仮勘定 (減少)</v>
          </cell>
          <cell r="C114" t="str">
            <v>0872</v>
          </cell>
        </row>
        <row r="115">
          <cell r="A115">
            <v>873</v>
          </cell>
          <cell r="B115" t="str">
            <v>建設仮勘定 (期末)</v>
          </cell>
          <cell r="C115" t="str">
            <v>0873</v>
          </cell>
        </row>
        <row r="116">
          <cell r="A116">
            <v>900</v>
          </cell>
          <cell r="B116" t="str">
            <v>有形固定資産合計</v>
          </cell>
          <cell r="C116" t="str">
            <v>0900</v>
          </cell>
        </row>
        <row r="117">
          <cell r="A117">
            <v>1010</v>
          </cell>
          <cell r="B117" t="str">
            <v>営業権</v>
          </cell>
          <cell r="C117" t="str">
            <v>1010</v>
          </cell>
        </row>
        <row r="118">
          <cell r="A118">
            <v>1020</v>
          </cell>
          <cell r="B118" t="str">
            <v>商標権</v>
          </cell>
          <cell r="C118" t="str">
            <v>1020</v>
          </cell>
        </row>
        <row r="119">
          <cell r="A119">
            <v>1030</v>
          </cell>
          <cell r="B119" t="str">
            <v>借地権</v>
          </cell>
          <cell r="C119" t="str">
            <v>1030</v>
          </cell>
        </row>
        <row r="120">
          <cell r="A120">
            <v>1040</v>
          </cell>
          <cell r="B120" t="str">
            <v>無体財産権</v>
          </cell>
          <cell r="C120" t="str">
            <v>1040</v>
          </cell>
        </row>
        <row r="121">
          <cell r="A121">
            <v>1070</v>
          </cell>
          <cell r="B121" t="str">
            <v>借家権</v>
          </cell>
          <cell r="C121" t="str">
            <v>1070</v>
          </cell>
        </row>
        <row r="122">
          <cell r="A122">
            <v>1080</v>
          </cell>
          <cell r="B122" t="str">
            <v>電話加入権</v>
          </cell>
          <cell r="C122" t="str">
            <v>1080</v>
          </cell>
        </row>
        <row r="123">
          <cell r="A123">
            <v>1090</v>
          </cell>
          <cell r="B123" t="str">
            <v>施設利用権</v>
          </cell>
          <cell r="C123" t="str">
            <v>1090</v>
          </cell>
        </row>
        <row r="124">
          <cell r="A124">
            <v>1200</v>
          </cell>
          <cell r="B124" t="str">
            <v>無形固定資産合計</v>
          </cell>
          <cell r="C124" t="str">
            <v>1200</v>
          </cell>
        </row>
        <row r="125">
          <cell r="A125">
            <v>1310</v>
          </cell>
          <cell r="B125" t="str">
            <v>投資有価証券</v>
          </cell>
          <cell r="C125" t="str">
            <v>1310</v>
          </cell>
        </row>
        <row r="126">
          <cell r="A126">
            <v>1311</v>
          </cell>
          <cell r="B126" t="str">
            <v>投資有価証券-連結会社</v>
          </cell>
          <cell r="C126" t="str">
            <v>1311</v>
          </cell>
        </row>
        <row r="127">
          <cell r="A127">
            <v>1312</v>
          </cell>
          <cell r="B127" t="str">
            <v>投資有価証券-非連子・関連会</v>
          </cell>
          <cell r="C127" t="str">
            <v>1312</v>
          </cell>
        </row>
        <row r="128">
          <cell r="A128">
            <v>1313</v>
          </cell>
          <cell r="B128" t="str">
            <v>投資有価証券-その他</v>
          </cell>
          <cell r="C128" t="str">
            <v>1313</v>
          </cell>
        </row>
        <row r="129">
          <cell r="A129">
            <v>1330</v>
          </cell>
          <cell r="B129" t="str">
            <v>出資金</v>
          </cell>
          <cell r="C129" t="str">
            <v>1330</v>
          </cell>
        </row>
        <row r="130">
          <cell r="A130">
            <v>1331</v>
          </cell>
          <cell r="B130" t="str">
            <v>出資金-連結会社</v>
          </cell>
          <cell r="C130" t="str">
            <v>1331</v>
          </cell>
        </row>
        <row r="131">
          <cell r="A131">
            <v>1332</v>
          </cell>
          <cell r="B131" t="str">
            <v>出資金-非連子・関連会社</v>
          </cell>
          <cell r="C131" t="str">
            <v>1332</v>
          </cell>
        </row>
        <row r="132">
          <cell r="A132">
            <v>1333</v>
          </cell>
          <cell r="B132" t="str">
            <v>出資金-その他</v>
          </cell>
          <cell r="C132" t="str">
            <v>1333</v>
          </cell>
        </row>
        <row r="133">
          <cell r="A133">
            <v>1350</v>
          </cell>
          <cell r="B133" t="str">
            <v>長期貸付金</v>
          </cell>
          <cell r="C133" t="str">
            <v>1350</v>
          </cell>
        </row>
        <row r="134">
          <cell r="A134">
            <v>1351</v>
          </cell>
          <cell r="B134" t="str">
            <v>長期貸付金-連結会社</v>
          </cell>
          <cell r="C134" t="str">
            <v>1351</v>
          </cell>
        </row>
        <row r="135">
          <cell r="A135">
            <v>1352</v>
          </cell>
          <cell r="B135" t="str">
            <v>長期貸付金-非連子・関連会社</v>
          </cell>
          <cell r="C135" t="str">
            <v>1352</v>
          </cell>
        </row>
        <row r="136">
          <cell r="A136">
            <v>1353</v>
          </cell>
          <cell r="B136" t="str">
            <v>長期貸付金-その他</v>
          </cell>
          <cell r="C136" t="str">
            <v>1353</v>
          </cell>
        </row>
        <row r="137">
          <cell r="A137">
            <v>1360</v>
          </cell>
          <cell r="B137" t="str">
            <v>株主・従業員・長期貸付金</v>
          </cell>
          <cell r="C137" t="str">
            <v>1360</v>
          </cell>
        </row>
        <row r="138">
          <cell r="A138">
            <v>1380</v>
          </cell>
          <cell r="B138" t="str">
            <v>長期前払費用</v>
          </cell>
          <cell r="C138" t="str">
            <v>1380</v>
          </cell>
        </row>
        <row r="139">
          <cell r="A139">
            <v>1381</v>
          </cell>
          <cell r="B139" t="str">
            <v>長期前払費用-連結会社</v>
          </cell>
          <cell r="C139" t="str">
            <v>1381</v>
          </cell>
        </row>
        <row r="140">
          <cell r="A140">
            <v>1382</v>
          </cell>
          <cell r="B140" t="str">
            <v>長期前払費用-非連子・関連会</v>
          </cell>
          <cell r="C140" t="str">
            <v>1382</v>
          </cell>
        </row>
        <row r="141">
          <cell r="A141">
            <v>1383</v>
          </cell>
          <cell r="B141" t="str">
            <v>長期前払費用-その他</v>
          </cell>
          <cell r="C141" t="str">
            <v>1383</v>
          </cell>
        </row>
        <row r="142">
          <cell r="A142">
            <v>1390</v>
          </cell>
          <cell r="B142" t="str">
            <v>差入保証金</v>
          </cell>
          <cell r="C142" t="str">
            <v>1390</v>
          </cell>
        </row>
        <row r="143">
          <cell r="A143">
            <v>1391</v>
          </cell>
          <cell r="B143" t="str">
            <v>差入保証金-連結会社</v>
          </cell>
          <cell r="C143" t="str">
            <v>1391</v>
          </cell>
        </row>
        <row r="144">
          <cell r="A144">
            <v>1392</v>
          </cell>
          <cell r="B144" t="str">
            <v>差入保証金-非連子・関連会社</v>
          </cell>
          <cell r="C144" t="str">
            <v>1392</v>
          </cell>
        </row>
        <row r="145">
          <cell r="A145">
            <v>1393</v>
          </cell>
          <cell r="B145" t="str">
            <v>差入保証金-その他</v>
          </cell>
          <cell r="C145" t="str">
            <v>1393</v>
          </cell>
        </row>
        <row r="146">
          <cell r="A146">
            <v>1410</v>
          </cell>
          <cell r="B146" t="str">
            <v>店舗賃借仮勘定</v>
          </cell>
          <cell r="C146" t="str">
            <v>1410</v>
          </cell>
        </row>
        <row r="147">
          <cell r="A147">
            <v>1411</v>
          </cell>
          <cell r="B147" t="str">
            <v>店舗賃借仮勘定-連結会社</v>
          </cell>
          <cell r="C147" t="str">
            <v>1411</v>
          </cell>
        </row>
        <row r="148">
          <cell r="A148">
            <v>1412</v>
          </cell>
          <cell r="B148" t="str">
            <v>店舗賃借仮勘定-非連子・関連</v>
          </cell>
          <cell r="C148" t="str">
            <v>1412</v>
          </cell>
        </row>
        <row r="149">
          <cell r="A149">
            <v>1413</v>
          </cell>
          <cell r="B149" t="str">
            <v>店舗賃借仮勘定-その他</v>
          </cell>
          <cell r="C149" t="str">
            <v>1413</v>
          </cell>
        </row>
        <row r="150">
          <cell r="A150">
            <v>1430</v>
          </cell>
          <cell r="B150" t="str">
            <v>その他の投資</v>
          </cell>
          <cell r="C150" t="str">
            <v>1430</v>
          </cell>
        </row>
        <row r="151">
          <cell r="A151">
            <v>1431</v>
          </cell>
          <cell r="B151" t="str">
            <v>その他の投資-連結会社</v>
          </cell>
          <cell r="C151" t="str">
            <v>1431</v>
          </cell>
        </row>
        <row r="152">
          <cell r="A152">
            <v>1432</v>
          </cell>
          <cell r="B152" t="str">
            <v>その他の投資-非連子・関連会</v>
          </cell>
          <cell r="C152" t="str">
            <v>1432</v>
          </cell>
        </row>
        <row r="153">
          <cell r="A153">
            <v>1433</v>
          </cell>
          <cell r="B153" t="str">
            <v>その他の投資-その他</v>
          </cell>
          <cell r="C153" t="str">
            <v>1433</v>
          </cell>
        </row>
        <row r="154">
          <cell r="A154">
            <v>1440</v>
          </cell>
          <cell r="B154" t="str">
            <v>貸倒引当金(▲)</v>
          </cell>
          <cell r="C154" t="str">
            <v>1440</v>
          </cell>
        </row>
        <row r="155">
          <cell r="A155">
            <v>1450</v>
          </cell>
          <cell r="B155" t="str">
            <v>繰延税金(長期)</v>
          </cell>
          <cell r="C155" t="str">
            <v>1450</v>
          </cell>
        </row>
        <row r="156">
          <cell r="A156">
            <v>1500</v>
          </cell>
          <cell r="B156" t="str">
            <v>投資等計</v>
          </cell>
          <cell r="C156" t="str">
            <v>1500</v>
          </cell>
        </row>
        <row r="157">
          <cell r="A157">
            <v>1600</v>
          </cell>
          <cell r="B157" t="str">
            <v>固定資産  合計</v>
          </cell>
          <cell r="C157" t="str">
            <v>1600</v>
          </cell>
        </row>
        <row r="158">
          <cell r="A158">
            <v>1700</v>
          </cell>
          <cell r="B158" t="str">
            <v>社債発行費</v>
          </cell>
          <cell r="C158" t="str">
            <v>1700</v>
          </cell>
        </row>
        <row r="159">
          <cell r="A159">
            <v>1710</v>
          </cell>
          <cell r="B159" t="str">
            <v>新株発行費</v>
          </cell>
          <cell r="C159" t="str">
            <v>1710</v>
          </cell>
        </row>
        <row r="160">
          <cell r="A160">
            <v>1730</v>
          </cell>
          <cell r="B160" t="str">
            <v>社債発行差金</v>
          </cell>
          <cell r="C160" t="str">
            <v>1730</v>
          </cell>
        </row>
        <row r="161">
          <cell r="A161">
            <v>1740</v>
          </cell>
          <cell r="B161" t="str">
            <v>その他繰延資産</v>
          </cell>
          <cell r="C161">
            <v>1740</v>
          </cell>
        </row>
        <row r="162">
          <cell r="A162">
            <v>1800</v>
          </cell>
          <cell r="B162" t="str">
            <v>繰延資産</v>
          </cell>
          <cell r="C162" t="str">
            <v>1800</v>
          </cell>
        </row>
        <row r="163">
          <cell r="A163">
            <v>1900</v>
          </cell>
          <cell r="B163" t="str">
            <v>資産合計</v>
          </cell>
          <cell r="C163" t="str">
            <v>1900</v>
          </cell>
        </row>
        <row r="164">
          <cell r="A164">
            <v>2000</v>
          </cell>
          <cell r="B164" t="str">
            <v>連結調整勘定</v>
          </cell>
          <cell r="C164" t="str">
            <v>2000</v>
          </cell>
        </row>
        <row r="165">
          <cell r="A165">
            <v>2100</v>
          </cell>
          <cell r="B165" t="str">
            <v>為替換算調整勘定(BS)</v>
          </cell>
          <cell r="C165" t="str">
            <v>2100</v>
          </cell>
        </row>
        <row r="166">
          <cell r="A166">
            <v>2200</v>
          </cell>
          <cell r="B166" t="str">
            <v>修正仕訳振替勘定</v>
          </cell>
          <cell r="C166" t="str">
            <v>2200</v>
          </cell>
        </row>
        <row r="167">
          <cell r="A167">
            <v>2300</v>
          </cell>
          <cell r="B167" t="str">
            <v>端数調整勘定</v>
          </cell>
          <cell r="C167" t="str">
            <v>2300</v>
          </cell>
        </row>
        <row r="168">
          <cell r="A168">
            <v>2400</v>
          </cell>
          <cell r="B168" t="str">
            <v>不突合調整勘定</v>
          </cell>
          <cell r="C168" t="str">
            <v>2400</v>
          </cell>
        </row>
        <row r="169">
          <cell r="A169">
            <v>2450</v>
          </cell>
          <cell r="B169" t="str">
            <v>ジャスコ地区勘定</v>
          </cell>
          <cell r="C169" t="str">
            <v>2450</v>
          </cell>
        </row>
        <row r="170">
          <cell r="A170">
            <v>2500</v>
          </cell>
          <cell r="B170" t="str">
            <v>債務保証見返</v>
          </cell>
          <cell r="C170" t="str">
            <v>2500</v>
          </cell>
        </row>
        <row r="171">
          <cell r="A171">
            <v>2600</v>
          </cell>
          <cell r="B171" t="str">
            <v>特殊勘定計</v>
          </cell>
          <cell r="C171" t="str">
            <v>2600</v>
          </cell>
        </row>
        <row r="172">
          <cell r="A172">
            <v>2990</v>
          </cell>
          <cell r="B172" t="str">
            <v>資産・特殊勘定計</v>
          </cell>
          <cell r="C172" t="str">
            <v>2990</v>
          </cell>
        </row>
        <row r="173">
          <cell r="A173">
            <v>3010</v>
          </cell>
          <cell r="B173" t="str">
            <v>支払手形</v>
          </cell>
          <cell r="C173" t="str">
            <v>3010</v>
          </cell>
        </row>
        <row r="174">
          <cell r="A174">
            <v>3011</v>
          </cell>
          <cell r="B174" t="str">
            <v>支払手形-連結会社</v>
          </cell>
          <cell r="C174" t="str">
            <v>3011</v>
          </cell>
        </row>
        <row r="175">
          <cell r="A175">
            <v>3012</v>
          </cell>
          <cell r="B175" t="str">
            <v>支払手形-非連子・関連会社</v>
          </cell>
          <cell r="C175" t="str">
            <v>3012</v>
          </cell>
        </row>
        <row r="176">
          <cell r="A176">
            <v>3013</v>
          </cell>
          <cell r="B176" t="str">
            <v>支払手形-その他</v>
          </cell>
          <cell r="C176" t="str">
            <v>3013</v>
          </cell>
        </row>
        <row r="177">
          <cell r="A177">
            <v>3030</v>
          </cell>
          <cell r="B177" t="str">
            <v>買掛金</v>
          </cell>
          <cell r="C177" t="str">
            <v>3030</v>
          </cell>
        </row>
        <row r="178">
          <cell r="A178">
            <v>3031</v>
          </cell>
          <cell r="B178" t="str">
            <v>買掛金-連結会社</v>
          </cell>
          <cell r="C178" t="str">
            <v>3031</v>
          </cell>
        </row>
        <row r="179">
          <cell r="A179">
            <v>3032</v>
          </cell>
          <cell r="B179" t="str">
            <v>買掛金-非連子・関連会社</v>
          </cell>
          <cell r="C179" t="str">
            <v>3032</v>
          </cell>
        </row>
        <row r="180">
          <cell r="A180">
            <v>3033</v>
          </cell>
          <cell r="B180" t="str">
            <v>買掛金-その他</v>
          </cell>
          <cell r="C180" t="str">
            <v>3033</v>
          </cell>
        </row>
        <row r="181">
          <cell r="A181">
            <v>3050</v>
          </cell>
          <cell r="B181" t="str">
            <v>短期借入金</v>
          </cell>
          <cell r="C181" t="str">
            <v>3050</v>
          </cell>
        </row>
        <row r="182">
          <cell r="A182">
            <v>3051</v>
          </cell>
          <cell r="B182" t="str">
            <v>短期借入金-連結会社</v>
          </cell>
          <cell r="C182" t="str">
            <v>3051</v>
          </cell>
        </row>
        <row r="183">
          <cell r="A183">
            <v>3052</v>
          </cell>
          <cell r="B183" t="str">
            <v>短期借入金-非連子・関連会社</v>
          </cell>
          <cell r="C183" t="str">
            <v>3052</v>
          </cell>
        </row>
        <row r="184">
          <cell r="A184">
            <v>3053</v>
          </cell>
          <cell r="B184" t="str">
            <v>短期借入金-その他</v>
          </cell>
          <cell r="C184" t="str">
            <v>3053</v>
          </cell>
        </row>
        <row r="185">
          <cell r="A185">
            <v>3080</v>
          </cell>
          <cell r="B185" t="str">
            <v>未払金</v>
          </cell>
          <cell r="C185" t="str">
            <v>3080</v>
          </cell>
        </row>
        <row r="186">
          <cell r="A186">
            <v>3081</v>
          </cell>
          <cell r="B186" t="str">
            <v>未払金-連結会社</v>
          </cell>
          <cell r="C186" t="str">
            <v>3081</v>
          </cell>
        </row>
        <row r="187">
          <cell r="A187">
            <v>3082</v>
          </cell>
          <cell r="B187" t="str">
            <v>未払金-非連子・関連会社</v>
          </cell>
          <cell r="C187" t="str">
            <v>3082</v>
          </cell>
        </row>
        <row r="188">
          <cell r="A188">
            <v>3083</v>
          </cell>
          <cell r="B188" t="str">
            <v>未払金-その他</v>
          </cell>
          <cell r="C188" t="str">
            <v>3083</v>
          </cell>
        </row>
        <row r="189">
          <cell r="A189">
            <v>3100</v>
          </cell>
          <cell r="B189" t="str">
            <v>未払法人税等</v>
          </cell>
          <cell r="C189" t="str">
            <v>3100</v>
          </cell>
        </row>
        <row r="190">
          <cell r="A190">
            <v>3110</v>
          </cell>
          <cell r="B190" t="str">
            <v>未払事業税等</v>
          </cell>
          <cell r="C190" t="str">
            <v>3110</v>
          </cell>
        </row>
        <row r="191">
          <cell r="A191">
            <v>3111</v>
          </cell>
          <cell r="B191" t="str">
            <v>未払消費税</v>
          </cell>
          <cell r="C191" t="str">
            <v>3111</v>
          </cell>
        </row>
        <row r="192">
          <cell r="A192">
            <v>3120</v>
          </cell>
          <cell r="B192" t="str">
            <v>未払費用</v>
          </cell>
          <cell r="C192" t="str">
            <v>3120</v>
          </cell>
        </row>
        <row r="193">
          <cell r="A193">
            <v>3121</v>
          </cell>
          <cell r="B193" t="str">
            <v>未払費用-連結会社</v>
          </cell>
          <cell r="C193" t="str">
            <v>3121</v>
          </cell>
        </row>
        <row r="194">
          <cell r="A194">
            <v>3122</v>
          </cell>
          <cell r="B194" t="str">
            <v>未払費用-非連子・関連会社</v>
          </cell>
          <cell r="C194" t="str">
            <v>3122</v>
          </cell>
        </row>
        <row r="195">
          <cell r="A195">
            <v>3123</v>
          </cell>
          <cell r="B195" t="str">
            <v>未払費用-その他</v>
          </cell>
          <cell r="C195" t="str">
            <v>3123</v>
          </cell>
        </row>
        <row r="196">
          <cell r="A196">
            <v>3140</v>
          </cell>
          <cell r="B196" t="str">
            <v>前受金</v>
          </cell>
          <cell r="C196" t="str">
            <v>3140</v>
          </cell>
        </row>
        <row r="197">
          <cell r="A197">
            <v>3141</v>
          </cell>
          <cell r="B197" t="str">
            <v>前受金-連結会社</v>
          </cell>
          <cell r="C197" t="str">
            <v>3141</v>
          </cell>
        </row>
        <row r="198">
          <cell r="A198">
            <v>3142</v>
          </cell>
          <cell r="B198" t="str">
            <v>前受金-非連子・関連会社</v>
          </cell>
          <cell r="C198" t="str">
            <v>3142</v>
          </cell>
        </row>
        <row r="199">
          <cell r="A199">
            <v>3143</v>
          </cell>
          <cell r="B199" t="str">
            <v>前受金-その他</v>
          </cell>
          <cell r="C199" t="str">
            <v>3143</v>
          </cell>
        </row>
        <row r="200">
          <cell r="A200">
            <v>3160</v>
          </cell>
          <cell r="B200" t="str">
            <v>預り金</v>
          </cell>
          <cell r="C200" t="str">
            <v>3160</v>
          </cell>
        </row>
        <row r="201">
          <cell r="A201">
            <v>3161</v>
          </cell>
          <cell r="B201" t="str">
            <v>預り金-連結会社</v>
          </cell>
          <cell r="C201" t="str">
            <v>3161</v>
          </cell>
        </row>
        <row r="202">
          <cell r="A202">
            <v>3162</v>
          </cell>
          <cell r="B202" t="str">
            <v>預り金-非連子・関連会社</v>
          </cell>
          <cell r="C202" t="str">
            <v>3162</v>
          </cell>
        </row>
        <row r="203">
          <cell r="A203">
            <v>3163</v>
          </cell>
          <cell r="B203" t="str">
            <v>預り金-その他</v>
          </cell>
          <cell r="C203" t="str">
            <v>3163</v>
          </cell>
        </row>
        <row r="204">
          <cell r="A204">
            <v>3180</v>
          </cell>
          <cell r="B204" t="str">
            <v>株主・役員・従業員預り金</v>
          </cell>
          <cell r="C204" t="str">
            <v>3180</v>
          </cell>
        </row>
        <row r="205">
          <cell r="A205">
            <v>3190</v>
          </cell>
          <cell r="B205" t="str">
            <v>前受収益</v>
          </cell>
          <cell r="C205" t="str">
            <v>3190</v>
          </cell>
        </row>
        <row r="206">
          <cell r="A206">
            <v>3191</v>
          </cell>
          <cell r="B206" t="str">
            <v>前受収益-連結会社</v>
          </cell>
          <cell r="C206" t="str">
            <v>3191</v>
          </cell>
        </row>
        <row r="207">
          <cell r="A207">
            <v>3192</v>
          </cell>
          <cell r="B207" t="str">
            <v>前受収益-非連子・関連会社</v>
          </cell>
          <cell r="C207" t="str">
            <v>3192</v>
          </cell>
        </row>
        <row r="208">
          <cell r="A208">
            <v>3193</v>
          </cell>
          <cell r="B208" t="str">
            <v>前受収益-その他</v>
          </cell>
          <cell r="C208" t="str">
            <v>3193</v>
          </cell>
        </row>
        <row r="209">
          <cell r="A209">
            <v>3210</v>
          </cell>
          <cell r="B209" t="str">
            <v>賞与引当金</v>
          </cell>
          <cell r="C209" t="str">
            <v>3210</v>
          </cell>
        </row>
        <row r="210">
          <cell r="A210">
            <v>3220</v>
          </cell>
          <cell r="B210" t="str">
            <v>設備支払手形</v>
          </cell>
          <cell r="C210" t="str">
            <v>3220</v>
          </cell>
        </row>
        <row r="211">
          <cell r="A211">
            <v>3221</v>
          </cell>
          <cell r="B211" t="str">
            <v>設備支払手形-連結会社</v>
          </cell>
          <cell r="C211">
            <v>3221</v>
          </cell>
        </row>
        <row r="212">
          <cell r="A212">
            <v>3222</v>
          </cell>
          <cell r="B212" t="str">
            <v>設備支払手形-非連子･関連会社</v>
          </cell>
          <cell r="C212">
            <v>3222</v>
          </cell>
        </row>
        <row r="213">
          <cell r="A213">
            <v>3223</v>
          </cell>
          <cell r="B213" t="str">
            <v>設備支払手形-その他</v>
          </cell>
          <cell r="C213">
            <v>3223</v>
          </cell>
        </row>
        <row r="214">
          <cell r="A214">
            <v>3240</v>
          </cell>
          <cell r="B214" t="str">
            <v>設備未払金</v>
          </cell>
          <cell r="C214" t="str">
            <v>3240</v>
          </cell>
        </row>
        <row r="215">
          <cell r="A215">
            <v>3241</v>
          </cell>
          <cell r="B215" t="str">
            <v>設備未払金-連結会社</v>
          </cell>
          <cell r="C215" t="str">
            <v>3241</v>
          </cell>
        </row>
        <row r="216">
          <cell r="A216">
            <v>3242</v>
          </cell>
          <cell r="B216" t="str">
            <v>設備未払金-非連子・関連会社</v>
          </cell>
          <cell r="C216" t="str">
            <v>3242</v>
          </cell>
        </row>
        <row r="217">
          <cell r="A217">
            <v>3243</v>
          </cell>
          <cell r="B217" t="str">
            <v>設備未払金-その他</v>
          </cell>
          <cell r="C217" t="str">
            <v>3243</v>
          </cell>
        </row>
        <row r="218">
          <cell r="A218">
            <v>3260</v>
          </cell>
          <cell r="B218" t="str">
            <v>委託預り商品</v>
          </cell>
          <cell r="C218" t="str">
            <v>3260</v>
          </cell>
        </row>
        <row r="219">
          <cell r="A219">
            <v>3270</v>
          </cell>
          <cell r="B219" t="str">
            <v>商品券</v>
          </cell>
          <cell r="C219" t="str">
            <v>3270</v>
          </cell>
        </row>
        <row r="220">
          <cell r="A220">
            <v>3280</v>
          </cell>
          <cell r="B220" t="str">
            <v>社員購入券</v>
          </cell>
          <cell r="C220" t="str">
            <v>3280</v>
          </cell>
        </row>
        <row r="221">
          <cell r="A221">
            <v>3290</v>
          </cell>
          <cell r="B221" t="str">
            <v>仮受金</v>
          </cell>
          <cell r="C221" t="str">
            <v>3290</v>
          </cell>
        </row>
        <row r="222">
          <cell r="A222">
            <v>3291</v>
          </cell>
          <cell r="B222" t="str">
            <v>仮受金-連結会社</v>
          </cell>
          <cell r="C222" t="str">
            <v>3291</v>
          </cell>
        </row>
        <row r="223">
          <cell r="A223">
            <v>3292</v>
          </cell>
          <cell r="B223" t="str">
            <v>仮受金-非連子・関連会社</v>
          </cell>
          <cell r="C223" t="str">
            <v>3292</v>
          </cell>
        </row>
        <row r="224">
          <cell r="A224">
            <v>3293</v>
          </cell>
          <cell r="B224" t="str">
            <v>仮受金-その他</v>
          </cell>
          <cell r="C224" t="str">
            <v>3293</v>
          </cell>
        </row>
        <row r="225">
          <cell r="A225">
            <v>3300</v>
          </cell>
          <cell r="B225" t="str">
            <v>仮受消費税</v>
          </cell>
          <cell r="C225" t="str">
            <v>3300</v>
          </cell>
        </row>
        <row r="226">
          <cell r="A226">
            <v>3310</v>
          </cell>
          <cell r="B226" t="str">
            <v>固定資産特別勘定</v>
          </cell>
          <cell r="C226" t="str">
            <v>3310</v>
          </cell>
        </row>
        <row r="227">
          <cell r="A227">
            <v>3320</v>
          </cell>
          <cell r="B227" t="str">
            <v>1年内返済長期借入金</v>
          </cell>
          <cell r="C227" t="str">
            <v>3320</v>
          </cell>
        </row>
        <row r="228">
          <cell r="A228">
            <v>3321</v>
          </cell>
          <cell r="B228" t="str">
            <v>1年内長期借入金-連結会社</v>
          </cell>
          <cell r="C228" t="str">
            <v>3321</v>
          </cell>
        </row>
        <row r="229">
          <cell r="A229">
            <v>3322</v>
          </cell>
          <cell r="B229" t="str">
            <v>1年内長期借入金-非連子・関連</v>
          </cell>
          <cell r="C229" t="str">
            <v>3322</v>
          </cell>
        </row>
        <row r="230">
          <cell r="A230">
            <v>3323</v>
          </cell>
          <cell r="B230" t="str">
            <v>1年内長期借入金-その他</v>
          </cell>
          <cell r="C230" t="str">
            <v>3323</v>
          </cell>
        </row>
        <row r="231">
          <cell r="A231">
            <v>3330</v>
          </cell>
          <cell r="B231" t="str">
            <v>1年内償還予定社債</v>
          </cell>
          <cell r="C231" t="str">
            <v>3330</v>
          </cell>
        </row>
        <row r="232">
          <cell r="A232">
            <v>3340</v>
          </cell>
          <cell r="B232" t="str">
            <v>1年内返済予定預り保証金</v>
          </cell>
          <cell r="C232" t="str">
            <v>3340</v>
          </cell>
        </row>
        <row r="233">
          <cell r="A233">
            <v>3341</v>
          </cell>
          <cell r="B233" t="str">
            <v>1年内預り保証金-連結会社</v>
          </cell>
          <cell r="C233" t="str">
            <v>3341</v>
          </cell>
        </row>
        <row r="234">
          <cell r="A234">
            <v>3342</v>
          </cell>
          <cell r="B234" t="str">
            <v>1年内預り保証金-非連子・関連</v>
          </cell>
          <cell r="C234" t="str">
            <v>3342</v>
          </cell>
        </row>
        <row r="235">
          <cell r="A235">
            <v>3343</v>
          </cell>
          <cell r="B235" t="str">
            <v>1年内預り保証金-その他</v>
          </cell>
          <cell r="C235" t="str">
            <v>3343</v>
          </cell>
        </row>
        <row r="236">
          <cell r="A236">
            <v>3350</v>
          </cell>
          <cell r="B236" t="str">
            <v>コマーシャルペーパー</v>
          </cell>
          <cell r="C236" t="str">
            <v>3350</v>
          </cell>
        </row>
        <row r="237">
          <cell r="A237">
            <v>3360</v>
          </cell>
          <cell r="B237" t="str">
            <v>繰延税金</v>
          </cell>
          <cell r="C237" t="str">
            <v>3360</v>
          </cell>
        </row>
        <row r="238">
          <cell r="A238">
            <v>3370</v>
          </cell>
          <cell r="B238" t="str">
            <v>その他流動負債</v>
          </cell>
          <cell r="C238" t="str">
            <v>3370</v>
          </cell>
        </row>
        <row r="239">
          <cell r="A239">
            <v>3400</v>
          </cell>
          <cell r="B239" t="str">
            <v>流動負債合計</v>
          </cell>
          <cell r="C239" t="str">
            <v>3400</v>
          </cell>
        </row>
        <row r="240">
          <cell r="A240">
            <v>3500</v>
          </cell>
          <cell r="B240" t="str">
            <v>社債</v>
          </cell>
          <cell r="C240" t="str">
            <v>3500</v>
          </cell>
        </row>
        <row r="241">
          <cell r="A241">
            <v>3510</v>
          </cell>
          <cell r="B241" t="str">
            <v>転換社債</v>
          </cell>
          <cell r="C241" t="str">
            <v>3510</v>
          </cell>
        </row>
        <row r="242">
          <cell r="A242">
            <v>3520</v>
          </cell>
          <cell r="B242" t="str">
            <v>長期借入金</v>
          </cell>
          <cell r="C242" t="str">
            <v>3520</v>
          </cell>
        </row>
        <row r="243">
          <cell r="A243">
            <v>3521</v>
          </cell>
          <cell r="B243" t="str">
            <v>長期借入金-連結会社</v>
          </cell>
          <cell r="C243" t="str">
            <v>3521</v>
          </cell>
        </row>
        <row r="244">
          <cell r="A244">
            <v>3522</v>
          </cell>
          <cell r="B244" t="str">
            <v>長期借入金-非連子・関連会社</v>
          </cell>
          <cell r="C244" t="str">
            <v>3522</v>
          </cell>
        </row>
        <row r="245">
          <cell r="A245">
            <v>3523</v>
          </cell>
          <cell r="B245" t="str">
            <v>長期借入金-その他</v>
          </cell>
          <cell r="C245" t="str">
            <v>3523</v>
          </cell>
        </row>
        <row r="246">
          <cell r="A246">
            <v>3540</v>
          </cell>
          <cell r="B246" t="str">
            <v>退職給与引当金</v>
          </cell>
          <cell r="C246" t="str">
            <v>3540</v>
          </cell>
        </row>
        <row r="247">
          <cell r="A247">
            <v>3570</v>
          </cell>
          <cell r="B247" t="str">
            <v>長期設備支払</v>
          </cell>
          <cell r="C247" t="str">
            <v>3570</v>
          </cell>
        </row>
        <row r="248">
          <cell r="A248">
            <v>3571</v>
          </cell>
          <cell r="B248" t="str">
            <v>長期設備支払手形-連結会社</v>
          </cell>
          <cell r="C248" t="str">
            <v>3571</v>
          </cell>
        </row>
        <row r="249">
          <cell r="A249">
            <v>3572</v>
          </cell>
          <cell r="B249" t="str">
            <v>長期設備支払手形-非連子・関A</v>
          </cell>
          <cell r="C249" t="str">
            <v>3572</v>
          </cell>
        </row>
        <row r="250">
          <cell r="A250">
            <v>3573</v>
          </cell>
          <cell r="B250" t="str">
            <v>長期設備支払手形-その他</v>
          </cell>
          <cell r="C250" t="str">
            <v>3573</v>
          </cell>
        </row>
        <row r="251">
          <cell r="A251">
            <v>3610</v>
          </cell>
          <cell r="B251" t="str">
            <v>長期設備未払金</v>
          </cell>
          <cell r="C251" t="str">
            <v>3610</v>
          </cell>
        </row>
        <row r="252">
          <cell r="A252">
            <v>3611</v>
          </cell>
          <cell r="B252" t="str">
            <v>長期設備未払金-連結会社</v>
          </cell>
          <cell r="C252" t="str">
            <v>3611</v>
          </cell>
        </row>
        <row r="253">
          <cell r="A253">
            <v>3612</v>
          </cell>
          <cell r="B253" t="str">
            <v>長期設備未払金-非連子・関連</v>
          </cell>
          <cell r="C253" t="str">
            <v>3612</v>
          </cell>
        </row>
        <row r="254">
          <cell r="A254">
            <v>3613</v>
          </cell>
          <cell r="B254" t="str">
            <v>長期設備未払金-その他</v>
          </cell>
          <cell r="C254" t="str">
            <v>3613</v>
          </cell>
        </row>
        <row r="255">
          <cell r="A255">
            <v>3630</v>
          </cell>
          <cell r="B255" t="str">
            <v>株主・役員・従業員長期借入金</v>
          </cell>
          <cell r="C255" t="str">
            <v>3630</v>
          </cell>
        </row>
        <row r="256">
          <cell r="A256">
            <v>3640</v>
          </cell>
          <cell r="B256" t="str">
            <v>預り保証金</v>
          </cell>
          <cell r="C256" t="str">
            <v>3640</v>
          </cell>
        </row>
        <row r="257">
          <cell r="A257">
            <v>3641</v>
          </cell>
          <cell r="B257" t="str">
            <v>預り保証金-連結会社</v>
          </cell>
          <cell r="C257" t="str">
            <v>3641</v>
          </cell>
        </row>
        <row r="258">
          <cell r="A258">
            <v>3642</v>
          </cell>
          <cell r="B258" t="str">
            <v>預り保証金-非連子・関連会社</v>
          </cell>
          <cell r="C258" t="str">
            <v>3642</v>
          </cell>
        </row>
        <row r="259">
          <cell r="A259">
            <v>3643</v>
          </cell>
          <cell r="B259" t="str">
            <v>預り保証金-その他</v>
          </cell>
          <cell r="C259" t="str">
            <v>3643</v>
          </cell>
        </row>
        <row r="260">
          <cell r="A260">
            <v>3660</v>
          </cell>
          <cell r="B260" t="str">
            <v>長期前受収益</v>
          </cell>
          <cell r="C260" t="str">
            <v>3660</v>
          </cell>
        </row>
        <row r="261">
          <cell r="A261">
            <v>3661</v>
          </cell>
          <cell r="B261" t="str">
            <v>長期前受収益-連結会社</v>
          </cell>
          <cell r="C261" t="str">
            <v>3661</v>
          </cell>
        </row>
        <row r="262">
          <cell r="A262">
            <v>3662</v>
          </cell>
          <cell r="B262" t="str">
            <v>長期前受収益-非連子・関連会</v>
          </cell>
          <cell r="C262" t="str">
            <v>3662</v>
          </cell>
        </row>
        <row r="263">
          <cell r="A263">
            <v>3663</v>
          </cell>
          <cell r="B263" t="str">
            <v>長期前受収益-その他</v>
          </cell>
          <cell r="C263" t="str">
            <v>3663</v>
          </cell>
        </row>
        <row r="264">
          <cell r="A264">
            <v>3670</v>
          </cell>
          <cell r="B264" t="str">
            <v>繰延税金</v>
          </cell>
          <cell r="C264" t="str">
            <v>3670</v>
          </cell>
        </row>
        <row r="265">
          <cell r="A265">
            <v>3680</v>
          </cell>
          <cell r="B265" t="str">
            <v>その他固定負債</v>
          </cell>
          <cell r="C265" t="str">
            <v>3680</v>
          </cell>
        </row>
        <row r="266">
          <cell r="A266">
            <v>3700</v>
          </cell>
          <cell r="B266" t="str">
            <v>固定負債合計</v>
          </cell>
          <cell r="C266" t="str">
            <v>3700</v>
          </cell>
        </row>
        <row r="267">
          <cell r="A267">
            <v>3800</v>
          </cell>
          <cell r="B267" t="str">
            <v>為替換算調整勘定</v>
          </cell>
          <cell r="C267" t="str">
            <v>3800</v>
          </cell>
        </row>
        <row r="268">
          <cell r="A268">
            <v>3900</v>
          </cell>
          <cell r="B268" t="str">
            <v>連結調整勘定</v>
          </cell>
          <cell r="C268" t="str">
            <v>3900</v>
          </cell>
        </row>
        <row r="269">
          <cell r="A269">
            <v>4000</v>
          </cell>
          <cell r="B269" t="str">
            <v>少数株主持分</v>
          </cell>
          <cell r="C269" t="str">
            <v>4000</v>
          </cell>
        </row>
        <row r="270">
          <cell r="A270">
            <v>4300</v>
          </cell>
          <cell r="B270" t="str">
            <v>負債  合計</v>
          </cell>
          <cell r="C270" t="str">
            <v>4300</v>
          </cell>
        </row>
        <row r="271">
          <cell r="A271">
            <v>4410</v>
          </cell>
          <cell r="B271" t="str">
            <v>資本金</v>
          </cell>
          <cell r="C271" t="str">
            <v>4410</v>
          </cell>
        </row>
        <row r="272">
          <cell r="A272">
            <v>4420</v>
          </cell>
          <cell r="B272" t="str">
            <v>新株式払込金</v>
          </cell>
          <cell r="C272" t="str">
            <v>4420</v>
          </cell>
        </row>
        <row r="273">
          <cell r="A273">
            <v>4430</v>
          </cell>
          <cell r="B273" t="str">
            <v>資本準備金</v>
          </cell>
          <cell r="C273" t="str">
            <v>4430</v>
          </cell>
        </row>
        <row r="274">
          <cell r="A274">
            <v>4440</v>
          </cell>
          <cell r="B274" t="str">
            <v>利益準備金</v>
          </cell>
          <cell r="C274" t="str">
            <v>4440</v>
          </cell>
        </row>
        <row r="275">
          <cell r="A275">
            <v>4450</v>
          </cell>
          <cell r="B275" t="str">
            <v>法定準備金計</v>
          </cell>
          <cell r="C275" t="str">
            <v>4450</v>
          </cell>
        </row>
        <row r="276">
          <cell r="A276">
            <v>4580</v>
          </cell>
          <cell r="B276" t="str">
            <v>剰余金計</v>
          </cell>
          <cell r="C276" t="str">
            <v>4580</v>
          </cell>
        </row>
        <row r="277">
          <cell r="A277">
            <v>4590</v>
          </cell>
          <cell r="B277" t="str">
            <v>為替換算調整勘定</v>
          </cell>
          <cell r="C277" t="str">
            <v>4590</v>
          </cell>
        </row>
        <row r="278">
          <cell r="A278">
            <v>4595</v>
          </cell>
          <cell r="B278" t="str">
            <v>自己株式</v>
          </cell>
          <cell r="C278" t="str">
            <v>4595</v>
          </cell>
        </row>
        <row r="279">
          <cell r="A279">
            <v>4600</v>
          </cell>
          <cell r="B279" t="str">
            <v>資本　合計</v>
          </cell>
          <cell r="C279" t="str">
            <v>4600</v>
          </cell>
        </row>
        <row r="280">
          <cell r="A280">
            <v>4700</v>
          </cell>
          <cell r="B280" t="str">
            <v>負債・資本　合計</v>
          </cell>
          <cell r="C280" t="str">
            <v>4700</v>
          </cell>
        </row>
        <row r="281">
          <cell r="A281">
            <v>4800</v>
          </cell>
          <cell r="B281" t="str">
            <v>不突合調整勘定　貸方</v>
          </cell>
          <cell r="C281" t="str">
            <v>4800</v>
          </cell>
        </row>
        <row r="282">
          <cell r="A282">
            <v>4850</v>
          </cell>
          <cell r="B282" t="str">
            <v>保証債務</v>
          </cell>
          <cell r="C282" t="str">
            <v>4850</v>
          </cell>
        </row>
        <row r="283">
          <cell r="A283">
            <v>4900</v>
          </cell>
          <cell r="B283" t="str">
            <v>保証債務計</v>
          </cell>
          <cell r="C283" t="str">
            <v>4900</v>
          </cell>
        </row>
        <row r="284">
          <cell r="A284">
            <v>4990</v>
          </cell>
          <cell r="B284" t="str">
            <v>負債・資本・特殊勘定合計</v>
          </cell>
          <cell r="C284" t="str">
            <v>4990</v>
          </cell>
        </row>
        <row r="285">
          <cell r="A285">
            <v>5100</v>
          </cell>
          <cell r="B285" t="str">
            <v>売上高</v>
          </cell>
          <cell r="C285" t="str">
            <v>5100</v>
          </cell>
        </row>
        <row r="286">
          <cell r="A286">
            <v>5101</v>
          </cell>
          <cell r="B286" t="str">
            <v>売上高-連結会社</v>
          </cell>
          <cell r="C286" t="str">
            <v>5101</v>
          </cell>
        </row>
        <row r="287">
          <cell r="A287">
            <v>5102</v>
          </cell>
          <cell r="B287" t="str">
            <v>売上高-非連子・関連会社</v>
          </cell>
          <cell r="C287" t="str">
            <v>5102</v>
          </cell>
        </row>
        <row r="288">
          <cell r="A288">
            <v>5103</v>
          </cell>
          <cell r="B288" t="str">
            <v>売上高-その他</v>
          </cell>
          <cell r="C288" t="str">
            <v>5103</v>
          </cell>
        </row>
        <row r="289">
          <cell r="A289">
            <v>5104</v>
          </cell>
          <cell r="B289" t="str">
            <v>売上値引及び戻り高(▲)</v>
          </cell>
          <cell r="C289" t="str">
            <v>5104</v>
          </cell>
        </row>
        <row r="290">
          <cell r="A290">
            <v>5105</v>
          </cell>
          <cell r="B290" t="str">
            <v>内部売上高</v>
          </cell>
          <cell r="C290" t="str">
            <v>5105</v>
          </cell>
        </row>
        <row r="291">
          <cell r="A291">
            <v>5106</v>
          </cell>
          <cell r="B291" t="str">
            <v>不突合調整勘定  売上高</v>
          </cell>
          <cell r="C291" t="str">
            <v>5106</v>
          </cell>
        </row>
        <row r="292">
          <cell r="A292">
            <v>5110</v>
          </cell>
          <cell r="B292" t="str">
            <v>サービス収入</v>
          </cell>
          <cell r="C292" t="str">
            <v>5110</v>
          </cell>
        </row>
        <row r="293">
          <cell r="A293">
            <v>5111</v>
          </cell>
          <cell r="B293" t="str">
            <v>サービス収入-連結会社</v>
          </cell>
          <cell r="C293" t="str">
            <v>5111</v>
          </cell>
        </row>
        <row r="294">
          <cell r="A294">
            <v>5112</v>
          </cell>
          <cell r="B294" t="str">
            <v>サービス収入-非連子・関連会</v>
          </cell>
          <cell r="C294" t="str">
            <v>5112</v>
          </cell>
        </row>
        <row r="295">
          <cell r="A295">
            <v>5113</v>
          </cell>
          <cell r="B295" t="str">
            <v>サービス収入-その他</v>
          </cell>
          <cell r="C295" t="str">
            <v>5113</v>
          </cell>
        </row>
        <row r="296">
          <cell r="A296">
            <v>5210</v>
          </cell>
          <cell r="B296" t="str">
            <v>販売受入手数料</v>
          </cell>
          <cell r="C296" t="str">
            <v>5210</v>
          </cell>
        </row>
        <row r="297">
          <cell r="A297">
            <v>5211</v>
          </cell>
          <cell r="B297" t="str">
            <v>販売受入手数料-連結会社</v>
          </cell>
          <cell r="C297" t="str">
            <v>5211</v>
          </cell>
        </row>
        <row r="298">
          <cell r="A298">
            <v>5212</v>
          </cell>
          <cell r="B298" t="str">
            <v>販売受入手数料-非連子・関連</v>
          </cell>
          <cell r="C298" t="str">
            <v>5212</v>
          </cell>
        </row>
        <row r="299">
          <cell r="A299">
            <v>5213</v>
          </cell>
          <cell r="B299" t="str">
            <v>販売受入手数料-その他</v>
          </cell>
          <cell r="C299" t="str">
            <v>5213</v>
          </cell>
        </row>
        <row r="300">
          <cell r="A300">
            <v>5230</v>
          </cell>
          <cell r="B300" t="str">
            <v>不動産賃貸収入</v>
          </cell>
          <cell r="C300" t="str">
            <v>5230</v>
          </cell>
        </row>
        <row r="301">
          <cell r="A301">
            <v>5231</v>
          </cell>
          <cell r="B301" t="str">
            <v>不動産賃貸収入-連結会社</v>
          </cell>
          <cell r="C301" t="str">
            <v>5231</v>
          </cell>
        </row>
        <row r="302">
          <cell r="A302">
            <v>5232</v>
          </cell>
          <cell r="B302" t="str">
            <v>不動産賃貸収入-非連子・関連</v>
          </cell>
          <cell r="C302" t="str">
            <v>5232</v>
          </cell>
        </row>
        <row r="303">
          <cell r="A303">
            <v>5233</v>
          </cell>
          <cell r="B303" t="str">
            <v>不動産賃貸収入-その他</v>
          </cell>
          <cell r="C303" t="str">
            <v>5233</v>
          </cell>
        </row>
        <row r="304">
          <cell r="A304">
            <v>5300</v>
          </cell>
          <cell r="B304" t="str">
            <v>営業収入計</v>
          </cell>
          <cell r="C304" t="str">
            <v>5300</v>
          </cell>
        </row>
        <row r="305">
          <cell r="A305">
            <v>5510</v>
          </cell>
          <cell r="B305" t="str">
            <v>期首商品棚卸高</v>
          </cell>
          <cell r="C305" t="str">
            <v>5510</v>
          </cell>
        </row>
        <row r="306">
          <cell r="A306">
            <v>5520</v>
          </cell>
          <cell r="B306" t="str">
            <v>仕入高</v>
          </cell>
          <cell r="C306" t="str">
            <v>5520</v>
          </cell>
        </row>
        <row r="307">
          <cell r="A307">
            <v>5521</v>
          </cell>
          <cell r="B307" t="str">
            <v>仕入高-連結会社</v>
          </cell>
          <cell r="C307" t="str">
            <v>5521</v>
          </cell>
        </row>
        <row r="308">
          <cell r="A308">
            <v>5522</v>
          </cell>
          <cell r="B308" t="str">
            <v>仕入高-非連子・関連会社</v>
          </cell>
          <cell r="C308" t="str">
            <v>5522</v>
          </cell>
        </row>
        <row r="309">
          <cell r="A309">
            <v>5523</v>
          </cell>
          <cell r="B309" t="str">
            <v>仕入高-その他</v>
          </cell>
          <cell r="C309" t="str">
            <v>5523</v>
          </cell>
        </row>
        <row r="310">
          <cell r="A310">
            <v>5524</v>
          </cell>
          <cell r="B310" t="str">
            <v>仕入値引及び戻し(▲)</v>
          </cell>
          <cell r="C310" t="str">
            <v>5524</v>
          </cell>
        </row>
        <row r="311">
          <cell r="A311">
            <v>5525</v>
          </cell>
          <cell r="B311" t="str">
            <v>内部仕入高</v>
          </cell>
          <cell r="C311" t="str">
            <v>5525</v>
          </cell>
        </row>
        <row r="312">
          <cell r="A312">
            <v>5526</v>
          </cell>
          <cell r="B312" t="str">
            <v>仕入高不突合勘定</v>
          </cell>
          <cell r="C312" t="str">
            <v>5526</v>
          </cell>
        </row>
        <row r="313">
          <cell r="A313">
            <v>5560</v>
          </cell>
          <cell r="B313" t="str">
            <v>仕立加工費</v>
          </cell>
          <cell r="C313" t="str">
            <v>5560</v>
          </cell>
        </row>
        <row r="314">
          <cell r="A314">
            <v>5570</v>
          </cell>
          <cell r="B314" t="str">
            <v>引取運賃</v>
          </cell>
          <cell r="C314" t="str">
            <v>5570</v>
          </cell>
        </row>
        <row r="315">
          <cell r="A315">
            <v>5580</v>
          </cell>
          <cell r="B315" t="str">
            <v>他勘定振替高(▲)</v>
          </cell>
          <cell r="C315" t="str">
            <v>5580</v>
          </cell>
        </row>
        <row r="316">
          <cell r="A316">
            <v>5590</v>
          </cell>
          <cell r="B316" t="str">
            <v>期末商品棚卸高</v>
          </cell>
          <cell r="C316" t="str">
            <v>5590</v>
          </cell>
        </row>
        <row r="317">
          <cell r="A317">
            <v>5700</v>
          </cell>
          <cell r="B317" t="str">
            <v>売上原価計</v>
          </cell>
          <cell r="C317" t="str">
            <v>5700</v>
          </cell>
        </row>
        <row r="318">
          <cell r="A318">
            <v>5800</v>
          </cell>
          <cell r="B318" t="str">
            <v>売上総利益</v>
          </cell>
          <cell r="C318" t="str">
            <v>5800</v>
          </cell>
        </row>
        <row r="319">
          <cell r="A319">
            <v>5900</v>
          </cell>
          <cell r="B319" t="str">
            <v>営業総利益</v>
          </cell>
          <cell r="C319" t="str">
            <v>5900</v>
          </cell>
        </row>
        <row r="320">
          <cell r="A320">
            <v>6010</v>
          </cell>
          <cell r="B320" t="str">
            <v>役員報酬</v>
          </cell>
          <cell r="C320" t="str">
            <v>6010</v>
          </cell>
        </row>
        <row r="321">
          <cell r="A321">
            <v>6020</v>
          </cell>
          <cell r="B321" t="str">
            <v>社員給与</v>
          </cell>
          <cell r="C321" t="str">
            <v>6020</v>
          </cell>
        </row>
        <row r="322">
          <cell r="A322">
            <v>6030</v>
          </cell>
          <cell r="B322" t="str">
            <v>社員賞与</v>
          </cell>
          <cell r="C322" t="str">
            <v>6030</v>
          </cell>
        </row>
        <row r="323">
          <cell r="A323">
            <v>6040</v>
          </cell>
          <cell r="B323" t="str">
            <v>賞与引当金繰入額</v>
          </cell>
          <cell r="C323" t="str">
            <v>6040</v>
          </cell>
        </row>
        <row r="324">
          <cell r="A324">
            <v>6050</v>
          </cell>
          <cell r="B324" t="str">
            <v>出向者人件費負担金</v>
          </cell>
          <cell r="C324" t="str">
            <v>6050</v>
          </cell>
        </row>
        <row r="325">
          <cell r="A325">
            <v>6051</v>
          </cell>
          <cell r="B325" t="str">
            <v>出向人件費負担-連結会社</v>
          </cell>
          <cell r="C325" t="str">
            <v>6051</v>
          </cell>
        </row>
        <row r="326">
          <cell r="A326">
            <v>6052</v>
          </cell>
          <cell r="B326" t="str">
            <v>出向人件費負担-非連子・関連</v>
          </cell>
          <cell r="C326" t="str">
            <v>6052</v>
          </cell>
        </row>
        <row r="327">
          <cell r="A327">
            <v>6053</v>
          </cell>
          <cell r="B327" t="str">
            <v>出向人件費負担-その他</v>
          </cell>
          <cell r="C327" t="str">
            <v>6053</v>
          </cell>
        </row>
        <row r="328">
          <cell r="A328">
            <v>6060</v>
          </cell>
          <cell r="B328" t="str">
            <v>出向者人件費負担金受入(▲)</v>
          </cell>
          <cell r="C328" t="str">
            <v>6060</v>
          </cell>
        </row>
        <row r="329">
          <cell r="A329">
            <v>6061</v>
          </cell>
          <cell r="B329" t="str">
            <v>出向人件受入-連結会社(▲)</v>
          </cell>
          <cell r="C329" t="str">
            <v>6061</v>
          </cell>
        </row>
        <row r="330">
          <cell r="A330">
            <v>6062</v>
          </cell>
          <cell r="B330" t="str">
            <v>出向人件受入-非連子・関(▲)</v>
          </cell>
          <cell r="C330" t="str">
            <v>6062</v>
          </cell>
        </row>
        <row r="331">
          <cell r="A331">
            <v>6063</v>
          </cell>
          <cell r="B331" t="str">
            <v>出向人件受入-その他(▲)</v>
          </cell>
          <cell r="C331" t="str">
            <v>6063</v>
          </cell>
        </row>
        <row r="332">
          <cell r="A332">
            <v>6090</v>
          </cell>
          <cell r="B332" t="str">
            <v>ﾌﾚｯｸｽ社員等給与</v>
          </cell>
          <cell r="C332" t="str">
            <v>6090</v>
          </cell>
        </row>
        <row r="333">
          <cell r="A333">
            <v>6100</v>
          </cell>
          <cell r="B333" t="str">
            <v>退職金</v>
          </cell>
          <cell r="C333" t="str">
            <v>6100</v>
          </cell>
        </row>
        <row r="334">
          <cell r="A334">
            <v>6110</v>
          </cell>
          <cell r="B334" t="str">
            <v>退職給与引当金繰入額</v>
          </cell>
          <cell r="C334" t="str">
            <v>6110</v>
          </cell>
        </row>
        <row r="335">
          <cell r="A335">
            <v>6120</v>
          </cell>
          <cell r="B335" t="str">
            <v>法定福利費</v>
          </cell>
          <cell r="C335" t="str">
            <v>6120</v>
          </cell>
        </row>
        <row r="336">
          <cell r="A336">
            <v>6130</v>
          </cell>
          <cell r="B336" t="str">
            <v>福利厚生費</v>
          </cell>
          <cell r="C336" t="str">
            <v>6130</v>
          </cell>
        </row>
        <row r="337">
          <cell r="A337">
            <v>6131</v>
          </cell>
          <cell r="B337" t="str">
            <v>福利厚生費-連結会社</v>
          </cell>
          <cell r="C337" t="str">
            <v>6131</v>
          </cell>
        </row>
        <row r="338">
          <cell r="A338">
            <v>6132</v>
          </cell>
          <cell r="B338" t="str">
            <v>福利厚生費-非連子・関連会社</v>
          </cell>
          <cell r="C338" t="str">
            <v>6132</v>
          </cell>
        </row>
        <row r="339">
          <cell r="A339">
            <v>6133</v>
          </cell>
          <cell r="B339" t="str">
            <v>福利厚生費-その他</v>
          </cell>
          <cell r="C339" t="str">
            <v>6133</v>
          </cell>
        </row>
        <row r="340">
          <cell r="A340">
            <v>6140</v>
          </cell>
          <cell r="B340" t="str">
            <v>採用費</v>
          </cell>
          <cell r="C340" t="str">
            <v>6140</v>
          </cell>
        </row>
        <row r="341">
          <cell r="A341">
            <v>6150</v>
          </cell>
          <cell r="B341" t="str">
            <v>教育費</v>
          </cell>
          <cell r="C341" t="str">
            <v>6150</v>
          </cell>
        </row>
        <row r="342">
          <cell r="A342">
            <v>6151</v>
          </cell>
          <cell r="B342" t="str">
            <v>教育費-連結会社</v>
          </cell>
          <cell r="C342" t="str">
            <v>6151</v>
          </cell>
        </row>
        <row r="343">
          <cell r="A343">
            <v>6152</v>
          </cell>
          <cell r="B343" t="str">
            <v>教育費-非連子・関連会社</v>
          </cell>
          <cell r="C343" t="str">
            <v>6152</v>
          </cell>
        </row>
        <row r="344">
          <cell r="A344">
            <v>6153</v>
          </cell>
          <cell r="B344" t="str">
            <v>教育費-その他</v>
          </cell>
          <cell r="C344" t="str">
            <v>6153</v>
          </cell>
        </row>
        <row r="345">
          <cell r="A345">
            <v>6160</v>
          </cell>
          <cell r="B345" t="str">
            <v>寮及び社宅費</v>
          </cell>
          <cell r="C345" t="str">
            <v>6160</v>
          </cell>
        </row>
        <row r="346">
          <cell r="A346">
            <v>6200</v>
          </cell>
          <cell r="B346" t="str">
            <v>人件費計</v>
          </cell>
          <cell r="C346" t="str">
            <v>6200</v>
          </cell>
        </row>
        <row r="347">
          <cell r="A347">
            <v>6210</v>
          </cell>
          <cell r="B347" t="str">
            <v>広告宣伝費</v>
          </cell>
          <cell r="C347" t="str">
            <v>6210</v>
          </cell>
        </row>
        <row r="348">
          <cell r="A348">
            <v>6220</v>
          </cell>
          <cell r="B348" t="str">
            <v>ﾁﾗｼ費</v>
          </cell>
          <cell r="C348" t="str">
            <v>6220</v>
          </cell>
        </row>
        <row r="349">
          <cell r="A349">
            <v>6230</v>
          </cell>
          <cell r="B349" t="str">
            <v>催事費</v>
          </cell>
          <cell r="C349" t="str">
            <v>6230</v>
          </cell>
        </row>
        <row r="350">
          <cell r="A350">
            <v>6240</v>
          </cell>
          <cell r="B350" t="str">
            <v>装飾費</v>
          </cell>
          <cell r="C350" t="str">
            <v>6240</v>
          </cell>
        </row>
        <row r="351">
          <cell r="A351">
            <v>6250</v>
          </cell>
          <cell r="B351" t="str">
            <v>包装費</v>
          </cell>
          <cell r="C351" t="str">
            <v>6250</v>
          </cell>
        </row>
        <row r="352">
          <cell r="A352">
            <v>6251</v>
          </cell>
          <cell r="B352" t="str">
            <v>包装費-連結会社</v>
          </cell>
          <cell r="C352" t="str">
            <v>6251</v>
          </cell>
        </row>
        <row r="353">
          <cell r="A353">
            <v>6252</v>
          </cell>
          <cell r="B353" t="str">
            <v>包装費-非連子・関連会社</v>
          </cell>
          <cell r="C353" t="str">
            <v>6252</v>
          </cell>
        </row>
        <row r="354">
          <cell r="A354">
            <v>6253</v>
          </cell>
          <cell r="B354" t="str">
            <v>包装費-その他</v>
          </cell>
          <cell r="C354" t="str">
            <v>6253</v>
          </cell>
        </row>
        <row r="355">
          <cell r="A355">
            <v>6260</v>
          </cell>
          <cell r="B355" t="str">
            <v>販売用備品費</v>
          </cell>
          <cell r="C355" t="str">
            <v>6260</v>
          </cell>
        </row>
        <row r="356">
          <cell r="A356">
            <v>6270</v>
          </cell>
          <cell r="B356" t="str">
            <v>販売用備品賃借料</v>
          </cell>
          <cell r="C356" t="str">
            <v>6270</v>
          </cell>
        </row>
        <row r="357">
          <cell r="A357">
            <v>6280</v>
          </cell>
          <cell r="B357" t="str">
            <v>販売雑費</v>
          </cell>
          <cell r="C357" t="str">
            <v>6280</v>
          </cell>
        </row>
        <row r="358">
          <cell r="A358">
            <v>6281</v>
          </cell>
          <cell r="B358" t="str">
            <v>販売雑費-連結会社</v>
          </cell>
          <cell r="C358" t="str">
            <v>6281</v>
          </cell>
        </row>
        <row r="359">
          <cell r="A359">
            <v>6282</v>
          </cell>
          <cell r="B359" t="str">
            <v>販売雑費-非連子・関連会社</v>
          </cell>
          <cell r="C359" t="str">
            <v>6282</v>
          </cell>
        </row>
        <row r="360">
          <cell r="A360">
            <v>6283</v>
          </cell>
          <cell r="B360" t="str">
            <v>販売雑費-その他</v>
          </cell>
          <cell r="C360" t="str">
            <v>6283</v>
          </cell>
        </row>
        <row r="361">
          <cell r="A361">
            <v>6300</v>
          </cell>
          <cell r="B361" t="str">
            <v>販売促進費</v>
          </cell>
          <cell r="C361" t="str">
            <v>6300</v>
          </cell>
        </row>
        <row r="362">
          <cell r="A362">
            <v>6310</v>
          </cell>
          <cell r="B362" t="str">
            <v>水道光熱費</v>
          </cell>
          <cell r="C362" t="str">
            <v>6310</v>
          </cell>
        </row>
        <row r="363">
          <cell r="A363">
            <v>6320</v>
          </cell>
          <cell r="B363" t="str">
            <v>地代家賃</v>
          </cell>
          <cell r="C363" t="str">
            <v>6320</v>
          </cell>
        </row>
        <row r="364">
          <cell r="A364">
            <v>6321</v>
          </cell>
          <cell r="B364" t="str">
            <v>地代家賃-連結会社</v>
          </cell>
          <cell r="C364" t="str">
            <v>6321</v>
          </cell>
        </row>
        <row r="365">
          <cell r="A365">
            <v>6322</v>
          </cell>
          <cell r="B365" t="str">
            <v>地代家賃-非連子・関連会社</v>
          </cell>
          <cell r="C365" t="str">
            <v>6322</v>
          </cell>
        </row>
        <row r="366">
          <cell r="A366">
            <v>6323</v>
          </cell>
          <cell r="B366" t="str">
            <v>地代家賃-その他</v>
          </cell>
          <cell r="C366" t="str">
            <v>6323</v>
          </cell>
        </row>
        <row r="367">
          <cell r="A367">
            <v>6360</v>
          </cell>
          <cell r="B367" t="str">
            <v>ﾘ-ｽ料</v>
          </cell>
          <cell r="C367" t="str">
            <v>6360</v>
          </cell>
        </row>
        <row r="368">
          <cell r="A368">
            <v>6370</v>
          </cell>
          <cell r="B368" t="str">
            <v>店舗維持費</v>
          </cell>
          <cell r="C368" t="str">
            <v>6370</v>
          </cell>
        </row>
        <row r="369">
          <cell r="A369">
            <v>6371</v>
          </cell>
          <cell r="B369" t="str">
            <v>店舗維持費-連結会社</v>
          </cell>
          <cell r="C369" t="str">
            <v>6371</v>
          </cell>
        </row>
        <row r="370">
          <cell r="A370">
            <v>6372</v>
          </cell>
          <cell r="B370" t="str">
            <v>店舗維持費-非連子・関連会社</v>
          </cell>
          <cell r="C370" t="str">
            <v>6372</v>
          </cell>
        </row>
        <row r="371">
          <cell r="A371">
            <v>6373</v>
          </cell>
          <cell r="B371" t="str">
            <v>店舗維持費-その他</v>
          </cell>
          <cell r="C371" t="str">
            <v>6373</v>
          </cell>
        </row>
        <row r="372">
          <cell r="A372">
            <v>6380</v>
          </cell>
          <cell r="B372" t="str">
            <v>修繕費</v>
          </cell>
          <cell r="C372" t="str">
            <v>6380</v>
          </cell>
        </row>
        <row r="373">
          <cell r="A373">
            <v>6381</v>
          </cell>
          <cell r="B373" t="str">
            <v>修繕費-連結会社</v>
          </cell>
          <cell r="C373" t="str">
            <v>6381</v>
          </cell>
        </row>
        <row r="374">
          <cell r="A374">
            <v>6382</v>
          </cell>
          <cell r="B374" t="str">
            <v>修繕費-非連子・関連会社</v>
          </cell>
          <cell r="C374" t="str">
            <v>6382</v>
          </cell>
        </row>
        <row r="375">
          <cell r="A375">
            <v>6383</v>
          </cell>
          <cell r="B375" t="str">
            <v>修繕費-その他</v>
          </cell>
          <cell r="C375" t="str">
            <v>6383</v>
          </cell>
        </row>
        <row r="376">
          <cell r="A376">
            <v>6390</v>
          </cell>
          <cell r="B376" t="str">
            <v>消耗備品費</v>
          </cell>
          <cell r="C376" t="str">
            <v>6390</v>
          </cell>
        </row>
        <row r="377">
          <cell r="A377">
            <v>6391</v>
          </cell>
          <cell r="B377" t="str">
            <v>消耗備品費-連結会社</v>
          </cell>
          <cell r="C377" t="str">
            <v>6391</v>
          </cell>
        </row>
        <row r="378">
          <cell r="A378">
            <v>6392</v>
          </cell>
          <cell r="B378" t="str">
            <v>消耗備品費-非連子・関連会社</v>
          </cell>
          <cell r="C378" t="str">
            <v>6392</v>
          </cell>
        </row>
        <row r="379">
          <cell r="A379">
            <v>6393</v>
          </cell>
          <cell r="B379" t="str">
            <v>消耗備品費-その他</v>
          </cell>
          <cell r="C379" t="str">
            <v>6393</v>
          </cell>
        </row>
        <row r="380">
          <cell r="A380">
            <v>6400</v>
          </cell>
          <cell r="B380" t="str">
            <v>建物等減価償却費</v>
          </cell>
          <cell r="C380" t="str">
            <v>6400</v>
          </cell>
        </row>
        <row r="381">
          <cell r="A381">
            <v>6410</v>
          </cell>
          <cell r="B381" t="str">
            <v>車両・器具減価償却費</v>
          </cell>
          <cell r="C381" t="str">
            <v>6410</v>
          </cell>
        </row>
        <row r="382">
          <cell r="A382">
            <v>6420</v>
          </cell>
          <cell r="B382" t="str">
            <v>共通内装工事負担金受入(▲)</v>
          </cell>
          <cell r="C382" t="str">
            <v>6420</v>
          </cell>
        </row>
        <row r="383">
          <cell r="A383">
            <v>6430</v>
          </cell>
          <cell r="B383" t="str">
            <v>設備償却費</v>
          </cell>
          <cell r="C383" t="str">
            <v>6430</v>
          </cell>
        </row>
        <row r="384">
          <cell r="A384">
            <v>6500</v>
          </cell>
          <cell r="B384" t="str">
            <v>設備費計</v>
          </cell>
          <cell r="C384" t="str">
            <v>6500</v>
          </cell>
        </row>
        <row r="385">
          <cell r="A385">
            <v>6510</v>
          </cell>
          <cell r="B385" t="str">
            <v>旅費交通費</v>
          </cell>
          <cell r="C385" t="str">
            <v>6510</v>
          </cell>
        </row>
        <row r="386">
          <cell r="A386">
            <v>6511</v>
          </cell>
          <cell r="B386" t="str">
            <v>旅費交通費-連結会社</v>
          </cell>
          <cell r="C386" t="str">
            <v>6511</v>
          </cell>
        </row>
        <row r="387">
          <cell r="A387">
            <v>6512</v>
          </cell>
          <cell r="B387" t="str">
            <v>旅費交通費-非連子・関連会社</v>
          </cell>
          <cell r="C387" t="str">
            <v>6512</v>
          </cell>
        </row>
        <row r="388">
          <cell r="A388">
            <v>6513</v>
          </cell>
          <cell r="B388" t="str">
            <v>旅費交通費-その他</v>
          </cell>
          <cell r="C388" t="str">
            <v>6513</v>
          </cell>
        </row>
        <row r="389">
          <cell r="A389">
            <v>6520</v>
          </cell>
          <cell r="B389" t="str">
            <v>接待交際費</v>
          </cell>
          <cell r="C389" t="str">
            <v>6520</v>
          </cell>
        </row>
        <row r="390">
          <cell r="A390">
            <v>6530</v>
          </cell>
          <cell r="B390" t="str">
            <v>通信費</v>
          </cell>
          <cell r="C390" t="str">
            <v>6530</v>
          </cell>
        </row>
        <row r="391">
          <cell r="A391">
            <v>6540</v>
          </cell>
          <cell r="B391" t="str">
            <v>公租公課</v>
          </cell>
          <cell r="C391" t="str">
            <v>6540</v>
          </cell>
        </row>
        <row r="392">
          <cell r="A392">
            <v>6560</v>
          </cell>
          <cell r="B392" t="str">
            <v>調査研究費</v>
          </cell>
          <cell r="C392" t="str">
            <v>6560</v>
          </cell>
        </row>
        <row r="393">
          <cell r="A393">
            <v>6570</v>
          </cell>
          <cell r="B393" t="str">
            <v>事務用消耗品費</v>
          </cell>
          <cell r="C393" t="str">
            <v>6570</v>
          </cell>
        </row>
        <row r="394">
          <cell r="A394">
            <v>6571</v>
          </cell>
          <cell r="B394" t="str">
            <v>事務用消耗品費-連結会社</v>
          </cell>
          <cell r="C394" t="str">
            <v>6571</v>
          </cell>
        </row>
        <row r="395">
          <cell r="A395">
            <v>6572</v>
          </cell>
          <cell r="B395" t="str">
            <v>事務用消耗品費-非連子・関連会社</v>
          </cell>
          <cell r="C395" t="str">
            <v>6572</v>
          </cell>
        </row>
        <row r="396">
          <cell r="A396">
            <v>6573</v>
          </cell>
          <cell r="B396" t="str">
            <v>事務用消耗品費-その他</v>
          </cell>
          <cell r="C396" t="str">
            <v>6573</v>
          </cell>
        </row>
        <row r="397">
          <cell r="A397">
            <v>6580</v>
          </cell>
          <cell r="B397" t="str">
            <v>損害保険料</v>
          </cell>
          <cell r="C397" t="str">
            <v>6580</v>
          </cell>
        </row>
        <row r="398">
          <cell r="A398">
            <v>6590</v>
          </cell>
          <cell r="B398" t="str">
            <v>寄付金</v>
          </cell>
          <cell r="C398" t="str">
            <v>6590</v>
          </cell>
        </row>
        <row r="399">
          <cell r="A399">
            <v>6600</v>
          </cell>
          <cell r="B399" t="str">
            <v>報酬及び料金</v>
          </cell>
          <cell r="C399" t="str">
            <v>6600</v>
          </cell>
        </row>
        <row r="400">
          <cell r="A400">
            <v>6610</v>
          </cell>
          <cell r="B400" t="str">
            <v>内部経費負担金</v>
          </cell>
          <cell r="C400" t="str">
            <v>6610</v>
          </cell>
        </row>
        <row r="401">
          <cell r="A401">
            <v>6611</v>
          </cell>
          <cell r="B401" t="str">
            <v>本社経費負担金</v>
          </cell>
          <cell r="C401" t="str">
            <v>6611</v>
          </cell>
        </row>
        <row r="402">
          <cell r="A402">
            <v>6612</v>
          </cell>
          <cell r="B402" t="str">
            <v>本社経費負担金受入(▲)</v>
          </cell>
          <cell r="C402" t="str">
            <v>6612</v>
          </cell>
        </row>
        <row r="403">
          <cell r="A403">
            <v>6613</v>
          </cell>
          <cell r="B403" t="str">
            <v>事業部経費負担金</v>
          </cell>
          <cell r="C403" t="str">
            <v>6613</v>
          </cell>
        </row>
        <row r="404">
          <cell r="A404">
            <v>6614</v>
          </cell>
          <cell r="B404" t="str">
            <v>事業部経費負担金受入(▲)</v>
          </cell>
          <cell r="C404" t="str">
            <v>6614</v>
          </cell>
        </row>
        <row r="405">
          <cell r="A405">
            <v>6615</v>
          </cell>
          <cell r="B405" t="str">
            <v>商品部経費負担金</v>
          </cell>
          <cell r="C405" t="str">
            <v>6615</v>
          </cell>
        </row>
        <row r="406">
          <cell r="A406">
            <v>6616</v>
          </cell>
          <cell r="B406" t="str">
            <v>商品部経費負担金受入(▲)</v>
          </cell>
          <cell r="C406" t="str">
            <v>6616</v>
          </cell>
        </row>
        <row r="407">
          <cell r="A407">
            <v>6630</v>
          </cell>
          <cell r="B407" t="str">
            <v>経費負担金</v>
          </cell>
          <cell r="C407" t="str">
            <v>6630</v>
          </cell>
        </row>
        <row r="408">
          <cell r="A408">
            <v>6631</v>
          </cell>
          <cell r="B408" t="str">
            <v>経費負担金-連結会社</v>
          </cell>
          <cell r="C408" t="str">
            <v>6631</v>
          </cell>
        </row>
        <row r="409">
          <cell r="A409">
            <v>6632</v>
          </cell>
          <cell r="B409" t="str">
            <v>経費負担金-費連子・関連会社</v>
          </cell>
          <cell r="C409" t="str">
            <v>6632</v>
          </cell>
        </row>
        <row r="410">
          <cell r="A410">
            <v>6633</v>
          </cell>
          <cell r="B410" t="str">
            <v>経費負担金-その他</v>
          </cell>
          <cell r="C410" t="str">
            <v>6633</v>
          </cell>
        </row>
        <row r="411">
          <cell r="A411">
            <v>6640</v>
          </cell>
          <cell r="B411" t="str">
            <v>経費負担金受入(▲)</v>
          </cell>
          <cell r="C411" t="str">
            <v>6640</v>
          </cell>
        </row>
        <row r="412">
          <cell r="A412">
            <v>6641</v>
          </cell>
          <cell r="B412" t="str">
            <v>経負担受入-連結会社(▲)</v>
          </cell>
          <cell r="C412" t="str">
            <v>6641</v>
          </cell>
        </row>
        <row r="413">
          <cell r="A413">
            <v>6642</v>
          </cell>
          <cell r="B413" t="str">
            <v>経負担受入-非連子・関連(▲)</v>
          </cell>
          <cell r="C413" t="str">
            <v>6642</v>
          </cell>
        </row>
        <row r="414">
          <cell r="A414">
            <v>6643</v>
          </cell>
          <cell r="B414" t="str">
            <v>経負担受入-その他(▲)</v>
          </cell>
          <cell r="C414" t="str">
            <v>6643</v>
          </cell>
        </row>
        <row r="415">
          <cell r="A415">
            <v>6670</v>
          </cell>
          <cell r="B415" t="str">
            <v>販売支払手数料</v>
          </cell>
          <cell r="C415" t="str">
            <v>6670</v>
          </cell>
        </row>
        <row r="416">
          <cell r="A416">
            <v>6671</v>
          </cell>
          <cell r="B416" t="str">
            <v>販売支払手数料-連結会社</v>
          </cell>
          <cell r="C416" t="str">
            <v>6671</v>
          </cell>
        </row>
        <row r="417">
          <cell r="A417">
            <v>6672</v>
          </cell>
          <cell r="B417" t="str">
            <v>販売支払手数料-非連子・関連</v>
          </cell>
          <cell r="C417" t="str">
            <v>6672</v>
          </cell>
        </row>
        <row r="418">
          <cell r="A418">
            <v>6673</v>
          </cell>
          <cell r="B418" t="str">
            <v>販売支払手数料-その他</v>
          </cell>
          <cell r="C418" t="str">
            <v>6673</v>
          </cell>
        </row>
        <row r="419">
          <cell r="A419">
            <v>6690</v>
          </cell>
          <cell r="B419" t="str">
            <v>貸倒損失</v>
          </cell>
          <cell r="C419" t="str">
            <v>6690</v>
          </cell>
        </row>
        <row r="420">
          <cell r="A420">
            <v>6700</v>
          </cell>
          <cell r="B420" t="str">
            <v>貸倒引当金繰入額</v>
          </cell>
          <cell r="C420" t="str">
            <v>6700</v>
          </cell>
        </row>
        <row r="421">
          <cell r="A421">
            <v>6710</v>
          </cell>
          <cell r="B421" t="str">
            <v>雑費</v>
          </cell>
          <cell r="C421" t="str">
            <v>6710</v>
          </cell>
        </row>
        <row r="422">
          <cell r="A422">
            <v>6760</v>
          </cell>
          <cell r="B422" t="str">
            <v>ソフトウエア等償却費</v>
          </cell>
          <cell r="C422" t="str">
            <v>6760</v>
          </cell>
        </row>
        <row r="423">
          <cell r="A423">
            <v>6800</v>
          </cell>
          <cell r="B423" t="str">
            <v>一般費計</v>
          </cell>
          <cell r="C423" t="str">
            <v>6800</v>
          </cell>
        </row>
        <row r="424">
          <cell r="A424">
            <v>6900</v>
          </cell>
          <cell r="B424" t="str">
            <v>販売費及び一般管理費</v>
          </cell>
          <cell r="C424" t="str">
            <v>6900</v>
          </cell>
        </row>
        <row r="425">
          <cell r="A425">
            <v>6990</v>
          </cell>
          <cell r="B425" t="str">
            <v>営業利益</v>
          </cell>
          <cell r="C425" t="str">
            <v>6990</v>
          </cell>
        </row>
        <row r="426">
          <cell r="A426">
            <v>7010</v>
          </cell>
          <cell r="B426" t="str">
            <v>受取利息</v>
          </cell>
          <cell r="C426" t="str">
            <v>7010</v>
          </cell>
        </row>
        <row r="427">
          <cell r="A427">
            <v>7011</v>
          </cell>
          <cell r="B427" t="str">
            <v>受取利息－連結会社</v>
          </cell>
          <cell r="C427" t="str">
            <v>7011</v>
          </cell>
        </row>
        <row r="428">
          <cell r="A428">
            <v>7012</v>
          </cell>
          <cell r="B428" t="str">
            <v>受取利息－非連子・関連会社</v>
          </cell>
          <cell r="C428" t="str">
            <v>7012</v>
          </cell>
        </row>
        <row r="429">
          <cell r="A429">
            <v>7013</v>
          </cell>
          <cell r="B429" t="str">
            <v>受取利息－その他</v>
          </cell>
          <cell r="C429" t="str">
            <v>7013</v>
          </cell>
        </row>
        <row r="430">
          <cell r="A430">
            <v>7030</v>
          </cell>
          <cell r="B430" t="str">
            <v>受取配当金</v>
          </cell>
          <cell r="C430" t="str">
            <v>7030</v>
          </cell>
        </row>
        <row r="431">
          <cell r="A431">
            <v>7031</v>
          </cell>
          <cell r="B431" t="str">
            <v>受取配当－連結会社</v>
          </cell>
          <cell r="C431" t="str">
            <v>7031</v>
          </cell>
        </row>
        <row r="432">
          <cell r="A432">
            <v>7032</v>
          </cell>
          <cell r="B432" t="str">
            <v>受取配当－非連子・関連会社</v>
          </cell>
          <cell r="C432" t="str">
            <v>7032</v>
          </cell>
        </row>
        <row r="433">
          <cell r="A433">
            <v>7033</v>
          </cell>
          <cell r="B433" t="str">
            <v>受取配当－その他</v>
          </cell>
          <cell r="C433" t="str">
            <v>7033</v>
          </cell>
        </row>
        <row r="434">
          <cell r="A434">
            <v>7050</v>
          </cell>
          <cell r="B434" t="str">
            <v>有価証券売却益</v>
          </cell>
          <cell r="C434" t="str">
            <v>7050</v>
          </cell>
        </row>
        <row r="435">
          <cell r="A435">
            <v>7060</v>
          </cell>
          <cell r="B435" t="str">
            <v>為替差益</v>
          </cell>
          <cell r="C435" t="str">
            <v>7060</v>
          </cell>
        </row>
        <row r="436">
          <cell r="A436">
            <v>7070</v>
          </cell>
          <cell r="B436" t="str">
            <v>雑収入</v>
          </cell>
          <cell r="C436" t="str">
            <v>7070</v>
          </cell>
        </row>
        <row r="437">
          <cell r="A437">
            <v>7071</v>
          </cell>
          <cell r="B437" t="str">
            <v>雑収入-連結会社</v>
          </cell>
          <cell r="C437" t="str">
            <v>7071</v>
          </cell>
        </row>
        <row r="438">
          <cell r="A438">
            <v>7072</v>
          </cell>
          <cell r="B438" t="str">
            <v>雑収入-非連子・関連会社</v>
          </cell>
          <cell r="C438" t="str">
            <v>7072</v>
          </cell>
        </row>
        <row r="439">
          <cell r="A439">
            <v>7073</v>
          </cell>
          <cell r="B439" t="str">
            <v>雑収入-その他</v>
          </cell>
          <cell r="C439" t="str">
            <v>7073</v>
          </cell>
        </row>
        <row r="440">
          <cell r="A440">
            <v>7080</v>
          </cell>
          <cell r="B440" t="str">
            <v>有価証券利息</v>
          </cell>
          <cell r="C440" t="str">
            <v>7080</v>
          </cell>
        </row>
        <row r="441">
          <cell r="A441">
            <v>7090</v>
          </cell>
          <cell r="B441" t="str">
            <v>不突合調整勘定　営業外</v>
          </cell>
          <cell r="C441" t="str">
            <v>7090</v>
          </cell>
        </row>
        <row r="442">
          <cell r="A442">
            <v>7100</v>
          </cell>
          <cell r="B442" t="str">
            <v>営業外収益計</v>
          </cell>
          <cell r="C442" t="str">
            <v>7100</v>
          </cell>
        </row>
        <row r="443">
          <cell r="A443">
            <v>7210</v>
          </cell>
          <cell r="B443" t="str">
            <v>支払利息</v>
          </cell>
          <cell r="C443" t="str">
            <v>7210</v>
          </cell>
        </row>
        <row r="444">
          <cell r="A444">
            <v>7211</v>
          </cell>
          <cell r="B444" t="str">
            <v>支払利息-連結会社</v>
          </cell>
          <cell r="C444" t="str">
            <v>7211</v>
          </cell>
        </row>
        <row r="445">
          <cell r="A445">
            <v>7212</v>
          </cell>
          <cell r="B445" t="str">
            <v>支払利息-非連子・関連会社</v>
          </cell>
          <cell r="C445" t="str">
            <v>7212</v>
          </cell>
        </row>
        <row r="446">
          <cell r="A446">
            <v>7213</v>
          </cell>
          <cell r="B446" t="str">
            <v>支払利息-その他</v>
          </cell>
          <cell r="C446" t="str">
            <v>7213</v>
          </cell>
        </row>
        <row r="447">
          <cell r="A447">
            <v>7230</v>
          </cell>
          <cell r="B447" t="str">
            <v>有価証券売却損</v>
          </cell>
          <cell r="C447" t="str">
            <v>7230</v>
          </cell>
        </row>
        <row r="448">
          <cell r="A448">
            <v>7250</v>
          </cell>
          <cell r="B448" t="str">
            <v>貸倒損失</v>
          </cell>
          <cell r="C448" t="str">
            <v>7250</v>
          </cell>
        </row>
        <row r="449">
          <cell r="A449">
            <v>7260</v>
          </cell>
          <cell r="B449" t="str">
            <v>貸倒引当金繰入額</v>
          </cell>
          <cell r="C449" t="str">
            <v>7260</v>
          </cell>
        </row>
        <row r="450">
          <cell r="A450">
            <v>7270</v>
          </cell>
          <cell r="B450" t="str">
            <v>繰延資産償却費</v>
          </cell>
          <cell r="C450" t="str">
            <v>7270</v>
          </cell>
        </row>
        <row r="451">
          <cell r="A451">
            <v>7275</v>
          </cell>
          <cell r="B451" t="str">
            <v>為替差損</v>
          </cell>
          <cell r="C451" t="str">
            <v>7275</v>
          </cell>
        </row>
        <row r="452">
          <cell r="A452">
            <v>7280</v>
          </cell>
          <cell r="B452" t="str">
            <v>雑損失</v>
          </cell>
          <cell r="C452" t="str">
            <v>7280</v>
          </cell>
        </row>
        <row r="453">
          <cell r="A453">
            <v>7281</v>
          </cell>
          <cell r="B453" t="str">
            <v>雑損失-連結会社</v>
          </cell>
          <cell r="C453" t="str">
            <v>7281</v>
          </cell>
        </row>
        <row r="454">
          <cell r="A454">
            <v>7282</v>
          </cell>
          <cell r="B454" t="str">
            <v>雑損失-非連子</v>
          </cell>
          <cell r="C454" t="str">
            <v>7282</v>
          </cell>
        </row>
        <row r="455">
          <cell r="A455">
            <v>7283</v>
          </cell>
          <cell r="B455" t="str">
            <v>雑損失-関連会社</v>
          </cell>
          <cell r="C455" t="str">
            <v>7283</v>
          </cell>
        </row>
        <row r="456">
          <cell r="A456">
            <v>7285</v>
          </cell>
          <cell r="B456" t="str">
            <v>社債利息</v>
          </cell>
          <cell r="C456" t="str">
            <v>7285</v>
          </cell>
        </row>
        <row r="457">
          <cell r="A457">
            <v>7290</v>
          </cell>
          <cell r="B457" t="str">
            <v>不突合調整勘定　営業外</v>
          </cell>
          <cell r="C457" t="str">
            <v>7290</v>
          </cell>
        </row>
        <row r="458">
          <cell r="A458">
            <v>7300</v>
          </cell>
          <cell r="B458" t="str">
            <v>営業外費用計</v>
          </cell>
          <cell r="C458" t="str">
            <v>7300</v>
          </cell>
        </row>
        <row r="459">
          <cell r="A459">
            <v>7400</v>
          </cell>
          <cell r="B459" t="str">
            <v>経常利益</v>
          </cell>
          <cell r="C459" t="str">
            <v>7400</v>
          </cell>
        </row>
        <row r="460">
          <cell r="A460">
            <v>8020</v>
          </cell>
          <cell r="B460" t="str">
            <v>固定資産売却益</v>
          </cell>
          <cell r="C460" t="str">
            <v>8020</v>
          </cell>
        </row>
        <row r="461">
          <cell r="A461">
            <v>8030</v>
          </cell>
          <cell r="B461" t="str">
            <v>その他特別利益</v>
          </cell>
          <cell r="C461" t="str">
            <v>8030</v>
          </cell>
        </row>
        <row r="462">
          <cell r="A462">
            <v>8031</v>
          </cell>
          <cell r="B462" t="str">
            <v>転籍者退職金受入-連結会社</v>
          </cell>
          <cell r="C462" t="str">
            <v>8031</v>
          </cell>
        </row>
        <row r="463">
          <cell r="A463">
            <v>8032</v>
          </cell>
          <cell r="B463" t="str">
            <v>転籍者退職金受入-非連子・関</v>
          </cell>
          <cell r="C463" t="str">
            <v>8032</v>
          </cell>
        </row>
        <row r="464">
          <cell r="A464">
            <v>8033</v>
          </cell>
          <cell r="B464" t="str">
            <v>転籍者退職金受入-その他</v>
          </cell>
          <cell r="C464" t="str">
            <v>8033</v>
          </cell>
        </row>
        <row r="465">
          <cell r="A465">
            <v>8034</v>
          </cell>
          <cell r="B465" t="str">
            <v>特別利益(その他)-連結会社</v>
          </cell>
          <cell r="C465" t="str">
            <v>8034</v>
          </cell>
        </row>
        <row r="466">
          <cell r="A466">
            <v>8035</v>
          </cell>
          <cell r="B466" t="str">
            <v>特別利益(その他)-非連子・関</v>
          </cell>
          <cell r="C466" t="str">
            <v>8035</v>
          </cell>
        </row>
        <row r="467">
          <cell r="A467">
            <v>8036</v>
          </cell>
          <cell r="B467" t="str">
            <v>特別利益(その他)-その他</v>
          </cell>
          <cell r="C467" t="str">
            <v>8036</v>
          </cell>
        </row>
        <row r="468">
          <cell r="A468">
            <v>8040</v>
          </cell>
          <cell r="B468" t="str">
            <v>投資有価証券売却益</v>
          </cell>
          <cell r="C468" t="str">
            <v>8040</v>
          </cell>
        </row>
        <row r="469">
          <cell r="A469">
            <v>8050</v>
          </cell>
          <cell r="B469" t="str">
            <v>関係会社株式売却益</v>
          </cell>
          <cell r="C469" t="str">
            <v>8050</v>
          </cell>
        </row>
        <row r="470">
          <cell r="A470">
            <v>8060</v>
          </cell>
          <cell r="B470" t="str">
            <v>前期損益修正益</v>
          </cell>
          <cell r="C470" t="str">
            <v>8060</v>
          </cell>
        </row>
        <row r="471">
          <cell r="A471">
            <v>8100</v>
          </cell>
          <cell r="B471" t="str">
            <v>特別利益計</v>
          </cell>
          <cell r="C471" t="str">
            <v>8100</v>
          </cell>
        </row>
        <row r="472">
          <cell r="A472">
            <v>8220</v>
          </cell>
          <cell r="B472" t="str">
            <v>固定資産除却損</v>
          </cell>
          <cell r="C472" t="str">
            <v>8220</v>
          </cell>
        </row>
        <row r="473">
          <cell r="A473">
            <v>8221</v>
          </cell>
          <cell r="B473" t="str">
            <v>固定資産売却損</v>
          </cell>
          <cell r="C473" t="str">
            <v>8221</v>
          </cell>
        </row>
        <row r="474">
          <cell r="A474">
            <v>8230</v>
          </cell>
          <cell r="B474" t="str">
            <v>その他特別損失</v>
          </cell>
          <cell r="C474" t="str">
            <v>8230</v>
          </cell>
        </row>
        <row r="475">
          <cell r="A475">
            <v>8231</v>
          </cell>
          <cell r="B475" t="str">
            <v>転籍者退職金-連結会社</v>
          </cell>
          <cell r="C475" t="str">
            <v>8231</v>
          </cell>
        </row>
        <row r="476">
          <cell r="A476">
            <v>8232</v>
          </cell>
          <cell r="B476" t="str">
            <v>転籍者退職金-非連子・関連会</v>
          </cell>
          <cell r="C476" t="str">
            <v>8232</v>
          </cell>
        </row>
        <row r="477">
          <cell r="A477">
            <v>8233</v>
          </cell>
          <cell r="B477" t="str">
            <v>転籍者退職金-その他</v>
          </cell>
          <cell r="C477" t="str">
            <v>8233</v>
          </cell>
        </row>
        <row r="478">
          <cell r="A478">
            <v>8234</v>
          </cell>
          <cell r="B478" t="str">
            <v>特別損失(その他)-連結会社</v>
          </cell>
          <cell r="C478" t="str">
            <v>8234</v>
          </cell>
        </row>
        <row r="479">
          <cell r="A479">
            <v>8235</v>
          </cell>
          <cell r="B479" t="str">
            <v>特別損失(その他)-非連子・関</v>
          </cell>
          <cell r="C479" t="str">
            <v>8235</v>
          </cell>
        </row>
        <row r="480">
          <cell r="A480">
            <v>8236</v>
          </cell>
          <cell r="B480" t="str">
            <v>特別損失(その他)-その他</v>
          </cell>
          <cell r="C480" t="str">
            <v>8236</v>
          </cell>
        </row>
        <row r="481">
          <cell r="A481">
            <v>8240</v>
          </cell>
          <cell r="B481" t="str">
            <v>投資有価証券売却損</v>
          </cell>
          <cell r="C481" t="str">
            <v>8240</v>
          </cell>
        </row>
        <row r="482">
          <cell r="A482">
            <v>8250</v>
          </cell>
          <cell r="B482" t="str">
            <v>投資有価証券売却損</v>
          </cell>
          <cell r="C482" t="str">
            <v>8250</v>
          </cell>
        </row>
        <row r="483">
          <cell r="A483">
            <v>8260</v>
          </cell>
          <cell r="B483" t="str">
            <v>前期損益修正損</v>
          </cell>
          <cell r="C483" t="str">
            <v>8260</v>
          </cell>
        </row>
        <row r="484">
          <cell r="A484">
            <v>8300</v>
          </cell>
          <cell r="B484" t="str">
            <v>特別損失計</v>
          </cell>
          <cell r="C484" t="str">
            <v>8300</v>
          </cell>
        </row>
        <row r="485">
          <cell r="A485">
            <v>8400</v>
          </cell>
          <cell r="B485" t="str">
            <v>税金等調整前当期純損益</v>
          </cell>
          <cell r="C485" t="str">
            <v>8400</v>
          </cell>
        </row>
        <row r="486">
          <cell r="A486">
            <v>8500</v>
          </cell>
          <cell r="B486" t="str">
            <v>法人税及び住民税</v>
          </cell>
          <cell r="C486" t="str">
            <v>8500</v>
          </cell>
        </row>
        <row r="487">
          <cell r="A487">
            <v>8510</v>
          </cell>
          <cell r="B487" t="str">
            <v>法人税等追徴額</v>
          </cell>
          <cell r="C487" t="str">
            <v>8510</v>
          </cell>
        </row>
        <row r="488">
          <cell r="A488">
            <v>8520</v>
          </cell>
          <cell r="B488" t="str">
            <v>法人税等還付額</v>
          </cell>
          <cell r="C488" t="str">
            <v>8520</v>
          </cell>
        </row>
        <row r="489">
          <cell r="A489">
            <v>8550</v>
          </cell>
          <cell r="B489" t="str">
            <v>法人税等調整額</v>
          </cell>
          <cell r="C489" t="str">
            <v>8550</v>
          </cell>
        </row>
        <row r="490">
          <cell r="A490">
            <v>8600</v>
          </cell>
          <cell r="B490" t="str">
            <v>少数株主持分損益</v>
          </cell>
          <cell r="C490" t="str">
            <v>8600</v>
          </cell>
        </row>
        <row r="491">
          <cell r="A491">
            <v>8610</v>
          </cell>
          <cell r="B491" t="str">
            <v>連結調整勘定償却額</v>
          </cell>
          <cell r="C491" t="str">
            <v>8610</v>
          </cell>
        </row>
        <row r="492">
          <cell r="A492">
            <v>8620</v>
          </cell>
          <cell r="B492" t="str">
            <v>持分法による投資損益</v>
          </cell>
          <cell r="C492" t="str">
            <v>8620</v>
          </cell>
        </row>
        <row r="493">
          <cell r="A493">
            <v>8700</v>
          </cell>
          <cell r="B493" t="str">
            <v>当期純利益</v>
          </cell>
          <cell r="C493" t="str">
            <v>8700</v>
          </cell>
        </row>
        <row r="494">
          <cell r="A494">
            <v>8800</v>
          </cell>
          <cell r="B494" t="str">
            <v>剰余金期首残高</v>
          </cell>
          <cell r="C494" t="str">
            <v>8800</v>
          </cell>
        </row>
        <row r="495">
          <cell r="A495">
            <v>8810</v>
          </cell>
          <cell r="B495" t="str">
            <v>剰余金増加高</v>
          </cell>
          <cell r="C495" t="str">
            <v>8810</v>
          </cell>
        </row>
        <row r="496">
          <cell r="A496">
            <v>8820</v>
          </cell>
          <cell r="B496" t="str">
            <v>他剰余増－その他</v>
          </cell>
          <cell r="C496" t="str">
            <v>8820</v>
          </cell>
        </row>
        <row r="497">
          <cell r="A497">
            <v>8830</v>
          </cell>
          <cell r="B497" t="str">
            <v>その他の剰余金減少高</v>
          </cell>
          <cell r="C497" t="str">
            <v>8830</v>
          </cell>
        </row>
        <row r="498">
          <cell r="A498">
            <v>8840</v>
          </cell>
          <cell r="B498" t="str">
            <v>他剰余減－現金配当</v>
          </cell>
          <cell r="C498" t="str">
            <v>8840</v>
          </cell>
        </row>
        <row r="499">
          <cell r="A499">
            <v>8850</v>
          </cell>
          <cell r="B499" t="str">
            <v>他剰余減－株式配当</v>
          </cell>
          <cell r="C499" t="str">
            <v>8850</v>
          </cell>
        </row>
        <row r="500">
          <cell r="A500">
            <v>8860</v>
          </cell>
          <cell r="B500" t="str">
            <v>他剰余減－利益準備金繰入</v>
          </cell>
          <cell r="C500" t="str">
            <v>8860</v>
          </cell>
        </row>
        <row r="501">
          <cell r="A501">
            <v>8870</v>
          </cell>
          <cell r="B501" t="str">
            <v>他剰余減－役員賞与</v>
          </cell>
          <cell r="C501" t="str">
            <v>8870</v>
          </cell>
        </row>
        <row r="502">
          <cell r="A502">
            <v>8880</v>
          </cell>
          <cell r="B502" t="str">
            <v>他剰余減－連結除外</v>
          </cell>
          <cell r="C502" t="str">
            <v>8880</v>
          </cell>
        </row>
        <row r="503">
          <cell r="A503">
            <v>8890</v>
          </cell>
          <cell r="B503" t="str">
            <v>他剰余減－その他</v>
          </cell>
          <cell r="C503" t="str">
            <v>8890</v>
          </cell>
        </row>
        <row r="504">
          <cell r="A504">
            <v>8900</v>
          </cell>
          <cell r="B504" t="str">
            <v>為替換算調整勘定（ＳＳ）</v>
          </cell>
          <cell r="C504" t="str">
            <v>8900</v>
          </cell>
        </row>
        <row r="505">
          <cell r="A505">
            <v>8910</v>
          </cell>
          <cell r="B505" t="str">
            <v>その他の剰余金期末残高</v>
          </cell>
          <cell r="C505" t="str">
            <v>8910</v>
          </cell>
        </row>
        <row r="506">
          <cell r="A506">
            <v>9000</v>
          </cell>
          <cell r="B506" t="str">
            <v>読込先　未実現（棚卸）</v>
          </cell>
          <cell r="C506" t="str">
            <v>9000</v>
          </cell>
        </row>
        <row r="507">
          <cell r="A507">
            <v>9010</v>
          </cell>
          <cell r="B507" t="str">
            <v>読込先　未実現（土地）</v>
          </cell>
          <cell r="C507" t="str">
            <v>9010</v>
          </cell>
        </row>
        <row r="508">
          <cell r="A508">
            <v>9020</v>
          </cell>
          <cell r="B508" t="str">
            <v>換算資本金</v>
          </cell>
          <cell r="C508" t="str">
            <v>9020</v>
          </cell>
        </row>
        <row r="509">
          <cell r="A509">
            <v>9030</v>
          </cell>
          <cell r="B509" t="str">
            <v>換算資本準備金</v>
          </cell>
          <cell r="C509" t="str">
            <v>9030</v>
          </cell>
        </row>
        <row r="510">
          <cell r="A510">
            <v>9040</v>
          </cell>
          <cell r="B510" t="str">
            <v>換算利益準備金</v>
          </cell>
          <cell r="C510" t="str">
            <v>9040</v>
          </cell>
        </row>
        <row r="511">
          <cell r="A511">
            <v>9050</v>
          </cell>
          <cell r="B511" t="str">
            <v>換算投資有価証券</v>
          </cell>
          <cell r="C511" t="str">
            <v>9050</v>
          </cell>
        </row>
        <row r="512">
          <cell r="A512">
            <v>9060</v>
          </cell>
          <cell r="B512" t="str">
            <v>換算長期貸付金</v>
          </cell>
          <cell r="C512" t="str">
            <v>9060</v>
          </cell>
        </row>
        <row r="513">
          <cell r="A513">
            <v>9070</v>
          </cell>
          <cell r="B513" t="str">
            <v>換算出資金</v>
          </cell>
          <cell r="C513" t="str">
            <v>9070</v>
          </cell>
        </row>
        <row r="514">
          <cell r="A514">
            <v>9080</v>
          </cell>
          <cell r="B514" t="str">
            <v>換算投資その他の資産</v>
          </cell>
          <cell r="C514" t="str">
            <v>9080</v>
          </cell>
        </row>
        <row r="515">
          <cell r="A515">
            <v>9090</v>
          </cell>
          <cell r="B515" t="str">
            <v>換算長期借入金</v>
          </cell>
          <cell r="C515" t="str">
            <v>9090</v>
          </cell>
        </row>
        <row r="516">
          <cell r="A516">
            <v>9100</v>
          </cell>
          <cell r="B516" t="str">
            <v>転記先　資本金</v>
          </cell>
          <cell r="C516" t="str">
            <v>9100</v>
          </cell>
        </row>
        <row r="517">
          <cell r="A517">
            <v>9110</v>
          </cell>
          <cell r="B517" t="str">
            <v>転記先　資本剰余金</v>
          </cell>
          <cell r="C517" t="str">
            <v>9110</v>
          </cell>
        </row>
        <row r="518">
          <cell r="A518">
            <v>9120</v>
          </cell>
          <cell r="B518" t="str">
            <v>転記先　為替換算調整勘定</v>
          </cell>
          <cell r="C518" t="str">
            <v>9120</v>
          </cell>
        </row>
        <row r="519">
          <cell r="A519">
            <v>9130</v>
          </cell>
          <cell r="B519" t="str">
            <v>転記先　利益準備金</v>
          </cell>
          <cell r="C519" t="str">
            <v>9130</v>
          </cell>
        </row>
        <row r="520">
          <cell r="A520">
            <v>9140</v>
          </cell>
          <cell r="B520" t="str">
            <v>転記先　利益準備金繰入額</v>
          </cell>
          <cell r="C520" t="str">
            <v>9140</v>
          </cell>
        </row>
        <row r="521">
          <cell r="A521">
            <v>9150</v>
          </cell>
          <cell r="B521" t="str">
            <v>転記先　現金配当金</v>
          </cell>
          <cell r="C521" t="str">
            <v>9150</v>
          </cell>
        </row>
        <row r="522">
          <cell r="A522">
            <v>9160</v>
          </cell>
          <cell r="B522" t="str">
            <v>転記先　役員賞与金</v>
          </cell>
          <cell r="C522" t="str">
            <v>9160</v>
          </cell>
        </row>
        <row r="523">
          <cell r="A523">
            <v>9170</v>
          </cell>
          <cell r="B523" t="str">
            <v>転記先　株式配当</v>
          </cell>
          <cell r="C523" t="str">
            <v>9170</v>
          </cell>
        </row>
        <row r="524">
          <cell r="A524">
            <v>9180</v>
          </cell>
          <cell r="B524" t="str">
            <v>転記先　他剰余金増</v>
          </cell>
          <cell r="C524" t="str">
            <v>9180</v>
          </cell>
        </row>
        <row r="525">
          <cell r="A525">
            <v>9190</v>
          </cell>
          <cell r="B525" t="str">
            <v>転記先　連結除外剰余金減</v>
          </cell>
          <cell r="C525" t="str">
            <v>9190</v>
          </cell>
        </row>
        <row r="526">
          <cell r="A526">
            <v>9200</v>
          </cell>
          <cell r="B526" t="str">
            <v>転記先　少数株主持分</v>
          </cell>
          <cell r="C526" t="str">
            <v>9200</v>
          </cell>
        </row>
        <row r="527">
          <cell r="A527">
            <v>9240</v>
          </cell>
          <cell r="B527" t="str">
            <v>転記先　子会社株式</v>
          </cell>
          <cell r="C527" t="str">
            <v>9240</v>
          </cell>
        </row>
        <row r="528">
          <cell r="A528">
            <v>9250</v>
          </cell>
          <cell r="B528" t="str">
            <v>転記先　投資株式</v>
          </cell>
          <cell r="C528" t="str">
            <v>9250</v>
          </cell>
        </row>
        <row r="529">
          <cell r="A529">
            <v>9260</v>
          </cell>
          <cell r="B529" t="str">
            <v>転記先　連結調整勘定</v>
          </cell>
          <cell r="C529" t="str">
            <v>9260</v>
          </cell>
        </row>
        <row r="530">
          <cell r="A530">
            <v>9270</v>
          </cell>
          <cell r="B530" t="str">
            <v>転記先　連結剰余金</v>
          </cell>
          <cell r="C530" t="str">
            <v>9270</v>
          </cell>
        </row>
        <row r="531">
          <cell r="A531">
            <v>9280</v>
          </cell>
          <cell r="B531" t="str">
            <v>転記先　連調勘定償却</v>
          </cell>
          <cell r="C531" t="str">
            <v>9280</v>
          </cell>
        </row>
        <row r="532">
          <cell r="A532">
            <v>9285</v>
          </cell>
          <cell r="B532" t="str">
            <v>転記先　持分法投資損益</v>
          </cell>
          <cell r="C532" t="str">
            <v>9285</v>
          </cell>
        </row>
        <row r="533">
          <cell r="A533">
            <v>9290</v>
          </cell>
          <cell r="B533" t="str">
            <v>転記先　他剰余金期首</v>
          </cell>
          <cell r="C533" t="str">
            <v>9290</v>
          </cell>
        </row>
        <row r="534">
          <cell r="A534" t="str">
            <v>7410</v>
          </cell>
          <cell r="B534" t="str">
            <v>転記先　受取配当金</v>
          </cell>
          <cell r="C534" t="str">
            <v>9300</v>
          </cell>
        </row>
        <row r="535">
          <cell r="A535" t="str">
            <v>7420</v>
          </cell>
          <cell r="B535" t="str">
            <v>転記先　少数株主持分損益</v>
          </cell>
          <cell r="C535" t="str">
            <v>9310</v>
          </cell>
        </row>
        <row r="536">
          <cell r="A536" t="str">
            <v>7430</v>
          </cell>
          <cell r="B536" t="str">
            <v>転記先　有価証券売却損益</v>
          </cell>
          <cell r="C536" t="str">
            <v>9320</v>
          </cell>
        </row>
        <row r="537">
          <cell r="A537" t="str">
            <v>7440</v>
          </cell>
          <cell r="B537" t="str">
            <v>連結調整勘定償却額当年度分</v>
          </cell>
          <cell r="C537" t="str">
            <v>9430</v>
          </cell>
        </row>
        <row r="538">
          <cell r="A538" t="str">
            <v>7450</v>
          </cell>
          <cell r="B538" t="str">
            <v>連結調整勘定償却額翌年度分</v>
          </cell>
          <cell r="C538" t="str">
            <v>9440</v>
          </cell>
        </row>
        <row r="539">
          <cell r="A539" t="str">
            <v>7460</v>
          </cell>
          <cell r="B539" t="str">
            <v>連結調整勘定償却額第３年度分</v>
          </cell>
          <cell r="C539" t="str">
            <v>9450</v>
          </cell>
        </row>
        <row r="540">
          <cell r="A540" t="str">
            <v>7470</v>
          </cell>
          <cell r="B540" t="str">
            <v>連結調整勘定償却額第４年度分</v>
          </cell>
          <cell r="C540" t="str">
            <v>9460</v>
          </cell>
        </row>
        <row r="541">
          <cell r="A541" t="str">
            <v>7480</v>
          </cell>
          <cell r="B541" t="str">
            <v>連結調整勘定償却額第５年度分</v>
          </cell>
          <cell r="C541" t="str">
            <v>9470</v>
          </cell>
        </row>
        <row r="542">
          <cell r="A542" t="str">
            <v>7490</v>
          </cell>
          <cell r="B542" t="str">
            <v>連結調整勘定償却額第６年度分</v>
          </cell>
          <cell r="C542" t="str">
            <v>9480</v>
          </cell>
        </row>
        <row r="543">
          <cell r="A543" t="str">
            <v>7500</v>
          </cell>
          <cell r="B543" t="str">
            <v>持分比率</v>
          </cell>
          <cell r="C543" t="str">
            <v>9500</v>
          </cell>
        </row>
        <row r="544">
          <cell r="A544" t="str">
            <v>7510</v>
          </cell>
          <cell r="B544" t="str">
            <v>裏書手形</v>
          </cell>
          <cell r="C544" t="str">
            <v>9550</v>
          </cell>
        </row>
        <row r="545">
          <cell r="A545" t="str">
            <v>7520</v>
          </cell>
          <cell r="B545" t="str">
            <v>割引譲渡高</v>
          </cell>
          <cell r="C545" t="str">
            <v>9600</v>
          </cell>
        </row>
        <row r="546">
          <cell r="A546" t="str">
            <v>7530</v>
          </cell>
          <cell r="B546" t="str">
            <v>繰延税金等</v>
          </cell>
          <cell r="C546" t="str">
            <v>9650</v>
          </cell>
        </row>
        <row r="547">
          <cell r="A547" t="str">
            <v>7540</v>
          </cell>
          <cell r="B547" t="str">
            <v>繰延税金等（法人税）</v>
          </cell>
          <cell r="C547" t="str">
            <v>9660</v>
          </cell>
        </row>
        <row r="548">
          <cell r="A548" t="str">
            <v>7550</v>
          </cell>
          <cell r="B548" t="str">
            <v>繰延税金等（事業税）</v>
          </cell>
          <cell r="C548" t="str">
            <v>9670</v>
          </cell>
        </row>
        <row r="549">
          <cell r="A549" t="str">
            <v>7560</v>
          </cell>
        </row>
        <row r="550">
          <cell r="A550" t="str">
            <v>7570</v>
          </cell>
        </row>
        <row r="551">
          <cell r="A551" t="str">
            <v>7580</v>
          </cell>
        </row>
        <row r="552">
          <cell r="A552" t="str">
            <v>7590</v>
          </cell>
        </row>
        <row r="553">
          <cell r="A553" t="str">
            <v>7595</v>
          </cell>
        </row>
        <row r="554">
          <cell r="A554" t="str">
            <v>7600</v>
          </cell>
        </row>
        <row r="555">
          <cell r="A555" t="str">
            <v>7610</v>
          </cell>
        </row>
        <row r="556">
          <cell r="A556" t="str">
            <v>7620</v>
          </cell>
        </row>
        <row r="557">
          <cell r="A557" t="str">
            <v>7630</v>
          </cell>
        </row>
        <row r="558">
          <cell r="A558" t="str">
            <v>7640</v>
          </cell>
        </row>
        <row r="559">
          <cell r="A559" t="str">
            <v>7650</v>
          </cell>
        </row>
        <row r="560">
          <cell r="A560" t="str">
            <v>7660</v>
          </cell>
        </row>
        <row r="561">
          <cell r="A561" t="str">
            <v>7670</v>
          </cell>
        </row>
        <row r="562">
          <cell r="A562" t="str">
            <v>7680</v>
          </cell>
        </row>
        <row r="563">
          <cell r="A563" t="str">
            <v>7690</v>
          </cell>
        </row>
        <row r="564">
          <cell r="A564" t="str">
            <v>7700</v>
          </cell>
        </row>
        <row r="565">
          <cell r="A565" t="str">
            <v>7710</v>
          </cell>
        </row>
        <row r="566">
          <cell r="A566" t="str">
            <v>7720</v>
          </cell>
        </row>
        <row r="567">
          <cell r="A567" t="str">
            <v>7730</v>
          </cell>
        </row>
        <row r="568">
          <cell r="A568" t="str">
            <v>7790</v>
          </cell>
        </row>
        <row r="569">
          <cell r="A569" t="str">
            <v>7810</v>
          </cell>
        </row>
        <row r="570">
          <cell r="A570" t="str">
            <v>7820</v>
          </cell>
        </row>
        <row r="571">
          <cell r="A571" t="str">
            <v>7870</v>
          </cell>
        </row>
        <row r="572">
          <cell r="A572" t="str">
            <v>7880</v>
          </cell>
        </row>
        <row r="573">
          <cell r="A573" t="str">
            <v>7890</v>
          </cell>
        </row>
        <row r="574">
          <cell r="A574" t="str">
            <v>8010</v>
          </cell>
        </row>
        <row r="575">
          <cell r="A575" t="str">
            <v>8020</v>
          </cell>
        </row>
        <row r="576">
          <cell r="A576" t="str">
            <v>8051</v>
          </cell>
        </row>
        <row r="577">
          <cell r="A577" t="str">
            <v>8112</v>
          </cell>
        </row>
        <row r="578">
          <cell r="A578" t="str">
            <v>8113</v>
          </cell>
        </row>
        <row r="579">
          <cell r="A579" t="str">
            <v>8114</v>
          </cell>
        </row>
        <row r="580">
          <cell r="A580" t="str">
            <v>8120</v>
          </cell>
        </row>
        <row r="581">
          <cell r="A581" t="str">
            <v>8140</v>
          </cell>
        </row>
        <row r="582">
          <cell r="A582" t="str">
            <v>8161</v>
          </cell>
        </row>
        <row r="583">
          <cell r="A583" t="str">
            <v>8162</v>
          </cell>
        </row>
        <row r="584">
          <cell r="A584" t="str">
            <v>8163</v>
          </cell>
        </row>
        <row r="585">
          <cell r="A585" t="str">
            <v>8164</v>
          </cell>
        </row>
        <row r="586">
          <cell r="A586" t="str">
            <v>8174</v>
          </cell>
        </row>
        <row r="587">
          <cell r="A587" t="str">
            <v>8180</v>
          </cell>
        </row>
        <row r="588">
          <cell r="A588" t="str">
            <v>8222</v>
          </cell>
        </row>
        <row r="589">
          <cell r="A589" t="str">
            <v>8301</v>
          </cell>
        </row>
        <row r="590">
          <cell r="A590" t="str">
            <v>8320</v>
          </cell>
        </row>
        <row r="591">
          <cell r="A591" t="str">
            <v>8338</v>
          </cell>
        </row>
        <row r="592">
          <cell r="A592" t="str">
            <v>8447</v>
          </cell>
        </row>
        <row r="593">
          <cell r="A593" t="str">
            <v>8469</v>
          </cell>
        </row>
        <row r="594">
          <cell r="A594" t="str">
            <v>c001</v>
          </cell>
        </row>
        <row r="595">
          <cell r="A595" t="str">
            <v>c002</v>
          </cell>
        </row>
        <row r="596">
          <cell r="A596" t="str">
            <v>c011</v>
          </cell>
        </row>
        <row r="597">
          <cell r="A597" t="str">
            <v>c012</v>
          </cell>
        </row>
        <row r="598">
          <cell r="A598" t="str">
            <v>c014</v>
          </cell>
        </row>
        <row r="599">
          <cell r="A599" t="str">
            <v>c015</v>
          </cell>
        </row>
        <row r="600">
          <cell r="A600" t="str">
            <v>c020</v>
          </cell>
        </row>
        <row r="601">
          <cell r="A601" t="str">
            <v>c029</v>
          </cell>
        </row>
        <row r="602">
          <cell r="A602" t="str">
            <v>c030</v>
          </cell>
        </row>
        <row r="603">
          <cell r="A603" t="str">
            <v>c031</v>
          </cell>
        </row>
        <row r="604">
          <cell r="A604" t="str">
            <v>c032</v>
          </cell>
        </row>
        <row r="605">
          <cell r="A605" t="str">
            <v>c033</v>
          </cell>
        </row>
        <row r="606">
          <cell r="A606" t="str">
            <v>c034</v>
          </cell>
        </row>
        <row r="607">
          <cell r="A607" t="str">
            <v>c035</v>
          </cell>
        </row>
        <row r="608">
          <cell r="A608" t="str">
            <v>c036</v>
          </cell>
        </row>
        <row r="609">
          <cell r="A609" t="str">
            <v>c037</v>
          </cell>
        </row>
        <row r="610">
          <cell r="A610" t="str">
            <v>c038</v>
          </cell>
        </row>
        <row r="611">
          <cell r="A611" t="str">
            <v>c039</v>
          </cell>
        </row>
        <row r="612">
          <cell r="A612" t="str">
            <v>c041</v>
          </cell>
        </row>
        <row r="613">
          <cell r="A613" t="str">
            <v>c043</v>
          </cell>
        </row>
        <row r="614">
          <cell r="A614" t="str">
            <v>c051</v>
          </cell>
        </row>
        <row r="615">
          <cell r="A615" t="str">
            <v>c052</v>
          </cell>
        </row>
        <row r="616">
          <cell r="A616" t="str">
            <v>c053</v>
          </cell>
        </row>
        <row r="617">
          <cell r="A617" t="str">
            <v>c061</v>
          </cell>
        </row>
        <row r="618">
          <cell r="A618" t="str">
            <v>c063</v>
          </cell>
        </row>
        <row r="619">
          <cell r="A619" t="str">
            <v>c064</v>
          </cell>
        </row>
        <row r="620">
          <cell r="A620" t="str">
            <v>c065</v>
          </cell>
        </row>
        <row r="621">
          <cell r="A621" t="str">
            <v>s001</v>
          </cell>
        </row>
        <row r="622">
          <cell r="A622" t="str">
            <v>s002</v>
          </cell>
        </row>
        <row r="623">
          <cell r="A623" t="str">
            <v>s003</v>
          </cell>
        </row>
        <row r="624">
          <cell r="A624" t="str">
            <v>s004</v>
          </cell>
        </row>
        <row r="625">
          <cell r="A625" t="str">
            <v>s005</v>
          </cell>
        </row>
        <row r="626">
          <cell r="A626" t="str">
            <v>s006</v>
          </cell>
        </row>
        <row r="627">
          <cell r="A627" t="str">
            <v>@@@@</v>
          </cell>
        </row>
      </sheetData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R"/>
      <sheetName val="BPR-1"/>
      <sheetName val="Note"/>
      <sheetName val="Data"/>
      <sheetName val="F-1"/>
      <sheetName val="F-2"/>
      <sheetName val="F-3"/>
      <sheetName val="F-4"/>
      <sheetName val="F-5"/>
      <sheetName val="F-6"/>
      <sheetName val="F-22"/>
      <sheetName val="10"/>
      <sheetName val="20"/>
      <sheetName val="30"/>
      <sheetName val="C"/>
      <sheetName val="FF"/>
      <sheetName val="FF-1"/>
      <sheetName val="FF-3"/>
      <sheetName val="A"/>
      <sheetName val="B"/>
      <sheetName val="B-10"/>
      <sheetName val="B-30"/>
      <sheetName val="L"/>
      <sheetName val="U"/>
      <sheetName val="U-1 "/>
      <sheetName val="U-100"/>
      <sheetName val="BB"/>
      <sheetName val="CC"/>
      <sheetName val="KK"/>
      <sheetName val="M&amp;MM"/>
      <sheetName val="PP"/>
      <sheetName val="NN"/>
      <sheetName val="sales cut off"/>
      <sheetName val="purchase cut off"/>
    </sheetNames>
    <sheetDataSet>
      <sheetData sheetId="0" refreshError="1">
        <row r="11">
          <cell r="F11" t="str">
            <v>30.09.2000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結内での役割分担"/>
      <sheetName val="PUSeg"/>
      <sheetName val="Param"/>
      <sheetName val="DMCtrl"/>
      <sheetName val="TopMenu"/>
      <sheetName val="DataMenu"/>
      <sheetName val="INFO"/>
      <sheetName val="BS"/>
      <sheetName val="BSPU"/>
      <sheetName val="PL"/>
      <sheetName val="PLPU"/>
      <sheetName val="KPL"/>
      <sheetName val="KPLPU"/>
      <sheetName val="KBS"/>
      <sheetName val="KPLM"/>
      <sheetName val="KPLD"/>
      <sheetName val="Chk"/>
      <sheetName val="MstIT"/>
      <sheetName val="MstCU"/>
      <sheetName val="MstVT"/>
      <sheetName val="WK"/>
      <sheetName val="U_WK"/>
      <sheetName val="Data_WK"/>
      <sheetName val="ChkU"/>
      <sheetName val="U035"/>
      <sheetName val="U055"/>
      <sheetName val="U086"/>
      <sheetName val="U056"/>
      <sheetName val="U101"/>
      <sheetName val="U103"/>
      <sheetName val="U131"/>
      <sheetName val="U132"/>
      <sheetName val="U135"/>
      <sheetName val="U139"/>
      <sheetName val="U143"/>
      <sheetName val="U148"/>
      <sheetName val="U152"/>
      <sheetName val="U154"/>
      <sheetName val="U157"/>
      <sheetName val="U171"/>
      <sheetName val="U305"/>
      <sheetName val="U350"/>
      <sheetName val="U354"/>
      <sheetName val="U362"/>
      <sheetName val="U363"/>
      <sheetName val="U485"/>
      <sheetName val="U701"/>
      <sheetName val="U705"/>
      <sheetName val="U707"/>
      <sheetName val="U802"/>
      <sheetName val="U803A"/>
      <sheetName val="U803B"/>
      <sheetName val="U822"/>
      <sheetName val="U90I"/>
      <sheetName val="U90J"/>
      <sheetName val="U90J2"/>
      <sheetName val="U90K"/>
      <sheetName val="U90K2"/>
      <sheetName val="U90S"/>
      <sheetName val="U90U"/>
      <sheetName val="U90Y"/>
      <sheetName val="U90Z"/>
      <sheetName val="CF1"/>
      <sheetName val="CF2"/>
      <sheetName val="CF3"/>
      <sheetName val="CF4"/>
      <sheetName val="CF5"/>
      <sheetName val="CF6"/>
      <sheetName val="CF7"/>
      <sheetName val="US1"/>
      <sheetName val="CINFO"/>
      <sheetName val="RPAC030829J"/>
      <sheetName val="Group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s"/>
      <sheetName val="accumdeprn"/>
      <sheetName val="addl cost"/>
      <sheetName val="dev_exp (2)"/>
      <sheetName val="dev_exp"/>
      <sheetName val="Addl Dev Exp"/>
    </sheetNames>
    <sheetDataSet>
      <sheetData sheetId="0"/>
      <sheetData sheetId="1"/>
      <sheetData sheetId="2">
        <row r="3">
          <cell r="A3" t="str">
            <v>YTD DEPRECIATION</v>
          </cell>
          <cell r="B3">
            <v>35915</v>
          </cell>
          <cell r="C3">
            <v>35946</v>
          </cell>
          <cell r="D3">
            <v>35976</v>
          </cell>
          <cell r="E3">
            <v>36007</v>
          </cell>
          <cell r="F3">
            <v>36038</v>
          </cell>
          <cell r="G3">
            <v>36068</v>
          </cell>
          <cell r="H3">
            <v>36099</v>
          </cell>
          <cell r="I3">
            <v>36129</v>
          </cell>
          <cell r="J3">
            <v>36160</v>
          </cell>
          <cell r="K3">
            <v>36191</v>
          </cell>
          <cell r="L3">
            <v>36219</v>
          </cell>
          <cell r="M3">
            <v>36250</v>
          </cell>
        </row>
        <row r="4">
          <cell r="A4" t="str">
            <v>American Jeep - BCN 300</v>
          </cell>
          <cell r="B4">
            <v>717.72</v>
          </cell>
          <cell r="C4">
            <v>1435.44</v>
          </cell>
          <cell r="D4">
            <v>2153.16</v>
          </cell>
          <cell r="E4">
            <v>2272.0299999999997</v>
          </cell>
          <cell r="F4">
            <v>2272.0299999999997</v>
          </cell>
          <cell r="G4">
            <v>2272.0299999999997</v>
          </cell>
          <cell r="H4">
            <v>2272.0299999999997</v>
          </cell>
          <cell r="I4">
            <v>2272.0299999999997</v>
          </cell>
          <cell r="J4">
            <v>2272.0299999999997</v>
          </cell>
          <cell r="K4">
            <v>2272.0299999999997</v>
          </cell>
          <cell r="L4">
            <v>2272.0299999999997</v>
          </cell>
          <cell r="M4">
            <v>2272.0299999999997</v>
          </cell>
        </row>
        <row r="5">
          <cell r="A5" t="str">
            <v>Firearms</v>
          </cell>
          <cell r="B5">
            <v>132.94999999999999</v>
          </cell>
          <cell r="C5">
            <v>265.89999999999998</v>
          </cell>
          <cell r="D5">
            <v>398.84999999999997</v>
          </cell>
          <cell r="E5">
            <v>531.79999999999995</v>
          </cell>
          <cell r="F5">
            <v>993.91</v>
          </cell>
          <cell r="G5">
            <v>1456.02</v>
          </cell>
          <cell r="H5">
            <v>1918.13</v>
          </cell>
          <cell r="I5">
            <v>2380.2400000000002</v>
          </cell>
          <cell r="J5">
            <v>2842.3500000000004</v>
          </cell>
          <cell r="K5">
            <v>3304.4500000000003</v>
          </cell>
          <cell r="L5">
            <v>3766.55</v>
          </cell>
          <cell r="M5">
            <v>4228.6500000000005</v>
          </cell>
        </row>
        <row r="6">
          <cell r="A6" t="str">
            <v>2 set plan hanger stands &amp; 20 hangers</v>
          </cell>
          <cell r="B6">
            <v>13.25</v>
          </cell>
          <cell r="C6">
            <v>26.5</v>
          </cell>
          <cell r="D6">
            <v>39.75</v>
          </cell>
          <cell r="E6">
            <v>53</v>
          </cell>
          <cell r="F6">
            <v>66.25</v>
          </cell>
          <cell r="G6">
            <v>79.5</v>
          </cell>
          <cell r="H6">
            <v>92.75</v>
          </cell>
          <cell r="I6">
            <v>106</v>
          </cell>
          <cell r="J6">
            <v>119.25</v>
          </cell>
          <cell r="K6">
            <v>132.5</v>
          </cell>
          <cell r="L6">
            <v>145.75</v>
          </cell>
          <cell r="M6">
            <v>159</v>
          </cell>
        </row>
        <row r="7">
          <cell r="A7" t="str">
            <v>3 units Lion steel cupboard with castor</v>
          </cell>
          <cell r="B7">
            <v>10.33</v>
          </cell>
          <cell r="C7">
            <v>20.66</v>
          </cell>
          <cell r="D7">
            <v>30.990000000000002</v>
          </cell>
          <cell r="E7">
            <v>41.32</v>
          </cell>
          <cell r="F7">
            <v>51.65</v>
          </cell>
          <cell r="G7">
            <v>61.98</v>
          </cell>
          <cell r="H7">
            <v>72.3</v>
          </cell>
          <cell r="I7">
            <v>82.62</v>
          </cell>
          <cell r="J7">
            <v>92.94</v>
          </cell>
          <cell r="K7">
            <v>103.25999999999999</v>
          </cell>
          <cell r="L7">
            <v>113.57999999999998</v>
          </cell>
          <cell r="M7">
            <v>123.89999999999998</v>
          </cell>
        </row>
        <row r="8">
          <cell r="A8" t="str">
            <v>2 units Typist chair w/o arm</v>
          </cell>
          <cell r="B8">
            <v>4.67</v>
          </cell>
          <cell r="C8">
            <v>9.34</v>
          </cell>
          <cell r="D8">
            <v>14.01</v>
          </cell>
          <cell r="E8">
            <v>18.68</v>
          </cell>
          <cell r="F8">
            <v>23.35</v>
          </cell>
          <cell r="G8">
            <v>28.020000000000003</v>
          </cell>
          <cell r="H8">
            <v>32.690000000000005</v>
          </cell>
          <cell r="I8">
            <v>37.360000000000007</v>
          </cell>
          <cell r="J8">
            <v>42.02000000000001</v>
          </cell>
          <cell r="K8">
            <v>46.680000000000007</v>
          </cell>
          <cell r="L8">
            <v>51.34</v>
          </cell>
          <cell r="M8">
            <v>56</v>
          </cell>
        </row>
        <row r="9">
          <cell r="A9" t="str">
            <v>3 units Low Back Executive chairs</v>
          </cell>
          <cell r="B9">
            <v>5.63</v>
          </cell>
          <cell r="C9">
            <v>11.26</v>
          </cell>
          <cell r="D9">
            <v>16.89</v>
          </cell>
          <cell r="E9">
            <v>22.52</v>
          </cell>
          <cell r="F9">
            <v>28.15</v>
          </cell>
          <cell r="G9">
            <v>33.78</v>
          </cell>
          <cell r="H9">
            <v>39.4</v>
          </cell>
          <cell r="I9">
            <v>45.019999999999996</v>
          </cell>
          <cell r="J9">
            <v>50.639999999999993</v>
          </cell>
          <cell r="K9">
            <v>56.259999999999991</v>
          </cell>
          <cell r="L9">
            <v>61.879999999999988</v>
          </cell>
          <cell r="M9">
            <v>67.499999999999986</v>
          </cell>
        </row>
        <row r="10">
          <cell r="A10" t="str">
            <v>Furniture 5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 t="str">
            <v>Furniture 6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Furniture 7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Furniture 8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Furniture 9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 t="str">
            <v>Furniture 10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A16" t="str">
            <v>Furniture 11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A17" t="str">
            <v>Furniture 12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Furniture 13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 t="str">
            <v>1 Digitex computer &amp; Epson printer</v>
          </cell>
          <cell r="B19">
            <v>132.4</v>
          </cell>
          <cell r="C19">
            <v>264.8</v>
          </cell>
          <cell r="D19">
            <v>397.20000000000005</v>
          </cell>
          <cell r="E19">
            <v>529.6</v>
          </cell>
          <cell r="F19">
            <v>662</v>
          </cell>
          <cell r="G19">
            <v>794.4</v>
          </cell>
          <cell r="H19">
            <v>926.8</v>
          </cell>
          <cell r="I19">
            <v>1059.2</v>
          </cell>
          <cell r="J19">
            <v>1191.6000000000001</v>
          </cell>
          <cell r="K19">
            <v>1324.0000000000002</v>
          </cell>
          <cell r="L19">
            <v>1456.4000000000003</v>
          </cell>
          <cell r="M19">
            <v>1588.8000000000004</v>
          </cell>
        </row>
        <row r="20">
          <cell r="A20" t="str">
            <v>3 units IBM PC300GL 166MHz</v>
          </cell>
          <cell r="B20">
            <v>194.5</v>
          </cell>
          <cell r="C20">
            <v>389</v>
          </cell>
          <cell r="D20">
            <v>583.5</v>
          </cell>
          <cell r="E20">
            <v>778</v>
          </cell>
          <cell r="F20">
            <v>972.5</v>
          </cell>
          <cell r="G20">
            <v>1167</v>
          </cell>
          <cell r="H20">
            <v>1361.5</v>
          </cell>
          <cell r="I20">
            <v>1556</v>
          </cell>
          <cell r="J20">
            <v>1750.5</v>
          </cell>
          <cell r="K20">
            <v>1945</v>
          </cell>
          <cell r="L20">
            <v>2139.5</v>
          </cell>
          <cell r="M20">
            <v>2334</v>
          </cell>
        </row>
        <row r="21">
          <cell r="A21" t="str">
            <v>3 units APC Back UPS</v>
          </cell>
          <cell r="B21">
            <v>39</v>
          </cell>
          <cell r="C21">
            <v>78</v>
          </cell>
          <cell r="D21">
            <v>117</v>
          </cell>
          <cell r="E21">
            <v>156</v>
          </cell>
          <cell r="F21">
            <v>195</v>
          </cell>
          <cell r="G21">
            <v>234</v>
          </cell>
          <cell r="H21">
            <v>273</v>
          </cell>
          <cell r="I21">
            <v>312</v>
          </cell>
          <cell r="J21">
            <v>351</v>
          </cell>
          <cell r="K21">
            <v>390</v>
          </cell>
          <cell r="L21">
            <v>429</v>
          </cell>
          <cell r="M21">
            <v>468</v>
          </cell>
        </row>
        <row r="22">
          <cell r="A22" t="str">
            <v>3 units Epson LQ-2170 Printer</v>
          </cell>
          <cell r="B22">
            <v>95</v>
          </cell>
          <cell r="C22">
            <v>190</v>
          </cell>
          <cell r="D22">
            <v>285</v>
          </cell>
          <cell r="E22">
            <v>380</v>
          </cell>
          <cell r="F22">
            <v>475</v>
          </cell>
          <cell r="G22">
            <v>570</v>
          </cell>
          <cell r="H22">
            <v>665</v>
          </cell>
          <cell r="I22">
            <v>760</v>
          </cell>
          <cell r="J22">
            <v>855</v>
          </cell>
          <cell r="K22">
            <v>950</v>
          </cell>
          <cell r="L22">
            <v>1045</v>
          </cell>
          <cell r="M22">
            <v>1140</v>
          </cell>
        </row>
        <row r="23">
          <cell r="A23" t="str">
            <v>1 unit Epson LQ-2070 Printer</v>
          </cell>
          <cell r="B23">
            <v>23.34</v>
          </cell>
          <cell r="C23">
            <v>46.68</v>
          </cell>
          <cell r="D23">
            <v>70.02</v>
          </cell>
          <cell r="E23">
            <v>93.36</v>
          </cell>
          <cell r="F23">
            <v>116.69</v>
          </cell>
          <cell r="G23">
            <v>140.01999999999998</v>
          </cell>
          <cell r="H23">
            <v>163.34999999999997</v>
          </cell>
          <cell r="I23">
            <v>186.67999999999995</v>
          </cell>
          <cell r="J23">
            <v>210.00999999999993</v>
          </cell>
          <cell r="K23">
            <v>233.33999999999992</v>
          </cell>
          <cell r="L23">
            <v>256.6699999999999</v>
          </cell>
          <cell r="M23">
            <v>279.99999999999989</v>
          </cell>
        </row>
        <row r="24">
          <cell r="A24" t="str">
            <v>1 unit Servex 266 MHz computer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170.4</v>
          </cell>
          <cell r="J24">
            <v>340.8</v>
          </cell>
          <cell r="K24">
            <v>511.20000000000005</v>
          </cell>
          <cell r="L24">
            <v>681.6</v>
          </cell>
          <cell r="M24">
            <v>852</v>
          </cell>
        </row>
        <row r="25">
          <cell r="A25" t="str">
            <v>Motor Vehicles 1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A26" t="str">
            <v>Motor Vehicles 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Motor Vehicles 3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A28" t="str">
            <v>1 unit Motorola pager</v>
          </cell>
          <cell r="B28">
            <v>1.88</v>
          </cell>
          <cell r="C28">
            <v>3.76</v>
          </cell>
          <cell r="D28">
            <v>5.64</v>
          </cell>
          <cell r="E28">
            <v>7.52</v>
          </cell>
          <cell r="F28">
            <v>9.3999999999999986</v>
          </cell>
          <cell r="G28">
            <v>11.279999999999998</v>
          </cell>
          <cell r="H28">
            <v>13.149999999999999</v>
          </cell>
          <cell r="I28">
            <v>15.02</v>
          </cell>
          <cell r="J28">
            <v>16.89</v>
          </cell>
          <cell r="K28">
            <v>18.760000000000002</v>
          </cell>
          <cell r="L28">
            <v>20.630000000000003</v>
          </cell>
          <cell r="M28">
            <v>22.500000000000004</v>
          </cell>
        </row>
        <row r="29">
          <cell r="A29" t="str">
            <v>Office Equipment 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Office Equipment 3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A31" t="str">
            <v>Office Equipment 4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6">
          <cell r="B36">
            <v>1370.67</v>
          </cell>
          <cell r="C36">
            <v>2741.34</v>
          </cell>
          <cell r="D36">
            <v>4112.01</v>
          </cell>
          <cell r="E36">
            <v>4883.83</v>
          </cell>
          <cell r="F36">
            <v>5865.9299999999994</v>
          </cell>
          <cell r="G36">
            <v>6848.03</v>
          </cell>
          <cell r="H36">
            <v>7830.0999999999995</v>
          </cell>
          <cell r="I36">
            <v>8982.5700000000015</v>
          </cell>
          <cell r="J36">
            <v>10135.030000000001</v>
          </cell>
          <cell r="K36">
            <v>11287.480000000001</v>
          </cell>
          <cell r="L36">
            <v>12439.93</v>
          </cell>
          <cell r="M36">
            <v>13592.380000000001</v>
          </cell>
        </row>
      </sheetData>
      <sheetData sheetId="3">
        <row r="3">
          <cell r="A3" t="str">
            <v>COST</v>
          </cell>
          <cell r="B3">
            <v>35915</v>
          </cell>
          <cell r="C3">
            <v>35946</v>
          </cell>
          <cell r="D3">
            <v>35976</v>
          </cell>
          <cell r="E3">
            <v>36007</v>
          </cell>
          <cell r="F3">
            <v>36038</v>
          </cell>
          <cell r="G3">
            <v>36068</v>
          </cell>
          <cell r="H3">
            <v>36099</v>
          </cell>
          <cell r="I3">
            <v>36129</v>
          </cell>
          <cell r="J3">
            <v>36160</v>
          </cell>
          <cell r="K3">
            <v>36191</v>
          </cell>
          <cell r="L3">
            <v>36219</v>
          </cell>
          <cell r="M3">
            <v>36250</v>
          </cell>
        </row>
        <row r="4">
          <cell r="A4" t="str">
            <v>American Jeep</v>
          </cell>
          <cell r="B4">
            <v>43063.519999999997</v>
          </cell>
          <cell r="C4">
            <v>43063.519999999997</v>
          </cell>
          <cell r="D4">
            <v>43063.519999999997</v>
          </cell>
          <cell r="E4">
            <v>43063.519999999997</v>
          </cell>
          <cell r="F4">
            <v>43063.519999999997</v>
          </cell>
          <cell r="G4">
            <v>43063.519999999997</v>
          </cell>
          <cell r="H4">
            <v>43063.519999999997</v>
          </cell>
          <cell r="I4">
            <v>43063.519999999997</v>
          </cell>
          <cell r="J4">
            <v>43063.519999999997</v>
          </cell>
          <cell r="K4">
            <v>43063.519999999997</v>
          </cell>
          <cell r="L4">
            <v>43063.519999999997</v>
          </cell>
          <cell r="M4">
            <v>43063.519999999997</v>
          </cell>
        </row>
        <row r="5">
          <cell r="A5" t="str">
            <v>Firearms</v>
          </cell>
          <cell r="B5">
            <v>15954</v>
          </cell>
          <cell r="C5">
            <v>15954</v>
          </cell>
          <cell r="D5">
            <v>15954</v>
          </cell>
          <cell r="E5">
            <v>15954</v>
          </cell>
          <cell r="F5">
            <v>15954</v>
          </cell>
          <cell r="G5">
            <v>15954</v>
          </cell>
          <cell r="H5">
            <v>15954</v>
          </cell>
          <cell r="I5">
            <v>15954</v>
          </cell>
          <cell r="J5">
            <v>15954</v>
          </cell>
          <cell r="K5">
            <v>15954</v>
          </cell>
          <cell r="L5">
            <v>15954</v>
          </cell>
          <cell r="M5">
            <v>15954</v>
          </cell>
        </row>
        <row r="6">
          <cell r="A6" t="str">
            <v>2 set plan hanger stands &amp; 20 hangers</v>
          </cell>
          <cell r="B6">
            <v>1590</v>
          </cell>
          <cell r="C6">
            <v>1590</v>
          </cell>
          <cell r="D6">
            <v>1590</v>
          </cell>
          <cell r="E6">
            <v>1590</v>
          </cell>
          <cell r="F6">
            <v>1590</v>
          </cell>
          <cell r="G6">
            <v>1590</v>
          </cell>
          <cell r="H6">
            <v>1590</v>
          </cell>
          <cell r="I6">
            <v>1590</v>
          </cell>
          <cell r="J6">
            <v>1590</v>
          </cell>
          <cell r="K6">
            <v>1590</v>
          </cell>
          <cell r="L6">
            <v>1590</v>
          </cell>
          <cell r="M6">
            <v>1590</v>
          </cell>
        </row>
        <row r="7">
          <cell r="A7" t="str">
            <v>3 units Lion steel cupboard with castor</v>
          </cell>
          <cell r="B7">
            <v>1239</v>
          </cell>
          <cell r="C7">
            <v>1239</v>
          </cell>
          <cell r="D7">
            <v>1239</v>
          </cell>
          <cell r="E7">
            <v>1239</v>
          </cell>
          <cell r="F7">
            <v>1239</v>
          </cell>
          <cell r="G7">
            <v>1239</v>
          </cell>
          <cell r="H7">
            <v>1239</v>
          </cell>
          <cell r="I7">
            <v>1239</v>
          </cell>
          <cell r="J7">
            <v>1239</v>
          </cell>
          <cell r="K7">
            <v>1239</v>
          </cell>
          <cell r="L7">
            <v>1239</v>
          </cell>
          <cell r="M7">
            <v>1239</v>
          </cell>
        </row>
        <row r="8">
          <cell r="A8" t="str">
            <v>2 units Typist chair w/o arm</v>
          </cell>
          <cell r="B8">
            <v>560</v>
          </cell>
          <cell r="C8">
            <v>560</v>
          </cell>
          <cell r="D8">
            <v>560</v>
          </cell>
          <cell r="E8">
            <v>560</v>
          </cell>
          <cell r="F8">
            <v>560</v>
          </cell>
          <cell r="G8">
            <v>560</v>
          </cell>
          <cell r="H8">
            <v>560</v>
          </cell>
          <cell r="I8">
            <v>560</v>
          </cell>
          <cell r="J8">
            <v>560</v>
          </cell>
          <cell r="K8">
            <v>560</v>
          </cell>
          <cell r="L8">
            <v>560</v>
          </cell>
          <cell r="M8">
            <v>560</v>
          </cell>
        </row>
        <row r="9">
          <cell r="A9" t="str">
            <v>3 units low back chairs</v>
          </cell>
          <cell r="B9">
            <v>675</v>
          </cell>
          <cell r="C9">
            <v>675</v>
          </cell>
          <cell r="D9">
            <v>675</v>
          </cell>
          <cell r="E9">
            <v>675</v>
          </cell>
          <cell r="F9">
            <v>675</v>
          </cell>
          <cell r="G9">
            <v>675</v>
          </cell>
          <cell r="H9">
            <v>675</v>
          </cell>
          <cell r="I9">
            <v>675</v>
          </cell>
          <cell r="J9">
            <v>675</v>
          </cell>
          <cell r="K9">
            <v>675</v>
          </cell>
          <cell r="L9">
            <v>675</v>
          </cell>
          <cell r="M9">
            <v>675</v>
          </cell>
        </row>
        <row r="10">
          <cell r="A10" t="str">
            <v>Furniture 5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 t="str">
            <v>Furniture 6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Furniture 7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Furniture 8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Furniture 9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 t="str">
            <v>Furniture 10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A16" t="str">
            <v>Furniture 11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A17" t="str">
            <v>Furniture 12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Furniture 13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 t="str">
            <v>1 Digitex computer &amp; Epson printer</v>
          </cell>
          <cell r="B19">
            <v>7944</v>
          </cell>
          <cell r="C19">
            <v>7944</v>
          </cell>
          <cell r="D19">
            <v>7944</v>
          </cell>
          <cell r="E19">
            <v>7944</v>
          </cell>
          <cell r="F19">
            <v>7944</v>
          </cell>
          <cell r="G19">
            <v>7944</v>
          </cell>
          <cell r="H19">
            <v>7944</v>
          </cell>
          <cell r="I19">
            <v>7944</v>
          </cell>
          <cell r="J19">
            <v>7944</v>
          </cell>
          <cell r="K19">
            <v>7944</v>
          </cell>
          <cell r="L19">
            <v>7944</v>
          </cell>
          <cell r="M19">
            <v>7944</v>
          </cell>
        </row>
        <row r="20">
          <cell r="A20" t="str">
            <v>3 units IBM PC300GL 166MHz</v>
          </cell>
          <cell r="B20">
            <v>11670</v>
          </cell>
          <cell r="C20">
            <v>11670</v>
          </cell>
          <cell r="D20">
            <v>11670</v>
          </cell>
          <cell r="E20">
            <v>11670</v>
          </cell>
          <cell r="F20">
            <v>11670</v>
          </cell>
          <cell r="G20">
            <v>11670</v>
          </cell>
          <cell r="H20">
            <v>11670</v>
          </cell>
          <cell r="I20">
            <v>11670</v>
          </cell>
          <cell r="J20">
            <v>11670</v>
          </cell>
          <cell r="K20">
            <v>11670</v>
          </cell>
          <cell r="L20">
            <v>11670</v>
          </cell>
          <cell r="M20">
            <v>11670</v>
          </cell>
        </row>
        <row r="21">
          <cell r="A21" t="str">
            <v>3 units APC Back UPS</v>
          </cell>
          <cell r="B21">
            <v>2340</v>
          </cell>
          <cell r="C21">
            <v>2340</v>
          </cell>
          <cell r="D21">
            <v>2340</v>
          </cell>
          <cell r="E21">
            <v>2340</v>
          </cell>
          <cell r="F21">
            <v>2340</v>
          </cell>
          <cell r="G21">
            <v>2340</v>
          </cell>
          <cell r="H21">
            <v>2340</v>
          </cell>
          <cell r="I21">
            <v>2340</v>
          </cell>
          <cell r="J21">
            <v>2340</v>
          </cell>
          <cell r="K21">
            <v>2340</v>
          </cell>
          <cell r="L21">
            <v>2340</v>
          </cell>
          <cell r="M21">
            <v>2340</v>
          </cell>
        </row>
        <row r="22">
          <cell r="A22" t="str">
            <v>3 units Epson LQ-2170 Printer</v>
          </cell>
          <cell r="B22">
            <v>5700</v>
          </cell>
          <cell r="C22">
            <v>5700</v>
          </cell>
          <cell r="D22">
            <v>5700</v>
          </cell>
          <cell r="E22">
            <v>5700</v>
          </cell>
          <cell r="F22">
            <v>5700</v>
          </cell>
          <cell r="G22">
            <v>5700</v>
          </cell>
          <cell r="H22">
            <v>5700</v>
          </cell>
          <cell r="I22">
            <v>5700</v>
          </cell>
          <cell r="J22">
            <v>5700</v>
          </cell>
          <cell r="K22">
            <v>5700</v>
          </cell>
          <cell r="L22">
            <v>5700</v>
          </cell>
          <cell r="M22">
            <v>5700</v>
          </cell>
        </row>
        <row r="23">
          <cell r="A23" t="str">
            <v>1 unit Epson LQ-2070 Printer</v>
          </cell>
          <cell r="B23">
            <v>1400</v>
          </cell>
          <cell r="C23">
            <v>1400</v>
          </cell>
          <cell r="D23">
            <v>1400</v>
          </cell>
          <cell r="E23">
            <v>1400</v>
          </cell>
          <cell r="F23">
            <v>1400</v>
          </cell>
          <cell r="G23">
            <v>1400</v>
          </cell>
          <cell r="H23">
            <v>1400</v>
          </cell>
          <cell r="I23">
            <v>1400</v>
          </cell>
          <cell r="J23">
            <v>1400</v>
          </cell>
          <cell r="K23">
            <v>1400</v>
          </cell>
          <cell r="L23">
            <v>1400</v>
          </cell>
          <cell r="M23">
            <v>1400</v>
          </cell>
        </row>
        <row r="24">
          <cell r="A24" t="str">
            <v>1 unit Servex 266 MHz computer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4260</v>
          </cell>
          <cell r="I24">
            <v>4260</v>
          </cell>
          <cell r="J24">
            <v>4260</v>
          </cell>
          <cell r="K24">
            <v>4260</v>
          </cell>
          <cell r="L24">
            <v>4260</v>
          </cell>
          <cell r="M24">
            <v>4260</v>
          </cell>
        </row>
        <row r="25">
          <cell r="A25" t="str">
            <v>Motor Vehicles 1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A26" t="str">
            <v>Motor Vehicles 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Motor Vehicles 3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A28" t="str">
            <v>Motorola Pager for P.Lim</v>
          </cell>
          <cell r="B28">
            <v>225</v>
          </cell>
          <cell r="C28">
            <v>225</v>
          </cell>
          <cell r="D28">
            <v>225</v>
          </cell>
          <cell r="E28">
            <v>225</v>
          </cell>
          <cell r="F28">
            <v>225</v>
          </cell>
          <cell r="G28">
            <v>225</v>
          </cell>
          <cell r="H28">
            <v>225</v>
          </cell>
          <cell r="I28">
            <v>225</v>
          </cell>
          <cell r="J28">
            <v>225</v>
          </cell>
          <cell r="K28">
            <v>225</v>
          </cell>
          <cell r="L28">
            <v>225</v>
          </cell>
          <cell r="M28">
            <v>225</v>
          </cell>
        </row>
        <row r="29">
          <cell r="A29" t="str">
            <v>Office Equipment 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Office Equipment 3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A31" t="str">
            <v>Office Equipment 4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7">
          <cell r="B37">
            <v>92360.51999999999</v>
          </cell>
          <cell r="C37">
            <v>92360.51999999999</v>
          </cell>
          <cell r="D37">
            <v>92360.51999999999</v>
          </cell>
          <cell r="E37">
            <v>92360.51999999999</v>
          </cell>
          <cell r="F37">
            <v>92360.51999999999</v>
          </cell>
          <cell r="G37">
            <v>92360.51999999999</v>
          </cell>
          <cell r="H37">
            <v>96620.51999999999</v>
          </cell>
          <cell r="I37">
            <v>96620.51999999999</v>
          </cell>
          <cell r="J37">
            <v>96620.51999999999</v>
          </cell>
          <cell r="K37">
            <v>96620.51999999999</v>
          </cell>
          <cell r="L37">
            <v>96620.51999999999</v>
          </cell>
          <cell r="M37">
            <v>96620.51999999999</v>
          </cell>
        </row>
      </sheetData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R"/>
      <sheetName val="BPR-1"/>
      <sheetName val="Note"/>
      <sheetName val="Data"/>
      <sheetName val="F-1"/>
      <sheetName val="F-2"/>
      <sheetName val="F-3"/>
      <sheetName val="F-4"/>
      <sheetName val="F-5"/>
      <sheetName val="F-6"/>
      <sheetName val="F-22"/>
      <sheetName val="10"/>
      <sheetName val="20"/>
      <sheetName val="30"/>
      <sheetName val="C"/>
      <sheetName val="FF"/>
      <sheetName val="FF-1"/>
      <sheetName val="FF-3"/>
      <sheetName val="A"/>
      <sheetName val="B"/>
      <sheetName val="B-10"/>
      <sheetName val="B-30"/>
      <sheetName val="L"/>
      <sheetName val="U"/>
      <sheetName val="U-1 "/>
      <sheetName val="U-100"/>
      <sheetName val="BB"/>
      <sheetName val="CC"/>
      <sheetName val="KK"/>
      <sheetName val="M&amp;MM"/>
      <sheetName val="PP"/>
      <sheetName val="NN"/>
      <sheetName val="sales cut off"/>
      <sheetName val="purchase cut off"/>
      <sheetName val="세부(보험료1)"/>
    </sheetNames>
    <sheetDataSet>
      <sheetData sheetId="0" refreshError="1">
        <row r="11">
          <cell r="F11" t="str">
            <v>30.09.2000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. 9 - Administration"/>
      <sheetName val="MRU"/>
      <sheetName val="P&amp;L-Sawmill"/>
      <sheetName val="Cost"/>
      <sheetName val="Bases - Wood Supply"/>
      <sheetName val="Bases - Sawmill"/>
      <sheetName val="FAsset"/>
      <sheetName val="Conversion"/>
      <sheetName val="MRU - Sub contract sawmill"/>
      <sheetName val="Chip Log"/>
      <sheetName val="#REF"/>
      <sheetName val="BPR"/>
      <sheetName val="Office"/>
      <sheetName val="Chemlist"/>
    </sheetNames>
    <sheetDataSet>
      <sheetData sheetId="0">
        <row r="4">
          <cell r="C4" t="str">
            <v>PRODUCTION DAYS</v>
          </cell>
        </row>
        <row r="5">
          <cell r="C5" t="str">
            <v>GROSS PRODUCTION VOLUME (m3)</v>
          </cell>
        </row>
        <row r="7">
          <cell r="A7" t="str">
            <v>(SUMMARY)</v>
          </cell>
          <cell r="F7" t="str">
            <v xml:space="preserve">SUPPORTING </v>
          </cell>
        </row>
        <row r="8">
          <cell r="A8" t="str">
            <v>ADMINISTRATION</v>
          </cell>
          <cell r="F8" t="str">
            <v xml:space="preserve"> SCH. REF.</v>
          </cell>
        </row>
        <row r="11">
          <cell r="B11" t="str">
            <v xml:space="preserve">ITEMS </v>
          </cell>
          <cell r="G11" t="str">
            <v>RM</v>
          </cell>
          <cell r="H11" t="str">
            <v>RM</v>
          </cell>
          <cell r="I11" t="str">
            <v>RM</v>
          </cell>
          <cell r="J11" t="str">
            <v>RM</v>
          </cell>
          <cell r="K11" t="str">
            <v>RM</v>
          </cell>
          <cell r="L11" t="str">
            <v>RM</v>
          </cell>
          <cell r="M11" t="str">
            <v>RM</v>
          </cell>
          <cell r="N11" t="str">
            <v>RM</v>
          </cell>
          <cell r="O11" t="str">
            <v>RM</v>
          </cell>
          <cell r="P11" t="str">
            <v>RM</v>
          </cell>
          <cell r="Q11" t="str">
            <v>RM</v>
          </cell>
        </row>
        <row r="13">
          <cell r="B13" t="str">
            <v>Manpower Costs</v>
          </cell>
          <cell r="G13">
            <v>753650.03333333344</v>
          </cell>
          <cell r="H13">
            <v>521330.8</v>
          </cell>
          <cell r="I13">
            <v>155094.6</v>
          </cell>
          <cell r="J13">
            <v>64262.26666666667</v>
          </cell>
          <cell r="K13">
            <v>436463.7666666666</v>
          </cell>
          <cell r="L13">
            <v>129524.06666666667</v>
          </cell>
          <cell r="M13">
            <v>243486.46</v>
          </cell>
          <cell r="N13">
            <v>2489754.9333333331</v>
          </cell>
          <cell r="O13">
            <v>282604.7666666666</v>
          </cell>
          <cell r="P13">
            <v>81917.600000000006</v>
          </cell>
          <cell r="Q13">
            <v>5158089.293333333</v>
          </cell>
        </row>
        <row r="14">
          <cell r="B14" t="str">
            <v>Other Overhead Costs</v>
          </cell>
          <cell r="G14">
            <v>195907.8</v>
          </cell>
          <cell r="H14">
            <v>580926</v>
          </cell>
          <cell r="I14">
            <v>23405</v>
          </cell>
          <cell r="J14">
            <v>28999</v>
          </cell>
          <cell r="K14">
            <v>105000</v>
          </cell>
          <cell r="L14">
            <v>61200</v>
          </cell>
          <cell r="M14">
            <v>83965</v>
          </cell>
          <cell r="N14">
            <v>994700</v>
          </cell>
          <cell r="O14">
            <v>79300</v>
          </cell>
          <cell r="P14">
            <v>263231.59999999998</v>
          </cell>
          <cell r="Q14">
            <v>2416634.4</v>
          </cell>
        </row>
        <row r="15">
          <cell r="B15" t="str">
            <v>TOTAL - ADMINISTRATION</v>
          </cell>
          <cell r="G15">
            <v>949557.83333333349</v>
          </cell>
          <cell r="H15">
            <v>1102256.8</v>
          </cell>
          <cell r="I15">
            <v>178499.6</v>
          </cell>
          <cell r="J15">
            <v>93261.266666666663</v>
          </cell>
          <cell r="K15">
            <v>541463.7666666666</v>
          </cell>
          <cell r="L15">
            <v>190724.06666666665</v>
          </cell>
          <cell r="M15">
            <v>327451.45999999996</v>
          </cell>
          <cell r="N15">
            <v>3484454.9333333331</v>
          </cell>
          <cell r="O15">
            <v>361904.7666666666</v>
          </cell>
          <cell r="P15">
            <v>345149.19999999995</v>
          </cell>
          <cell r="Q15">
            <v>7574723.6933333334</v>
          </cell>
        </row>
        <row r="17">
          <cell r="A17" t="str">
            <v>(DETAILS)</v>
          </cell>
        </row>
        <row r="18">
          <cell r="A18" t="str">
            <v>ADMINISTRATION</v>
          </cell>
        </row>
        <row r="19">
          <cell r="G19" t="str">
            <v>Human Resources</v>
          </cell>
          <cell r="H19" t="str">
            <v>Administration</v>
          </cell>
          <cell r="I19" t="str">
            <v>Purchasing</v>
          </cell>
          <cell r="J19" t="str">
            <v>Weighbridge</v>
          </cell>
          <cell r="K19" t="str">
            <v>Finished Goods Store</v>
          </cell>
          <cell r="L19" t="str">
            <v>Shipping</v>
          </cell>
          <cell r="M19" t="str">
            <v>MRU</v>
          </cell>
          <cell r="N19" t="str">
            <v>GM's Office</v>
          </cell>
          <cell r="O19" t="str">
            <v>Finance</v>
          </cell>
          <cell r="P19" t="str">
            <v>IT</v>
          </cell>
          <cell r="Q19" t="str">
            <v>TOTAL Administration</v>
          </cell>
        </row>
        <row r="20">
          <cell r="M20">
            <v>0.7</v>
          </cell>
        </row>
        <row r="21">
          <cell r="B21" t="str">
            <v xml:space="preserve">ITEMS </v>
          </cell>
          <cell r="G21" t="str">
            <v>RM</v>
          </cell>
          <cell r="H21" t="str">
            <v>RM</v>
          </cell>
          <cell r="I21" t="str">
            <v>RM</v>
          </cell>
          <cell r="J21" t="str">
            <v>RM</v>
          </cell>
          <cell r="K21" t="str">
            <v>RM</v>
          </cell>
          <cell r="L21" t="str">
            <v>RM</v>
          </cell>
          <cell r="M21" t="str">
            <v>RM</v>
          </cell>
          <cell r="N21" t="str">
            <v>RM</v>
          </cell>
          <cell r="O21" t="str">
            <v>RM</v>
          </cell>
          <cell r="P21" t="str">
            <v>RM</v>
          </cell>
          <cell r="Q21" t="str">
            <v>RM</v>
          </cell>
        </row>
        <row r="22">
          <cell r="B22" t="str">
            <v xml:space="preserve">MANPOWER COSTS </v>
          </cell>
        </row>
        <row r="23">
          <cell r="B23" t="str">
            <v>Salaries/Wages</v>
          </cell>
          <cell r="G23">
            <v>123701</v>
          </cell>
          <cell r="H23">
            <v>141498</v>
          </cell>
          <cell r="I23">
            <v>89611</v>
          </cell>
          <cell r="J23">
            <v>26158</v>
          </cell>
          <cell r="K23">
            <v>175417</v>
          </cell>
          <cell r="L23">
            <v>74302</v>
          </cell>
          <cell r="M23">
            <v>128923.2</v>
          </cell>
          <cell r="N23">
            <v>1791140</v>
          </cell>
          <cell r="O23">
            <v>192994</v>
          </cell>
          <cell r="P23">
            <v>44176</v>
          </cell>
          <cell r="Q23">
            <v>2787920.2</v>
          </cell>
        </row>
        <row r="24">
          <cell r="B24" t="str">
            <v>Bonus Provision</v>
          </cell>
          <cell r="G24">
            <v>20616.833333333332</v>
          </cell>
          <cell r="H24">
            <v>23583</v>
          </cell>
          <cell r="I24">
            <v>15955</v>
          </cell>
          <cell r="J24">
            <v>4359.666666666667</v>
          </cell>
          <cell r="K24">
            <v>29236.166666666668</v>
          </cell>
          <cell r="L24">
            <v>12383.666666666666</v>
          </cell>
          <cell r="M24">
            <v>21487.199999999997</v>
          </cell>
          <cell r="N24">
            <v>298523.33333333331</v>
          </cell>
          <cell r="O24">
            <v>32165.666666666668</v>
          </cell>
          <cell r="P24">
            <v>8004</v>
          </cell>
          <cell r="Q24">
            <v>466314.53333333333</v>
          </cell>
        </row>
        <row r="25">
          <cell r="B25" t="str">
            <v>Other Benefits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C26" t="str">
            <v>Accomodation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139200</v>
          </cell>
          <cell r="O26">
            <v>0</v>
          </cell>
          <cell r="P26">
            <v>0</v>
          </cell>
          <cell r="Q26">
            <v>139200</v>
          </cell>
        </row>
        <row r="27">
          <cell r="C27" t="str">
            <v>Car (rented)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27600</v>
          </cell>
          <cell r="O27">
            <v>0</v>
          </cell>
          <cell r="P27">
            <v>0</v>
          </cell>
          <cell r="Q27">
            <v>27600</v>
          </cell>
        </row>
        <row r="28">
          <cell r="C28" t="str">
            <v>Child School Fees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105000</v>
          </cell>
          <cell r="O28">
            <v>0</v>
          </cell>
          <cell r="P28">
            <v>0</v>
          </cell>
          <cell r="Q28">
            <v>105000</v>
          </cell>
        </row>
        <row r="29">
          <cell r="C29" t="str">
            <v>Utility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13800</v>
          </cell>
          <cell r="O29">
            <v>0</v>
          </cell>
          <cell r="P29">
            <v>0</v>
          </cell>
          <cell r="Q29">
            <v>13800</v>
          </cell>
        </row>
        <row r="30">
          <cell r="C30" t="str">
            <v>Telephone/Mobile phone claims</v>
          </cell>
          <cell r="G30">
            <v>780</v>
          </cell>
          <cell r="H30">
            <v>252</v>
          </cell>
          <cell r="I30">
            <v>612</v>
          </cell>
          <cell r="J30">
            <v>0</v>
          </cell>
          <cell r="K30">
            <v>0</v>
          </cell>
          <cell r="L30">
            <v>252</v>
          </cell>
          <cell r="M30">
            <v>172.2</v>
          </cell>
          <cell r="N30">
            <v>9798</v>
          </cell>
          <cell r="O30">
            <v>756</v>
          </cell>
          <cell r="P30">
            <v>252</v>
          </cell>
          <cell r="Q30">
            <v>12874.2</v>
          </cell>
        </row>
        <row r="31">
          <cell r="C31" t="str">
            <v>Leave Passage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24000</v>
          </cell>
          <cell r="O31">
            <v>0</v>
          </cell>
          <cell r="P31">
            <v>0</v>
          </cell>
          <cell r="Q31">
            <v>24000</v>
          </cell>
        </row>
        <row r="32">
          <cell r="B32" t="str">
            <v>Shift Allowance</v>
          </cell>
          <cell r="G32">
            <v>0</v>
          </cell>
          <cell r="H32">
            <v>11856</v>
          </cell>
          <cell r="I32">
            <v>0</v>
          </cell>
          <cell r="J32">
            <v>0</v>
          </cell>
          <cell r="K32">
            <v>13200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25056</v>
          </cell>
        </row>
        <row r="33">
          <cell r="B33" t="str">
            <v>Meal Allowance</v>
          </cell>
          <cell r="G33">
            <v>936</v>
          </cell>
          <cell r="H33">
            <v>3432</v>
          </cell>
          <cell r="I33">
            <v>312</v>
          </cell>
          <cell r="J33">
            <v>624</v>
          </cell>
          <cell r="K33">
            <v>3744</v>
          </cell>
          <cell r="L33">
            <v>624</v>
          </cell>
          <cell r="M33">
            <v>2184</v>
          </cell>
          <cell r="N33">
            <v>624</v>
          </cell>
          <cell r="O33">
            <v>1560</v>
          </cell>
          <cell r="P33">
            <v>312</v>
          </cell>
          <cell r="Q33">
            <v>14352</v>
          </cell>
        </row>
        <row r="34">
          <cell r="B34" t="str">
            <v>Other Allowance</v>
          </cell>
          <cell r="G34">
            <v>0</v>
          </cell>
          <cell r="H34">
            <v>1320</v>
          </cell>
          <cell r="I34">
            <v>0</v>
          </cell>
          <cell r="J34">
            <v>0</v>
          </cell>
          <cell r="K34">
            <v>6000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7320</v>
          </cell>
        </row>
        <row r="35">
          <cell r="B35" t="str">
            <v>Transport Allowance</v>
          </cell>
          <cell r="G35">
            <v>1980</v>
          </cell>
          <cell r="H35">
            <v>8220</v>
          </cell>
          <cell r="I35">
            <v>660</v>
          </cell>
          <cell r="J35">
            <v>1584</v>
          </cell>
          <cell r="K35">
            <v>9504</v>
          </cell>
          <cell r="L35">
            <v>1320</v>
          </cell>
          <cell r="M35">
            <v>5451.5999999999995</v>
          </cell>
          <cell r="N35">
            <v>1320</v>
          </cell>
          <cell r="O35">
            <v>3300</v>
          </cell>
          <cell r="P35">
            <v>660</v>
          </cell>
          <cell r="Q35">
            <v>33999.599999999999</v>
          </cell>
        </row>
        <row r="36">
          <cell r="B36" t="str">
            <v>Attendance Allowance</v>
          </cell>
          <cell r="G36">
            <v>1800</v>
          </cell>
          <cell r="H36">
            <v>6600</v>
          </cell>
          <cell r="I36">
            <v>600</v>
          </cell>
          <cell r="J36">
            <v>1200</v>
          </cell>
          <cell r="K36">
            <v>7200</v>
          </cell>
          <cell r="L36">
            <v>1200</v>
          </cell>
          <cell r="M36">
            <v>4200</v>
          </cell>
          <cell r="N36">
            <v>1200</v>
          </cell>
          <cell r="O36">
            <v>3000</v>
          </cell>
          <cell r="P36">
            <v>600</v>
          </cell>
          <cell r="Q36">
            <v>27600</v>
          </cell>
        </row>
        <row r="37">
          <cell r="B37" t="str">
            <v>Overtime</v>
          </cell>
          <cell r="G37">
            <v>31668</v>
          </cell>
          <cell r="H37">
            <v>107856</v>
          </cell>
          <cell r="I37">
            <v>18000</v>
          </cell>
          <cell r="J37">
            <v>18000</v>
          </cell>
          <cell r="K37">
            <v>135000</v>
          </cell>
          <cell r="L37">
            <v>13200</v>
          </cell>
          <cell r="M37">
            <v>42000</v>
          </cell>
          <cell r="N37">
            <v>18000</v>
          </cell>
          <cell r="O37">
            <v>37464</v>
          </cell>
          <cell r="P37">
            <v>6000</v>
          </cell>
          <cell r="Q37">
            <v>427188</v>
          </cell>
        </row>
        <row r="38">
          <cell r="B38" t="str">
            <v>Incentive Allowance</v>
          </cell>
          <cell r="G38">
            <v>276000</v>
          </cell>
          <cell r="H38" t="str">
            <v>HR</v>
          </cell>
          <cell r="I38" t="str">
            <v>HR</v>
          </cell>
          <cell r="J38" t="str">
            <v>HR</v>
          </cell>
          <cell r="K38" t="str">
            <v>HR</v>
          </cell>
          <cell r="L38" t="str">
            <v>HR</v>
          </cell>
          <cell r="M38" t="str">
            <v>HR</v>
          </cell>
          <cell r="N38" t="str">
            <v>HR</v>
          </cell>
          <cell r="O38" t="str">
            <v>HR</v>
          </cell>
          <cell r="P38" t="str">
            <v>HR</v>
          </cell>
          <cell r="Q38">
            <v>276000</v>
          </cell>
        </row>
        <row r="39">
          <cell r="B39" t="str">
            <v>EPF</v>
          </cell>
          <cell r="G39">
            <v>22393</v>
          </cell>
          <cell r="H39">
            <v>29278</v>
          </cell>
          <cell r="I39">
            <v>15725</v>
          </cell>
          <cell r="J39">
            <v>5089</v>
          </cell>
          <cell r="K39">
            <v>35745</v>
          </cell>
          <cell r="L39">
            <v>13513</v>
          </cell>
          <cell r="M39">
            <v>24362.799999999999</v>
          </cell>
          <cell r="N39">
            <v>314416</v>
          </cell>
          <cell r="O39">
            <v>35029</v>
          </cell>
          <cell r="P39">
            <v>7874</v>
          </cell>
          <cell r="Q39">
            <v>503424.8</v>
          </cell>
        </row>
        <row r="40">
          <cell r="B40" t="str">
            <v>SOCSO</v>
          </cell>
        </row>
        <row r="41">
          <cell r="B41" t="str">
            <v>Uniforms</v>
          </cell>
        </row>
        <row r="42">
          <cell r="B42" t="str">
            <v>Welfare/Canteen</v>
          </cell>
        </row>
        <row r="43">
          <cell r="B43" t="str">
            <v>Suggestion Scheme</v>
          </cell>
        </row>
        <row r="44">
          <cell r="B44" t="str">
            <v>Medical</v>
          </cell>
        </row>
        <row r="45">
          <cell r="B45" t="str">
            <v>Transportation</v>
          </cell>
        </row>
        <row r="46">
          <cell r="B46" t="str">
            <v>Accomodation</v>
          </cell>
        </row>
        <row r="47">
          <cell r="B47" t="str">
            <v>Training Expenses</v>
          </cell>
        </row>
        <row r="48">
          <cell r="B48" t="str">
            <v>Recruitment</v>
          </cell>
        </row>
        <row r="49">
          <cell r="B49" t="str">
            <v>Sports&amp;Recreation</v>
          </cell>
        </row>
        <row r="50">
          <cell r="B50" t="str">
            <v>Contract Labour</v>
          </cell>
        </row>
        <row r="51">
          <cell r="B51" t="str">
            <v>Transfer to Sawn Timber Operations</v>
          </cell>
        </row>
        <row r="54">
          <cell r="B54" t="str">
            <v>TOTAL MANPOWER COST - WEIGHBRIDGE</v>
          </cell>
        </row>
        <row r="57">
          <cell r="A57" t="str">
            <v>(DETAILS)</v>
          </cell>
        </row>
        <row r="58">
          <cell r="A58" t="str">
            <v>ADMINISTRATION</v>
          </cell>
        </row>
        <row r="61">
          <cell r="B61" t="str">
            <v xml:space="preserve">ITEMS </v>
          </cell>
        </row>
        <row r="62">
          <cell r="B62" t="str">
            <v>OTHER COSTS / OVERHEADS</v>
          </cell>
        </row>
        <row r="63">
          <cell r="B63" t="str">
            <v>Packing Material</v>
          </cell>
        </row>
        <row r="64">
          <cell r="B64" t="str">
            <v>Carpentary</v>
          </cell>
        </row>
        <row r="65">
          <cell r="B65" t="str">
            <v>Advertising &amp; Promotion - Local</v>
          </cell>
          <cell r="E65" t="str">
            <v>Advert &amp; Promotion-Local</v>
          </cell>
        </row>
        <row r="66">
          <cell r="B66" t="str">
            <v>Seminars</v>
          </cell>
        </row>
        <row r="67">
          <cell r="B67" t="str">
            <v>Travelling - Local</v>
          </cell>
        </row>
        <row r="68">
          <cell r="B68" t="str">
            <v>Travelling - Overseas</v>
          </cell>
        </row>
        <row r="69">
          <cell r="B69" t="str">
            <v>Entertainment</v>
          </cell>
        </row>
        <row r="70">
          <cell r="B70" t="str">
            <v>Meeting &amp; Function</v>
          </cell>
        </row>
        <row r="71">
          <cell r="B71" t="str">
            <v>Training</v>
          </cell>
        </row>
        <row r="72">
          <cell r="B72" t="str">
            <v>Subscriptions/memberships</v>
          </cell>
        </row>
        <row r="73">
          <cell r="B73" t="str">
            <v>Bad Debts</v>
          </cell>
        </row>
        <row r="74">
          <cell r="B74" t="str">
            <v>Cleaning Services</v>
          </cell>
        </row>
        <row r="75">
          <cell r="B75" t="str">
            <v>Compound</v>
          </cell>
        </row>
        <row r="76">
          <cell r="B76" t="str">
            <v xml:space="preserve">Repair &amp; Maintenance </v>
          </cell>
        </row>
        <row r="77">
          <cell r="B77" t="str">
            <v>Equipment/Vehicles/Running</v>
          </cell>
        </row>
        <row r="78">
          <cell r="B78" t="str">
            <v>Stationery</v>
          </cell>
        </row>
        <row r="79">
          <cell r="B79" t="str">
            <v>Books &amp; Periodical</v>
          </cell>
        </row>
        <row r="80">
          <cell r="B80" t="str">
            <v>Telephone.Telefax/Telex</v>
          </cell>
        </row>
        <row r="81">
          <cell r="B81" t="str">
            <v>Postages/Courier</v>
          </cell>
        </row>
        <row r="82">
          <cell r="B82" t="str">
            <v>Insurance - General</v>
          </cell>
        </row>
        <row r="83">
          <cell r="B83" t="str">
            <v>Security</v>
          </cell>
        </row>
        <row r="84">
          <cell r="B84" t="str">
            <v>Safety</v>
          </cell>
        </row>
        <row r="85">
          <cell r="B85" t="str">
            <v>Rental</v>
          </cell>
        </row>
        <row r="86">
          <cell r="B86" t="str">
            <v>Quit Rent/Assesment/Rates</v>
          </cell>
        </row>
        <row r="87">
          <cell r="B87" t="str">
            <v>EDP Expenses</v>
          </cell>
        </row>
        <row r="88">
          <cell r="B88" t="str">
            <v>Legal Fees</v>
          </cell>
        </row>
        <row r="89">
          <cell r="B89" t="str">
            <v>Audit Fees</v>
          </cell>
        </row>
        <row r="90">
          <cell r="B90" t="str">
            <v>Professional Fees</v>
          </cell>
        </row>
        <row r="91">
          <cell r="B91" t="str">
            <v>Bank Charges</v>
          </cell>
        </row>
        <row r="92">
          <cell r="B92" t="str">
            <v>Interest</v>
          </cell>
        </row>
        <row r="93">
          <cell r="B93" t="str">
            <v>Docomentation Charges</v>
          </cell>
        </row>
        <row r="94">
          <cell r="B94" t="str">
            <v>Sundries</v>
          </cell>
        </row>
        <row r="95">
          <cell r="B95" t="str">
            <v>Donation</v>
          </cell>
        </row>
        <row r="96">
          <cell r="B96" t="str">
            <v>Transfer to Sawn Timber Operations</v>
          </cell>
        </row>
        <row r="106">
          <cell r="B106" t="str">
            <v>Transfer to Sawntimber Operation</v>
          </cell>
        </row>
        <row r="107">
          <cell r="B107" t="str">
            <v>Manager</v>
          </cell>
          <cell r="C107">
            <v>0.2</v>
          </cell>
          <cell r="D107" t="str">
            <v>(Salary/EPF/Bonus)</v>
          </cell>
        </row>
        <row r="108">
          <cell r="B108" t="str">
            <v>Executive</v>
          </cell>
          <cell r="C108">
            <v>0.3</v>
          </cell>
          <cell r="D108" t="str">
            <v>(Salary/EPF/Bonus)</v>
          </cell>
        </row>
        <row r="109">
          <cell r="B109" t="str">
            <v>Assistant</v>
          </cell>
          <cell r="C109">
            <v>1</v>
          </cell>
          <cell r="D109" t="str">
            <v>(Salary/EPF/Bonus)</v>
          </cell>
        </row>
        <row r="111">
          <cell r="B111" t="str">
            <v>Transfer to Sawntimber Operation</v>
          </cell>
        </row>
        <row r="112">
          <cell r="B112" t="str">
            <v>Stationery</v>
          </cell>
          <cell r="D112">
            <v>0.2</v>
          </cell>
        </row>
        <row r="113">
          <cell r="B113" t="str">
            <v>EDP Expenses</v>
          </cell>
          <cell r="D113">
            <v>0.2</v>
          </cell>
        </row>
        <row r="114">
          <cell r="B114" t="str">
            <v>Audit Fees</v>
          </cell>
          <cell r="D114">
            <v>0.2</v>
          </cell>
        </row>
        <row r="115">
          <cell r="B115" t="str">
            <v>Professional Fees</v>
          </cell>
          <cell r="D115">
            <v>0.2</v>
          </cell>
        </row>
        <row r="117">
          <cell r="B117" t="str">
            <v>Basis : Turnover Sawntimber to MDF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A"/>
      <sheetName val="Attach"/>
      <sheetName val="Hypo"/>
      <sheetName val="F-11"/>
      <sheetName val="F-22"/>
      <sheetName val="AP110 sup"/>
      <sheetName val="AP110sup"/>
      <sheetName val="A"/>
      <sheetName val="B"/>
      <sheetName val="B-10"/>
      <sheetName val="C"/>
      <sheetName val="L"/>
      <sheetName val="U"/>
      <sheetName val="AA"/>
      <sheetName val="BB"/>
      <sheetName val="BB-10"/>
      <sheetName val="BB-30"/>
      <sheetName val="CC"/>
      <sheetName val="FF"/>
      <sheetName val="FF "/>
      <sheetName val="FF-1"/>
      <sheetName val="FF-2 (1)"/>
      <sheetName val="FF-2 (2)"/>
      <sheetName val="FF-2 (3)"/>
      <sheetName val="FF-3"/>
      <sheetName val="FF-6"/>
      <sheetName val="KK-1"/>
      <sheetName val="MM"/>
      <sheetName val="MM-1"/>
      <sheetName val="MM-10"/>
      <sheetName val="NN"/>
      <sheetName val="NN-1"/>
      <sheetName val="10"/>
      <sheetName val="20"/>
      <sheetName val="30"/>
      <sheetName val="Payroll"/>
      <sheetName val="FS Item List"/>
    </sheetNames>
    <sheetDataSet>
      <sheetData sheetId="0" refreshError="1">
        <row r="1">
          <cell r="A1" t="str">
            <v>IDSM ELECTRONICS SDN BHD</v>
          </cell>
        </row>
        <row r="2">
          <cell r="A2" t="str">
            <v>FOR THE YEAR ENDED 31 DECEMBER 2000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손익계산서"/>
    </sheetNames>
    <sheetDataSet>
      <sheetData sheetId="0" refreshError="1">
        <row r="2">
          <cell r="A2" t="str">
            <v xml:space="preserve">                月 次 損 益 計 算 書 </v>
          </cell>
        </row>
        <row r="3">
          <cell r="A3" t="str">
            <v xml:space="preserve">                                 (1996년12월 31일 현재)</v>
          </cell>
        </row>
        <row r="5">
          <cell r="A5" t="str">
            <v xml:space="preserve"> (주)대경코퍼레이션</v>
          </cell>
          <cell r="E5" t="str">
            <v>(단위 : 원)</v>
          </cell>
        </row>
        <row r="6">
          <cell r="A6" t="str">
            <v>科   目</v>
          </cell>
          <cell r="B6" t="str">
            <v xml:space="preserve">     11월차</v>
          </cell>
          <cell r="C6" t="str">
            <v>손 익</v>
          </cell>
          <cell r="D6" t="str">
            <v xml:space="preserve">     12월차</v>
          </cell>
          <cell r="E6" t="str">
            <v>손 익</v>
          </cell>
        </row>
        <row r="7">
          <cell r="A7" t="str">
            <v/>
          </cell>
          <cell r="B7" t="str">
            <v>金</v>
          </cell>
          <cell r="C7" t="str">
            <v xml:space="preserve">  額</v>
          </cell>
          <cell r="D7" t="str">
            <v>金</v>
          </cell>
          <cell r="E7" t="str">
            <v xml:space="preserve">  額</v>
          </cell>
        </row>
        <row r="8">
          <cell r="A8" t="str">
            <v xml:space="preserve"> 1. 매출총액</v>
          </cell>
          <cell r="C8">
            <v>356071636</v>
          </cell>
          <cell r="E8">
            <v>180870197</v>
          </cell>
        </row>
        <row r="9">
          <cell r="A9" t="str">
            <v xml:space="preserve">  1) 상품수출</v>
          </cell>
          <cell r="B9">
            <v>0</v>
          </cell>
          <cell r="D9">
            <v>40870199</v>
          </cell>
        </row>
        <row r="10">
          <cell r="A10" t="str">
            <v xml:space="preserve">  2) 창호공사매출</v>
          </cell>
          <cell r="B10">
            <v>356071636</v>
          </cell>
          <cell r="D10">
            <v>139999998</v>
          </cell>
        </row>
        <row r="11">
          <cell r="A11" t="str">
            <v xml:space="preserve"> 2. 매출원가</v>
          </cell>
          <cell r="C11">
            <v>362812348</v>
          </cell>
          <cell r="D11" t="str">
            <v/>
          </cell>
          <cell r="E11">
            <v>216588624</v>
          </cell>
        </row>
        <row r="12">
          <cell r="A12" t="str">
            <v xml:space="preserve">  1) 상품수출원가</v>
          </cell>
          <cell r="B12">
            <v>0</v>
          </cell>
          <cell r="D12">
            <v>38843529</v>
          </cell>
        </row>
        <row r="13">
          <cell r="A13" t="str">
            <v xml:space="preserve">  2) 창호공사매출원가</v>
          </cell>
          <cell r="B13">
            <v>362812348</v>
          </cell>
          <cell r="D13">
            <v>177745095</v>
          </cell>
        </row>
        <row r="14">
          <cell r="A14" t="str">
            <v xml:space="preserve">   ① 원재료비 </v>
          </cell>
          <cell r="B14">
            <v>183059606</v>
          </cell>
          <cell r="D14">
            <v>37295423</v>
          </cell>
        </row>
        <row r="15">
          <cell r="A15" t="str">
            <v xml:space="preserve">   ② 부재료비</v>
          </cell>
          <cell r="B15">
            <v>10080837</v>
          </cell>
          <cell r="D15">
            <v>11355100</v>
          </cell>
        </row>
        <row r="16">
          <cell r="A16" t="str">
            <v xml:space="preserve">   ③ 노 무 비</v>
          </cell>
          <cell r="B16">
            <v>21938550</v>
          </cell>
          <cell r="D16">
            <v>13055000</v>
          </cell>
        </row>
        <row r="17">
          <cell r="A17" t="str">
            <v xml:space="preserve">      임    금</v>
          </cell>
          <cell r="B17">
            <v>8740000</v>
          </cell>
          <cell r="D17">
            <v>8540000</v>
          </cell>
        </row>
        <row r="18">
          <cell r="A18" t="str">
            <v xml:space="preserve">      상    여</v>
          </cell>
          <cell r="B18">
            <v>4275000</v>
          </cell>
          <cell r="D18">
            <v>4515000</v>
          </cell>
        </row>
        <row r="19">
          <cell r="A19" t="str">
            <v xml:space="preserve">      잡    급</v>
          </cell>
          <cell r="B19">
            <v>8411000</v>
          </cell>
          <cell r="D19">
            <v>0</v>
          </cell>
        </row>
        <row r="20">
          <cell r="A20" t="str">
            <v xml:space="preserve">      복리후생비</v>
          </cell>
          <cell r="B20">
            <v>512550</v>
          </cell>
          <cell r="D20">
            <v>0</v>
          </cell>
        </row>
        <row r="21">
          <cell r="A21" t="str">
            <v xml:space="preserve">   ④ 제조경비</v>
          </cell>
          <cell r="B21">
            <v>147733355</v>
          </cell>
          <cell r="D21">
            <v>116039572</v>
          </cell>
        </row>
        <row r="22">
          <cell r="A22" t="str">
            <v xml:space="preserve">      소 모 품비</v>
          </cell>
          <cell r="B22">
            <v>270430</v>
          </cell>
          <cell r="D22">
            <v>238750</v>
          </cell>
        </row>
        <row r="23">
          <cell r="A23" t="str">
            <v xml:space="preserve">      수도광열비</v>
          </cell>
          <cell r="B23">
            <v>82020</v>
          </cell>
          <cell r="D23">
            <v>0</v>
          </cell>
        </row>
        <row r="24">
          <cell r="A24" t="str">
            <v xml:space="preserve">      세금과공과</v>
          </cell>
          <cell r="B24">
            <v>50000</v>
          </cell>
          <cell r="D24">
            <v>399510</v>
          </cell>
        </row>
        <row r="25">
          <cell r="A25" t="str">
            <v xml:space="preserve">      여비교통비</v>
          </cell>
          <cell r="B25">
            <v>476200</v>
          </cell>
          <cell r="D25">
            <v>150800</v>
          </cell>
        </row>
        <row r="26">
          <cell r="A26" t="str">
            <v xml:space="preserve">      통  신  비</v>
          </cell>
          <cell r="B26">
            <v>0</v>
          </cell>
          <cell r="D26">
            <v>29618</v>
          </cell>
        </row>
        <row r="27">
          <cell r="A27" t="str">
            <v xml:space="preserve">      차량유지비</v>
          </cell>
          <cell r="B27">
            <v>1311918</v>
          </cell>
          <cell r="D27">
            <v>866082</v>
          </cell>
        </row>
        <row r="28">
          <cell r="A28" t="str">
            <v xml:space="preserve">      접  대  비</v>
          </cell>
          <cell r="B28">
            <v>226660</v>
          </cell>
          <cell r="D28">
            <v>0</v>
          </cell>
        </row>
        <row r="29">
          <cell r="A29" t="str">
            <v xml:space="preserve">      지급임차료</v>
          </cell>
          <cell r="B29">
            <v>1000000</v>
          </cell>
          <cell r="D29">
            <v>0</v>
          </cell>
        </row>
        <row r="30">
          <cell r="A30" t="str">
            <v xml:space="preserve">      운  반  비</v>
          </cell>
          <cell r="B30">
            <v>1800000</v>
          </cell>
          <cell r="D30">
            <v>14150000</v>
          </cell>
        </row>
        <row r="31">
          <cell r="A31" t="str">
            <v xml:space="preserve">      도서인쇄비</v>
          </cell>
          <cell r="B31">
            <v>8000</v>
          </cell>
          <cell r="D31">
            <v>0</v>
          </cell>
        </row>
        <row r="32">
          <cell r="A32" t="str">
            <v xml:space="preserve">      보  험  료</v>
          </cell>
          <cell r="D32">
            <v>1798712</v>
          </cell>
        </row>
        <row r="33">
          <cell r="A33" t="str">
            <v xml:space="preserve">      지급수수료</v>
          </cell>
          <cell r="B33">
            <v>20800</v>
          </cell>
          <cell r="D33">
            <v>136000</v>
          </cell>
        </row>
        <row r="34">
          <cell r="A34" t="str">
            <v xml:space="preserve">      외주가공비</v>
          </cell>
          <cell r="B34">
            <v>142042727</v>
          </cell>
          <cell r="D34">
            <v>96000000</v>
          </cell>
        </row>
        <row r="35">
          <cell r="A35" t="str">
            <v xml:space="preserve">      잡자재대</v>
          </cell>
          <cell r="B35">
            <v>444600</v>
          </cell>
          <cell r="D35">
            <v>2270100</v>
          </cell>
        </row>
        <row r="36">
          <cell r="A36" t="str">
            <v xml:space="preserve"> 3. 매출총이익</v>
          </cell>
          <cell r="C36">
            <v>-6740712</v>
          </cell>
          <cell r="E36">
            <v>-35718427</v>
          </cell>
        </row>
        <row r="37">
          <cell r="A37" t="str">
            <v xml:space="preserve"> 4. 판매비와일반관리비</v>
          </cell>
          <cell r="C37">
            <v>24007966</v>
          </cell>
          <cell r="E37">
            <v>26773240</v>
          </cell>
        </row>
        <row r="38">
          <cell r="A38" t="str">
            <v xml:space="preserve">   1) 인 건 비</v>
          </cell>
          <cell r="B38">
            <v>13329926</v>
          </cell>
          <cell r="D38">
            <v>14613540</v>
          </cell>
        </row>
        <row r="39">
          <cell r="A39" t="str">
            <v xml:space="preserve">      급      료</v>
          </cell>
          <cell r="B39">
            <v>6440000</v>
          </cell>
          <cell r="D39">
            <v>5540000</v>
          </cell>
        </row>
        <row r="40">
          <cell r="A40" t="str">
            <v xml:space="preserve">      상  여  금</v>
          </cell>
          <cell r="B40">
            <v>4596000</v>
          </cell>
          <cell r="D40">
            <v>4740000</v>
          </cell>
        </row>
        <row r="41">
          <cell r="A41" t="str">
            <v xml:space="preserve">      잡      급</v>
          </cell>
          <cell r="B41">
            <v>310000</v>
          </cell>
          <cell r="D41">
            <v>0</v>
          </cell>
        </row>
        <row r="42">
          <cell r="A42" t="str">
            <v xml:space="preserve">      복리후생비</v>
          </cell>
          <cell r="B42">
            <v>1983926</v>
          </cell>
          <cell r="D42">
            <v>4333540</v>
          </cell>
        </row>
        <row r="43">
          <cell r="A43" t="str">
            <v xml:space="preserve">   2) 물 건 비</v>
          </cell>
          <cell r="B43">
            <v>10678040</v>
          </cell>
          <cell r="D43">
            <v>12159700</v>
          </cell>
        </row>
        <row r="44">
          <cell r="A44" t="str">
            <v xml:space="preserve">      소 모 품비</v>
          </cell>
          <cell r="B44">
            <v>485600</v>
          </cell>
          <cell r="D44">
            <v>223260</v>
          </cell>
        </row>
        <row r="45">
          <cell r="A45" t="str">
            <v xml:space="preserve">      수선유지비</v>
          </cell>
          <cell r="B45">
            <v>1530000</v>
          </cell>
          <cell r="D45">
            <v>2900000</v>
          </cell>
        </row>
        <row r="46">
          <cell r="A46" t="str">
            <v xml:space="preserve">      세금과공과</v>
          </cell>
          <cell r="B46">
            <v>41700</v>
          </cell>
          <cell r="D46">
            <v>0</v>
          </cell>
        </row>
        <row r="47">
          <cell r="A47" t="str">
            <v xml:space="preserve">      여비교통비</v>
          </cell>
          <cell r="B47">
            <v>2167800</v>
          </cell>
          <cell r="D47">
            <v>1151006</v>
          </cell>
        </row>
        <row r="48">
          <cell r="A48" t="str">
            <v xml:space="preserve">      통  신  비</v>
          </cell>
          <cell r="B48">
            <v>920310</v>
          </cell>
          <cell r="D48">
            <v>813291</v>
          </cell>
        </row>
        <row r="49">
          <cell r="A49" t="str">
            <v xml:space="preserve">      차량유지비</v>
          </cell>
          <cell r="B49">
            <v>839488</v>
          </cell>
          <cell r="D49">
            <v>0</v>
          </cell>
        </row>
        <row r="50">
          <cell r="A50" t="str">
            <v xml:space="preserve">      접  대  비</v>
          </cell>
          <cell r="B50">
            <v>201000</v>
          </cell>
          <cell r="D50">
            <v>5080150</v>
          </cell>
        </row>
        <row r="51">
          <cell r="A51" t="str">
            <v xml:space="preserve">      기  밀  비</v>
          </cell>
          <cell r="B51">
            <v>500000</v>
          </cell>
          <cell r="D51">
            <v>500000</v>
          </cell>
        </row>
        <row r="52">
          <cell r="A52" t="str">
            <v xml:space="preserve">      지급임차료</v>
          </cell>
        </row>
        <row r="53">
          <cell r="A53" t="str">
            <v xml:space="preserve">      운  반  비</v>
          </cell>
          <cell r="B53">
            <v>429000</v>
          </cell>
          <cell r="D53">
            <v>0</v>
          </cell>
        </row>
        <row r="54">
          <cell r="A54" t="str">
            <v xml:space="preserve">      도서인쇄비</v>
          </cell>
          <cell r="B54">
            <v>8000</v>
          </cell>
          <cell r="D54">
            <v>281000</v>
          </cell>
        </row>
        <row r="55">
          <cell r="A55" t="str">
            <v xml:space="preserve">      지급수수료</v>
          </cell>
          <cell r="B55">
            <v>1280350</v>
          </cell>
          <cell r="D55">
            <v>1076289</v>
          </cell>
        </row>
        <row r="56">
          <cell r="A56" t="str">
            <v xml:space="preserve">      광고선전비</v>
          </cell>
          <cell r="B56">
            <v>1850560</v>
          </cell>
          <cell r="D56">
            <v>0</v>
          </cell>
        </row>
        <row r="57">
          <cell r="A57" t="str">
            <v xml:space="preserve">      판매촉진비</v>
          </cell>
          <cell r="D57">
            <v>0</v>
          </cell>
        </row>
        <row r="58">
          <cell r="A58" t="str">
            <v xml:space="preserve">      수출제경비</v>
          </cell>
          <cell r="B58">
            <v>424232</v>
          </cell>
          <cell r="D58">
            <v>134704</v>
          </cell>
        </row>
        <row r="59">
          <cell r="A59" t="str">
            <v xml:space="preserve">      잡      비</v>
          </cell>
        </row>
        <row r="60">
          <cell r="A60" t="str">
            <v xml:space="preserve"> 5. 영업이익</v>
          </cell>
          <cell r="C60">
            <v>-30748678</v>
          </cell>
          <cell r="E60">
            <v>-62491667</v>
          </cell>
        </row>
        <row r="61">
          <cell r="A61" t="str">
            <v xml:space="preserve"> 6. 영업외수익</v>
          </cell>
          <cell r="C61">
            <v>1459641</v>
          </cell>
          <cell r="E61">
            <v>709352</v>
          </cell>
        </row>
        <row r="62">
          <cell r="A62" t="str">
            <v xml:space="preserve">     수입이자와할인료</v>
          </cell>
          <cell r="B62">
            <v>656835</v>
          </cell>
          <cell r="D62">
            <v>59717</v>
          </cell>
        </row>
        <row r="63">
          <cell r="A63" t="str">
            <v xml:space="preserve">     외 환 차 익</v>
          </cell>
          <cell r="B63">
            <v>674183</v>
          </cell>
          <cell r="D63">
            <v>649534</v>
          </cell>
        </row>
        <row r="64">
          <cell r="A64" t="str">
            <v xml:space="preserve">     잡   이  익</v>
          </cell>
          <cell r="B64">
            <v>128623</v>
          </cell>
          <cell r="D64">
            <v>101</v>
          </cell>
        </row>
        <row r="65">
          <cell r="A65" t="str">
            <v xml:space="preserve"> 7. 영업외비용</v>
          </cell>
          <cell r="C65">
            <v>7614725</v>
          </cell>
          <cell r="E65">
            <v>21601061</v>
          </cell>
        </row>
        <row r="66">
          <cell r="A66" t="str">
            <v xml:space="preserve">     지급이자와할인료</v>
          </cell>
          <cell r="B66">
            <v>7614725</v>
          </cell>
          <cell r="D66">
            <v>18684606</v>
          </cell>
        </row>
        <row r="67">
          <cell r="A67" t="str">
            <v xml:space="preserve">     잡손실</v>
          </cell>
          <cell r="B67">
            <v>0</v>
          </cell>
          <cell r="D67">
            <v>2916455</v>
          </cell>
        </row>
        <row r="68">
          <cell r="A68" t="str">
            <v xml:space="preserve"> 8. 경상이익</v>
          </cell>
          <cell r="C68">
            <v>-36903762</v>
          </cell>
          <cell r="E68">
            <v>-83383376</v>
          </cell>
        </row>
        <row r="69">
          <cell r="A69" t="str">
            <v xml:space="preserve"> 9. 특별이익</v>
          </cell>
          <cell r="C69">
            <v>0</v>
          </cell>
          <cell r="E69">
            <v>723969717</v>
          </cell>
        </row>
        <row r="70">
          <cell r="A70" t="str">
            <v xml:space="preserve">     채무면제이익</v>
          </cell>
          <cell r="D70">
            <v>723969717</v>
          </cell>
        </row>
        <row r="71">
          <cell r="A71" t="str">
            <v>XII. 당기순이익</v>
          </cell>
          <cell r="C71">
            <v>-36903762</v>
          </cell>
          <cell r="E71">
            <v>640586341</v>
          </cell>
        </row>
        <row r="74">
          <cell r="A74" t="str">
            <v xml:space="preserve">   주) 발생기준에 의하여 월차손익 계상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ccounting policies"/>
      <sheetName val="BS(1)"/>
      <sheetName val="BS(2)"/>
      <sheetName val="PL"/>
      <sheetName val="CF"/>
      <sheetName val="FormA1"/>
      <sheetName val="FormA2"/>
      <sheetName val="FormB1"/>
      <sheetName val="FormC1"/>
      <sheetName val="FormBC2"/>
      <sheetName val="FormB3"/>
      <sheetName val="FormD"/>
      <sheetName val="FormE-1"/>
      <sheetName val="FormE-2"/>
      <sheetName val="FormF"/>
      <sheetName val="FormG"/>
      <sheetName val="FormH1"/>
      <sheetName val="FormH2-1"/>
      <sheetName val="FormH2-4"/>
      <sheetName val="FormH2-5"/>
      <sheetName val="FormH2-6"/>
      <sheetName val="FormH3"/>
      <sheetName val="FormH4"/>
      <sheetName val="FormI"/>
      <sheetName val="FormJ"/>
      <sheetName val="FormJ-2"/>
      <sheetName val="FormK-1"/>
      <sheetName val="FormK-2"/>
      <sheetName val="FormL"/>
      <sheetName val="FormM1"/>
      <sheetName val="FormM2"/>
      <sheetName val="FormM3"/>
      <sheetName val="FormM4"/>
      <sheetName val="FormM5"/>
      <sheetName val="FormN"/>
      <sheetName val="FormO"/>
      <sheetName val="FormP"/>
      <sheetName val="FormQ-1"/>
      <sheetName val="FormQ-2"/>
      <sheetName val="FormQ-3"/>
      <sheetName val="FormQ-4"/>
      <sheetName val="FormQ-5"/>
      <sheetName val="FormQ-6"/>
      <sheetName val="FormQ-7"/>
      <sheetName val="FormR"/>
      <sheetName val="FormS"/>
      <sheetName val="FormS-2"/>
      <sheetName val="連結BS(資産の部)"/>
      <sheetName val="連結BS(負債・資本の部)"/>
      <sheetName val="連結PL(営業損益)"/>
      <sheetName val="連結PL(営業外損益剰余金)"/>
      <sheetName val="関係会社間取引"/>
      <sheetName val="ｷｬｯｼｭﾌﾛｰ (外貨建)"/>
      <sheetName val="ｷｬｯｼｭﾌﾛｰ"/>
      <sheetName val="会社設定"/>
      <sheetName val="TB.tb"/>
      <sheetName val="Module2"/>
      <sheetName val="Module3"/>
      <sheetName val="Module4"/>
      <sheetName val="Module1"/>
      <sheetName val="BS_1_"/>
      <sheetName val="BS_2_"/>
      <sheetName val="FormH2_6"/>
      <sheetName val="共通事項"/>
      <sheetName val="業務統括・開発・支店"/>
      <sheetName val="販促企画　事業開発"/>
      <sheetName val="総務事項"/>
      <sheetName val="人事事項"/>
      <sheetName val="財務事項"/>
      <sheetName val="会計・控制"/>
      <sheetName val="資訊事項"/>
      <sheetName val="支払権限表"/>
      <sheetName val="MstCU"/>
      <sheetName val="CF_Q4"/>
      <sheetName val="Journal"/>
      <sheetName val="LTAna"/>
      <sheetName val="Input_Table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Q94"/>
  <sheetViews>
    <sheetView showGridLines="0" topLeftCell="A4" zoomScale="80" zoomScaleNormal="80" zoomScaleSheetLayoutView="55" workbookViewId="0">
      <pane xSplit="3" ySplit="4" topLeftCell="D8" activePane="bottomRight" state="frozen"/>
      <selection activeCell="A4" sqref="A4"/>
      <selection pane="topRight" activeCell="D4" sqref="D4"/>
      <selection pane="bottomLeft" activeCell="A8" sqref="A8"/>
      <selection pane="bottomRight" activeCell="B36" sqref="B36:B37"/>
    </sheetView>
  </sheetViews>
  <sheetFormatPr defaultRowHeight="15" outlineLevelRow="1" outlineLevelCol="1"/>
  <cols>
    <col min="1" max="1" width="33.7109375" style="1" bestFit="1" customWidth="1"/>
    <col min="2" max="2" width="11.42578125" style="4" bestFit="1" customWidth="1"/>
    <col min="3" max="3" width="6.5703125" style="4" bestFit="1" customWidth="1"/>
    <col min="4" max="14" width="11" style="3" bestFit="1" customWidth="1"/>
    <col min="15" max="15" width="11" style="3" customWidth="1"/>
    <col min="16" max="16" width="19.28515625" style="3" customWidth="1" outlineLevel="1"/>
    <col min="17" max="18" width="19.28515625" style="284" customWidth="1" outlineLevel="1"/>
    <col min="19" max="19" width="14.140625" style="1" customWidth="1"/>
    <col min="20" max="20" width="9.140625" style="1"/>
    <col min="21" max="21" width="9.140625" style="1" customWidth="1"/>
    <col min="22" max="256" width="9.140625" style="1"/>
    <col min="257" max="257" width="36" style="1" customWidth="1"/>
    <col min="258" max="259" width="18.140625" style="1" customWidth="1"/>
    <col min="260" max="260" width="15" style="1" customWidth="1"/>
    <col min="261" max="261" width="15.42578125" style="1" customWidth="1"/>
    <col min="262" max="263" width="18.7109375" style="1" customWidth="1"/>
    <col min="264" max="264" width="14.5703125" style="1" customWidth="1"/>
    <col min="265" max="266" width="14.85546875" style="1" customWidth="1"/>
    <col min="267" max="267" width="19.140625" style="1" customWidth="1"/>
    <col min="268" max="268" width="13.140625" style="1" customWidth="1"/>
    <col min="269" max="270" width="9.140625" style="1" customWidth="1"/>
    <col min="271" max="271" width="12.7109375" style="1" customWidth="1"/>
    <col min="272" max="272" width="9" style="1" customWidth="1"/>
    <col min="273" max="273" width="10.85546875" style="1" bestFit="1" customWidth="1"/>
    <col min="274" max="274" width="10.140625" style="1" bestFit="1" customWidth="1"/>
    <col min="275" max="512" width="9.140625" style="1"/>
    <col min="513" max="513" width="36" style="1" customWidth="1"/>
    <col min="514" max="515" width="18.140625" style="1" customWidth="1"/>
    <col min="516" max="516" width="15" style="1" customWidth="1"/>
    <col min="517" max="517" width="15.42578125" style="1" customWidth="1"/>
    <col min="518" max="519" width="18.7109375" style="1" customWidth="1"/>
    <col min="520" max="520" width="14.5703125" style="1" customWidth="1"/>
    <col min="521" max="522" width="14.85546875" style="1" customWidth="1"/>
    <col min="523" max="523" width="19.140625" style="1" customWidth="1"/>
    <col min="524" max="524" width="13.140625" style="1" customWidth="1"/>
    <col min="525" max="526" width="9.140625" style="1" customWidth="1"/>
    <col min="527" max="527" width="12.7109375" style="1" customWidth="1"/>
    <col min="528" max="528" width="9" style="1" customWidth="1"/>
    <col min="529" max="529" width="10.85546875" style="1" bestFit="1" customWidth="1"/>
    <col min="530" max="530" width="10.140625" style="1" bestFit="1" customWidth="1"/>
    <col min="531" max="768" width="9.140625" style="1"/>
    <col min="769" max="769" width="36" style="1" customWidth="1"/>
    <col min="770" max="771" width="18.140625" style="1" customWidth="1"/>
    <col min="772" max="772" width="15" style="1" customWidth="1"/>
    <col min="773" max="773" width="15.42578125" style="1" customWidth="1"/>
    <col min="774" max="775" width="18.7109375" style="1" customWidth="1"/>
    <col min="776" max="776" width="14.5703125" style="1" customWidth="1"/>
    <col min="777" max="778" width="14.85546875" style="1" customWidth="1"/>
    <col min="779" max="779" width="19.140625" style="1" customWidth="1"/>
    <col min="780" max="780" width="13.140625" style="1" customWidth="1"/>
    <col min="781" max="782" width="9.140625" style="1" customWidth="1"/>
    <col min="783" max="783" width="12.7109375" style="1" customWidth="1"/>
    <col min="784" max="784" width="9" style="1" customWidth="1"/>
    <col min="785" max="785" width="10.85546875" style="1" bestFit="1" customWidth="1"/>
    <col min="786" max="786" width="10.140625" style="1" bestFit="1" customWidth="1"/>
    <col min="787" max="1024" width="9.140625" style="1"/>
    <col min="1025" max="1025" width="36" style="1" customWidth="1"/>
    <col min="1026" max="1027" width="18.140625" style="1" customWidth="1"/>
    <col min="1028" max="1028" width="15" style="1" customWidth="1"/>
    <col min="1029" max="1029" width="15.42578125" style="1" customWidth="1"/>
    <col min="1030" max="1031" width="18.7109375" style="1" customWidth="1"/>
    <col min="1032" max="1032" width="14.5703125" style="1" customWidth="1"/>
    <col min="1033" max="1034" width="14.85546875" style="1" customWidth="1"/>
    <col min="1035" max="1035" width="19.140625" style="1" customWidth="1"/>
    <col min="1036" max="1036" width="13.140625" style="1" customWidth="1"/>
    <col min="1037" max="1038" width="9.140625" style="1" customWidth="1"/>
    <col min="1039" max="1039" width="12.7109375" style="1" customWidth="1"/>
    <col min="1040" max="1040" width="9" style="1" customWidth="1"/>
    <col min="1041" max="1041" width="10.85546875" style="1" bestFit="1" customWidth="1"/>
    <col min="1042" max="1042" width="10.140625" style="1" bestFit="1" customWidth="1"/>
    <col min="1043" max="1280" width="9.140625" style="1"/>
    <col min="1281" max="1281" width="36" style="1" customWidth="1"/>
    <col min="1282" max="1283" width="18.140625" style="1" customWidth="1"/>
    <col min="1284" max="1284" width="15" style="1" customWidth="1"/>
    <col min="1285" max="1285" width="15.42578125" style="1" customWidth="1"/>
    <col min="1286" max="1287" width="18.7109375" style="1" customWidth="1"/>
    <col min="1288" max="1288" width="14.5703125" style="1" customWidth="1"/>
    <col min="1289" max="1290" width="14.85546875" style="1" customWidth="1"/>
    <col min="1291" max="1291" width="19.140625" style="1" customWidth="1"/>
    <col min="1292" max="1292" width="13.140625" style="1" customWidth="1"/>
    <col min="1293" max="1294" width="9.140625" style="1" customWidth="1"/>
    <col min="1295" max="1295" width="12.7109375" style="1" customWidth="1"/>
    <col min="1296" max="1296" width="9" style="1" customWidth="1"/>
    <col min="1297" max="1297" width="10.85546875" style="1" bestFit="1" customWidth="1"/>
    <col min="1298" max="1298" width="10.140625" style="1" bestFit="1" customWidth="1"/>
    <col min="1299" max="1536" width="9.140625" style="1"/>
    <col min="1537" max="1537" width="36" style="1" customWidth="1"/>
    <col min="1538" max="1539" width="18.140625" style="1" customWidth="1"/>
    <col min="1540" max="1540" width="15" style="1" customWidth="1"/>
    <col min="1541" max="1541" width="15.42578125" style="1" customWidth="1"/>
    <col min="1542" max="1543" width="18.7109375" style="1" customWidth="1"/>
    <col min="1544" max="1544" width="14.5703125" style="1" customWidth="1"/>
    <col min="1545" max="1546" width="14.85546875" style="1" customWidth="1"/>
    <col min="1547" max="1547" width="19.140625" style="1" customWidth="1"/>
    <col min="1548" max="1548" width="13.140625" style="1" customWidth="1"/>
    <col min="1549" max="1550" width="9.140625" style="1" customWidth="1"/>
    <col min="1551" max="1551" width="12.7109375" style="1" customWidth="1"/>
    <col min="1552" max="1552" width="9" style="1" customWidth="1"/>
    <col min="1553" max="1553" width="10.85546875" style="1" bestFit="1" customWidth="1"/>
    <col min="1554" max="1554" width="10.140625" style="1" bestFit="1" customWidth="1"/>
    <col min="1555" max="1792" width="9.140625" style="1"/>
    <col min="1793" max="1793" width="36" style="1" customWidth="1"/>
    <col min="1794" max="1795" width="18.140625" style="1" customWidth="1"/>
    <col min="1796" max="1796" width="15" style="1" customWidth="1"/>
    <col min="1797" max="1797" width="15.42578125" style="1" customWidth="1"/>
    <col min="1798" max="1799" width="18.7109375" style="1" customWidth="1"/>
    <col min="1800" max="1800" width="14.5703125" style="1" customWidth="1"/>
    <col min="1801" max="1802" width="14.85546875" style="1" customWidth="1"/>
    <col min="1803" max="1803" width="19.140625" style="1" customWidth="1"/>
    <col min="1804" max="1804" width="13.140625" style="1" customWidth="1"/>
    <col min="1805" max="1806" width="9.140625" style="1" customWidth="1"/>
    <col min="1807" max="1807" width="12.7109375" style="1" customWidth="1"/>
    <col min="1808" max="1808" width="9" style="1" customWidth="1"/>
    <col min="1809" max="1809" width="10.85546875" style="1" bestFit="1" customWidth="1"/>
    <col min="1810" max="1810" width="10.140625" style="1" bestFit="1" customWidth="1"/>
    <col min="1811" max="2048" width="9.140625" style="1"/>
    <col min="2049" max="2049" width="36" style="1" customWidth="1"/>
    <col min="2050" max="2051" width="18.140625" style="1" customWidth="1"/>
    <col min="2052" max="2052" width="15" style="1" customWidth="1"/>
    <col min="2053" max="2053" width="15.42578125" style="1" customWidth="1"/>
    <col min="2054" max="2055" width="18.7109375" style="1" customWidth="1"/>
    <col min="2056" max="2056" width="14.5703125" style="1" customWidth="1"/>
    <col min="2057" max="2058" width="14.85546875" style="1" customWidth="1"/>
    <col min="2059" max="2059" width="19.140625" style="1" customWidth="1"/>
    <col min="2060" max="2060" width="13.140625" style="1" customWidth="1"/>
    <col min="2061" max="2062" width="9.140625" style="1" customWidth="1"/>
    <col min="2063" max="2063" width="12.7109375" style="1" customWidth="1"/>
    <col min="2064" max="2064" width="9" style="1" customWidth="1"/>
    <col min="2065" max="2065" width="10.85546875" style="1" bestFit="1" customWidth="1"/>
    <col min="2066" max="2066" width="10.140625" style="1" bestFit="1" customWidth="1"/>
    <col min="2067" max="2304" width="9.140625" style="1"/>
    <col min="2305" max="2305" width="36" style="1" customWidth="1"/>
    <col min="2306" max="2307" width="18.140625" style="1" customWidth="1"/>
    <col min="2308" max="2308" width="15" style="1" customWidth="1"/>
    <col min="2309" max="2309" width="15.42578125" style="1" customWidth="1"/>
    <col min="2310" max="2311" width="18.7109375" style="1" customWidth="1"/>
    <col min="2312" max="2312" width="14.5703125" style="1" customWidth="1"/>
    <col min="2313" max="2314" width="14.85546875" style="1" customWidth="1"/>
    <col min="2315" max="2315" width="19.140625" style="1" customWidth="1"/>
    <col min="2316" max="2316" width="13.140625" style="1" customWidth="1"/>
    <col min="2317" max="2318" width="9.140625" style="1" customWidth="1"/>
    <col min="2319" max="2319" width="12.7109375" style="1" customWidth="1"/>
    <col min="2320" max="2320" width="9" style="1" customWidth="1"/>
    <col min="2321" max="2321" width="10.85546875" style="1" bestFit="1" customWidth="1"/>
    <col min="2322" max="2322" width="10.140625" style="1" bestFit="1" customWidth="1"/>
    <col min="2323" max="2560" width="9.140625" style="1"/>
    <col min="2561" max="2561" width="36" style="1" customWidth="1"/>
    <col min="2562" max="2563" width="18.140625" style="1" customWidth="1"/>
    <col min="2564" max="2564" width="15" style="1" customWidth="1"/>
    <col min="2565" max="2565" width="15.42578125" style="1" customWidth="1"/>
    <col min="2566" max="2567" width="18.7109375" style="1" customWidth="1"/>
    <col min="2568" max="2568" width="14.5703125" style="1" customWidth="1"/>
    <col min="2569" max="2570" width="14.85546875" style="1" customWidth="1"/>
    <col min="2571" max="2571" width="19.140625" style="1" customWidth="1"/>
    <col min="2572" max="2572" width="13.140625" style="1" customWidth="1"/>
    <col min="2573" max="2574" width="9.140625" style="1" customWidth="1"/>
    <col min="2575" max="2575" width="12.7109375" style="1" customWidth="1"/>
    <col min="2576" max="2576" width="9" style="1" customWidth="1"/>
    <col min="2577" max="2577" width="10.85546875" style="1" bestFit="1" customWidth="1"/>
    <col min="2578" max="2578" width="10.140625" style="1" bestFit="1" customWidth="1"/>
    <col min="2579" max="2816" width="9.140625" style="1"/>
    <col min="2817" max="2817" width="36" style="1" customWidth="1"/>
    <col min="2818" max="2819" width="18.140625" style="1" customWidth="1"/>
    <col min="2820" max="2820" width="15" style="1" customWidth="1"/>
    <col min="2821" max="2821" width="15.42578125" style="1" customWidth="1"/>
    <col min="2822" max="2823" width="18.7109375" style="1" customWidth="1"/>
    <col min="2824" max="2824" width="14.5703125" style="1" customWidth="1"/>
    <col min="2825" max="2826" width="14.85546875" style="1" customWidth="1"/>
    <col min="2827" max="2827" width="19.140625" style="1" customWidth="1"/>
    <col min="2828" max="2828" width="13.140625" style="1" customWidth="1"/>
    <col min="2829" max="2830" width="9.140625" style="1" customWidth="1"/>
    <col min="2831" max="2831" width="12.7109375" style="1" customWidth="1"/>
    <col min="2832" max="2832" width="9" style="1" customWidth="1"/>
    <col min="2833" max="2833" width="10.85546875" style="1" bestFit="1" customWidth="1"/>
    <col min="2834" max="2834" width="10.140625" style="1" bestFit="1" customWidth="1"/>
    <col min="2835" max="3072" width="9.140625" style="1"/>
    <col min="3073" max="3073" width="36" style="1" customWidth="1"/>
    <col min="3074" max="3075" width="18.140625" style="1" customWidth="1"/>
    <col min="3076" max="3076" width="15" style="1" customWidth="1"/>
    <col min="3077" max="3077" width="15.42578125" style="1" customWidth="1"/>
    <col min="3078" max="3079" width="18.7109375" style="1" customWidth="1"/>
    <col min="3080" max="3080" width="14.5703125" style="1" customWidth="1"/>
    <col min="3081" max="3082" width="14.85546875" style="1" customWidth="1"/>
    <col min="3083" max="3083" width="19.140625" style="1" customWidth="1"/>
    <col min="3084" max="3084" width="13.140625" style="1" customWidth="1"/>
    <col min="3085" max="3086" width="9.140625" style="1" customWidth="1"/>
    <col min="3087" max="3087" width="12.7109375" style="1" customWidth="1"/>
    <col min="3088" max="3088" width="9" style="1" customWidth="1"/>
    <col min="3089" max="3089" width="10.85546875" style="1" bestFit="1" customWidth="1"/>
    <col min="3090" max="3090" width="10.140625" style="1" bestFit="1" customWidth="1"/>
    <col min="3091" max="3328" width="9.140625" style="1"/>
    <col min="3329" max="3329" width="36" style="1" customWidth="1"/>
    <col min="3330" max="3331" width="18.140625" style="1" customWidth="1"/>
    <col min="3332" max="3332" width="15" style="1" customWidth="1"/>
    <col min="3333" max="3333" width="15.42578125" style="1" customWidth="1"/>
    <col min="3334" max="3335" width="18.7109375" style="1" customWidth="1"/>
    <col min="3336" max="3336" width="14.5703125" style="1" customWidth="1"/>
    <col min="3337" max="3338" width="14.85546875" style="1" customWidth="1"/>
    <col min="3339" max="3339" width="19.140625" style="1" customWidth="1"/>
    <col min="3340" max="3340" width="13.140625" style="1" customWidth="1"/>
    <col min="3341" max="3342" width="9.140625" style="1" customWidth="1"/>
    <col min="3343" max="3343" width="12.7109375" style="1" customWidth="1"/>
    <col min="3344" max="3344" width="9" style="1" customWidth="1"/>
    <col min="3345" max="3345" width="10.85546875" style="1" bestFit="1" customWidth="1"/>
    <col min="3346" max="3346" width="10.140625" style="1" bestFit="1" customWidth="1"/>
    <col min="3347" max="3584" width="9.140625" style="1"/>
    <col min="3585" max="3585" width="36" style="1" customWidth="1"/>
    <col min="3586" max="3587" width="18.140625" style="1" customWidth="1"/>
    <col min="3588" max="3588" width="15" style="1" customWidth="1"/>
    <col min="3589" max="3589" width="15.42578125" style="1" customWidth="1"/>
    <col min="3590" max="3591" width="18.7109375" style="1" customWidth="1"/>
    <col min="3592" max="3592" width="14.5703125" style="1" customWidth="1"/>
    <col min="3593" max="3594" width="14.85546875" style="1" customWidth="1"/>
    <col min="3595" max="3595" width="19.140625" style="1" customWidth="1"/>
    <col min="3596" max="3596" width="13.140625" style="1" customWidth="1"/>
    <col min="3597" max="3598" width="9.140625" style="1" customWidth="1"/>
    <col min="3599" max="3599" width="12.7109375" style="1" customWidth="1"/>
    <col min="3600" max="3600" width="9" style="1" customWidth="1"/>
    <col min="3601" max="3601" width="10.85546875" style="1" bestFit="1" customWidth="1"/>
    <col min="3602" max="3602" width="10.140625" style="1" bestFit="1" customWidth="1"/>
    <col min="3603" max="3840" width="9.140625" style="1"/>
    <col min="3841" max="3841" width="36" style="1" customWidth="1"/>
    <col min="3842" max="3843" width="18.140625" style="1" customWidth="1"/>
    <col min="3844" max="3844" width="15" style="1" customWidth="1"/>
    <col min="3845" max="3845" width="15.42578125" style="1" customWidth="1"/>
    <col min="3846" max="3847" width="18.7109375" style="1" customWidth="1"/>
    <col min="3848" max="3848" width="14.5703125" style="1" customWidth="1"/>
    <col min="3849" max="3850" width="14.85546875" style="1" customWidth="1"/>
    <col min="3851" max="3851" width="19.140625" style="1" customWidth="1"/>
    <col min="3852" max="3852" width="13.140625" style="1" customWidth="1"/>
    <col min="3853" max="3854" width="9.140625" style="1" customWidth="1"/>
    <col min="3855" max="3855" width="12.7109375" style="1" customWidth="1"/>
    <col min="3856" max="3856" width="9" style="1" customWidth="1"/>
    <col min="3857" max="3857" width="10.85546875" style="1" bestFit="1" customWidth="1"/>
    <col min="3858" max="3858" width="10.140625" style="1" bestFit="1" customWidth="1"/>
    <col min="3859" max="4096" width="9.140625" style="1"/>
    <col min="4097" max="4097" width="36" style="1" customWidth="1"/>
    <col min="4098" max="4099" width="18.140625" style="1" customWidth="1"/>
    <col min="4100" max="4100" width="15" style="1" customWidth="1"/>
    <col min="4101" max="4101" width="15.42578125" style="1" customWidth="1"/>
    <col min="4102" max="4103" width="18.7109375" style="1" customWidth="1"/>
    <col min="4104" max="4104" width="14.5703125" style="1" customWidth="1"/>
    <col min="4105" max="4106" width="14.85546875" style="1" customWidth="1"/>
    <col min="4107" max="4107" width="19.140625" style="1" customWidth="1"/>
    <col min="4108" max="4108" width="13.140625" style="1" customWidth="1"/>
    <col min="4109" max="4110" width="9.140625" style="1" customWidth="1"/>
    <col min="4111" max="4111" width="12.7109375" style="1" customWidth="1"/>
    <col min="4112" max="4112" width="9" style="1" customWidth="1"/>
    <col min="4113" max="4113" width="10.85546875" style="1" bestFit="1" customWidth="1"/>
    <col min="4114" max="4114" width="10.140625" style="1" bestFit="1" customWidth="1"/>
    <col min="4115" max="4352" width="9.140625" style="1"/>
    <col min="4353" max="4353" width="36" style="1" customWidth="1"/>
    <col min="4354" max="4355" width="18.140625" style="1" customWidth="1"/>
    <col min="4356" max="4356" width="15" style="1" customWidth="1"/>
    <col min="4357" max="4357" width="15.42578125" style="1" customWidth="1"/>
    <col min="4358" max="4359" width="18.7109375" style="1" customWidth="1"/>
    <col min="4360" max="4360" width="14.5703125" style="1" customWidth="1"/>
    <col min="4361" max="4362" width="14.85546875" style="1" customWidth="1"/>
    <col min="4363" max="4363" width="19.140625" style="1" customWidth="1"/>
    <col min="4364" max="4364" width="13.140625" style="1" customWidth="1"/>
    <col min="4365" max="4366" width="9.140625" style="1" customWidth="1"/>
    <col min="4367" max="4367" width="12.7109375" style="1" customWidth="1"/>
    <col min="4368" max="4368" width="9" style="1" customWidth="1"/>
    <col min="4369" max="4369" width="10.85546875" style="1" bestFit="1" customWidth="1"/>
    <col min="4370" max="4370" width="10.140625" style="1" bestFit="1" customWidth="1"/>
    <col min="4371" max="4608" width="9.140625" style="1"/>
    <col min="4609" max="4609" width="36" style="1" customWidth="1"/>
    <col min="4610" max="4611" width="18.140625" style="1" customWidth="1"/>
    <col min="4612" max="4612" width="15" style="1" customWidth="1"/>
    <col min="4613" max="4613" width="15.42578125" style="1" customWidth="1"/>
    <col min="4614" max="4615" width="18.7109375" style="1" customWidth="1"/>
    <col min="4616" max="4616" width="14.5703125" style="1" customWidth="1"/>
    <col min="4617" max="4618" width="14.85546875" style="1" customWidth="1"/>
    <col min="4619" max="4619" width="19.140625" style="1" customWidth="1"/>
    <col min="4620" max="4620" width="13.140625" style="1" customWidth="1"/>
    <col min="4621" max="4622" width="9.140625" style="1" customWidth="1"/>
    <col min="4623" max="4623" width="12.7109375" style="1" customWidth="1"/>
    <col min="4624" max="4624" width="9" style="1" customWidth="1"/>
    <col min="4625" max="4625" width="10.85546875" style="1" bestFit="1" customWidth="1"/>
    <col min="4626" max="4626" width="10.140625" style="1" bestFit="1" customWidth="1"/>
    <col min="4627" max="4864" width="9.140625" style="1"/>
    <col min="4865" max="4865" width="36" style="1" customWidth="1"/>
    <col min="4866" max="4867" width="18.140625" style="1" customWidth="1"/>
    <col min="4868" max="4868" width="15" style="1" customWidth="1"/>
    <col min="4869" max="4869" width="15.42578125" style="1" customWidth="1"/>
    <col min="4870" max="4871" width="18.7109375" style="1" customWidth="1"/>
    <col min="4872" max="4872" width="14.5703125" style="1" customWidth="1"/>
    <col min="4873" max="4874" width="14.85546875" style="1" customWidth="1"/>
    <col min="4875" max="4875" width="19.140625" style="1" customWidth="1"/>
    <col min="4876" max="4876" width="13.140625" style="1" customWidth="1"/>
    <col min="4877" max="4878" width="9.140625" style="1" customWidth="1"/>
    <col min="4879" max="4879" width="12.7109375" style="1" customWidth="1"/>
    <col min="4880" max="4880" width="9" style="1" customWidth="1"/>
    <col min="4881" max="4881" width="10.85546875" style="1" bestFit="1" customWidth="1"/>
    <col min="4882" max="4882" width="10.140625" style="1" bestFit="1" customWidth="1"/>
    <col min="4883" max="5120" width="9.140625" style="1"/>
    <col min="5121" max="5121" width="36" style="1" customWidth="1"/>
    <col min="5122" max="5123" width="18.140625" style="1" customWidth="1"/>
    <col min="5124" max="5124" width="15" style="1" customWidth="1"/>
    <col min="5125" max="5125" width="15.42578125" style="1" customWidth="1"/>
    <col min="5126" max="5127" width="18.7109375" style="1" customWidth="1"/>
    <col min="5128" max="5128" width="14.5703125" style="1" customWidth="1"/>
    <col min="5129" max="5130" width="14.85546875" style="1" customWidth="1"/>
    <col min="5131" max="5131" width="19.140625" style="1" customWidth="1"/>
    <col min="5132" max="5132" width="13.140625" style="1" customWidth="1"/>
    <col min="5133" max="5134" width="9.140625" style="1" customWidth="1"/>
    <col min="5135" max="5135" width="12.7109375" style="1" customWidth="1"/>
    <col min="5136" max="5136" width="9" style="1" customWidth="1"/>
    <col min="5137" max="5137" width="10.85546875" style="1" bestFit="1" customWidth="1"/>
    <col min="5138" max="5138" width="10.140625" style="1" bestFit="1" customWidth="1"/>
    <col min="5139" max="5376" width="9.140625" style="1"/>
    <col min="5377" max="5377" width="36" style="1" customWidth="1"/>
    <col min="5378" max="5379" width="18.140625" style="1" customWidth="1"/>
    <col min="5380" max="5380" width="15" style="1" customWidth="1"/>
    <col min="5381" max="5381" width="15.42578125" style="1" customWidth="1"/>
    <col min="5382" max="5383" width="18.7109375" style="1" customWidth="1"/>
    <col min="5384" max="5384" width="14.5703125" style="1" customWidth="1"/>
    <col min="5385" max="5386" width="14.85546875" style="1" customWidth="1"/>
    <col min="5387" max="5387" width="19.140625" style="1" customWidth="1"/>
    <col min="5388" max="5388" width="13.140625" style="1" customWidth="1"/>
    <col min="5389" max="5390" width="9.140625" style="1" customWidth="1"/>
    <col min="5391" max="5391" width="12.7109375" style="1" customWidth="1"/>
    <col min="5392" max="5392" width="9" style="1" customWidth="1"/>
    <col min="5393" max="5393" width="10.85546875" style="1" bestFit="1" customWidth="1"/>
    <col min="5394" max="5394" width="10.140625" style="1" bestFit="1" customWidth="1"/>
    <col min="5395" max="5632" width="9.140625" style="1"/>
    <col min="5633" max="5633" width="36" style="1" customWidth="1"/>
    <col min="5634" max="5635" width="18.140625" style="1" customWidth="1"/>
    <col min="5636" max="5636" width="15" style="1" customWidth="1"/>
    <col min="5637" max="5637" width="15.42578125" style="1" customWidth="1"/>
    <col min="5638" max="5639" width="18.7109375" style="1" customWidth="1"/>
    <col min="5640" max="5640" width="14.5703125" style="1" customWidth="1"/>
    <col min="5641" max="5642" width="14.85546875" style="1" customWidth="1"/>
    <col min="5643" max="5643" width="19.140625" style="1" customWidth="1"/>
    <col min="5644" max="5644" width="13.140625" style="1" customWidth="1"/>
    <col min="5645" max="5646" width="9.140625" style="1" customWidth="1"/>
    <col min="5647" max="5647" width="12.7109375" style="1" customWidth="1"/>
    <col min="5648" max="5648" width="9" style="1" customWidth="1"/>
    <col min="5649" max="5649" width="10.85546875" style="1" bestFit="1" customWidth="1"/>
    <col min="5650" max="5650" width="10.140625" style="1" bestFit="1" customWidth="1"/>
    <col min="5651" max="5888" width="9.140625" style="1"/>
    <col min="5889" max="5889" width="36" style="1" customWidth="1"/>
    <col min="5890" max="5891" width="18.140625" style="1" customWidth="1"/>
    <col min="5892" max="5892" width="15" style="1" customWidth="1"/>
    <col min="5893" max="5893" width="15.42578125" style="1" customWidth="1"/>
    <col min="5894" max="5895" width="18.7109375" style="1" customWidth="1"/>
    <col min="5896" max="5896" width="14.5703125" style="1" customWidth="1"/>
    <col min="5897" max="5898" width="14.85546875" style="1" customWidth="1"/>
    <col min="5899" max="5899" width="19.140625" style="1" customWidth="1"/>
    <col min="5900" max="5900" width="13.140625" style="1" customWidth="1"/>
    <col min="5901" max="5902" width="9.140625" style="1" customWidth="1"/>
    <col min="5903" max="5903" width="12.7109375" style="1" customWidth="1"/>
    <col min="5904" max="5904" width="9" style="1" customWidth="1"/>
    <col min="5905" max="5905" width="10.85546875" style="1" bestFit="1" customWidth="1"/>
    <col min="5906" max="5906" width="10.140625" style="1" bestFit="1" customWidth="1"/>
    <col min="5907" max="6144" width="9.140625" style="1"/>
    <col min="6145" max="6145" width="36" style="1" customWidth="1"/>
    <col min="6146" max="6147" width="18.140625" style="1" customWidth="1"/>
    <col min="6148" max="6148" width="15" style="1" customWidth="1"/>
    <col min="6149" max="6149" width="15.42578125" style="1" customWidth="1"/>
    <col min="6150" max="6151" width="18.7109375" style="1" customWidth="1"/>
    <col min="6152" max="6152" width="14.5703125" style="1" customWidth="1"/>
    <col min="6153" max="6154" width="14.85546875" style="1" customWidth="1"/>
    <col min="6155" max="6155" width="19.140625" style="1" customWidth="1"/>
    <col min="6156" max="6156" width="13.140625" style="1" customWidth="1"/>
    <col min="6157" max="6158" width="9.140625" style="1" customWidth="1"/>
    <col min="6159" max="6159" width="12.7109375" style="1" customWidth="1"/>
    <col min="6160" max="6160" width="9" style="1" customWidth="1"/>
    <col min="6161" max="6161" width="10.85546875" style="1" bestFit="1" customWidth="1"/>
    <col min="6162" max="6162" width="10.140625" style="1" bestFit="1" customWidth="1"/>
    <col min="6163" max="6400" width="9.140625" style="1"/>
    <col min="6401" max="6401" width="36" style="1" customWidth="1"/>
    <col min="6402" max="6403" width="18.140625" style="1" customWidth="1"/>
    <col min="6404" max="6404" width="15" style="1" customWidth="1"/>
    <col min="6405" max="6405" width="15.42578125" style="1" customWidth="1"/>
    <col min="6406" max="6407" width="18.7109375" style="1" customWidth="1"/>
    <col min="6408" max="6408" width="14.5703125" style="1" customWidth="1"/>
    <col min="6409" max="6410" width="14.85546875" style="1" customWidth="1"/>
    <col min="6411" max="6411" width="19.140625" style="1" customWidth="1"/>
    <col min="6412" max="6412" width="13.140625" style="1" customWidth="1"/>
    <col min="6413" max="6414" width="9.140625" style="1" customWidth="1"/>
    <col min="6415" max="6415" width="12.7109375" style="1" customWidth="1"/>
    <col min="6416" max="6416" width="9" style="1" customWidth="1"/>
    <col min="6417" max="6417" width="10.85546875" style="1" bestFit="1" customWidth="1"/>
    <col min="6418" max="6418" width="10.140625" style="1" bestFit="1" customWidth="1"/>
    <col min="6419" max="6656" width="9.140625" style="1"/>
    <col min="6657" max="6657" width="36" style="1" customWidth="1"/>
    <col min="6658" max="6659" width="18.140625" style="1" customWidth="1"/>
    <col min="6660" max="6660" width="15" style="1" customWidth="1"/>
    <col min="6661" max="6661" width="15.42578125" style="1" customWidth="1"/>
    <col min="6662" max="6663" width="18.7109375" style="1" customWidth="1"/>
    <col min="6664" max="6664" width="14.5703125" style="1" customWidth="1"/>
    <col min="6665" max="6666" width="14.85546875" style="1" customWidth="1"/>
    <col min="6667" max="6667" width="19.140625" style="1" customWidth="1"/>
    <col min="6668" max="6668" width="13.140625" style="1" customWidth="1"/>
    <col min="6669" max="6670" width="9.140625" style="1" customWidth="1"/>
    <col min="6671" max="6671" width="12.7109375" style="1" customWidth="1"/>
    <col min="6672" max="6672" width="9" style="1" customWidth="1"/>
    <col min="6673" max="6673" width="10.85546875" style="1" bestFit="1" customWidth="1"/>
    <col min="6674" max="6674" width="10.140625" style="1" bestFit="1" customWidth="1"/>
    <col min="6675" max="6912" width="9.140625" style="1"/>
    <col min="6913" max="6913" width="36" style="1" customWidth="1"/>
    <col min="6914" max="6915" width="18.140625" style="1" customWidth="1"/>
    <col min="6916" max="6916" width="15" style="1" customWidth="1"/>
    <col min="6917" max="6917" width="15.42578125" style="1" customWidth="1"/>
    <col min="6918" max="6919" width="18.7109375" style="1" customWidth="1"/>
    <col min="6920" max="6920" width="14.5703125" style="1" customWidth="1"/>
    <col min="6921" max="6922" width="14.85546875" style="1" customWidth="1"/>
    <col min="6923" max="6923" width="19.140625" style="1" customWidth="1"/>
    <col min="6924" max="6924" width="13.140625" style="1" customWidth="1"/>
    <col min="6925" max="6926" width="9.140625" style="1" customWidth="1"/>
    <col min="6927" max="6927" width="12.7109375" style="1" customWidth="1"/>
    <col min="6928" max="6928" width="9" style="1" customWidth="1"/>
    <col min="6929" max="6929" width="10.85546875" style="1" bestFit="1" customWidth="1"/>
    <col min="6930" max="6930" width="10.140625" style="1" bestFit="1" customWidth="1"/>
    <col min="6931" max="7168" width="9.140625" style="1"/>
    <col min="7169" max="7169" width="36" style="1" customWidth="1"/>
    <col min="7170" max="7171" width="18.140625" style="1" customWidth="1"/>
    <col min="7172" max="7172" width="15" style="1" customWidth="1"/>
    <col min="7173" max="7173" width="15.42578125" style="1" customWidth="1"/>
    <col min="7174" max="7175" width="18.7109375" style="1" customWidth="1"/>
    <col min="7176" max="7176" width="14.5703125" style="1" customWidth="1"/>
    <col min="7177" max="7178" width="14.85546875" style="1" customWidth="1"/>
    <col min="7179" max="7179" width="19.140625" style="1" customWidth="1"/>
    <col min="7180" max="7180" width="13.140625" style="1" customWidth="1"/>
    <col min="7181" max="7182" width="9.140625" style="1" customWidth="1"/>
    <col min="7183" max="7183" width="12.7109375" style="1" customWidth="1"/>
    <col min="7184" max="7184" width="9" style="1" customWidth="1"/>
    <col min="7185" max="7185" width="10.85546875" style="1" bestFit="1" customWidth="1"/>
    <col min="7186" max="7186" width="10.140625" style="1" bestFit="1" customWidth="1"/>
    <col min="7187" max="7424" width="9.140625" style="1"/>
    <col min="7425" max="7425" width="36" style="1" customWidth="1"/>
    <col min="7426" max="7427" width="18.140625" style="1" customWidth="1"/>
    <col min="7428" max="7428" width="15" style="1" customWidth="1"/>
    <col min="7429" max="7429" width="15.42578125" style="1" customWidth="1"/>
    <col min="7430" max="7431" width="18.7109375" style="1" customWidth="1"/>
    <col min="7432" max="7432" width="14.5703125" style="1" customWidth="1"/>
    <col min="7433" max="7434" width="14.85546875" style="1" customWidth="1"/>
    <col min="7435" max="7435" width="19.140625" style="1" customWidth="1"/>
    <col min="7436" max="7436" width="13.140625" style="1" customWidth="1"/>
    <col min="7437" max="7438" width="9.140625" style="1" customWidth="1"/>
    <col min="7439" max="7439" width="12.7109375" style="1" customWidth="1"/>
    <col min="7440" max="7440" width="9" style="1" customWidth="1"/>
    <col min="7441" max="7441" width="10.85546875" style="1" bestFit="1" customWidth="1"/>
    <col min="7442" max="7442" width="10.140625" style="1" bestFit="1" customWidth="1"/>
    <col min="7443" max="7680" width="9.140625" style="1"/>
    <col min="7681" max="7681" width="36" style="1" customWidth="1"/>
    <col min="7682" max="7683" width="18.140625" style="1" customWidth="1"/>
    <col min="7684" max="7684" width="15" style="1" customWidth="1"/>
    <col min="7685" max="7685" width="15.42578125" style="1" customWidth="1"/>
    <col min="7686" max="7687" width="18.7109375" style="1" customWidth="1"/>
    <col min="7688" max="7688" width="14.5703125" style="1" customWidth="1"/>
    <col min="7689" max="7690" width="14.85546875" style="1" customWidth="1"/>
    <col min="7691" max="7691" width="19.140625" style="1" customWidth="1"/>
    <col min="7692" max="7692" width="13.140625" style="1" customWidth="1"/>
    <col min="7693" max="7694" width="9.140625" style="1" customWidth="1"/>
    <col min="7695" max="7695" width="12.7109375" style="1" customWidth="1"/>
    <col min="7696" max="7696" width="9" style="1" customWidth="1"/>
    <col min="7697" max="7697" width="10.85546875" style="1" bestFit="1" customWidth="1"/>
    <col min="7698" max="7698" width="10.140625" style="1" bestFit="1" customWidth="1"/>
    <col min="7699" max="7936" width="9.140625" style="1"/>
    <col min="7937" max="7937" width="36" style="1" customWidth="1"/>
    <col min="7938" max="7939" width="18.140625" style="1" customWidth="1"/>
    <col min="7940" max="7940" width="15" style="1" customWidth="1"/>
    <col min="7941" max="7941" width="15.42578125" style="1" customWidth="1"/>
    <col min="7942" max="7943" width="18.7109375" style="1" customWidth="1"/>
    <col min="7944" max="7944" width="14.5703125" style="1" customWidth="1"/>
    <col min="7945" max="7946" width="14.85546875" style="1" customWidth="1"/>
    <col min="7947" max="7947" width="19.140625" style="1" customWidth="1"/>
    <col min="7948" max="7948" width="13.140625" style="1" customWidth="1"/>
    <col min="7949" max="7950" width="9.140625" style="1" customWidth="1"/>
    <col min="7951" max="7951" width="12.7109375" style="1" customWidth="1"/>
    <col min="7952" max="7952" width="9" style="1" customWidth="1"/>
    <col min="7953" max="7953" width="10.85546875" style="1" bestFit="1" customWidth="1"/>
    <col min="7954" max="7954" width="10.140625" style="1" bestFit="1" customWidth="1"/>
    <col min="7955" max="8192" width="9.140625" style="1"/>
    <col min="8193" max="8193" width="36" style="1" customWidth="1"/>
    <col min="8194" max="8195" width="18.140625" style="1" customWidth="1"/>
    <col min="8196" max="8196" width="15" style="1" customWidth="1"/>
    <col min="8197" max="8197" width="15.42578125" style="1" customWidth="1"/>
    <col min="8198" max="8199" width="18.7109375" style="1" customWidth="1"/>
    <col min="8200" max="8200" width="14.5703125" style="1" customWidth="1"/>
    <col min="8201" max="8202" width="14.85546875" style="1" customWidth="1"/>
    <col min="8203" max="8203" width="19.140625" style="1" customWidth="1"/>
    <col min="8204" max="8204" width="13.140625" style="1" customWidth="1"/>
    <col min="8205" max="8206" width="9.140625" style="1" customWidth="1"/>
    <col min="8207" max="8207" width="12.7109375" style="1" customWidth="1"/>
    <col min="8208" max="8208" width="9" style="1" customWidth="1"/>
    <col min="8209" max="8209" width="10.85546875" style="1" bestFit="1" customWidth="1"/>
    <col min="8210" max="8210" width="10.140625" style="1" bestFit="1" customWidth="1"/>
    <col min="8211" max="8448" width="9.140625" style="1"/>
    <col min="8449" max="8449" width="36" style="1" customWidth="1"/>
    <col min="8450" max="8451" width="18.140625" style="1" customWidth="1"/>
    <col min="8452" max="8452" width="15" style="1" customWidth="1"/>
    <col min="8453" max="8453" width="15.42578125" style="1" customWidth="1"/>
    <col min="8454" max="8455" width="18.7109375" style="1" customWidth="1"/>
    <col min="8456" max="8456" width="14.5703125" style="1" customWidth="1"/>
    <col min="8457" max="8458" width="14.85546875" style="1" customWidth="1"/>
    <col min="8459" max="8459" width="19.140625" style="1" customWidth="1"/>
    <col min="8460" max="8460" width="13.140625" style="1" customWidth="1"/>
    <col min="8461" max="8462" width="9.140625" style="1" customWidth="1"/>
    <col min="8463" max="8463" width="12.7109375" style="1" customWidth="1"/>
    <col min="8464" max="8464" width="9" style="1" customWidth="1"/>
    <col min="8465" max="8465" width="10.85546875" style="1" bestFit="1" customWidth="1"/>
    <col min="8466" max="8466" width="10.140625" style="1" bestFit="1" customWidth="1"/>
    <col min="8467" max="8704" width="9.140625" style="1"/>
    <col min="8705" max="8705" width="36" style="1" customWidth="1"/>
    <col min="8706" max="8707" width="18.140625" style="1" customWidth="1"/>
    <col min="8708" max="8708" width="15" style="1" customWidth="1"/>
    <col min="8709" max="8709" width="15.42578125" style="1" customWidth="1"/>
    <col min="8710" max="8711" width="18.7109375" style="1" customWidth="1"/>
    <col min="8712" max="8712" width="14.5703125" style="1" customWidth="1"/>
    <col min="8713" max="8714" width="14.85546875" style="1" customWidth="1"/>
    <col min="8715" max="8715" width="19.140625" style="1" customWidth="1"/>
    <col min="8716" max="8716" width="13.140625" style="1" customWidth="1"/>
    <col min="8717" max="8718" width="9.140625" style="1" customWidth="1"/>
    <col min="8719" max="8719" width="12.7109375" style="1" customWidth="1"/>
    <col min="8720" max="8720" width="9" style="1" customWidth="1"/>
    <col min="8721" max="8721" width="10.85546875" style="1" bestFit="1" customWidth="1"/>
    <col min="8722" max="8722" width="10.140625" style="1" bestFit="1" customWidth="1"/>
    <col min="8723" max="8960" width="9.140625" style="1"/>
    <col min="8961" max="8961" width="36" style="1" customWidth="1"/>
    <col min="8962" max="8963" width="18.140625" style="1" customWidth="1"/>
    <col min="8964" max="8964" width="15" style="1" customWidth="1"/>
    <col min="8965" max="8965" width="15.42578125" style="1" customWidth="1"/>
    <col min="8966" max="8967" width="18.7109375" style="1" customWidth="1"/>
    <col min="8968" max="8968" width="14.5703125" style="1" customWidth="1"/>
    <col min="8969" max="8970" width="14.85546875" style="1" customWidth="1"/>
    <col min="8971" max="8971" width="19.140625" style="1" customWidth="1"/>
    <col min="8972" max="8972" width="13.140625" style="1" customWidth="1"/>
    <col min="8973" max="8974" width="9.140625" style="1" customWidth="1"/>
    <col min="8975" max="8975" width="12.7109375" style="1" customWidth="1"/>
    <col min="8976" max="8976" width="9" style="1" customWidth="1"/>
    <col min="8977" max="8977" width="10.85546875" style="1" bestFit="1" customWidth="1"/>
    <col min="8978" max="8978" width="10.140625" style="1" bestFit="1" customWidth="1"/>
    <col min="8979" max="9216" width="9.140625" style="1"/>
    <col min="9217" max="9217" width="36" style="1" customWidth="1"/>
    <col min="9218" max="9219" width="18.140625" style="1" customWidth="1"/>
    <col min="9220" max="9220" width="15" style="1" customWidth="1"/>
    <col min="9221" max="9221" width="15.42578125" style="1" customWidth="1"/>
    <col min="9222" max="9223" width="18.7109375" style="1" customWidth="1"/>
    <col min="9224" max="9224" width="14.5703125" style="1" customWidth="1"/>
    <col min="9225" max="9226" width="14.85546875" style="1" customWidth="1"/>
    <col min="9227" max="9227" width="19.140625" style="1" customWidth="1"/>
    <col min="9228" max="9228" width="13.140625" style="1" customWidth="1"/>
    <col min="9229" max="9230" width="9.140625" style="1" customWidth="1"/>
    <col min="9231" max="9231" width="12.7109375" style="1" customWidth="1"/>
    <col min="9232" max="9232" width="9" style="1" customWidth="1"/>
    <col min="9233" max="9233" width="10.85546875" style="1" bestFit="1" customWidth="1"/>
    <col min="9234" max="9234" width="10.140625" style="1" bestFit="1" customWidth="1"/>
    <col min="9235" max="9472" width="9.140625" style="1"/>
    <col min="9473" max="9473" width="36" style="1" customWidth="1"/>
    <col min="9474" max="9475" width="18.140625" style="1" customWidth="1"/>
    <col min="9476" max="9476" width="15" style="1" customWidth="1"/>
    <col min="9477" max="9477" width="15.42578125" style="1" customWidth="1"/>
    <col min="9478" max="9479" width="18.7109375" style="1" customWidth="1"/>
    <col min="9480" max="9480" width="14.5703125" style="1" customWidth="1"/>
    <col min="9481" max="9482" width="14.85546875" style="1" customWidth="1"/>
    <col min="9483" max="9483" width="19.140625" style="1" customWidth="1"/>
    <col min="9484" max="9484" width="13.140625" style="1" customWidth="1"/>
    <col min="9485" max="9486" width="9.140625" style="1" customWidth="1"/>
    <col min="9487" max="9487" width="12.7109375" style="1" customWidth="1"/>
    <col min="9488" max="9488" width="9" style="1" customWidth="1"/>
    <col min="9489" max="9489" width="10.85546875" style="1" bestFit="1" customWidth="1"/>
    <col min="9490" max="9490" width="10.140625" style="1" bestFit="1" customWidth="1"/>
    <col min="9491" max="9728" width="9.140625" style="1"/>
    <col min="9729" max="9729" width="36" style="1" customWidth="1"/>
    <col min="9730" max="9731" width="18.140625" style="1" customWidth="1"/>
    <col min="9732" max="9732" width="15" style="1" customWidth="1"/>
    <col min="9733" max="9733" width="15.42578125" style="1" customWidth="1"/>
    <col min="9734" max="9735" width="18.7109375" style="1" customWidth="1"/>
    <col min="9736" max="9736" width="14.5703125" style="1" customWidth="1"/>
    <col min="9737" max="9738" width="14.85546875" style="1" customWidth="1"/>
    <col min="9739" max="9739" width="19.140625" style="1" customWidth="1"/>
    <col min="9740" max="9740" width="13.140625" style="1" customWidth="1"/>
    <col min="9741" max="9742" width="9.140625" style="1" customWidth="1"/>
    <col min="9743" max="9743" width="12.7109375" style="1" customWidth="1"/>
    <col min="9744" max="9744" width="9" style="1" customWidth="1"/>
    <col min="9745" max="9745" width="10.85546875" style="1" bestFit="1" customWidth="1"/>
    <col min="9746" max="9746" width="10.140625" style="1" bestFit="1" customWidth="1"/>
    <col min="9747" max="9984" width="9.140625" style="1"/>
    <col min="9985" max="9985" width="36" style="1" customWidth="1"/>
    <col min="9986" max="9987" width="18.140625" style="1" customWidth="1"/>
    <col min="9988" max="9988" width="15" style="1" customWidth="1"/>
    <col min="9989" max="9989" width="15.42578125" style="1" customWidth="1"/>
    <col min="9990" max="9991" width="18.7109375" style="1" customWidth="1"/>
    <col min="9992" max="9992" width="14.5703125" style="1" customWidth="1"/>
    <col min="9993" max="9994" width="14.85546875" style="1" customWidth="1"/>
    <col min="9995" max="9995" width="19.140625" style="1" customWidth="1"/>
    <col min="9996" max="9996" width="13.140625" style="1" customWidth="1"/>
    <col min="9997" max="9998" width="9.140625" style="1" customWidth="1"/>
    <col min="9999" max="9999" width="12.7109375" style="1" customWidth="1"/>
    <col min="10000" max="10000" width="9" style="1" customWidth="1"/>
    <col min="10001" max="10001" width="10.85546875" style="1" bestFit="1" customWidth="1"/>
    <col min="10002" max="10002" width="10.140625" style="1" bestFit="1" customWidth="1"/>
    <col min="10003" max="10240" width="9.140625" style="1"/>
    <col min="10241" max="10241" width="36" style="1" customWidth="1"/>
    <col min="10242" max="10243" width="18.140625" style="1" customWidth="1"/>
    <col min="10244" max="10244" width="15" style="1" customWidth="1"/>
    <col min="10245" max="10245" width="15.42578125" style="1" customWidth="1"/>
    <col min="10246" max="10247" width="18.7109375" style="1" customWidth="1"/>
    <col min="10248" max="10248" width="14.5703125" style="1" customWidth="1"/>
    <col min="10249" max="10250" width="14.85546875" style="1" customWidth="1"/>
    <col min="10251" max="10251" width="19.140625" style="1" customWidth="1"/>
    <col min="10252" max="10252" width="13.140625" style="1" customWidth="1"/>
    <col min="10253" max="10254" width="9.140625" style="1" customWidth="1"/>
    <col min="10255" max="10255" width="12.7109375" style="1" customWidth="1"/>
    <col min="10256" max="10256" width="9" style="1" customWidth="1"/>
    <col min="10257" max="10257" width="10.85546875" style="1" bestFit="1" customWidth="1"/>
    <col min="10258" max="10258" width="10.140625" style="1" bestFit="1" customWidth="1"/>
    <col min="10259" max="10496" width="9.140625" style="1"/>
    <col min="10497" max="10497" width="36" style="1" customWidth="1"/>
    <col min="10498" max="10499" width="18.140625" style="1" customWidth="1"/>
    <col min="10500" max="10500" width="15" style="1" customWidth="1"/>
    <col min="10501" max="10501" width="15.42578125" style="1" customWidth="1"/>
    <col min="10502" max="10503" width="18.7109375" style="1" customWidth="1"/>
    <col min="10504" max="10504" width="14.5703125" style="1" customWidth="1"/>
    <col min="10505" max="10506" width="14.85546875" style="1" customWidth="1"/>
    <col min="10507" max="10507" width="19.140625" style="1" customWidth="1"/>
    <col min="10508" max="10508" width="13.140625" style="1" customWidth="1"/>
    <col min="10509" max="10510" width="9.140625" style="1" customWidth="1"/>
    <col min="10511" max="10511" width="12.7109375" style="1" customWidth="1"/>
    <col min="10512" max="10512" width="9" style="1" customWidth="1"/>
    <col min="10513" max="10513" width="10.85546875" style="1" bestFit="1" customWidth="1"/>
    <col min="10514" max="10514" width="10.140625" style="1" bestFit="1" customWidth="1"/>
    <col min="10515" max="10752" width="9.140625" style="1"/>
    <col min="10753" max="10753" width="36" style="1" customWidth="1"/>
    <col min="10754" max="10755" width="18.140625" style="1" customWidth="1"/>
    <col min="10756" max="10756" width="15" style="1" customWidth="1"/>
    <col min="10757" max="10757" width="15.42578125" style="1" customWidth="1"/>
    <col min="10758" max="10759" width="18.7109375" style="1" customWidth="1"/>
    <col min="10760" max="10760" width="14.5703125" style="1" customWidth="1"/>
    <col min="10761" max="10762" width="14.85546875" style="1" customWidth="1"/>
    <col min="10763" max="10763" width="19.140625" style="1" customWidth="1"/>
    <col min="10764" max="10764" width="13.140625" style="1" customWidth="1"/>
    <col min="10765" max="10766" width="9.140625" style="1" customWidth="1"/>
    <col min="10767" max="10767" width="12.7109375" style="1" customWidth="1"/>
    <col min="10768" max="10768" width="9" style="1" customWidth="1"/>
    <col min="10769" max="10769" width="10.85546875" style="1" bestFit="1" customWidth="1"/>
    <col min="10770" max="10770" width="10.140625" style="1" bestFit="1" customWidth="1"/>
    <col min="10771" max="11008" width="9.140625" style="1"/>
    <col min="11009" max="11009" width="36" style="1" customWidth="1"/>
    <col min="11010" max="11011" width="18.140625" style="1" customWidth="1"/>
    <col min="11012" max="11012" width="15" style="1" customWidth="1"/>
    <col min="11013" max="11013" width="15.42578125" style="1" customWidth="1"/>
    <col min="11014" max="11015" width="18.7109375" style="1" customWidth="1"/>
    <col min="11016" max="11016" width="14.5703125" style="1" customWidth="1"/>
    <col min="11017" max="11018" width="14.85546875" style="1" customWidth="1"/>
    <col min="11019" max="11019" width="19.140625" style="1" customWidth="1"/>
    <col min="11020" max="11020" width="13.140625" style="1" customWidth="1"/>
    <col min="11021" max="11022" width="9.140625" style="1" customWidth="1"/>
    <col min="11023" max="11023" width="12.7109375" style="1" customWidth="1"/>
    <col min="11024" max="11024" width="9" style="1" customWidth="1"/>
    <col min="11025" max="11025" width="10.85546875" style="1" bestFit="1" customWidth="1"/>
    <col min="11026" max="11026" width="10.140625" style="1" bestFit="1" customWidth="1"/>
    <col min="11027" max="11264" width="9.140625" style="1"/>
    <col min="11265" max="11265" width="36" style="1" customWidth="1"/>
    <col min="11266" max="11267" width="18.140625" style="1" customWidth="1"/>
    <col min="11268" max="11268" width="15" style="1" customWidth="1"/>
    <col min="11269" max="11269" width="15.42578125" style="1" customWidth="1"/>
    <col min="11270" max="11271" width="18.7109375" style="1" customWidth="1"/>
    <col min="11272" max="11272" width="14.5703125" style="1" customWidth="1"/>
    <col min="11273" max="11274" width="14.85546875" style="1" customWidth="1"/>
    <col min="11275" max="11275" width="19.140625" style="1" customWidth="1"/>
    <col min="11276" max="11276" width="13.140625" style="1" customWidth="1"/>
    <col min="11277" max="11278" width="9.140625" style="1" customWidth="1"/>
    <col min="11279" max="11279" width="12.7109375" style="1" customWidth="1"/>
    <col min="11280" max="11280" width="9" style="1" customWidth="1"/>
    <col min="11281" max="11281" width="10.85546875" style="1" bestFit="1" customWidth="1"/>
    <col min="11282" max="11282" width="10.140625" style="1" bestFit="1" customWidth="1"/>
    <col min="11283" max="11520" width="9.140625" style="1"/>
    <col min="11521" max="11521" width="36" style="1" customWidth="1"/>
    <col min="11522" max="11523" width="18.140625" style="1" customWidth="1"/>
    <col min="11524" max="11524" width="15" style="1" customWidth="1"/>
    <col min="11525" max="11525" width="15.42578125" style="1" customWidth="1"/>
    <col min="11526" max="11527" width="18.7109375" style="1" customWidth="1"/>
    <col min="11528" max="11528" width="14.5703125" style="1" customWidth="1"/>
    <col min="11529" max="11530" width="14.85546875" style="1" customWidth="1"/>
    <col min="11531" max="11531" width="19.140625" style="1" customWidth="1"/>
    <col min="11532" max="11532" width="13.140625" style="1" customWidth="1"/>
    <col min="11533" max="11534" width="9.140625" style="1" customWidth="1"/>
    <col min="11535" max="11535" width="12.7109375" style="1" customWidth="1"/>
    <col min="11536" max="11536" width="9" style="1" customWidth="1"/>
    <col min="11537" max="11537" width="10.85546875" style="1" bestFit="1" customWidth="1"/>
    <col min="11538" max="11538" width="10.140625" style="1" bestFit="1" customWidth="1"/>
    <col min="11539" max="11776" width="9.140625" style="1"/>
    <col min="11777" max="11777" width="36" style="1" customWidth="1"/>
    <col min="11778" max="11779" width="18.140625" style="1" customWidth="1"/>
    <col min="11780" max="11780" width="15" style="1" customWidth="1"/>
    <col min="11781" max="11781" width="15.42578125" style="1" customWidth="1"/>
    <col min="11782" max="11783" width="18.7109375" style="1" customWidth="1"/>
    <col min="11784" max="11784" width="14.5703125" style="1" customWidth="1"/>
    <col min="11785" max="11786" width="14.85546875" style="1" customWidth="1"/>
    <col min="11787" max="11787" width="19.140625" style="1" customWidth="1"/>
    <col min="11788" max="11788" width="13.140625" style="1" customWidth="1"/>
    <col min="11789" max="11790" width="9.140625" style="1" customWidth="1"/>
    <col min="11791" max="11791" width="12.7109375" style="1" customWidth="1"/>
    <col min="11792" max="11792" width="9" style="1" customWidth="1"/>
    <col min="11793" max="11793" width="10.85546875" style="1" bestFit="1" customWidth="1"/>
    <col min="11794" max="11794" width="10.140625" style="1" bestFit="1" customWidth="1"/>
    <col min="11795" max="12032" width="9.140625" style="1"/>
    <col min="12033" max="12033" width="36" style="1" customWidth="1"/>
    <col min="12034" max="12035" width="18.140625" style="1" customWidth="1"/>
    <col min="12036" max="12036" width="15" style="1" customWidth="1"/>
    <col min="12037" max="12037" width="15.42578125" style="1" customWidth="1"/>
    <col min="12038" max="12039" width="18.7109375" style="1" customWidth="1"/>
    <col min="12040" max="12040" width="14.5703125" style="1" customWidth="1"/>
    <col min="12041" max="12042" width="14.85546875" style="1" customWidth="1"/>
    <col min="12043" max="12043" width="19.140625" style="1" customWidth="1"/>
    <col min="12044" max="12044" width="13.140625" style="1" customWidth="1"/>
    <col min="12045" max="12046" width="9.140625" style="1" customWidth="1"/>
    <col min="12047" max="12047" width="12.7109375" style="1" customWidth="1"/>
    <col min="12048" max="12048" width="9" style="1" customWidth="1"/>
    <col min="12049" max="12049" width="10.85546875" style="1" bestFit="1" customWidth="1"/>
    <col min="12050" max="12050" width="10.140625" style="1" bestFit="1" customWidth="1"/>
    <col min="12051" max="12288" width="9.140625" style="1"/>
    <col min="12289" max="12289" width="36" style="1" customWidth="1"/>
    <col min="12290" max="12291" width="18.140625" style="1" customWidth="1"/>
    <col min="12292" max="12292" width="15" style="1" customWidth="1"/>
    <col min="12293" max="12293" width="15.42578125" style="1" customWidth="1"/>
    <col min="12294" max="12295" width="18.7109375" style="1" customWidth="1"/>
    <col min="12296" max="12296" width="14.5703125" style="1" customWidth="1"/>
    <col min="12297" max="12298" width="14.85546875" style="1" customWidth="1"/>
    <col min="12299" max="12299" width="19.140625" style="1" customWidth="1"/>
    <col min="12300" max="12300" width="13.140625" style="1" customWidth="1"/>
    <col min="12301" max="12302" width="9.140625" style="1" customWidth="1"/>
    <col min="12303" max="12303" width="12.7109375" style="1" customWidth="1"/>
    <col min="12304" max="12304" width="9" style="1" customWidth="1"/>
    <col min="12305" max="12305" width="10.85546875" style="1" bestFit="1" customWidth="1"/>
    <col min="12306" max="12306" width="10.140625" style="1" bestFit="1" customWidth="1"/>
    <col min="12307" max="12544" width="9.140625" style="1"/>
    <col min="12545" max="12545" width="36" style="1" customWidth="1"/>
    <col min="12546" max="12547" width="18.140625" style="1" customWidth="1"/>
    <col min="12548" max="12548" width="15" style="1" customWidth="1"/>
    <col min="12549" max="12549" width="15.42578125" style="1" customWidth="1"/>
    <col min="12550" max="12551" width="18.7109375" style="1" customWidth="1"/>
    <col min="12552" max="12552" width="14.5703125" style="1" customWidth="1"/>
    <col min="12553" max="12554" width="14.85546875" style="1" customWidth="1"/>
    <col min="12555" max="12555" width="19.140625" style="1" customWidth="1"/>
    <col min="12556" max="12556" width="13.140625" style="1" customWidth="1"/>
    <col min="12557" max="12558" width="9.140625" style="1" customWidth="1"/>
    <col min="12559" max="12559" width="12.7109375" style="1" customWidth="1"/>
    <col min="12560" max="12560" width="9" style="1" customWidth="1"/>
    <col min="12561" max="12561" width="10.85546875" style="1" bestFit="1" customWidth="1"/>
    <col min="12562" max="12562" width="10.140625" style="1" bestFit="1" customWidth="1"/>
    <col min="12563" max="12800" width="9.140625" style="1"/>
    <col min="12801" max="12801" width="36" style="1" customWidth="1"/>
    <col min="12802" max="12803" width="18.140625" style="1" customWidth="1"/>
    <col min="12804" max="12804" width="15" style="1" customWidth="1"/>
    <col min="12805" max="12805" width="15.42578125" style="1" customWidth="1"/>
    <col min="12806" max="12807" width="18.7109375" style="1" customWidth="1"/>
    <col min="12808" max="12808" width="14.5703125" style="1" customWidth="1"/>
    <col min="12809" max="12810" width="14.85546875" style="1" customWidth="1"/>
    <col min="12811" max="12811" width="19.140625" style="1" customWidth="1"/>
    <col min="12812" max="12812" width="13.140625" style="1" customWidth="1"/>
    <col min="12813" max="12814" width="9.140625" style="1" customWidth="1"/>
    <col min="12815" max="12815" width="12.7109375" style="1" customWidth="1"/>
    <col min="12816" max="12816" width="9" style="1" customWidth="1"/>
    <col min="12817" max="12817" width="10.85546875" style="1" bestFit="1" customWidth="1"/>
    <col min="12818" max="12818" width="10.140625" style="1" bestFit="1" customWidth="1"/>
    <col min="12819" max="13056" width="9.140625" style="1"/>
    <col min="13057" max="13057" width="36" style="1" customWidth="1"/>
    <col min="13058" max="13059" width="18.140625" style="1" customWidth="1"/>
    <col min="13060" max="13060" width="15" style="1" customWidth="1"/>
    <col min="13061" max="13061" width="15.42578125" style="1" customWidth="1"/>
    <col min="13062" max="13063" width="18.7109375" style="1" customWidth="1"/>
    <col min="13064" max="13064" width="14.5703125" style="1" customWidth="1"/>
    <col min="13065" max="13066" width="14.85546875" style="1" customWidth="1"/>
    <col min="13067" max="13067" width="19.140625" style="1" customWidth="1"/>
    <col min="13068" max="13068" width="13.140625" style="1" customWidth="1"/>
    <col min="13069" max="13070" width="9.140625" style="1" customWidth="1"/>
    <col min="13071" max="13071" width="12.7109375" style="1" customWidth="1"/>
    <col min="13072" max="13072" width="9" style="1" customWidth="1"/>
    <col min="13073" max="13073" width="10.85546875" style="1" bestFit="1" customWidth="1"/>
    <col min="13074" max="13074" width="10.140625" style="1" bestFit="1" customWidth="1"/>
    <col min="13075" max="13312" width="9.140625" style="1"/>
    <col min="13313" max="13313" width="36" style="1" customWidth="1"/>
    <col min="13314" max="13315" width="18.140625" style="1" customWidth="1"/>
    <col min="13316" max="13316" width="15" style="1" customWidth="1"/>
    <col min="13317" max="13317" width="15.42578125" style="1" customWidth="1"/>
    <col min="13318" max="13319" width="18.7109375" style="1" customWidth="1"/>
    <col min="13320" max="13320" width="14.5703125" style="1" customWidth="1"/>
    <col min="13321" max="13322" width="14.85546875" style="1" customWidth="1"/>
    <col min="13323" max="13323" width="19.140625" style="1" customWidth="1"/>
    <col min="13324" max="13324" width="13.140625" style="1" customWidth="1"/>
    <col min="13325" max="13326" width="9.140625" style="1" customWidth="1"/>
    <col min="13327" max="13327" width="12.7109375" style="1" customWidth="1"/>
    <col min="13328" max="13328" width="9" style="1" customWidth="1"/>
    <col min="13329" max="13329" width="10.85546875" style="1" bestFit="1" customWidth="1"/>
    <col min="13330" max="13330" width="10.140625" style="1" bestFit="1" customWidth="1"/>
    <col min="13331" max="13568" width="9.140625" style="1"/>
    <col min="13569" max="13569" width="36" style="1" customWidth="1"/>
    <col min="13570" max="13571" width="18.140625" style="1" customWidth="1"/>
    <col min="13572" max="13572" width="15" style="1" customWidth="1"/>
    <col min="13573" max="13573" width="15.42578125" style="1" customWidth="1"/>
    <col min="13574" max="13575" width="18.7109375" style="1" customWidth="1"/>
    <col min="13576" max="13576" width="14.5703125" style="1" customWidth="1"/>
    <col min="13577" max="13578" width="14.85546875" style="1" customWidth="1"/>
    <col min="13579" max="13579" width="19.140625" style="1" customWidth="1"/>
    <col min="13580" max="13580" width="13.140625" style="1" customWidth="1"/>
    <col min="13581" max="13582" width="9.140625" style="1" customWidth="1"/>
    <col min="13583" max="13583" width="12.7109375" style="1" customWidth="1"/>
    <col min="13584" max="13584" width="9" style="1" customWidth="1"/>
    <col min="13585" max="13585" width="10.85546875" style="1" bestFit="1" customWidth="1"/>
    <col min="13586" max="13586" width="10.140625" style="1" bestFit="1" customWidth="1"/>
    <col min="13587" max="13824" width="9.140625" style="1"/>
    <col min="13825" max="13825" width="36" style="1" customWidth="1"/>
    <col min="13826" max="13827" width="18.140625" style="1" customWidth="1"/>
    <col min="13828" max="13828" width="15" style="1" customWidth="1"/>
    <col min="13829" max="13829" width="15.42578125" style="1" customWidth="1"/>
    <col min="13830" max="13831" width="18.7109375" style="1" customWidth="1"/>
    <col min="13832" max="13832" width="14.5703125" style="1" customWidth="1"/>
    <col min="13833" max="13834" width="14.85546875" style="1" customWidth="1"/>
    <col min="13835" max="13835" width="19.140625" style="1" customWidth="1"/>
    <col min="13836" max="13836" width="13.140625" style="1" customWidth="1"/>
    <col min="13837" max="13838" width="9.140625" style="1" customWidth="1"/>
    <col min="13839" max="13839" width="12.7109375" style="1" customWidth="1"/>
    <col min="13840" max="13840" width="9" style="1" customWidth="1"/>
    <col min="13841" max="13841" width="10.85546875" style="1" bestFit="1" customWidth="1"/>
    <col min="13842" max="13842" width="10.140625" style="1" bestFit="1" customWidth="1"/>
    <col min="13843" max="14080" width="9.140625" style="1"/>
    <col min="14081" max="14081" width="36" style="1" customWidth="1"/>
    <col min="14082" max="14083" width="18.140625" style="1" customWidth="1"/>
    <col min="14084" max="14084" width="15" style="1" customWidth="1"/>
    <col min="14085" max="14085" width="15.42578125" style="1" customWidth="1"/>
    <col min="14086" max="14087" width="18.7109375" style="1" customWidth="1"/>
    <col min="14088" max="14088" width="14.5703125" style="1" customWidth="1"/>
    <col min="14089" max="14090" width="14.85546875" style="1" customWidth="1"/>
    <col min="14091" max="14091" width="19.140625" style="1" customWidth="1"/>
    <col min="14092" max="14092" width="13.140625" style="1" customWidth="1"/>
    <col min="14093" max="14094" width="9.140625" style="1" customWidth="1"/>
    <col min="14095" max="14095" width="12.7109375" style="1" customWidth="1"/>
    <col min="14096" max="14096" width="9" style="1" customWidth="1"/>
    <col min="14097" max="14097" width="10.85546875" style="1" bestFit="1" customWidth="1"/>
    <col min="14098" max="14098" width="10.140625" style="1" bestFit="1" customWidth="1"/>
    <col min="14099" max="14336" width="9.140625" style="1"/>
    <col min="14337" max="14337" width="36" style="1" customWidth="1"/>
    <col min="14338" max="14339" width="18.140625" style="1" customWidth="1"/>
    <col min="14340" max="14340" width="15" style="1" customWidth="1"/>
    <col min="14341" max="14341" width="15.42578125" style="1" customWidth="1"/>
    <col min="14342" max="14343" width="18.7109375" style="1" customWidth="1"/>
    <col min="14344" max="14344" width="14.5703125" style="1" customWidth="1"/>
    <col min="14345" max="14346" width="14.85546875" style="1" customWidth="1"/>
    <col min="14347" max="14347" width="19.140625" style="1" customWidth="1"/>
    <col min="14348" max="14348" width="13.140625" style="1" customWidth="1"/>
    <col min="14349" max="14350" width="9.140625" style="1" customWidth="1"/>
    <col min="14351" max="14351" width="12.7109375" style="1" customWidth="1"/>
    <col min="14352" max="14352" width="9" style="1" customWidth="1"/>
    <col min="14353" max="14353" width="10.85546875" style="1" bestFit="1" customWidth="1"/>
    <col min="14354" max="14354" width="10.140625" style="1" bestFit="1" customWidth="1"/>
    <col min="14355" max="14592" width="9.140625" style="1"/>
    <col min="14593" max="14593" width="36" style="1" customWidth="1"/>
    <col min="14594" max="14595" width="18.140625" style="1" customWidth="1"/>
    <col min="14596" max="14596" width="15" style="1" customWidth="1"/>
    <col min="14597" max="14597" width="15.42578125" style="1" customWidth="1"/>
    <col min="14598" max="14599" width="18.7109375" style="1" customWidth="1"/>
    <col min="14600" max="14600" width="14.5703125" style="1" customWidth="1"/>
    <col min="14601" max="14602" width="14.85546875" style="1" customWidth="1"/>
    <col min="14603" max="14603" width="19.140625" style="1" customWidth="1"/>
    <col min="14604" max="14604" width="13.140625" style="1" customWidth="1"/>
    <col min="14605" max="14606" width="9.140625" style="1" customWidth="1"/>
    <col min="14607" max="14607" width="12.7109375" style="1" customWidth="1"/>
    <col min="14608" max="14608" width="9" style="1" customWidth="1"/>
    <col min="14609" max="14609" width="10.85546875" style="1" bestFit="1" customWidth="1"/>
    <col min="14610" max="14610" width="10.140625" style="1" bestFit="1" customWidth="1"/>
    <col min="14611" max="14848" width="9.140625" style="1"/>
    <col min="14849" max="14849" width="36" style="1" customWidth="1"/>
    <col min="14850" max="14851" width="18.140625" style="1" customWidth="1"/>
    <col min="14852" max="14852" width="15" style="1" customWidth="1"/>
    <col min="14853" max="14853" width="15.42578125" style="1" customWidth="1"/>
    <col min="14854" max="14855" width="18.7109375" style="1" customWidth="1"/>
    <col min="14856" max="14856" width="14.5703125" style="1" customWidth="1"/>
    <col min="14857" max="14858" width="14.85546875" style="1" customWidth="1"/>
    <col min="14859" max="14859" width="19.140625" style="1" customWidth="1"/>
    <col min="14860" max="14860" width="13.140625" style="1" customWidth="1"/>
    <col min="14861" max="14862" width="9.140625" style="1" customWidth="1"/>
    <col min="14863" max="14863" width="12.7109375" style="1" customWidth="1"/>
    <col min="14864" max="14864" width="9" style="1" customWidth="1"/>
    <col min="14865" max="14865" width="10.85546875" style="1" bestFit="1" customWidth="1"/>
    <col min="14866" max="14866" width="10.140625" style="1" bestFit="1" customWidth="1"/>
    <col min="14867" max="15104" width="9.140625" style="1"/>
    <col min="15105" max="15105" width="36" style="1" customWidth="1"/>
    <col min="15106" max="15107" width="18.140625" style="1" customWidth="1"/>
    <col min="15108" max="15108" width="15" style="1" customWidth="1"/>
    <col min="15109" max="15109" width="15.42578125" style="1" customWidth="1"/>
    <col min="15110" max="15111" width="18.7109375" style="1" customWidth="1"/>
    <col min="15112" max="15112" width="14.5703125" style="1" customWidth="1"/>
    <col min="15113" max="15114" width="14.85546875" style="1" customWidth="1"/>
    <col min="15115" max="15115" width="19.140625" style="1" customWidth="1"/>
    <col min="15116" max="15116" width="13.140625" style="1" customWidth="1"/>
    <col min="15117" max="15118" width="9.140625" style="1" customWidth="1"/>
    <col min="15119" max="15119" width="12.7109375" style="1" customWidth="1"/>
    <col min="15120" max="15120" width="9" style="1" customWidth="1"/>
    <col min="15121" max="15121" width="10.85546875" style="1" bestFit="1" customWidth="1"/>
    <col min="15122" max="15122" width="10.140625" style="1" bestFit="1" customWidth="1"/>
    <col min="15123" max="15360" width="9.140625" style="1"/>
    <col min="15361" max="15361" width="36" style="1" customWidth="1"/>
    <col min="15362" max="15363" width="18.140625" style="1" customWidth="1"/>
    <col min="15364" max="15364" width="15" style="1" customWidth="1"/>
    <col min="15365" max="15365" width="15.42578125" style="1" customWidth="1"/>
    <col min="15366" max="15367" width="18.7109375" style="1" customWidth="1"/>
    <col min="15368" max="15368" width="14.5703125" style="1" customWidth="1"/>
    <col min="15369" max="15370" width="14.85546875" style="1" customWidth="1"/>
    <col min="15371" max="15371" width="19.140625" style="1" customWidth="1"/>
    <col min="15372" max="15372" width="13.140625" style="1" customWidth="1"/>
    <col min="15373" max="15374" width="9.140625" style="1" customWidth="1"/>
    <col min="15375" max="15375" width="12.7109375" style="1" customWidth="1"/>
    <col min="15376" max="15376" width="9" style="1" customWidth="1"/>
    <col min="15377" max="15377" width="10.85546875" style="1" bestFit="1" customWidth="1"/>
    <col min="15378" max="15378" width="10.140625" style="1" bestFit="1" customWidth="1"/>
    <col min="15379" max="15616" width="9.140625" style="1"/>
    <col min="15617" max="15617" width="36" style="1" customWidth="1"/>
    <col min="15618" max="15619" width="18.140625" style="1" customWidth="1"/>
    <col min="15620" max="15620" width="15" style="1" customWidth="1"/>
    <col min="15621" max="15621" width="15.42578125" style="1" customWidth="1"/>
    <col min="15622" max="15623" width="18.7109375" style="1" customWidth="1"/>
    <col min="15624" max="15624" width="14.5703125" style="1" customWidth="1"/>
    <col min="15625" max="15626" width="14.85546875" style="1" customWidth="1"/>
    <col min="15627" max="15627" width="19.140625" style="1" customWidth="1"/>
    <col min="15628" max="15628" width="13.140625" style="1" customWidth="1"/>
    <col min="15629" max="15630" width="9.140625" style="1" customWidth="1"/>
    <col min="15631" max="15631" width="12.7109375" style="1" customWidth="1"/>
    <col min="15632" max="15632" width="9" style="1" customWidth="1"/>
    <col min="15633" max="15633" width="10.85546875" style="1" bestFit="1" customWidth="1"/>
    <col min="15634" max="15634" width="10.140625" style="1" bestFit="1" customWidth="1"/>
    <col min="15635" max="15872" width="9.140625" style="1"/>
    <col min="15873" max="15873" width="36" style="1" customWidth="1"/>
    <col min="15874" max="15875" width="18.140625" style="1" customWidth="1"/>
    <col min="15876" max="15876" width="15" style="1" customWidth="1"/>
    <col min="15877" max="15877" width="15.42578125" style="1" customWidth="1"/>
    <col min="15878" max="15879" width="18.7109375" style="1" customWidth="1"/>
    <col min="15880" max="15880" width="14.5703125" style="1" customWidth="1"/>
    <col min="15881" max="15882" width="14.85546875" style="1" customWidth="1"/>
    <col min="15883" max="15883" width="19.140625" style="1" customWidth="1"/>
    <col min="15884" max="15884" width="13.140625" style="1" customWidth="1"/>
    <col min="15885" max="15886" width="9.140625" style="1" customWidth="1"/>
    <col min="15887" max="15887" width="12.7109375" style="1" customWidth="1"/>
    <col min="15888" max="15888" width="9" style="1" customWidth="1"/>
    <col min="15889" max="15889" width="10.85546875" style="1" bestFit="1" customWidth="1"/>
    <col min="15890" max="15890" width="10.140625" style="1" bestFit="1" customWidth="1"/>
    <col min="15891" max="16128" width="9.140625" style="1"/>
    <col min="16129" max="16129" width="36" style="1" customWidth="1"/>
    <col min="16130" max="16131" width="18.140625" style="1" customWidth="1"/>
    <col min="16132" max="16132" width="15" style="1" customWidth="1"/>
    <col min="16133" max="16133" width="15.42578125" style="1" customWidth="1"/>
    <col min="16134" max="16135" width="18.7109375" style="1" customWidth="1"/>
    <col min="16136" max="16136" width="14.5703125" style="1" customWidth="1"/>
    <col min="16137" max="16138" width="14.85546875" style="1" customWidth="1"/>
    <col min="16139" max="16139" width="19.140625" style="1" customWidth="1"/>
    <col min="16140" max="16140" width="13.140625" style="1" customWidth="1"/>
    <col min="16141" max="16142" width="0" style="1" hidden="1" customWidth="1"/>
    <col min="16143" max="16143" width="12.7109375" style="1" customWidth="1"/>
    <col min="16144" max="16144" width="9" style="1" customWidth="1"/>
    <col min="16145" max="16145" width="10.85546875" style="1" bestFit="1" customWidth="1"/>
    <col min="16146" max="16146" width="10.140625" style="1" bestFit="1" customWidth="1"/>
    <col min="16147" max="16384" width="9.140625" style="1"/>
  </cols>
  <sheetData>
    <row r="1" spans="1:18">
      <c r="A1" s="329"/>
      <c r="B1" s="327"/>
      <c r="C1" s="69"/>
    </row>
    <row r="2" spans="1:18">
      <c r="A2" s="68"/>
    </row>
    <row r="3" spans="1:18" ht="15.75" thickBot="1">
      <c r="A3" s="68"/>
      <c r="P3" s="298"/>
      <c r="Q3" s="288"/>
      <c r="R3" s="288"/>
    </row>
    <row r="4" spans="1:18" ht="15.75" customHeight="1">
      <c r="A4" s="190"/>
      <c r="B4" s="162"/>
      <c r="C4" s="162"/>
      <c r="D4" s="330" t="s">
        <v>66</v>
      </c>
      <c r="E4" s="331"/>
      <c r="F4" s="331"/>
      <c r="G4" s="331"/>
      <c r="H4" s="331"/>
      <c r="I4" s="331"/>
      <c r="J4" s="331"/>
      <c r="K4" s="331"/>
      <c r="L4" s="331"/>
      <c r="M4" s="331"/>
      <c r="N4" s="331"/>
      <c r="O4" s="331"/>
      <c r="P4" s="283"/>
      <c r="Q4" s="283"/>
      <c r="R4" s="1"/>
    </row>
    <row r="5" spans="1:18" ht="15.75" customHeight="1">
      <c r="A5" s="191"/>
      <c r="B5" s="328" t="s">
        <v>65</v>
      </c>
      <c r="C5" s="328"/>
      <c r="D5" s="322" t="s">
        <v>113</v>
      </c>
      <c r="E5" s="322" t="s">
        <v>114</v>
      </c>
      <c r="F5" s="323" t="s">
        <v>115</v>
      </c>
      <c r="G5" s="323" t="s">
        <v>116</v>
      </c>
      <c r="H5" s="323" t="s">
        <v>117</v>
      </c>
      <c r="I5" s="323" t="s">
        <v>118</v>
      </c>
      <c r="J5" s="323" t="s">
        <v>119</v>
      </c>
      <c r="K5" s="325" t="s">
        <v>120</v>
      </c>
      <c r="L5" s="325" t="s">
        <v>121</v>
      </c>
      <c r="M5" s="325" t="s">
        <v>122</v>
      </c>
      <c r="N5" s="325" t="s">
        <v>123</v>
      </c>
      <c r="O5" s="325" t="s">
        <v>124</v>
      </c>
      <c r="P5" s="305" t="s">
        <v>64</v>
      </c>
      <c r="Q5" s="307" t="s">
        <v>130</v>
      </c>
      <c r="R5" s="1"/>
    </row>
    <row r="6" spans="1:18" ht="21.75" customHeight="1">
      <c r="A6" s="191" t="s">
        <v>63</v>
      </c>
      <c r="B6" s="163"/>
      <c r="C6" s="163"/>
      <c r="D6" s="322">
        <v>2200000</v>
      </c>
      <c r="E6" s="322">
        <v>2300000</v>
      </c>
      <c r="F6" s="322">
        <v>2350000</v>
      </c>
      <c r="G6" s="322">
        <v>2400000</v>
      </c>
      <c r="H6" s="322">
        <v>2450000</v>
      </c>
      <c r="I6" s="322">
        <v>2500000</v>
      </c>
      <c r="J6" s="322">
        <v>2550000</v>
      </c>
      <c r="K6" s="323">
        <v>2600000</v>
      </c>
      <c r="L6" s="323">
        <v>2650000</v>
      </c>
      <c r="M6" s="323">
        <v>2700000</v>
      </c>
      <c r="N6" s="324">
        <v>2750000</v>
      </c>
      <c r="O6" s="324">
        <v>2800000</v>
      </c>
      <c r="P6" s="1">
        <f>SUM(D6:O6)</f>
        <v>30250000</v>
      </c>
      <c r="Q6" s="3">
        <f>P6/12</f>
        <v>2520833.3333333335</v>
      </c>
      <c r="R6" s="1"/>
    </row>
    <row r="7" spans="1:18" s="304" customFormat="1" ht="15.75" customHeight="1">
      <c r="A7" s="299"/>
      <c r="B7" s="300"/>
      <c r="C7" s="300"/>
      <c r="D7" s="301"/>
      <c r="E7" s="302"/>
      <c r="F7" s="302"/>
      <c r="G7" s="302"/>
      <c r="H7" s="302"/>
      <c r="I7" s="302"/>
      <c r="J7" s="302"/>
      <c r="K7" s="302"/>
      <c r="L7" s="302"/>
      <c r="M7" s="302"/>
      <c r="N7" s="302"/>
      <c r="O7" s="303"/>
    </row>
    <row r="8" spans="1:18" ht="15.75">
      <c r="A8" s="193" t="s">
        <v>126</v>
      </c>
      <c r="B8" s="165"/>
      <c r="C8" s="165"/>
      <c r="D8" s="169">
        <v>362.88659793814435</v>
      </c>
      <c r="E8" s="294">
        <v>379.38144329896915</v>
      </c>
      <c r="F8" s="294">
        <v>387.62886597938143</v>
      </c>
      <c r="G8" s="294">
        <v>395.87628865979383</v>
      </c>
      <c r="H8" s="294">
        <v>404.12371134020617</v>
      </c>
      <c r="I8" s="294">
        <v>412.37113402061857</v>
      </c>
      <c r="J8" s="294">
        <v>420.61855670103097</v>
      </c>
      <c r="K8" s="294">
        <v>428.86597938144331</v>
      </c>
      <c r="L8" s="294">
        <v>437.11340206185571</v>
      </c>
      <c r="M8" s="294">
        <v>445.36082474226805</v>
      </c>
      <c r="N8" s="294">
        <v>453.60824742268039</v>
      </c>
      <c r="O8" s="87">
        <v>461.85567010309279</v>
      </c>
      <c r="P8" s="1"/>
      <c r="Q8" s="1"/>
      <c r="R8" s="1"/>
    </row>
    <row r="9" spans="1:18" ht="15.75">
      <c r="A9" s="193" t="s">
        <v>125</v>
      </c>
      <c r="B9" s="165"/>
      <c r="C9" s="165"/>
      <c r="D9" s="169">
        <f>D8*D15</f>
        <v>4536082.4742268045</v>
      </c>
      <c r="E9" s="169">
        <f t="shared" ref="E9:O9" si="0">E8*E15</f>
        <v>4742268.041237114</v>
      </c>
      <c r="F9" s="169">
        <f t="shared" si="0"/>
        <v>4845360.8247422678</v>
      </c>
      <c r="G9" s="169">
        <f t="shared" si="0"/>
        <v>4948453.6082474226</v>
      </c>
      <c r="H9" s="169">
        <f t="shared" si="0"/>
        <v>5051546.3917525774</v>
      </c>
      <c r="I9" s="169">
        <f t="shared" si="0"/>
        <v>5154639.1752577322</v>
      </c>
      <c r="J9" s="169">
        <f t="shared" si="0"/>
        <v>5257731.9587628869</v>
      </c>
      <c r="K9" s="169">
        <f t="shared" si="0"/>
        <v>5360824.7422680417</v>
      </c>
      <c r="L9" s="169">
        <f t="shared" si="0"/>
        <v>5463917.5257731965</v>
      </c>
      <c r="M9" s="169">
        <f t="shared" si="0"/>
        <v>5567010.3092783503</v>
      </c>
      <c r="N9" s="169">
        <f t="shared" si="0"/>
        <v>5670103.0927835051</v>
      </c>
      <c r="O9" s="169">
        <f t="shared" si="0"/>
        <v>5773195.8762886599</v>
      </c>
      <c r="P9" s="1">
        <f>SUM(D9:O9)</f>
        <v>62371134.020618558</v>
      </c>
      <c r="Q9" s="3">
        <f t="shared" ref="Q9:Q11" si="1">P9/12</f>
        <v>5197594.5017182129</v>
      </c>
      <c r="R9" s="1"/>
    </row>
    <row r="10" spans="1:18" ht="15.75">
      <c r="A10" s="194" t="s">
        <v>127</v>
      </c>
      <c r="B10" s="166">
        <v>0.5</v>
      </c>
      <c r="C10" s="166"/>
      <c r="D10" s="170">
        <f>D9*$B$10</f>
        <v>2268041.2371134022</v>
      </c>
      <c r="E10" s="170">
        <f t="shared" ref="E10:O10" si="2">E9*$B$10</f>
        <v>2371134.020618557</v>
      </c>
      <c r="F10" s="170">
        <f t="shared" si="2"/>
        <v>2422680.4123711339</v>
      </c>
      <c r="G10" s="170">
        <f t="shared" si="2"/>
        <v>2474226.8041237113</v>
      </c>
      <c r="H10" s="170">
        <f t="shared" si="2"/>
        <v>2525773.1958762887</v>
      </c>
      <c r="I10" s="170">
        <f t="shared" si="2"/>
        <v>2577319.5876288661</v>
      </c>
      <c r="J10" s="170">
        <f t="shared" si="2"/>
        <v>2628865.9793814435</v>
      </c>
      <c r="K10" s="170">
        <f t="shared" si="2"/>
        <v>2680412.3711340209</v>
      </c>
      <c r="L10" s="170">
        <f t="shared" si="2"/>
        <v>2731958.7628865982</v>
      </c>
      <c r="M10" s="170">
        <f t="shared" si="2"/>
        <v>2783505.1546391752</v>
      </c>
      <c r="N10" s="170">
        <f t="shared" si="2"/>
        <v>2835051.5463917525</v>
      </c>
      <c r="O10" s="170">
        <f t="shared" si="2"/>
        <v>2886597.9381443299</v>
      </c>
      <c r="P10" s="1">
        <f>SUM(D10:O10)</f>
        <v>31185567.010309279</v>
      </c>
      <c r="Q10" s="3">
        <f t="shared" si="1"/>
        <v>2598797.2508591064</v>
      </c>
      <c r="R10" s="1"/>
    </row>
    <row r="11" spans="1:18" ht="15.75">
      <c r="A11" s="194" t="s">
        <v>128</v>
      </c>
      <c r="B11" s="166">
        <v>0.97</v>
      </c>
      <c r="C11" s="166"/>
      <c r="D11" s="170">
        <f>D10*$B$11</f>
        <v>2200000</v>
      </c>
      <c r="E11" s="170">
        <f t="shared" ref="E11:O11" si="3">E10*$B$11</f>
        <v>2300000</v>
      </c>
      <c r="F11" s="170">
        <f t="shared" si="3"/>
        <v>2350000</v>
      </c>
      <c r="G11" s="170">
        <f t="shared" si="3"/>
        <v>2400000</v>
      </c>
      <c r="H11" s="170">
        <f t="shared" si="3"/>
        <v>2450000</v>
      </c>
      <c r="I11" s="170">
        <f t="shared" si="3"/>
        <v>2500000</v>
      </c>
      <c r="J11" s="170">
        <f t="shared" si="3"/>
        <v>2550000</v>
      </c>
      <c r="K11" s="170">
        <f t="shared" si="3"/>
        <v>2600000</v>
      </c>
      <c r="L11" s="170">
        <f t="shared" si="3"/>
        <v>2650000</v>
      </c>
      <c r="M11" s="170">
        <f t="shared" si="3"/>
        <v>2700000</v>
      </c>
      <c r="N11" s="170">
        <f t="shared" si="3"/>
        <v>2750000</v>
      </c>
      <c r="O11" s="170">
        <f t="shared" si="3"/>
        <v>2800000</v>
      </c>
      <c r="P11" s="1">
        <f>SUM(D11:O11)</f>
        <v>30250000</v>
      </c>
      <c r="Q11" s="3">
        <f t="shared" si="1"/>
        <v>2520833.3333333335</v>
      </c>
      <c r="R11" s="1"/>
    </row>
    <row r="12" spans="1:18" ht="15.75" hidden="1">
      <c r="A12" s="195" t="s">
        <v>107</v>
      </c>
      <c r="B12" s="178">
        <v>7.0000000000000007E-2</v>
      </c>
      <c r="C12" s="67"/>
      <c r="D12" s="170">
        <f>B12*D11</f>
        <v>154000.00000000003</v>
      </c>
      <c r="E12" s="294"/>
      <c r="F12" s="294"/>
      <c r="G12" s="294"/>
      <c r="H12" s="294"/>
      <c r="I12" s="294"/>
      <c r="J12" s="294"/>
      <c r="K12" s="294"/>
      <c r="L12" s="294"/>
      <c r="M12" s="294"/>
      <c r="N12" s="294"/>
      <c r="O12" s="87">
        <f t="shared" ref="O12:O13" si="4">D12+H12</f>
        <v>154000.00000000003</v>
      </c>
      <c r="P12" s="1"/>
      <c r="Q12" s="1"/>
      <c r="R12" s="1"/>
    </row>
    <row r="13" spans="1:18" ht="15.75" hidden="1">
      <c r="A13" s="195" t="s">
        <v>108</v>
      </c>
      <c r="B13" s="179">
        <v>0.93</v>
      </c>
      <c r="C13" s="66"/>
      <c r="D13" s="84">
        <f>B13*D11</f>
        <v>2046000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7">
        <f t="shared" si="4"/>
        <v>2046000</v>
      </c>
      <c r="P13" s="1"/>
      <c r="Q13" s="1"/>
      <c r="R13" s="1"/>
    </row>
    <row r="14" spans="1:18" ht="18.75" customHeight="1">
      <c r="A14" s="196"/>
      <c r="B14" s="180"/>
      <c r="C14" s="65"/>
      <c r="D14" s="171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90"/>
      <c r="P14" s="1"/>
      <c r="Q14" s="1"/>
      <c r="R14" s="1"/>
    </row>
    <row r="15" spans="1:18" ht="30" customHeight="1">
      <c r="A15" s="196" t="s">
        <v>110</v>
      </c>
      <c r="B15" s="165"/>
      <c r="C15" s="52"/>
      <c r="D15" s="172">
        <v>12500</v>
      </c>
      <c r="E15" s="55">
        <v>12500</v>
      </c>
      <c r="F15" s="55">
        <v>12500</v>
      </c>
      <c r="G15" s="55">
        <v>12500</v>
      </c>
      <c r="H15" s="55">
        <v>12500</v>
      </c>
      <c r="I15" s="55">
        <v>12500</v>
      </c>
      <c r="J15" s="55">
        <v>12500</v>
      </c>
      <c r="K15" s="55">
        <v>12500</v>
      </c>
      <c r="L15" s="55">
        <v>12500</v>
      </c>
      <c r="M15" s="55">
        <v>12500</v>
      </c>
      <c r="N15" s="55">
        <v>12500</v>
      </c>
      <c r="O15" s="93">
        <v>12500</v>
      </c>
      <c r="P15" s="1"/>
      <c r="Q15" s="1"/>
      <c r="R15" s="1"/>
    </row>
    <row r="16" spans="1:18" ht="19.5" customHeight="1">
      <c r="A16" s="196"/>
      <c r="B16" s="165"/>
      <c r="C16" s="52"/>
      <c r="D16" s="98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6"/>
      <c r="P16" s="1"/>
      <c r="Q16" s="1"/>
      <c r="R16" s="1"/>
    </row>
    <row r="17" spans="1:18" ht="15.75">
      <c r="A17" s="198"/>
      <c r="B17" s="181"/>
      <c r="C17" s="64"/>
      <c r="D17" s="17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4"/>
      <c r="P17" s="1"/>
      <c r="Q17" s="1"/>
      <c r="R17" s="1"/>
    </row>
    <row r="18" spans="1:18" ht="15.75">
      <c r="A18" s="199" t="s">
        <v>52</v>
      </c>
      <c r="B18" s="165"/>
      <c r="C18" s="52"/>
      <c r="D18" s="113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6"/>
      <c r="P18" s="1"/>
      <c r="Q18" s="1"/>
      <c r="R18" s="1"/>
    </row>
    <row r="19" spans="1:18" ht="15.75">
      <c r="A19" s="196" t="s">
        <v>51</v>
      </c>
      <c r="B19" s="165"/>
      <c r="C19" s="52"/>
      <c r="D19" s="174">
        <f>D11/D15</f>
        <v>176</v>
      </c>
      <c r="E19" s="174">
        <f t="shared" ref="E19:O19" si="5">E11/E15</f>
        <v>184</v>
      </c>
      <c r="F19" s="174">
        <f t="shared" si="5"/>
        <v>188</v>
      </c>
      <c r="G19" s="174">
        <f t="shared" si="5"/>
        <v>192</v>
      </c>
      <c r="H19" s="174">
        <f t="shared" si="5"/>
        <v>196</v>
      </c>
      <c r="I19" s="174">
        <f t="shared" si="5"/>
        <v>200</v>
      </c>
      <c r="J19" s="174">
        <f t="shared" si="5"/>
        <v>204</v>
      </c>
      <c r="K19" s="174">
        <f t="shared" si="5"/>
        <v>208</v>
      </c>
      <c r="L19" s="174">
        <f t="shared" si="5"/>
        <v>212</v>
      </c>
      <c r="M19" s="174">
        <f t="shared" si="5"/>
        <v>216</v>
      </c>
      <c r="N19" s="174">
        <f t="shared" si="5"/>
        <v>220</v>
      </c>
      <c r="O19" s="174">
        <f t="shared" si="5"/>
        <v>224</v>
      </c>
      <c r="P19" s="1">
        <f>SUM(D19:O19)</f>
        <v>2420</v>
      </c>
      <c r="Q19" s="3">
        <f t="shared" ref="Q19:Q20" si="6">P19/12</f>
        <v>201.66666666666666</v>
      </c>
      <c r="R19" s="1"/>
    </row>
    <row r="20" spans="1:18" s="304" customFormat="1" ht="15.75">
      <c r="A20" s="205" t="s">
        <v>50</v>
      </c>
      <c r="B20" s="206"/>
      <c r="C20" s="207"/>
      <c r="D20" s="208">
        <f>D11</f>
        <v>2200000</v>
      </c>
      <c r="E20" s="208">
        <f t="shared" ref="E20:O20" si="7">E11</f>
        <v>2300000</v>
      </c>
      <c r="F20" s="208">
        <f t="shared" si="7"/>
        <v>2350000</v>
      </c>
      <c r="G20" s="208">
        <f t="shared" si="7"/>
        <v>2400000</v>
      </c>
      <c r="H20" s="208">
        <f t="shared" si="7"/>
        <v>2450000</v>
      </c>
      <c r="I20" s="208">
        <f t="shared" si="7"/>
        <v>2500000</v>
      </c>
      <c r="J20" s="208">
        <f t="shared" si="7"/>
        <v>2550000</v>
      </c>
      <c r="K20" s="208">
        <f t="shared" si="7"/>
        <v>2600000</v>
      </c>
      <c r="L20" s="208">
        <f t="shared" si="7"/>
        <v>2650000</v>
      </c>
      <c r="M20" s="208">
        <f t="shared" si="7"/>
        <v>2700000</v>
      </c>
      <c r="N20" s="208">
        <f t="shared" si="7"/>
        <v>2750000</v>
      </c>
      <c r="O20" s="208">
        <f t="shared" si="7"/>
        <v>2800000</v>
      </c>
      <c r="P20" s="209">
        <f>SUM(D20:O20)</f>
        <v>30250000</v>
      </c>
      <c r="Q20" s="3">
        <f t="shared" si="6"/>
        <v>2520833.3333333335</v>
      </c>
    </row>
    <row r="21" spans="1:18" ht="16.5" hidden="1" thickBot="1">
      <c r="A21" s="196" t="s">
        <v>49</v>
      </c>
      <c r="B21" s="165"/>
      <c r="C21" s="52"/>
      <c r="D21" s="111">
        <v>0</v>
      </c>
      <c r="E21" s="111"/>
      <c r="F21" s="111"/>
      <c r="G21" s="111"/>
      <c r="H21" s="295" t="s">
        <v>109</v>
      </c>
      <c r="I21" s="295"/>
      <c r="J21" s="295"/>
      <c r="K21" s="295"/>
      <c r="L21" s="295"/>
      <c r="M21" s="295"/>
      <c r="N21" s="295"/>
      <c r="O21" s="97">
        <v>0</v>
      </c>
      <c r="P21" s="1"/>
      <c r="Q21" s="1"/>
      <c r="R21" s="1"/>
    </row>
    <row r="22" spans="1:18" ht="30" hidden="1">
      <c r="A22" s="196" t="s">
        <v>48</v>
      </c>
      <c r="B22" s="182">
        <v>3.5000000000000001E-3</v>
      </c>
      <c r="C22" s="52"/>
      <c r="D22" s="122">
        <f>-B22*D21</f>
        <v>0</v>
      </c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42">
        <f>SUM(D22:D22)</f>
        <v>0</v>
      </c>
      <c r="P22" s="1"/>
      <c r="Q22" s="1"/>
      <c r="R22" s="1"/>
    </row>
    <row r="23" spans="1:18" ht="16.5" hidden="1" thickBot="1">
      <c r="A23" s="197" t="s">
        <v>47</v>
      </c>
      <c r="B23" s="165"/>
      <c r="C23" s="52"/>
      <c r="D23" s="113">
        <f t="shared" ref="D23:H23" si="8">SUM(D20+D22)</f>
        <v>2200000</v>
      </c>
      <c r="E23" s="113"/>
      <c r="F23" s="113"/>
      <c r="G23" s="113"/>
      <c r="H23" s="113">
        <f t="shared" si="8"/>
        <v>2450000</v>
      </c>
      <c r="I23" s="113"/>
      <c r="J23" s="113"/>
      <c r="K23" s="113"/>
      <c r="L23" s="113"/>
      <c r="M23" s="113"/>
      <c r="N23" s="113"/>
      <c r="O23" s="97">
        <f>D23+H23</f>
        <v>4650000</v>
      </c>
      <c r="P23" s="1"/>
      <c r="Q23" s="1"/>
      <c r="R23" s="1"/>
    </row>
    <row r="24" spans="1:18" ht="15.75" hidden="1">
      <c r="A24" s="196"/>
      <c r="B24" s="165"/>
      <c r="C24" s="52"/>
      <c r="D24" s="113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3"/>
      <c r="P24" s="1"/>
      <c r="Q24" s="1"/>
      <c r="R24" s="1"/>
    </row>
    <row r="25" spans="1:18" ht="15.75" hidden="1">
      <c r="A25" s="196" t="s">
        <v>46</v>
      </c>
      <c r="B25" s="165">
        <v>0.95</v>
      </c>
      <c r="C25" s="52"/>
      <c r="D25" s="91">
        <f t="shared" ref="D25" si="9">$B$25*D21</f>
        <v>0</v>
      </c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115">
        <f>D25</f>
        <v>0</v>
      </c>
      <c r="P25" s="1"/>
      <c r="Q25" s="1"/>
      <c r="R25" s="1"/>
    </row>
    <row r="26" spans="1:18" ht="16.5" hidden="1" thickBot="1">
      <c r="A26" s="196" t="s">
        <v>45</v>
      </c>
      <c r="B26" s="165"/>
      <c r="C26" s="52"/>
      <c r="D26" s="258">
        <f t="shared" ref="D26" si="10">SUM(D23:D25)</f>
        <v>2200000</v>
      </c>
      <c r="E26" s="258"/>
      <c r="F26" s="258"/>
      <c r="G26" s="258"/>
      <c r="H26" s="258">
        <f>H23</f>
        <v>2450000</v>
      </c>
      <c r="I26" s="258"/>
      <c r="J26" s="258"/>
      <c r="K26" s="258"/>
      <c r="L26" s="258"/>
      <c r="M26" s="258"/>
      <c r="N26" s="258"/>
      <c r="O26" s="97">
        <f>D26+H26</f>
        <v>4650000</v>
      </c>
      <c r="P26" s="1"/>
      <c r="Q26" s="1"/>
      <c r="R26" s="1"/>
    </row>
    <row r="27" spans="1:18" ht="15.75">
      <c r="A27" s="196"/>
      <c r="B27" s="165"/>
      <c r="C27" s="52"/>
      <c r="D27" s="91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143"/>
      <c r="P27" s="1"/>
      <c r="Q27" s="1"/>
      <c r="R27" s="1"/>
    </row>
    <row r="28" spans="1:18" ht="15.75" outlineLevel="1">
      <c r="A28" s="196" t="s">
        <v>111</v>
      </c>
      <c r="B28" s="165">
        <v>8.3000000000000001E-3</v>
      </c>
      <c r="C28" s="52">
        <v>8.3000000000000001E-3</v>
      </c>
      <c r="D28" s="258">
        <f>$B$28*D20</f>
        <v>18260</v>
      </c>
      <c r="E28" s="258">
        <f t="shared" ref="E28:O28" si="11">$B$28*E20</f>
        <v>19090</v>
      </c>
      <c r="F28" s="258">
        <f t="shared" si="11"/>
        <v>19505</v>
      </c>
      <c r="G28" s="258">
        <f t="shared" si="11"/>
        <v>19920</v>
      </c>
      <c r="H28" s="258">
        <f t="shared" si="11"/>
        <v>20335</v>
      </c>
      <c r="I28" s="258">
        <f t="shared" si="11"/>
        <v>20750</v>
      </c>
      <c r="J28" s="258">
        <f t="shared" si="11"/>
        <v>21165</v>
      </c>
      <c r="K28" s="258">
        <f t="shared" si="11"/>
        <v>21580</v>
      </c>
      <c r="L28" s="258">
        <f t="shared" si="11"/>
        <v>21995</v>
      </c>
      <c r="M28" s="258">
        <f t="shared" si="11"/>
        <v>22410</v>
      </c>
      <c r="N28" s="258">
        <f t="shared" si="11"/>
        <v>22825</v>
      </c>
      <c r="O28" s="258">
        <f t="shared" si="11"/>
        <v>23240</v>
      </c>
      <c r="P28" s="1">
        <f>SUM(B28:O28)</f>
        <v>251075.0166</v>
      </c>
      <c r="Q28" s="3">
        <f t="shared" ref="Q28:Q29" si="12">P28/12</f>
        <v>20922.91805</v>
      </c>
      <c r="R28" s="1"/>
    </row>
    <row r="29" spans="1:18" ht="15.75" outlineLevel="1">
      <c r="A29" s="196" t="s">
        <v>41</v>
      </c>
      <c r="B29" s="182">
        <f>4.16%/12</f>
        <v>3.4666666666666665E-3</v>
      </c>
      <c r="C29" s="52">
        <f>4.16%/12</f>
        <v>3.4666666666666665E-3</v>
      </c>
      <c r="D29" s="257">
        <f>D20*-$B$29</f>
        <v>-7626.6666666666661</v>
      </c>
      <c r="E29" s="257">
        <f t="shared" ref="E29:O29" si="13">E20*-$B$29</f>
        <v>-7973.333333333333</v>
      </c>
      <c r="F29" s="257">
        <f t="shared" si="13"/>
        <v>-8146.6666666666661</v>
      </c>
      <c r="G29" s="257">
        <f t="shared" si="13"/>
        <v>-8320</v>
      </c>
      <c r="H29" s="257">
        <f t="shared" si="13"/>
        <v>-8493.3333333333321</v>
      </c>
      <c r="I29" s="257">
        <f t="shared" si="13"/>
        <v>-8666.6666666666661</v>
      </c>
      <c r="J29" s="257">
        <f t="shared" si="13"/>
        <v>-8840</v>
      </c>
      <c r="K29" s="257">
        <f t="shared" si="13"/>
        <v>-9013.3333333333321</v>
      </c>
      <c r="L29" s="257">
        <f t="shared" si="13"/>
        <v>-9186.6666666666661</v>
      </c>
      <c r="M29" s="257">
        <f t="shared" si="13"/>
        <v>-9360</v>
      </c>
      <c r="N29" s="257">
        <f t="shared" si="13"/>
        <v>-9533.3333333333321</v>
      </c>
      <c r="O29" s="257">
        <f t="shared" si="13"/>
        <v>-9706.6666666666661</v>
      </c>
      <c r="P29" s="1">
        <f>SUM(B29:O29)</f>
        <v>-104866.65973333333</v>
      </c>
      <c r="Q29" s="3">
        <f t="shared" si="12"/>
        <v>-8738.8883111111118</v>
      </c>
      <c r="R29" s="1"/>
    </row>
    <row r="30" spans="1:18" ht="15.75" hidden="1" outlineLevel="1">
      <c r="A30" s="196"/>
      <c r="B30" s="165"/>
      <c r="C30" s="52"/>
      <c r="D30" s="122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1"/>
      <c r="P30" s="1"/>
      <c r="Q30" s="1"/>
      <c r="R30" s="1"/>
    </row>
    <row r="31" spans="1:18" ht="15.75" hidden="1" outlineLevel="1">
      <c r="A31" s="196" t="s">
        <v>40</v>
      </c>
      <c r="B31" s="183">
        <v>97</v>
      </c>
      <c r="C31" s="63"/>
      <c r="D31" s="91">
        <v>0</v>
      </c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115">
        <f>SUM(D31:D31)</f>
        <v>0</v>
      </c>
      <c r="P31" s="1"/>
      <c r="Q31" s="1"/>
      <c r="R31" s="1"/>
    </row>
    <row r="32" spans="1:18" ht="15.75" hidden="1" outlineLevel="1">
      <c r="A32" s="196" t="s">
        <v>39</v>
      </c>
      <c r="B32" s="183">
        <v>122</v>
      </c>
      <c r="C32" s="63"/>
      <c r="D32" s="91">
        <v>0</v>
      </c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115">
        <f>SUM(D32:D32)</f>
        <v>0</v>
      </c>
      <c r="P32" s="1"/>
      <c r="Q32" s="1"/>
      <c r="R32" s="1"/>
    </row>
    <row r="33" spans="1:69" ht="16.5" hidden="1" outlineLevel="1" thickBot="1">
      <c r="A33" s="196" t="s">
        <v>38</v>
      </c>
      <c r="B33" s="183"/>
      <c r="C33" s="63"/>
      <c r="D33" s="91">
        <v>0</v>
      </c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123">
        <f t="shared" ref="O33" si="14">SUM(O31:O32)</f>
        <v>0</v>
      </c>
      <c r="P33" s="1"/>
      <c r="Q33" s="1"/>
      <c r="R33" s="1"/>
    </row>
    <row r="34" spans="1:69" ht="15.75" outlineLevel="1">
      <c r="A34" s="196"/>
      <c r="B34" s="183"/>
      <c r="C34" s="63"/>
      <c r="D34" s="91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115"/>
      <c r="P34" s="1"/>
      <c r="Q34" s="1"/>
      <c r="R34" s="1"/>
    </row>
    <row r="35" spans="1:69" ht="15.75" outlineLevel="1">
      <c r="A35" s="196"/>
      <c r="B35" s="54"/>
      <c r="C35" s="62"/>
      <c r="D35" s="122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1"/>
      <c r="P35" s="1"/>
      <c r="Q35" s="1"/>
      <c r="R35" s="1"/>
    </row>
    <row r="36" spans="1:69" ht="15.75" outlineLevel="1">
      <c r="A36" s="197" t="s">
        <v>37</v>
      </c>
      <c r="B36" s="184">
        <v>0.2</v>
      </c>
      <c r="C36" s="61"/>
      <c r="D36" s="257">
        <f>(D20*$B$36)*4%</f>
        <v>17600</v>
      </c>
      <c r="E36" s="257">
        <f t="shared" ref="E36:O36" si="15">(E20*$B$36)*4%</f>
        <v>18400</v>
      </c>
      <c r="F36" s="257">
        <f t="shared" si="15"/>
        <v>18800</v>
      </c>
      <c r="G36" s="257">
        <f t="shared" si="15"/>
        <v>19200</v>
      </c>
      <c r="H36" s="257">
        <f t="shared" si="15"/>
        <v>19600</v>
      </c>
      <c r="I36" s="257">
        <f t="shared" si="15"/>
        <v>20000</v>
      </c>
      <c r="J36" s="257">
        <f t="shared" si="15"/>
        <v>20400</v>
      </c>
      <c r="K36" s="257">
        <f t="shared" si="15"/>
        <v>20800</v>
      </c>
      <c r="L36" s="257">
        <f t="shared" si="15"/>
        <v>21200</v>
      </c>
      <c r="M36" s="257">
        <f t="shared" si="15"/>
        <v>21600</v>
      </c>
      <c r="N36" s="257">
        <f t="shared" si="15"/>
        <v>22000</v>
      </c>
      <c r="O36" s="257">
        <f t="shared" si="15"/>
        <v>22400</v>
      </c>
      <c r="P36" s="1">
        <f>SUM(D36:O36)</f>
        <v>242000</v>
      </c>
      <c r="Q36" s="3">
        <f t="shared" ref="Q36:Q40" si="16">P36/12</f>
        <v>20166.666666666668</v>
      </c>
      <c r="R36" s="1"/>
    </row>
    <row r="37" spans="1:69" ht="15.75" outlineLevel="1">
      <c r="A37" s="197" t="s">
        <v>36</v>
      </c>
      <c r="B37" s="184">
        <v>0.8</v>
      </c>
      <c r="C37" s="61"/>
      <c r="D37" s="257">
        <f>(D20*$B$37)*2%</f>
        <v>35200</v>
      </c>
      <c r="E37" s="257">
        <f t="shared" ref="E37:O37" si="17">(E20*$B$37)*2%</f>
        <v>36800</v>
      </c>
      <c r="F37" s="257">
        <f t="shared" si="17"/>
        <v>37600</v>
      </c>
      <c r="G37" s="257">
        <f t="shared" si="17"/>
        <v>38400</v>
      </c>
      <c r="H37" s="257">
        <f t="shared" si="17"/>
        <v>39200</v>
      </c>
      <c r="I37" s="257">
        <f t="shared" si="17"/>
        <v>40000</v>
      </c>
      <c r="J37" s="257">
        <f t="shared" si="17"/>
        <v>40800</v>
      </c>
      <c r="K37" s="257">
        <f t="shared" si="17"/>
        <v>41600</v>
      </c>
      <c r="L37" s="257">
        <f t="shared" si="17"/>
        <v>42400</v>
      </c>
      <c r="M37" s="257">
        <f t="shared" si="17"/>
        <v>43200</v>
      </c>
      <c r="N37" s="257">
        <f t="shared" si="17"/>
        <v>44000</v>
      </c>
      <c r="O37" s="257">
        <f t="shared" si="17"/>
        <v>44800</v>
      </c>
      <c r="P37" s="1">
        <f>SUM(D37:O37)</f>
        <v>484000</v>
      </c>
      <c r="Q37" s="3">
        <f t="shared" si="16"/>
        <v>40333.333333333336</v>
      </c>
      <c r="R37" s="1"/>
    </row>
    <row r="38" spans="1:69" ht="16.5" outlineLevel="1" thickBot="1">
      <c r="A38" s="197" t="s">
        <v>35</v>
      </c>
      <c r="B38" s="184"/>
      <c r="C38" s="61"/>
      <c r="D38" s="146">
        <f t="shared" ref="D38:O38" si="18">SUM(D36:D37)</f>
        <v>52800</v>
      </c>
      <c r="E38" s="146">
        <f t="shared" si="18"/>
        <v>55200</v>
      </c>
      <c r="F38" s="146">
        <f t="shared" si="18"/>
        <v>56400</v>
      </c>
      <c r="G38" s="146">
        <f t="shared" si="18"/>
        <v>57600</v>
      </c>
      <c r="H38" s="146">
        <f t="shared" si="18"/>
        <v>58800</v>
      </c>
      <c r="I38" s="146">
        <f t="shared" si="18"/>
        <v>60000</v>
      </c>
      <c r="J38" s="146">
        <f t="shared" si="18"/>
        <v>61200</v>
      </c>
      <c r="K38" s="146">
        <f t="shared" si="18"/>
        <v>62400</v>
      </c>
      <c r="L38" s="146">
        <f t="shared" si="18"/>
        <v>63600</v>
      </c>
      <c r="M38" s="146">
        <f t="shared" si="18"/>
        <v>64800</v>
      </c>
      <c r="N38" s="146">
        <f t="shared" si="18"/>
        <v>66000</v>
      </c>
      <c r="O38" s="146">
        <f t="shared" si="18"/>
        <v>67200</v>
      </c>
      <c r="P38" s="1">
        <f>SUM(D38:O38)</f>
        <v>726000</v>
      </c>
      <c r="Q38" s="3">
        <f t="shared" si="16"/>
        <v>60500</v>
      </c>
      <c r="R38" s="1"/>
    </row>
    <row r="39" spans="1:69" ht="16.5" outlineLevel="1" thickBot="1">
      <c r="A39" s="197"/>
      <c r="B39" s="184"/>
      <c r="C39" s="61"/>
      <c r="D39" s="122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5"/>
      <c r="P39" s="1"/>
      <c r="Q39" s="1"/>
      <c r="R39" s="1"/>
    </row>
    <row r="40" spans="1:69" ht="15.75" outlineLevel="1">
      <c r="A40" s="196" t="s">
        <v>34</v>
      </c>
      <c r="B40" s="165"/>
      <c r="C40" s="52"/>
      <c r="D40" s="113">
        <f>D28+D29+D38</f>
        <v>63433.333333333336</v>
      </c>
      <c r="E40" s="113">
        <f t="shared" ref="E40:O40" si="19">E28+E29+E38</f>
        <v>66316.666666666672</v>
      </c>
      <c r="F40" s="113">
        <f t="shared" si="19"/>
        <v>67758.333333333328</v>
      </c>
      <c r="G40" s="113">
        <f t="shared" si="19"/>
        <v>69200</v>
      </c>
      <c r="H40" s="113">
        <f t="shared" si="19"/>
        <v>70641.666666666672</v>
      </c>
      <c r="I40" s="113">
        <f t="shared" si="19"/>
        <v>72083.333333333328</v>
      </c>
      <c r="J40" s="113">
        <f t="shared" si="19"/>
        <v>73525</v>
      </c>
      <c r="K40" s="113">
        <f t="shared" si="19"/>
        <v>74966.666666666672</v>
      </c>
      <c r="L40" s="113">
        <f t="shared" si="19"/>
        <v>76408.333333333328</v>
      </c>
      <c r="M40" s="113">
        <f t="shared" si="19"/>
        <v>77850</v>
      </c>
      <c r="N40" s="113">
        <f t="shared" si="19"/>
        <v>79291.666666666672</v>
      </c>
      <c r="O40" s="113">
        <f t="shared" si="19"/>
        <v>80733.333333333328</v>
      </c>
      <c r="P40" s="1">
        <f>SUM(D40:O40)</f>
        <v>872208.33333333337</v>
      </c>
      <c r="Q40" s="3">
        <f t="shared" si="16"/>
        <v>72684.027777777781</v>
      </c>
      <c r="R40" s="1"/>
    </row>
    <row r="41" spans="1:69" ht="15.75" hidden="1" outlineLevel="1">
      <c r="A41" s="196"/>
      <c r="B41" s="165"/>
      <c r="C41" s="52"/>
      <c r="D41" s="113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3"/>
      <c r="P41" s="1"/>
      <c r="Q41" s="1"/>
      <c r="R41" s="1"/>
    </row>
    <row r="42" spans="1:69" ht="15.75" outlineLevel="1">
      <c r="A42" s="196"/>
      <c r="B42" s="165"/>
      <c r="C42" s="52"/>
      <c r="D42" s="113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3"/>
      <c r="P42" s="1"/>
      <c r="Q42" s="1"/>
      <c r="R42" s="1"/>
    </row>
    <row r="43" spans="1:69" ht="15.75" outlineLevel="1">
      <c r="A43" s="196"/>
      <c r="B43" s="165"/>
      <c r="C43" s="52"/>
      <c r="D43" s="113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3"/>
      <c r="P43" s="1"/>
      <c r="Q43" s="1"/>
      <c r="R43" s="1"/>
    </row>
    <row r="44" spans="1:69" ht="15" customHeight="1" outlineLevel="1">
      <c r="A44" s="192" t="s">
        <v>33</v>
      </c>
      <c r="B44" s="165"/>
      <c r="C44" s="52"/>
      <c r="D44" s="113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3"/>
      <c r="P44" s="60"/>
      <c r="Q44" s="1"/>
      <c r="R44" s="1"/>
    </row>
    <row r="45" spans="1:69" ht="30" customHeight="1" outlineLevel="1">
      <c r="A45" s="196" t="s">
        <v>32</v>
      </c>
      <c r="B45" s="185" t="s">
        <v>31</v>
      </c>
      <c r="C45" s="59"/>
      <c r="D45" s="91">
        <v>0</v>
      </c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115">
        <v>0</v>
      </c>
      <c r="P45" s="1"/>
      <c r="Q45" s="1"/>
      <c r="R45" s="1"/>
    </row>
    <row r="46" spans="1:69" ht="15.75" outlineLevel="1">
      <c r="A46" s="196" t="s">
        <v>129</v>
      </c>
      <c r="B46" s="165">
        <v>0.01</v>
      </c>
      <c r="C46" s="52"/>
      <c r="D46" s="257">
        <f>-$B$46*D20</f>
        <v>-22000</v>
      </c>
      <c r="E46" s="257">
        <f t="shared" ref="E46:O46" si="20">-$B$46*E20</f>
        <v>-23000</v>
      </c>
      <c r="F46" s="257">
        <f t="shared" si="20"/>
        <v>-23500</v>
      </c>
      <c r="G46" s="257">
        <f t="shared" si="20"/>
        <v>-24000</v>
      </c>
      <c r="H46" s="257">
        <f t="shared" si="20"/>
        <v>-24500</v>
      </c>
      <c r="I46" s="257">
        <f t="shared" si="20"/>
        <v>-25000</v>
      </c>
      <c r="J46" s="257">
        <f t="shared" si="20"/>
        <v>-25500</v>
      </c>
      <c r="K46" s="257">
        <f t="shared" si="20"/>
        <v>-26000</v>
      </c>
      <c r="L46" s="257">
        <f t="shared" si="20"/>
        <v>-26500</v>
      </c>
      <c r="M46" s="257">
        <f t="shared" si="20"/>
        <v>-27000</v>
      </c>
      <c r="N46" s="257">
        <f t="shared" si="20"/>
        <v>-27500</v>
      </c>
      <c r="O46" s="257">
        <f t="shared" si="20"/>
        <v>-28000</v>
      </c>
      <c r="P46" s="306">
        <f>SUM(D46:O46)</f>
        <v>-302500</v>
      </c>
      <c r="Q46" s="3">
        <f t="shared" ref="Q46:Q47" si="21">P46/12</f>
        <v>-25208.333333333332</v>
      </c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2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2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2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2"/>
    </row>
    <row r="47" spans="1:69" ht="15.75" outlineLevel="1">
      <c r="A47" s="199" t="s">
        <v>28</v>
      </c>
      <c r="B47" s="165"/>
      <c r="C47" s="52"/>
      <c r="D47" s="146">
        <f>SUM(D45:D46)</f>
        <v>-22000</v>
      </c>
      <c r="E47" s="146">
        <f t="shared" ref="E47:O47" si="22">SUM(E45:E46)</f>
        <v>-23000</v>
      </c>
      <c r="F47" s="146">
        <f t="shared" si="22"/>
        <v>-23500</v>
      </c>
      <c r="G47" s="146">
        <f t="shared" si="22"/>
        <v>-24000</v>
      </c>
      <c r="H47" s="146">
        <f t="shared" si="22"/>
        <v>-24500</v>
      </c>
      <c r="I47" s="146">
        <f t="shared" si="22"/>
        <v>-25000</v>
      </c>
      <c r="J47" s="146">
        <f t="shared" si="22"/>
        <v>-25500</v>
      </c>
      <c r="K47" s="146">
        <f t="shared" si="22"/>
        <v>-26000</v>
      </c>
      <c r="L47" s="146">
        <f t="shared" si="22"/>
        <v>-26500</v>
      </c>
      <c r="M47" s="146">
        <f t="shared" si="22"/>
        <v>-27000</v>
      </c>
      <c r="N47" s="146">
        <f t="shared" si="22"/>
        <v>-27500</v>
      </c>
      <c r="O47" s="146">
        <f t="shared" si="22"/>
        <v>-28000</v>
      </c>
      <c r="P47" s="1">
        <f>SUM(D47:O47)</f>
        <v>-302500</v>
      </c>
      <c r="Q47" s="3">
        <f t="shared" si="21"/>
        <v>-25208.333333333332</v>
      </c>
      <c r="R47" s="1"/>
    </row>
    <row r="48" spans="1:69" ht="15.75" outlineLevel="1">
      <c r="A48" s="196"/>
      <c r="B48" s="165"/>
      <c r="C48" s="52"/>
      <c r="D48" s="113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3"/>
      <c r="P48" s="1"/>
      <c r="Q48" s="1"/>
      <c r="R48" s="1"/>
    </row>
    <row r="49" spans="1:18" ht="15.75" outlineLevel="1">
      <c r="A49" s="192" t="s">
        <v>27</v>
      </c>
      <c r="B49" s="165"/>
      <c r="C49" s="52"/>
      <c r="D49" s="113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3"/>
      <c r="P49" s="1"/>
      <c r="Q49" s="1"/>
      <c r="R49" s="1"/>
    </row>
    <row r="50" spans="1:18" ht="16.5" outlineLevel="1" thickBot="1">
      <c r="A50" s="196" t="s">
        <v>26</v>
      </c>
      <c r="B50" s="165"/>
      <c r="C50" s="52"/>
      <c r="D50" s="146">
        <f>SUM(D40+D47)</f>
        <v>41433.333333333336</v>
      </c>
      <c r="E50" s="146">
        <f t="shared" ref="E50:O50" si="23">SUM(E40+E47)</f>
        <v>43316.666666666672</v>
      </c>
      <c r="F50" s="146">
        <f t="shared" si="23"/>
        <v>44258.333333333328</v>
      </c>
      <c r="G50" s="146">
        <f t="shared" si="23"/>
        <v>45200</v>
      </c>
      <c r="H50" s="146">
        <f t="shared" si="23"/>
        <v>46141.666666666672</v>
      </c>
      <c r="I50" s="146">
        <f t="shared" si="23"/>
        <v>47083.333333333328</v>
      </c>
      <c r="J50" s="146">
        <f t="shared" si="23"/>
        <v>48025</v>
      </c>
      <c r="K50" s="146">
        <f t="shared" si="23"/>
        <v>48966.666666666672</v>
      </c>
      <c r="L50" s="146">
        <f t="shared" si="23"/>
        <v>49908.333333333328</v>
      </c>
      <c r="M50" s="146">
        <f t="shared" si="23"/>
        <v>50850</v>
      </c>
      <c r="N50" s="146">
        <f t="shared" si="23"/>
        <v>51791.666666666672</v>
      </c>
      <c r="O50" s="146">
        <f t="shared" si="23"/>
        <v>52733.333333333328</v>
      </c>
      <c r="P50" s="1"/>
      <c r="Q50" s="1"/>
      <c r="R50" s="1"/>
    </row>
    <row r="51" spans="1:18" ht="16.5" outlineLevel="1" thickBot="1">
      <c r="A51" s="196" t="s">
        <v>25</v>
      </c>
      <c r="B51" s="165"/>
      <c r="C51" s="52"/>
      <c r="D51" s="149">
        <f>SUM(0+D50)</f>
        <v>41433.333333333336</v>
      </c>
      <c r="E51" s="149">
        <f>SUM(E50+D51)</f>
        <v>84750</v>
      </c>
      <c r="F51" s="149">
        <f t="shared" ref="F51:O51" si="24">SUM(F50+E51)</f>
        <v>129008.33333333333</v>
      </c>
      <c r="G51" s="149">
        <f t="shared" si="24"/>
        <v>174208.33333333331</v>
      </c>
      <c r="H51" s="149">
        <f t="shared" si="24"/>
        <v>220350</v>
      </c>
      <c r="I51" s="149">
        <f t="shared" si="24"/>
        <v>267433.33333333331</v>
      </c>
      <c r="J51" s="149">
        <f t="shared" si="24"/>
        <v>315458.33333333331</v>
      </c>
      <c r="K51" s="149">
        <f t="shared" si="24"/>
        <v>364425</v>
      </c>
      <c r="L51" s="149">
        <f t="shared" si="24"/>
        <v>414333.33333333331</v>
      </c>
      <c r="M51" s="149">
        <f t="shared" si="24"/>
        <v>465183.33333333331</v>
      </c>
      <c r="N51" s="149">
        <f t="shared" si="24"/>
        <v>516975</v>
      </c>
      <c r="O51" s="149">
        <f t="shared" si="24"/>
        <v>569708.33333333337</v>
      </c>
      <c r="P51" s="1">
        <f>O51</f>
        <v>569708.33333333337</v>
      </c>
      <c r="Q51" s="3">
        <f t="shared" ref="Q51" si="25">P51/12</f>
        <v>47475.694444444445</v>
      </c>
      <c r="R51" s="1"/>
    </row>
    <row r="52" spans="1:18" ht="15.75" hidden="1" outlineLevel="1">
      <c r="A52" s="196" t="s">
        <v>24</v>
      </c>
      <c r="B52" s="189">
        <v>1</v>
      </c>
      <c r="C52" s="53"/>
      <c r="D52" s="111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"/>
      <c r="Q52" s="1"/>
      <c r="R52" s="1"/>
    </row>
    <row r="53" spans="1:18" ht="15.75" hidden="1" outlineLevel="1">
      <c r="A53" s="196" t="s">
        <v>23</v>
      </c>
      <c r="B53" s="189"/>
      <c r="C53" s="53"/>
      <c r="D53" s="111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"/>
      <c r="Q53" s="1"/>
      <c r="R53" s="1"/>
    </row>
    <row r="54" spans="1:18" ht="15.75" hidden="1" outlineLevel="1">
      <c r="A54" s="196"/>
      <c r="B54" s="165"/>
      <c r="C54" s="52"/>
      <c r="D54" s="111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"/>
      <c r="Q54" s="1"/>
      <c r="R54" s="1"/>
    </row>
    <row r="55" spans="1:18" ht="16.5" outlineLevel="1" thickBot="1">
      <c r="A55" s="200" t="s">
        <v>22</v>
      </c>
      <c r="B55" s="50"/>
      <c r="C55" s="49"/>
      <c r="D55" s="175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"/>
      <c r="Q55" s="1"/>
      <c r="R55" s="1"/>
    </row>
    <row r="56" spans="1:18" ht="15.75" hidden="1" outlineLevel="1" thickBot="1">
      <c r="A56" s="51"/>
      <c r="B56" s="50"/>
      <c r="C56" s="49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12"/>
      <c r="Q56" s="285"/>
      <c r="R56" s="285"/>
    </row>
    <row r="57" spans="1:18" outlineLevel="1">
      <c r="A57" s="70"/>
    </row>
    <row r="58" spans="1:18" hidden="1" outlineLevel="1">
      <c r="A58" s="46"/>
    </row>
    <row r="59" spans="1:18" hidden="1" outlineLevel="1">
      <c r="A59" s="46"/>
    </row>
    <row r="60" spans="1:18" ht="15" hidden="1" customHeight="1" outlineLevel="1">
      <c r="A60" s="45"/>
    </row>
    <row r="61" spans="1:18" ht="15" hidden="1" customHeight="1" outlineLevel="1">
      <c r="A61" s="326"/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289"/>
      <c r="R61" s="289"/>
    </row>
    <row r="62" spans="1:18" hidden="1" outlineLevel="1">
      <c r="A62" s="326"/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289"/>
      <c r="R62" s="289"/>
    </row>
    <row r="63" spans="1:18" ht="20.25" hidden="1" customHeight="1">
      <c r="A63" s="38"/>
      <c r="P63" s="43"/>
      <c r="Q63" s="290"/>
      <c r="R63" s="290"/>
    </row>
    <row r="64" spans="1:18" s="43" customFormat="1" ht="63.75" hidden="1" customHeight="1">
      <c r="A64" s="40"/>
      <c r="B64" s="44" t="s">
        <v>21</v>
      </c>
      <c r="C64" s="44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159" t="s">
        <v>19</v>
      </c>
      <c r="Q64" s="291"/>
      <c r="R64" s="291"/>
    </row>
    <row r="65" spans="1:18" ht="65.25" hidden="1" customHeight="1">
      <c r="A65" s="28" t="s">
        <v>18</v>
      </c>
      <c r="B65" s="40">
        <f>25%*B75</f>
        <v>1937.5</v>
      </c>
      <c r="C65" s="40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39" t="e">
        <f>(B65-#REF!)</f>
        <v>#REF!</v>
      </c>
      <c r="Q65" s="285"/>
      <c r="R65" s="285"/>
    </row>
    <row r="66" spans="1:18" hidden="1">
      <c r="A66" s="28" t="s">
        <v>17</v>
      </c>
      <c r="B66" s="40">
        <f>35%*B75</f>
        <v>2712.5</v>
      </c>
      <c r="C66" s="40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39" t="e">
        <f>(B66-#REF!)</f>
        <v>#REF!</v>
      </c>
      <c r="Q66" s="285"/>
      <c r="R66" s="285"/>
    </row>
    <row r="67" spans="1:18" hidden="1">
      <c r="A67" s="28" t="s">
        <v>16</v>
      </c>
      <c r="B67" s="40">
        <f>40%*B75</f>
        <v>3100</v>
      </c>
      <c r="C67" s="40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39" t="e">
        <f>(B67-#REF!)</f>
        <v>#REF!</v>
      </c>
      <c r="Q67" s="285"/>
      <c r="R67" s="285"/>
    </row>
    <row r="68" spans="1:18" hidden="1">
      <c r="A68" s="32"/>
      <c r="B68" s="40"/>
      <c r="C68" s="40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 t="e">
        <f>SUM(P65:P67)</f>
        <v>#REF!</v>
      </c>
      <c r="Q68" s="285"/>
      <c r="R68" s="285"/>
    </row>
    <row r="69" spans="1:18" hidden="1">
      <c r="B69" s="38"/>
      <c r="C69" s="38"/>
    </row>
    <row r="70" spans="1:18" ht="15.75" hidden="1" thickBot="1">
      <c r="A70" s="37" t="s">
        <v>15</v>
      </c>
      <c r="B70" s="36">
        <v>210000</v>
      </c>
      <c r="C70" s="35"/>
    </row>
    <row r="71" spans="1:18" ht="21" hidden="1" customHeight="1">
      <c r="A71" s="34" t="s">
        <v>14</v>
      </c>
      <c r="B71" s="33">
        <v>15000</v>
      </c>
      <c r="C71" s="29"/>
    </row>
    <row r="72" spans="1:18" ht="21" hidden="1" customHeight="1">
      <c r="A72" s="28" t="s">
        <v>13</v>
      </c>
      <c r="B72" s="32">
        <v>2250</v>
      </c>
      <c r="C72" s="31"/>
    </row>
    <row r="73" spans="1:18" hidden="1">
      <c r="A73" s="28" t="s">
        <v>12</v>
      </c>
      <c r="B73" s="30">
        <v>166500</v>
      </c>
      <c r="C73" s="29"/>
    </row>
    <row r="74" spans="1:18" hidden="1">
      <c r="A74" s="28" t="s">
        <v>11</v>
      </c>
      <c r="B74" s="30">
        <v>18500</v>
      </c>
      <c r="C74" s="29"/>
    </row>
    <row r="75" spans="1:18" hidden="1">
      <c r="A75" s="28" t="s">
        <v>10</v>
      </c>
      <c r="B75" s="27">
        <v>7750</v>
      </c>
      <c r="C75" s="26"/>
    </row>
    <row r="76" spans="1:18" hidden="1">
      <c r="B76" s="25"/>
      <c r="C76" s="25"/>
    </row>
    <row r="77" spans="1:18" ht="27.75" hidden="1" customHeight="1">
      <c r="A77" s="24" t="s">
        <v>9</v>
      </c>
      <c r="B77" s="23">
        <v>95000</v>
      </c>
      <c r="C77" s="21"/>
    </row>
    <row r="78" spans="1:18" ht="31.5" hidden="1" customHeight="1">
      <c r="A78" s="20" t="s">
        <v>8</v>
      </c>
      <c r="B78" s="22">
        <v>1800000</v>
      </c>
      <c r="C78" s="21"/>
    </row>
    <row r="79" spans="1:18" ht="33.75" hidden="1" customHeight="1">
      <c r="A79" s="20" t="s">
        <v>7</v>
      </c>
      <c r="B79" s="19">
        <f>(B77/B78)</f>
        <v>5.2777777777777778E-2</v>
      </c>
      <c r="C79" s="18"/>
    </row>
    <row r="80" spans="1:18" ht="33.75" hidden="1" customHeight="1" thickBot="1">
      <c r="A80" s="17" t="s">
        <v>6</v>
      </c>
      <c r="B80" s="16">
        <f>((B77/3)/50)</f>
        <v>633.33333333333337</v>
      </c>
      <c r="C80" s="15"/>
    </row>
    <row r="81" spans="1:18" ht="15.75" hidden="1" thickBot="1">
      <c r="A81" s="14" t="s">
        <v>5</v>
      </c>
      <c r="B81" s="13">
        <f>((B78/3)/50)</f>
        <v>12000</v>
      </c>
      <c r="C81" s="12"/>
    </row>
    <row r="82" spans="1:18" hidden="1">
      <c r="A82" s="7" t="s">
        <v>4</v>
      </c>
      <c r="B82" s="6"/>
      <c r="C82" s="6"/>
      <c r="D82" s="8" t="e">
        <f>#REF!</f>
        <v>#REF!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 t="e">
        <f>D86</f>
        <v>#REF!</v>
      </c>
      <c r="P82" s="8" t="e">
        <f>#REF!</f>
        <v>#REF!</v>
      </c>
      <c r="Q82" s="287"/>
      <c r="R82" s="287"/>
    </row>
    <row r="83" spans="1:18" hidden="1">
      <c r="A83" s="7" t="s">
        <v>3</v>
      </c>
      <c r="B83" s="6"/>
      <c r="C83" s="6"/>
      <c r="D83" s="8">
        <f>D20</f>
        <v>2200000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 t="e">
        <f>#REF!</f>
        <v>#REF!</v>
      </c>
      <c r="P83" s="8" t="e">
        <f>SUM(#REF!)</f>
        <v>#REF!</v>
      </c>
      <c r="Q83" s="287"/>
      <c r="R83" s="287"/>
    </row>
    <row r="84" spans="1:18" hidden="1">
      <c r="A84" s="7" t="s">
        <v>2</v>
      </c>
      <c r="B84" s="6"/>
      <c r="C84" s="6"/>
      <c r="D84" s="9">
        <f>D22</f>
        <v>0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 t="e">
        <f>#REF!</f>
        <v>#REF!</v>
      </c>
      <c r="P84" s="8" t="e">
        <f>SUM(#REF!)</f>
        <v>#REF!</v>
      </c>
      <c r="Q84" s="287"/>
      <c r="R84" s="287"/>
    </row>
    <row r="85" spans="1:18" hidden="1">
      <c r="A85" s="7" t="s">
        <v>1</v>
      </c>
      <c r="B85" s="6">
        <f>100%-B25</f>
        <v>5.0000000000000044E-2</v>
      </c>
      <c r="C85" s="6"/>
      <c r="D85" s="9">
        <f>-D21*$B$85</f>
        <v>0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 t="e">
        <f>-#REF!*$B$85</f>
        <v>#REF!</v>
      </c>
      <c r="P85" s="8" t="e">
        <f>SUM(#REF!)</f>
        <v>#REF!</v>
      </c>
      <c r="Q85" s="287"/>
      <c r="R85" s="287"/>
    </row>
    <row r="86" spans="1:18" ht="15.75" hidden="1" thickBot="1">
      <c r="A86" s="7" t="s">
        <v>0</v>
      </c>
      <c r="B86" s="6"/>
      <c r="C86" s="6"/>
      <c r="D86" s="5" t="e">
        <f t="shared" ref="D86:P86" si="26">SUM(D82:D85)</f>
        <v>#REF!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 t="e">
        <f t="shared" si="26"/>
        <v>#REF!</v>
      </c>
      <c r="P86" s="5" t="e">
        <f t="shared" si="26"/>
        <v>#REF!</v>
      </c>
      <c r="Q86" s="292"/>
      <c r="R86" s="292"/>
    </row>
    <row r="87" spans="1:18" hidden="1"/>
    <row r="88" spans="1:18" hidden="1"/>
    <row r="89" spans="1:18" s="3" customFormat="1" hidden="1">
      <c r="B89" s="4"/>
      <c r="C89" s="4"/>
      <c r="Q89" s="284"/>
      <c r="R89" s="284"/>
    </row>
    <row r="90" spans="1:18" s="3" customFormat="1" hidden="1">
      <c r="B90" s="4"/>
      <c r="C90" s="4"/>
      <c r="Q90" s="284"/>
      <c r="R90" s="284"/>
    </row>
    <row r="91" spans="1:18" hidden="1">
      <c r="P91" s="3" t="e">
        <f>#REF!+#REF!</f>
        <v>#REF!</v>
      </c>
    </row>
    <row r="92" spans="1:18" hidden="1"/>
    <row r="93" spans="1:18" hidden="1"/>
    <row r="94" spans="1:18" hidden="1"/>
  </sheetData>
  <mergeCells count="5">
    <mergeCell ref="A62:P62"/>
    <mergeCell ref="B5:C5"/>
    <mergeCell ref="A1:B1"/>
    <mergeCell ref="A61:P61"/>
    <mergeCell ref="D4:O4"/>
  </mergeCells>
  <pageMargins left="0.23622047244094491" right="0.23622047244094491" top="0.74803149606299213" bottom="0.74803149606299213" header="0.31496062992125984" footer="0.31496062992125984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N101"/>
  <sheetViews>
    <sheetView showGridLines="0" zoomScale="80" zoomScaleNormal="80" zoomScaleSheetLayoutView="55" workbookViewId="0">
      <pane xSplit="1" ySplit="7" topLeftCell="B8" activePane="bottomRight" state="frozen"/>
      <selection pane="topRight" activeCell="B1" sqref="B1"/>
      <selection pane="bottomLeft" activeCell="A4" sqref="A4"/>
      <selection pane="bottomRight" activeCell="C33" sqref="C33"/>
    </sheetView>
  </sheetViews>
  <sheetFormatPr defaultRowHeight="15" outlineLevelRow="1" outlineLevelCol="1"/>
  <cols>
    <col min="1" max="1" width="26.5703125" style="1" customWidth="1"/>
    <col min="2" max="2" width="9.7109375" style="4" customWidth="1"/>
    <col min="3" max="3" width="10.85546875" style="4" customWidth="1"/>
    <col min="4" max="6" width="18.7109375" style="3" customWidth="1"/>
    <col min="7" max="7" width="19.28515625" style="3" customWidth="1"/>
    <col min="8" max="8" width="14.85546875" style="3" customWidth="1" outlineLevel="1"/>
    <col min="9" max="10" width="19.140625" style="3" customWidth="1" outlineLevel="1"/>
    <col min="11" max="11" width="19.28515625" style="3" customWidth="1" outlineLevel="1"/>
    <col min="12" max="12" width="14.140625" style="1" customWidth="1"/>
    <col min="13" max="13" width="9.140625" style="1"/>
    <col min="14" max="14" width="9.140625" style="1" customWidth="1"/>
    <col min="15" max="249" width="9.140625" style="1"/>
    <col min="250" max="250" width="36" style="1" customWidth="1"/>
    <col min="251" max="252" width="18.140625" style="1" customWidth="1"/>
    <col min="253" max="253" width="15" style="1" customWidth="1"/>
    <col min="254" max="254" width="15.42578125" style="1" customWidth="1"/>
    <col min="255" max="256" width="18.7109375" style="1" customWidth="1"/>
    <col min="257" max="257" width="14.5703125" style="1" customWidth="1"/>
    <col min="258" max="259" width="14.85546875" style="1" customWidth="1"/>
    <col min="260" max="260" width="19.140625" style="1" customWidth="1"/>
    <col min="261" max="261" width="13.140625" style="1" customWidth="1"/>
    <col min="262" max="263" width="9.140625" style="1" customWidth="1"/>
    <col min="264" max="264" width="12.7109375" style="1" customWidth="1"/>
    <col min="265" max="265" width="9" style="1" customWidth="1"/>
    <col min="266" max="266" width="10.85546875" style="1" bestFit="1" customWidth="1"/>
    <col min="267" max="267" width="10.140625" style="1" bestFit="1" customWidth="1"/>
    <col min="268" max="505" width="9.140625" style="1"/>
    <col min="506" max="506" width="36" style="1" customWidth="1"/>
    <col min="507" max="508" width="18.140625" style="1" customWidth="1"/>
    <col min="509" max="509" width="15" style="1" customWidth="1"/>
    <col min="510" max="510" width="15.42578125" style="1" customWidth="1"/>
    <col min="511" max="512" width="18.7109375" style="1" customWidth="1"/>
    <col min="513" max="513" width="14.5703125" style="1" customWidth="1"/>
    <col min="514" max="515" width="14.85546875" style="1" customWidth="1"/>
    <col min="516" max="516" width="19.140625" style="1" customWidth="1"/>
    <col min="517" max="517" width="13.140625" style="1" customWidth="1"/>
    <col min="518" max="519" width="9.140625" style="1" customWidth="1"/>
    <col min="520" max="520" width="12.7109375" style="1" customWidth="1"/>
    <col min="521" max="521" width="9" style="1" customWidth="1"/>
    <col min="522" max="522" width="10.85546875" style="1" bestFit="1" customWidth="1"/>
    <col min="523" max="523" width="10.140625" style="1" bestFit="1" customWidth="1"/>
    <col min="524" max="761" width="9.140625" style="1"/>
    <col min="762" max="762" width="36" style="1" customWidth="1"/>
    <col min="763" max="764" width="18.140625" style="1" customWidth="1"/>
    <col min="765" max="765" width="15" style="1" customWidth="1"/>
    <col min="766" max="766" width="15.42578125" style="1" customWidth="1"/>
    <col min="767" max="768" width="18.7109375" style="1" customWidth="1"/>
    <col min="769" max="769" width="14.5703125" style="1" customWidth="1"/>
    <col min="770" max="771" width="14.85546875" style="1" customWidth="1"/>
    <col min="772" max="772" width="19.140625" style="1" customWidth="1"/>
    <col min="773" max="773" width="13.140625" style="1" customWidth="1"/>
    <col min="774" max="775" width="9.140625" style="1" customWidth="1"/>
    <col min="776" max="776" width="12.7109375" style="1" customWidth="1"/>
    <col min="777" max="777" width="9" style="1" customWidth="1"/>
    <col min="778" max="778" width="10.85546875" style="1" bestFit="1" customWidth="1"/>
    <col min="779" max="779" width="10.140625" style="1" bestFit="1" customWidth="1"/>
    <col min="780" max="1017" width="9.140625" style="1"/>
    <col min="1018" max="1018" width="36" style="1" customWidth="1"/>
    <col min="1019" max="1020" width="18.140625" style="1" customWidth="1"/>
    <col min="1021" max="1021" width="15" style="1" customWidth="1"/>
    <col min="1022" max="1022" width="15.42578125" style="1" customWidth="1"/>
    <col min="1023" max="1024" width="18.7109375" style="1" customWidth="1"/>
    <col min="1025" max="1025" width="14.5703125" style="1" customWidth="1"/>
    <col min="1026" max="1027" width="14.85546875" style="1" customWidth="1"/>
    <col min="1028" max="1028" width="19.140625" style="1" customWidth="1"/>
    <col min="1029" max="1029" width="13.140625" style="1" customWidth="1"/>
    <col min="1030" max="1031" width="9.140625" style="1" customWidth="1"/>
    <col min="1032" max="1032" width="12.7109375" style="1" customWidth="1"/>
    <col min="1033" max="1033" width="9" style="1" customWidth="1"/>
    <col min="1034" max="1034" width="10.85546875" style="1" bestFit="1" customWidth="1"/>
    <col min="1035" max="1035" width="10.140625" style="1" bestFit="1" customWidth="1"/>
    <col min="1036" max="1273" width="9.140625" style="1"/>
    <col min="1274" max="1274" width="36" style="1" customWidth="1"/>
    <col min="1275" max="1276" width="18.140625" style="1" customWidth="1"/>
    <col min="1277" max="1277" width="15" style="1" customWidth="1"/>
    <col min="1278" max="1278" width="15.42578125" style="1" customWidth="1"/>
    <col min="1279" max="1280" width="18.7109375" style="1" customWidth="1"/>
    <col min="1281" max="1281" width="14.5703125" style="1" customWidth="1"/>
    <col min="1282" max="1283" width="14.85546875" style="1" customWidth="1"/>
    <col min="1284" max="1284" width="19.140625" style="1" customWidth="1"/>
    <col min="1285" max="1285" width="13.140625" style="1" customWidth="1"/>
    <col min="1286" max="1287" width="9.140625" style="1" customWidth="1"/>
    <col min="1288" max="1288" width="12.7109375" style="1" customWidth="1"/>
    <col min="1289" max="1289" width="9" style="1" customWidth="1"/>
    <col min="1290" max="1290" width="10.85546875" style="1" bestFit="1" customWidth="1"/>
    <col min="1291" max="1291" width="10.140625" style="1" bestFit="1" customWidth="1"/>
    <col min="1292" max="1529" width="9.140625" style="1"/>
    <col min="1530" max="1530" width="36" style="1" customWidth="1"/>
    <col min="1531" max="1532" width="18.140625" style="1" customWidth="1"/>
    <col min="1533" max="1533" width="15" style="1" customWidth="1"/>
    <col min="1534" max="1534" width="15.42578125" style="1" customWidth="1"/>
    <col min="1535" max="1536" width="18.7109375" style="1" customWidth="1"/>
    <col min="1537" max="1537" width="14.5703125" style="1" customWidth="1"/>
    <col min="1538" max="1539" width="14.85546875" style="1" customWidth="1"/>
    <col min="1540" max="1540" width="19.140625" style="1" customWidth="1"/>
    <col min="1541" max="1541" width="13.140625" style="1" customWidth="1"/>
    <col min="1542" max="1543" width="9.140625" style="1" customWidth="1"/>
    <col min="1544" max="1544" width="12.7109375" style="1" customWidth="1"/>
    <col min="1545" max="1545" width="9" style="1" customWidth="1"/>
    <col min="1546" max="1546" width="10.85546875" style="1" bestFit="1" customWidth="1"/>
    <col min="1547" max="1547" width="10.140625" style="1" bestFit="1" customWidth="1"/>
    <col min="1548" max="1785" width="9.140625" style="1"/>
    <col min="1786" max="1786" width="36" style="1" customWidth="1"/>
    <col min="1787" max="1788" width="18.140625" style="1" customWidth="1"/>
    <col min="1789" max="1789" width="15" style="1" customWidth="1"/>
    <col min="1790" max="1790" width="15.42578125" style="1" customWidth="1"/>
    <col min="1791" max="1792" width="18.7109375" style="1" customWidth="1"/>
    <col min="1793" max="1793" width="14.5703125" style="1" customWidth="1"/>
    <col min="1794" max="1795" width="14.85546875" style="1" customWidth="1"/>
    <col min="1796" max="1796" width="19.140625" style="1" customWidth="1"/>
    <col min="1797" max="1797" width="13.140625" style="1" customWidth="1"/>
    <col min="1798" max="1799" width="9.140625" style="1" customWidth="1"/>
    <col min="1800" max="1800" width="12.7109375" style="1" customWidth="1"/>
    <col min="1801" max="1801" width="9" style="1" customWidth="1"/>
    <col min="1802" max="1802" width="10.85546875" style="1" bestFit="1" customWidth="1"/>
    <col min="1803" max="1803" width="10.140625" style="1" bestFit="1" customWidth="1"/>
    <col min="1804" max="2041" width="9.140625" style="1"/>
    <col min="2042" max="2042" width="36" style="1" customWidth="1"/>
    <col min="2043" max="2044" width="18.140625" style="1" customWidth="1"/>
    <col min="2045" max="2045" width="15" style="1" customWidth="1"/>
    <col min="2046" max="2046" width="15.42578125" style="1" customWidth="1"/>
    <col min="2047" max="2048" width="18.7109375" style="1" customWidth="1"/>
    <col min="2049" max="2049" width="14.5703125" style="1" customWidth="1"/>
    <col min="2050" max="2051" width="14.85546875" style="1" customWidth="1"/>
    <col min="2052" max="2052" width="19.140625" style="1" customWidth="1"/>
    <col min="2053" max="2053" width="13.140625" style="1" customWidth="1"/>
    <col min="2054" max="2055" width="9.140625" style="1" customWidth="1"/>
    <col min="2056" max="2056" width="12.7109375" style="1" customWidth="1"/>
    <col min="2057" max="2057" width="9" style="1" customWidth="1"/>
    <col min="2058" max="2058" width="10.85546875" style="1" bestFit="1" customWidth="1"/>
    <col min="2059" max="2059" width="10.140625" style="1" bestFit="1" customWidth="1"/>
    <col min="2060" max="2297" width="9.140625" style="1"/>
    <col min="2298" max="2298" width="36" style="1" customWidth="1"/>
    <col min="2299" max="2300" width="18.140625" style="1" customWidth="1"/>
    <col min="2301" max="2301" width="15" style="1" customWidth="1"/>
    <col min="2302" max="2302" width="15.42578125" style="1" customWidth="1"/>
    <col min="2303" max="2304" width="18.7109375" style="1" customWidth="1"/>
    <col min="2305" max="2305" width="14.5703125" style="1" customWidth="1"/>
    <col min="2306" max="2307" width="14.85546875" style="1" customWidth="1"/>
    <col min="2308" max="2308" width="19.140625" style="1" customWidth="1"/>
    <col min="2309" max="2309" width="13.140625" style="1" customWidth="1"/>
    <col min="2310" max="2311" width="9.140625" style="1" customWidth="1"/>
    <col min="2312" max="2312" width="12.7109375" style="1" customWidth="1"/>
    <col min="2313" max="2313" width="9" style="1" customWidth="1"/>
    <col min="2314" max="2314" width="10.85546875" style="1" bestFit="1" customWidth="1"/>
    <col min="2315" max="2315" width="10.140625" style="1" bestFit="1" customWidth="1"/>
    <col min="2316" max="2553" width="9.140625" style="1"/>
    <col min="2554" max="2554" width="36" style="1" customWidth="1"/>
    <col min="2555" max="2556" width="18.140625" style="1" customWidth="1"/>
    <col min="2557" max="2557" width="15" style="1" customWidth="1"/>
    <col min="2558" max="2558" width="15.42578125" style="1" customWidth="1"/>
    <col min="2559" max="2560" width="18.7109375" style="1" customWidth="1"/>
    <col min="2561" max="2561" width="14.5703125" style="1" customWidth="1"/>
    <col min="2562" max="2563" width="14.85546875" style="1" customWidth="1"/>
    <col min="2564" max="2564" width="19.140625" style="1" customWidth="1"/>
    <col min="2565" max="2565" width="13.140625" style="1" customWidth="1"/>
    <col min="2566" max="2567" width="9.140625" style="1" customWidth="1"/>
    <col min="2568" max="2568" width="12.7109375" style="1" customWidth="1"/>
    <col min="2569" max="2569" width="9" style="1" customWidth="1"/>
    <col min="2570" max="2570" width="10.85546875" style="1" bestFit="1" customWidth="1"/>
    <col min="2571" max="2571" width="10.140625" style="1" bestFit="1" customWidth="1"/>
    <col min="2572" max="2809" width="9.140625" style="1"/>
    <col min="2810" max="2810" width="36" style="1" customWidth="1"/>
    <col min="2811" max="2812" width="18.140625" style="1" customWidth="1"/>
    <col min="2813" max="2813" width="15" style="1" customWidth="1"/>
    <col min="2814" max="2814" width="15.42578125" style="1" customWidth="1"/>
    <col min="2815" max="2816" width="18.7109375" style="1" customWidth="1"/>
    <col min="2817" max="2817" width="14.5703125" style="1" customWidth="1"/>
    <col min="2818" max="2819" width="14.85546875" style="1" customWidth="1"/>
    <col min="2820" max="2820" width="19.140625" style="1" customWidth="1"/>
    <col min="2821" max="2821" width="13.140625" style="1" customWidth="1"/>
    <col min="2822" max="2823" width="9.140625" style="1" customWidth="1"/>
    <col min="2824" max="2824" width="12.7109375" style="1" customWidth="1"/>
    <col min="2825" max="2825" width="9" style="1" customWidth="1"/>
    <col min="2826" max="2826" width="10.85546875" style="1" bestFit="1" customWidth="1"/>
    <col min="2827" max="2827" width="10.140625" style="1" bestFit="1" customWidth="1"/>
    <col min="2828" max="3065" width="9.140625" style="1"/>
    <col min="3066" max="3066" width="36" style="1" customWidth="1"/>
    <col min="3067" max="3068" width="18.140625" style="1" customWidth="1"/>
    <col min="3069" max="3069" width="15" style="1" customWidth="1"/>
    <col min="3070" max="3070" width="15.42578125" style="1" customWidth="1"/>
    <col min="3071" max="3072" width="18.7109375" style="1" customWidth="1"/>
    <col min="3073" max="3073" width="14.5703125" style="1" customWidth="1"/>
    <col min="3074" max="3075" width="14.85546875" style="1" customWidth="1"/>
    <col min="3076" max="3076" width="19.140625" style="1" customWidth="1"/>
    <col min="3077" max="3077" width="13.140625" style="1" customWidth="1"/>
    <col min="3078" max="3079" width="9.140625" style="1" customWidth="1"/>
    <col min="3080" max="3080" width="12.7109375" style="1" customWidth="1"/>
    <col min="3081" max="3081" width="9" style="1" customWidth="1"/>
    <col min="3082" max="3082" width="10.85546875" style="1" bestFit="1" customWidth="1"/>
    <col min="3083" max="3083" width="10.140625" style="1" bestFit="1" customWidth="1"/>
    <col min="3084" max="3321" width="9.140625" style="1"/>
    <col min="3322" max="3322" width="36" style="1" customWidth="1"/>
    <col min="3323" max="3324" width="18.140625" style="1" customWidth="1"/>
    <col min="3325" max="3325" width="15" style="1" customWidth="1"/>
    <col min="3326" max="3326" width="15.42578125" style="1" customWidth="1"/>
    <col min="3327" max="3328" width="18.7109375" style="1" customWidth="1"/>
    <col min="3329" max="3329" width="14.5703125" style="1" customWidth="1"/>
    <col min="3330" max="3331" width="14.85546875" style="1" customWidth="1"/>
    <col min="3332" max="3332" width="19.140625" style="1" customWidth="1"/>
    <col min="3333" max="3333" width="13.140625" style="1" customWidth="1"/>
    <col min="3334" max="3335" width="9.140625" style="1" customWidth="1"/>
    <col min="3336" max="3336" width="12.7109375" style="1" customWidth="1"/>
    <col min="3337" max="3337" width="9" style="1" customWidth="1"/>
    <col min="3338" max="3338" width="10.85546875" style="1" bestFit="1" customWidth="1"/>
    <col min="3339" max="3339" width="10.140625" style="1" bestFit="1" customWidth="1"/>
    <col min="3340" max="3577" width="9.140625" style="1"/>
    <col min="3578" max="3578" width="36" style="1" customWidth="1"/>
    <col min="3579" max="3580" width="18.140625" style="1" customWidth="1"/>
    <col min="3581" max="3581" width="15" style="1" customWidth="1"/>
    <col min="3582" max="3582" width="15.42578125" style="1" customWidth="1"/>
    <col min="3583" max="3584" width="18.7109375" style="1" customWidth="1"/>
    <col min="3585" max="3585" width="14.5703125" style="1" customWidth="1"/>
    <col min="3586" max="3587" width="14.85546875" style="1" customWidth="1"/>
    <col min="3588" max="3588" width="19.140625" style="1" customWidth="1"/>
    <col min="3589" max="3589" width="13.140625" style="1" customWidth="1"/>
    <col min="3590" max="3591" width="9.140625" style="1" customWidth="1"/>
    <col min="3592" max="3592" width="12.7109375" style="1" customWidth="1"/>
    <col min="3593" max="3593" width="9" style="1" customWidth="1"/>
    <col min="3594" max="3594" width="10.85546875" style="1" bestFit="1" customWidth="1"/>
    <col min="3595" max="3595" width="10.140625" style="1" bestFit="1" customWidth="1"/>
    <col min="3596" max="3833" width="9.140625" style="1"/>
    <col min="3834" max="3834" width="36" style="1" customWidth="1"/>
    <col min="3835" max="3836" width="18.140625" style="1" customWidth="1"/>
    <col min="3837" max="3837" width="15" style="1" customWidth="1"/>
    <col min="3838" max="3838" width="15.42578125" style="1" customWidth="1"/>
    <col min="3839" max="3840" width="18.7109375" style="1" customWidth="1"/>
    <col min="3841" max="3841" width="14.5703125" style="1" customWidth="1"/>
    <col min="3842" max="3843" width="14.85546875" style="1" customWidth="1"/>
    <col min="3844" max="3844" width="19.140625" style="1" customWidth="1"/>
    <col min="3845" max="3845" width="13.140625" style="1" customWidth="1"/>
    <col min="3846" max="3847" width="9.140625" style="1" customWidth="1"/>
    <col min="3848" max="3848" width="12.7109375" style="1" customWidth="1"/>
    <col min="3849" max="3849" width="9" style="1" customWidth="1"/>
    <col min="3850" max="3850" width="10.85546875" style="1" bestFit="1" customWidth="1"/>
    <col min="3851" max="3851" width="10.140625" style="1" bestFit="1" customWidth="1"/>
    <col min="3852" max="4089" width="9.140625" style="1"/>
    <col min="4090" max="4090" width="36" style="1" customWidth="1"/>
    <col min="4091" max="4092" width="18.140625" style="1" customWidth="1"/>
    <col min="4093" max="4093" width="15" style="1" customWidth="1"/>
    <col min="4094" max="4094" width="15.42578125" style="1" customWidth="1"/>
    <col min="4095" max="4096" width="18.7109375" style="1" customWidth="1"/>
    <col min="4097" max="4097" width="14.5703125" style="1" customWidth="1"/>
    <col min="4098" max="4099" width="14.85546875" style="1" customWidth="1"/>
    <col min="4100" max="4100" width="19.140625" style="1" customWidth="1"/>
    <col min="4101" max="4101" width="13.140625" style="1" customWidth="1"/>
    <col min="4102" max="4103" width="9.140625" style="1" customWidth="1"/>
    <col min="4104" max="4104" width="12.7109375" style="1" customWidth="1"/>
    <col min="4105" max="4105" width="9" style="1" customWidth="1"/>
    <col min="4106" max="4106" width="10.85546875" style="1" bestFit="1" customWidth="1"/>
    <col min="4107" max="4107" width="10.140625" style="1" bestFit="1" customWidth="1"/>
    <col min="4108" max="4345" width="9.140625" style="1"/>
    <col min="4346" max="4346" width="36" style="1" customWidth="1"/>
    <col min="4347" max="4348" width="18.140625" style="1" customWidth="1"/>
    <col min="4349" max="4349" width="15" style="1" customWidth="1"/>
    <col min="4350" max="4350" width="15.42578125" style="1" customWidth="1"/>
    <col min="4351" max="4352" width="18.7109375" style="1" customWidth="1"/>
    <col min="4353" max="4353" width="14.5703125" style="1" customWidth="1"/>
    <col min="4354" max="4355" width="14.85546875" style="1" customWidth="1"/>
    <col min="4356" max="4356" width="19.140625" style="1" customWidth="1"/>
    <col min="4357" max="4357" width="13.140625" style="1" customWidth="1"/>
    <col min="4358" max="4359" width="9.140625" style="1" customWidth="1"/>
    <col min="4360" max="4360" width="12.7109375" style="1" customWidth="1"/>
    <col min="4361" max="4361" width="9" style="1" customWidth="1"/>
    <col min="4362" max="4362" width="10.85546875" style="1" bestFit="1" customWidth="1"/>
    <col min="4363" max="4363" width="10.140625" style="1" bestFit="1" customWidth="1"/>
    <col min="4364" max="4601" width="9.140625" style="1"/>
    <col min="4602" max="4602" width="36" style="1" customWidth="1"/>
    <col min="4603" max="4604" width="18.140625" style="1" customWidth="1"/>
    <col min="4605" max="4605" width="15" style="1" customWidth="1"/>
    <col min="4606" max="4606" width="15.42578125" style="1" customWidth="1"/>
    <col min="4607" max="4608" width="18.7109375" style="1" customWidth="1"/>
    <col min="4609" max="4609" width="14.5703125" style="1" customWidth="1"/>
    <col min="4610" max="4611" width="14.85546875" style="1" customWidth="1"/>
    <col min="4612" max="4612" width="19.140625" style="1" customWidth="1"/>
    <col min="4613" max="4613" width="13.140625" style="1" customWidth="1"/>
    <col min="4614" max="4615" width="9.140625" style="1" customWidth="1"/>
    <col min="4616" max="4616" width="12.7109375" style="1" customWidth="1"/>
    <col min="4617" max="4617" width="9" style="1" customWidth="1"/>
    <col min="4618" max="4618" width="10.85546875" style="1" bestFit="1" customWidth="1"/>
    <col min="4619" max="4619" width="10.140625" style="1" bestFit="1" customWidth="1"/>
    <col min="4620" max="4857" width="9.140625" style="1"/>
    <col min="4858" max="4858" width="36" style="1" customWidth="1"/>
    <col min="4859" max="4860" width="18.140625" style="1" customWidth="1"/>
    <col min="4861" max="4861" width="15" style="1" customWidth="1"/>
    <col min="4862" max="4862" width="15.42578125" style="1" customWidth="1"/>
    <col min="4863" max="4864" width="18.7109375" style="1" customWidth="1"/>
    <col min="4865" max="4865" width="14.5703125" style="1" customWidth="1"/>
    <col min="4866" max="4867" width="14.85546875" style="1" customWidth="1"/>
    <col min="4868" max="4868" width="19.140625" style="1" customWidth="1"/>
    <col min="4869" max="4869" width="13.140625" style="1" customWidth="1"/>
    <col min="4870" max="4871" width="9.140625" style="1" customWidth="1"/>
    <col min="4872" max="4872" width="12.7109375" style="1" customWidth="1"/>
    <col min="4873" max="4873" width="9" style="1" customWidth="1"/>
    <col min="4874" max="4874" width="10.85546875" style="1" bestFit="1" customWidth="1"/>
    <col min="4875" max="4875" width="10.140625" style="1" bestFit="1" customWidth="1"/>
    <col min="4876" max="5113" width="9.140625" style="1"/>
    <col min="5114" max="5114" width="36" style="1" customWidth="1"/>
    <col min="5115" max="5116" width="18.140625" style="1" customWidth="1"/>
    <col min="5117" max="5117" width="15" style="1" customWidth="1"/>
    <col min="5118" max="5118" width="15.42578125" style="1" customWidth="1"/>
    <col min="5119" max="5120" width="18.7109375" style="1" customWidth="1"/>
    <col min="5121" max="5121" width="14.5703125" style="1" customWidth="1"/>
    <col min="5122" max="5123" width="14.85546875" style="1" customWidth="1"/>
    <col min="5124" max="5124" width="19.140625" style="1" customWidth="1"/>
    <col min="5125" max="5125" width="13.140625" style="1" customWidth="1"/>
    <col min="5126" max="5127" width="9.140625" style="1" customWidth="1"/>
    <col min="5128" max="5128" width="12.7109375" style="1" customWidth="1"/>
    <col min="5129" max="5129" width="9" style="1" customWidth="1"/>
    <col min="5130" max="5130" width="10.85546875" style="1" bestFit="1" customWidth="1"/>
    <col min="5131" max="5131" width="10.140625" style="1" bestFit="1" customWidth="1"/>
    <col min="5132" max="5369" width="9.140625" style="1"/>
    <col min="5370" max="5370" width="36" style="1" customWidth="1"/>
    <col min="5371" max="5372" width="18.140625" style="1" customWidth="1"/>
    <col min="5373" max="5373" width="15" style="1" customWidth="1"/>
    <col min="5374" max="5374" width="15.42578125" style="1" customWidth="1"/>
    <col min="5375" max="5376" width="18.7109375" style="1" customWidth="1"/>
    <col min="5377" max="5377" width="14.5703125" style="1" customWidth="1"/>
    <col min="5378" max="5379" width="14.85546875" style="1" customWidth="1"/>
    <col min="5380" max="5380" width="19.140625" style="1" customWidth="1"/>
    <col min="5381" max="5381" width="13.140625" style="1" customWidth="1"/>
    <col min="5382" max="5383" width="9.140625" style="1" customWidth="1"/>
    <col min="5384" max="5384" width="12.7109375" style="1" customWidth="1"/>
    <col min="5385" max="5385" width="9" style="1" customWidth="1"/>
    <col min="5386" max="5386" width="10.85546875" style="1" bestFit="1" customWidth="1"/>
    <col min="5387" max="5387" width="10.140625" style="1" bestFit="1" customWidth="1"/>
    <col min="5388" max="5625" width="9.140625" style="1"/>
    <col min="5626" max="5626" width="36" style="1" customWidth="1"/>
    <col min="5627" max="5628" width="18.140625" style="1" customWidth="1"/>
    <col min="5629" max="5629" width="15" style="1" customWidth="1"/>
    <col min="5630" max="5630" width="15.42578125" style="1" customWidth="1"/>
    <col min="5631" max="5632" width="18.7109375" style="1" customWidth="1"/>
    <col min="5633" max="5633" width="14.5703125" style="1" customWidth="1"/>
    <col min="5634" max="5635" width="14.85546875" style="1" customWidth="1"/>
    <col min="5636" max="5636" width="19.140625" style="1" customWidth="1"/>
    <col min="5637" max="5637" width="13.140625" style="1" customWidth="1"/>
    <col min="5638" max="5639" width="9.140625" style="1" customWidth="1"/>
    <col min="5640" max="5640" width="12.7109375" style="1" customWidth="1"/>
    <col min="5641" max="5641" width="9" style="1" customWidth="1"/>
    <col min="5642" max="5642" width="10.85546875" style="1" bestFit="1" customWidth="1"/>
    <col min="5643" max="5643" width="10.140625" style="1" bestFit="1" customWidth="1"/>
    <col min="5644" max="5881" width="9.140625" style="1"/>
    <col min="5882" max="5882" width="36" style="1" customWidth="1"/>
    <col min="5883" max="5884" width="18.140625" style="1" customWidth="1"/>
    <col min="5885" max="5885" width="15" style="1" customWidth="1"/>
    <col min="5886" max="5886" width="15.42578125" style="1" customWidth="1"/>
    <col min="5887" max="5888" width="18.7109375" style="1" customWidth="1"/>
    <col min="5889" max="5889" width="14.5703125" style="1" customWidth="1"/>
    <col min="5890" max="5891" width="14.85546875" style="1" customWidth="1"/>
    <col min="5892" max="5892" width="19.140625" style="1" customWidth="1"/>
    <col min="5893" max="5893" width="13.140625" style="1" customWidth="1"/>
    <col min="5894" max="5895" width="9.140625" style="1" customWidth="1"/>
    <col min="5896" max="5896" width="12.7109375" style="1" customWidth="1"/>
    <col min="5897" max="5897" width="9" style="1" customWidth="1"/>
    <col min="5898" max="5898" width="10.85546875" style="1" bestFit="1" customWidth="1"/>
    <col min="5899" max="5899" width="10.140625" style="1" bestFit="1" customWidth="1"/>
    <col min="5900" max="6137" width="9.140625" style="1"/>
    <col min="6138" max="6138" width="36" style="1" customWidth="1"/>
    <col min="6139" max="6140" width="18.140625" style="1" customWidth="1"/>
    <col min="6141" max="6141" width="15" style="1" customWidth="1"/>
    <col min="6142" max="6142" width="15.42578125" style="1" customWidth="1"/>
    <col min="6143" max="6144" width="18.7109375" style="1" customWidth="1"/>
    <col min="6145" max="6145" width="14.5703125" style="1" customWidth="1"/>
    <col min="6146" max="6147" width="14.85546875" style="1" customWidth="1"/>
    <col min="6148" max="6148" width="19.140625" style="1" customWidth="1"/>
    <col min="6149" max="6149" width="13.140625" style="1" customWidth="1"/>
    <col min="6150" max="6151" width="9.140625" style="1" customWidth="1"/>
    <col min="6152" max="6152" width="12.7109375" style="1" customWidth="1"/>
    <col min="6153" max="6153" width="9" style="1" customWidth="1"/>
    <col min="6154" max="6154" width="10.85546875" style="1" bestFit="1" customWidth="1"/>
    <col min="6155" max="6155" width="10.140625" style="1" bestFit="1" customWidth="1"/>
    <col min="6156" max="6393" width="9.140625" style="1"/>
    <col min="6394" max="6394" width="36" style="1" customWidth="1"/>
    <col min="6395" max="6396" width="18.140625" style="1" customWidth="1"/>
    <col min="6397" max="6397" width="15" style="1" customWidth="1"/>
    <col min="6398" max="6398" width="15.42578125" style="1" customWidth="1"/>
    <col min="6399" max="6400" width="18.7109375" style="1" customWidth="1"/>
    <col min="6401" max="6401" width="14.5703125" style="1" customWidth="1"/>
    <col min="6402" max="6403" width="14.85546875" style="1" customWidth="1"/>
    <col min="6404" max="6404" width="19.140625" style="1" customWidth="1"/>
    <col min="6405" max="6405" width="13.140625" style="1" customWidth="1"/>
    <col min="6406" max="6407" width="9.140625" style="1" customWidth="1"/>
    <col min="6408" max="6408" width="12.7109375" style="1" customWidth="1"/>
    <col min="6409" max="6409" width="9" style="1" customWidth="1"/>
    <col min="6410" max="6410" width="10.85546875" style="1" bestFit="1" customWidth="1"/>
    <col min="6411" max="6411" width="10.140625" style="1" bestFit="1" customWidth="1"/>
    <col min="6412" max="6649" width="9.140625" style="1"/>
    <col min="6650" max="6650" width="36" style="1" customWidth="1"/>
    <col min="6651" max="6652" width="18.140625" style="1" customWidth="1"/>
    <col min="6653" max="6653" width="15" style="1" customWidth="1"/>
    <col min="6654" max="6654" width="15.42578125" style="1" customWidth="1"/>
    <col min="6655" max="6656" width="18.7109375" style="1" customWidth="1"/>
    <col min="6657" max="6657" width="14.5703125" style="1" customWidth="1"/>
    <col min="6658" max="6659" width="14.85546875" style="1" customWidth="1"/>
    <col min="6660" max="6660" width="19.140625" style="1" customWidth="1"/>
    <col min="6661" max="6661" width="13.140625" style="1" customWidth="1"/>
    <col min="6662" max="6663" width="9.140625" style="1" customWidth="1"/>
    <col min="6664" max="6664" width="12.7109375" style="1" customWidth="1"/>
    <col min="6665" max="6665" width="9" style="1" customWidth="1"/>
    <col min="6666" max="6666" width="10.85546875" style="1" bestFit="1" customWidth="1"/>
    <col min="6667" max="6667" width="10.140625" style="1" bestFit="1" customWidth="1"/>
    <col min="6668" max="6905" width="9.140625" style="1"/>
    <col min="6906" max="6906" width="36" style="1" customWidth="1"/>
    <col min="6907" max="6908" width="18.140625" style="1" customWidth="1"/>
    <col min="6909" max="6909" width="15" style="1" customWidth="1"/>
    <col min="6910" max="6910" width="15.42578125" style="1" customWidth="1"/>
    <col min="6911" max="6912" width="18.7109375" style="1" customWidth="1"/>
    <col min="6913" max="6913" width="14.5703125" style="1" customWidth="1"/>
    <col min="6914" max="6915" width="14.85546875" style="1" customWidth="1"/>
    <col min="6916" max="6916" width="19.140625" style="1" customWidth="1"/>
    <col min="6917" max="6917" width="13.140625" style="1" customWidth="1"/>
    <col min="6918" max="6919" width="9.140625" style="1" customWidth="1"/>
    <col min="6920" max="6920" width="12.7109375" style="1" customWidth="1"/>
    <col min="6921" max="6921" width="9" style="1" customWidth="1"/>
    <col min="6922" max="6922" width="10.85546875" style="1" bestFit="1" customWidth="1"/>
    <col min="6923" max="6923" width="10.140625" style="1" bestFit="1" customWidth="1"/>
    <col min="6924" max="7161" width="9.140625" style="1"/>
    <col min="7162" max="7162" width="36" style="1" customWidth="1"/>
    <col min="7163" max="7164" width="18.140625" style="1" customWidth="1"/>
    <col min="7165" max="7165" width="15" style="1" customWidth="1"/>
    <col min="7166" max="7166" width="15.42578125" style="1" customWidth="1"/>
    <col min="7167" max="7168" width="18.7109375" style="1" customWidth="1"/>
    <col min="7169" max="7169" width="14.5703125" style="1" customWidth="1"/>
    <col min="7170" max="7171" width="14.85546875" style="1" customWidth="1"/>
    <col min="7172" max="7172" width="19.140625" style="1" customWidth="1"/>
    <col min="7173" max="7173" width="13.140625" style="1" customWidth="1"/>
    <col min="7174" max="7175" width="9.140625" style="1" customWidth="1"/>
    <col min="7176" max="7176" width="12.7109375" style="1" customWidth="1"/>
    <col min="7177" max="7177" width="9" style="1" customWidth="1"/>
    <col min="7178" max="7178" width="10.85546875" style="1" bestFit="1" customWidth="1"/>
    <col min="7179" max="7179" width="10.140625" style="1" bestFit="1" customWidth="1"/>
    <col min="7180" max="7417" width="9.140625" style="1"/>
    <col min="7418" max="7418" width="36" style="1" customWidth="1"/>
    <col min="7419" max="7420" width="18.140625" style="1" customWidth="1"/>
    <col min="7421" max="7421" width="15" style="1" customWidth="1"/>
    <col min="7422" max="7422" width="15.42578125" style="1" customWidth="1"/>
    <col min="7423" max="7424" width="18.7109375" style="1" customWidth="1"/>
    <col min="7425" max="7425" width="14.5703125" style="1" customWidth="1"/>
    <col min="7426" max="7427" width="14.85546875" style="1" customWidth="1"/>
    <col min="7428" max="7428" width="19.140625" style="1" customWidth="1"/>
    <col min="7429" max="7429" width="13.140625" style="1" customWidth="1"/>
    <col min="7430" max="7431" width="9.140625" style="1" customWidth="1"/>
    <col min="7432" max="7432" width="12.7109375" style="1" customWidth="1"/>
    <col min="7433" max="7433" width="9" style="1" customWidth="1"/>
    <col min="7434" max="7434" width="10.85546875" style="1" bestFit="1" customWidth="1"/>
    <col min="7435" max="7435" width="10.140625" style="1" bestFit="1" customWidth="1"/>
    <col min="7436" max="7673" width="9.140625" style="1"/>
    <col min="7674" max="7674" width="36" style="1" customWidth="1"/>
    <col min="7675" max="7676" width="18.140625" style="1" customWidth="1"/>
    <col min="7677" max="7677" width="15" style="1" customWidth="1"/>
    <col min="7678" max="7678" width="15.42578125" style="1" customWidth="1"/>
    <col min="7679" max="7680" width="18.7109375" style="1" customWidth="1"/>
    <col min="7681" max="7681" width="14.5703125" style="1" customWidth="1"/>
    <col min="7682" max="7683" width="14.85546875" style="1" customWidth="1"/>
    <col min="7684" max="7684" width="19.140625" style="1" customWidth="1"/>
    <col min="7685" max="7685" width="13.140625" style="1" customWidth="1"/>
    <col min="7686" max="7687" width="9.140625" style="1" customWidth="1"/>
    <col min="7688" max="7688" width="12.7109375" style="1" customWidth="1"/>
    <col min="7689" max="7689" width="9" style="1" customWidth="1"/>
    <col min="7690" max="7690" width="10.85546875" style="1" bestFit="1" customWidth="1"/>
    <col min="7691" max="7691" width="10.140625" style="1" bestFit="1" customWidth="1"/>
    <col min="7692" max="7929" width="9.140625" style="1"/>
    <col min="7930" max="7930" width="36" style="1" customWidth="1"/>
    <col min="7931" max="7932" width="18.140625" style="1" customWidth="1"/>
    <col min="7933" max="7933" width="15" style="1" customWidth="1"/>
    <col min="7934" max="7934" width="15.42578125" style="1" customWidth="1"/>
    <col min="7935" max="7936" width="18.7109375" style="1" customWidth="1"/>
    <col min="7937" max="7937" width="14.5703125" style="1" customWidth="1"/>
    <col min="7938" max="7939" width="14.85546875" style="1" customWidth="1"/>
    <col min="7940" max="7940" width="19.140625" style="1" customWidth="1"/>
    <col min="7941" max="7941" width="13.140625" style="1" customWidth="1"/>
    <col min="7942" max="7943" width="9.140625" style="1" customWidth="1"/>
    <col min="7944" max="7944" width="12.7109375" style="1" customWidth="1"/>
    <col min="7945" max="7945" width="9" style="1" customWidth="1"/>
    <col min="7946" max="7946" width="10.85546875" style="1" bestFit="1" customWidth="1"/>
    <col min="7947" max="7947" width="10.140625" style="1" bestFit="1" customWidth="1"/>
    <col min="7948" max="8185" width="9.140625" style="1"/>
    <col min="8186" max="8186" width="36" style="1" customWidth="1"/>
    <col min="8187" max="8188" width="18.140625" style="1" customWidth="1"/>
    <col min="8189" max="8189" width="15" style="1" customWidth="1"/>
    <col min="8190" max="8190" width="15.42578125" style="1" customWidth="1"/>
    <col min="8191" max="8192" width="18.7109375" style="1" customWidth="1"/>
    <col min="8193" max="8193" width="14.5703125" style="1" customWidth="1"/>
    <col min="8194" max="8195" width="14.85546875" style="1" customWidth="1"/>
    <col min="8196" max="8196" width="19.140625" style="1" customWidth="1"/>
    <col min="8197" max="8197" width="13.140625" style="1" customWidth="1"/>
    <col min="8198" max="8199" width="9.140625" style="1" customWidth="1"/>
    <col min="8200" max="8200" width="12.7109375" style="1" customWidth="1"/>
    <col min="8201" max="8201" width="9" style="1" customWidth="1"/>
    <col min="8202" max="8202" width="10.85546875" style="1" bestFit="1" customWidth="1"/>
    <col min="8203" max="8203" width="10.140625" style="1" bestFit="1" customWidth="1"/>
    <col min="8204" max="8441" width="9.140625" style="1"/>
    <col min="8442" max="8442" width="36" style="1" customWidth="1"/>
    <col min="8443" max="8444" width="18.140625" style="1" customWidth="1"/>
    <col min="8445" max="8445" width="15" style="1" customWidth="1"/>
    <col min="8446" max="8446" width="15.42578125" style="1" customWidth="1"/>
    <col min="8447" max="8448" width="18.7109375" style="1" customWidth="1"/>
    <col min="8449" max="8449" width="14.5703125" style="1" customWidth="1"/>
    <col min="8450" max="8451" width="14.85546875" style="1" customWidth="1"/>
    <col min="8452" max="8452" width="19.140625" style="1" customWidth="1"/>
    <col min="8453" max="8453" width="13.140625" style="1" customWidth="1"/>
    <col min="8454" max="8455" width="9.140625" style="1" customWidth="1"/>
    <col min="8456" max="8456" width="12.7109375" style="1" customWidth="1"/>
    <col min="8457" max="8457" width="9" style="1" customWidth="1"/>
    <col min="8458" max="8458" width="10.85546875" style="1" bestFit="1" customWidth="1"/>
    <col min="8459" max="8459" width="10.140625" style="1" bestFit="1" customWidth="1"/>
    <col min="8460" max="8697" width="9.140625" style="1"/>
    <col min="8698" max="8698" width="36" style="1" customWidth="1"/>
    <col min="8699" max="8700" width="18.140625" style="1" customWidth="1"/>
    <col min="8701" max="8701" width="15" style="1" customWidth="1"/>
    <col min="8702" max="8702" width="15.42578125" style="1" customWidth="1"/>
    <col min="8703" max="8704" width="18.7109375" style="1" customWidth="1"/>
    <col min="8705" max="8705" width="14.5703125" style="1" customWidth="1"/>
    <col min="8706" max="8707" width="14.85546875" style="1" customWidth="1"/>
    <col min="8708" max="8708" width="19.140625" style="1" customWidth="1"/>
    <col min="8709" max="8709" width="13.140625" style="1" customWidth="1"/>
    <col min="8710" max="8711" width="9.140625" style="1" customWidth="1"/>
    <col min="8712" max="8712" width="12.7109375" style="1" customWidth="1"/>
    <col min="8713" max="8713" width="9" style="1" customWidth="1"/>
    <col min="8714" max="8714" width="10.85546875" style="1" bestFit="1" customWidth="1"/>
    <col min="8715" max="8715" width="10.140625" style="1" bestFit="1" customWidth="1"/>
    <col min="8716" max="8953" width="9.140625" style="1"/>
    <col min="8954" max="8954" width="36" style="1" customWidth="1"/>
    <col min="8955" max="8956" width="18.140625" style="1" customWidth="1"/>
    <col min="8957" max="8957" width="15" style="1" customWidth="1"/>
    <col min="8958" max="8958" width="15.42578125" style="1" customWidth="1"/>
    <col min="8959" max="8960" width="18.7109375" style="1" customWidth="1"/>
    <col min="8961" max="8961" width="14.5703125" style="1" customWidth="1"/>
    <col min="8962" max="8963" width="14.85546875" style="1" customWidth="1"/>
    <col min="8964" max="8964" width="19.140625" style="1" customWidth="1"/>
    <col min="8965" max="8965" width="13.140625" style="1" customWidth="1"/>
    <col min="8966" max="8967" width="9.140625" style="1" customWidth="1"/>
    <col min="8968" max="8968" width="12.7109375" style="1" customWidth="1"/>
    <col min="8969" max="8969" width="9" style="1" customWidth="1"/>
    <col min="8970" max="8970" width="10.85546875" style="1" bestFit="1" customWidth="1"/>
    <col min="8971" max="8971" width="10.140625" style="1" bestFit="1" customWidth="1"/>
    <col min="8972" max="9209" width="9.140625" style="1"/>
    <col min="9210" max="9210" width="36" style="1" customWidth="1"/>
    <col min="9211" max="9212" width="18.140625" style="1" customWidth="1"/>
    <col min="9213" max="9213" width="15" style="1" customWidth="1"/>
    <col min="9214" max="9214" width="15.42578125" style="1" customWidth="1"/>
    <col min="9215" max="9216" width="18.7109375" style="1" customWidth="1"/>
    <col min="9217" max="9217" width="14.5703125" style="1" customWidth="1"/>
    <col min="9218" max="9219" width="14.85546875" style="1" customWidth="1"/>
    <col min="9220" max="9220" width="19.140625" style="1" customWidth="1"/>
    <col min="9221" max="9221" width="13.140625" style="1" customWidth="1"/>
    <col min="9222" max="9223" width="9.140625" style="1" customWidth="1"/>
    <col min="9224" max="9224" width="12.7109375" style="1" customWidth="1"/>
    <col min="9225" max="9225" width="9" style="1" customWidth="1"/>
    <col min="9226" max="9226" width="10.85546875" style="1" bestFit="1" customWidth="1"/>
    <col min="9227" max="9227" width="10.140625" style="1" bestFit="1" customWidth="1"/>
    <col min="9228" max="9465" width="9.140625" style="1"/>
    <col min="9466" max="9466" width="36" style="1" customWidth="1"/>
    <col min="9467" max="9468" width="18.140625" style="1" customWidth="1"/>
    <col min="9469" max="9469" width="15" style="1" customWidth="1"/>
    <col min="9470" max="9470" width="15.42578125" style="1" customWidth="1"/>
    <col min="9471" max="9472" width="18.7109375" style="1" customWidth="1"/>
    <col min="9473" max="9473" width="14.5703125" style="1" customWidth="1"/>
    <col min="9474" max="9475" width="14.85546875" style="1" customWidth="1"/>
    <col min="9476" max="9476" width="19.140625" style="1" customWidth="1"/>
    <col min="9477" max="9477" width="13.140625" style="1" customWidth="1"/>
    <col min="9478" max="9479" width="9.140625" style="1" customWidth="1"/>
    <col min="9480" max="9480" width="12.7109375" style="1" customWidth="1"/>
    <col min="9481" max="9481" width="9" style="1" customWidth="1"/>
    <col min="9482" max="9482" width="10.85546875" style="1" bestFit="1" customWidth="1"/>
    <col min="9483" max="9483" width="10.140625" style="1" bestFit="1" customWidth="1"/>
    <col min="9484" max="9721" width="9.140625" style="1"/>
    <col min="9722" max="9722" width="36" style="1" customWidth="1"/>
    <col min="9723" max="9724" width="18.140625" style="1" customWidth="1"/>
    <col min="9725" max="9725" width="15" style="1" customWidth="1"/>
    <col min="9726" max="9726" width="15.42578125" style="1" customWidth="1"/>
    <col min="9727" max="9728" width="18.7109375" style="1" customWidth="1"/>
    <col min="9729" max="9729" width="14.5703125" style="1" customWidth="1"/>
    <col min="9730" max="9731" width="14.85546875" style="1" customWidth="1"/>
    <col min="9732" max="9732" width="19.140625" style="1" customWidth="1"/>
    <col min="9733" max="9733" width="13.140625" style="1" customWidth="1"/>
    <col min="9734" max="9735" width="9.140625" style="1" customWidth="1"/>
    <col min="9736" max="9736" width="12.7109375" style="1" customWidth="1"/>
    <col min="9737" max="9737" width="9" style="1" customWidth="1"/>
    <col min="9738" max="9738" width="10.85546875" style="1" bestFit="1" customWidth="1"/>
    <col min="9739" max="9739" width="10.140625" style="1" bestFit="1" customWidth="1"/>
    <col min="9740" max="9977" width="9.140625" style="1"/>
    <col min="9978" max="9978" width="36" style="1" customWidth="1"/>
    <col min="9979" max="9980" width="18.140625" style="1" customWidth="1"/>
    <col min="9981" max="9981" width="15" style="1" customWidth="1"/>
    <col min="9982" max="9982" width="15.42578125" style="1" customWidth="1"/>
    <col min="9983" max="9984" width="18.7109375" style="1" customWidth="1"/>
    <col min="9985" max="9985" width="14.5703125" style="1" customWidth="1"/>
    <col min="9986" max="9987" width="14.85546875" style="1" customWidth="1"/>
    <col min="9988" max="9988" width="19.140625" style="1" customWidth="1"/>
    <col min="9989" max="9989" width="13.140625" style="1" customWidth="1"/>
    <col min="9990" max="9991" width="9.140625" style="1" customWidth="1"/>
    <col min="9992" max="9992" width="12.7109375" style="1" customWidth="1"/>
    <col min="9993" max="9993" width="9" style="1" customWidth="1"/>
    <col min="9994" max="9994" width="10.85546875" style="1" bestFit="1" customWidth="1"/>
    <col min="9995" max="9995" width="10.140625" style="1" bestFit="1" customWidth="1"/>
    <col min="9996" max="10233" width="9.140625" style="1"/>
    <col min="10234" max="10234" width="36" style="1" customWidth="1"/>
    <col min="10235" max="10236" width="18.140625" style="1" customWidth="1"/>
    <col min="10237" max="10237" width="15" style="1" customWidth="1"/>
    <col min="10238" max="10238" width="15.42578125" style="1" customWidth="1"/>
    <col min="10239" max="10240" width="18.7109375" style="1" customWidth="1"/>
    <col min="10241" max="10241" width="14.5703125" style="1" customWidth="1"/>
    <col min="10242" max="10243" width="14.85546875" style="1" customWidth="1"/>
    <col min="10244" max="10244" width="19.140625" style="1" customWidth="1"/>
    <col min="10245" max="10245" width="13.140625" style="1" customWidth="1"/>
    <col min="10246" max="10247" width="9.140625" style="1" customWidth="1"/>
    <col min="10248" max="10248" width="12.7109375" style="1" customWidth="1"/>
    <col min="10249" max="10249" width="9" style="1" customWidth="1"/>
    <col min="10250" max="10250" width="10.85546875" style="1" bestFit="1" customWidth="1"/>
    <col min="10251" max="10251" width="10.140625" style="1" bestFit="1" customWidth="1"/>
    <col min="10252" max="10489" width="9.140625" style="1"/>
    <col min="10490" max="10490" width="36" style="1" customWidth="1"/>
    <col min="10491" max="10492" width="18.140625" style="1" customWidth="1"/>
    <col min="10493" max="10493" width="15" style="1" customWidth="1"/>
    <col min="10494" max="10494" width="15.42578125" style="1" customWidth="1"/>
    <col min="10495" max="10496" width="18.7109375" style="1" customWidth="1"/>
    <col min="10497" max="10497" width="14.5703125" style="1" customWidth="1"/>
    <col min="10498" max="10499" width="14.85546875" style="1" customWidth="1"/>
    <col min="10500" max="10500" width="19.140625" style="1" customWidth="1"/>
    <col min="10501" max="10501" width="13.140625" style="1" customWidth="1"/>
    <col min="10502" max="10503" width="9.140625" style="1" customWidth="1"/>
    <col min="10504" max="10504" width="12.7109375" style="1" customWidth="1"/>
    <col min="10505" max="10505" width="9" style="1" customWidth="1"/>
    <col min="10506" max="10506" width="10.85546875" style="1" bestFit="1" customWidth="1"/>
    <col min="10507" max="10507" width="10.140625" style="1" bestFit="1" customWidth="1"/>
    <col min="10508" max="10745" width="9.140625" style="1"/>
    <col min="10746" max="10746" width="36" style="1" customWidth="1"/>
    <col min="10747" max="10748" width="18.140625" style="1" customWidth="1"/>
    <col min="10749" max="10749" width="15" style="1" customWidth="1"/>
    <col min="10750" max="10750" width="15.42578125" style="1" customWidth="1"/>
    <col min="10751" max="10752" width="18.7109375" style="1" customWidth="1"/>
    <col min="10753" max="10753" width="14.5703125" style="1" customWidth="1"/>
    <col min="10754" max="10755" width="14.85546875" style="1" customWidth="1"/>
    <col min="10756" max="10756" width="19.140625" style="1" customWidth="1"/>
    <col min="10757" max="10757" width="13.140625" style="1" customWidth="1"/>
    <col min="10758" max="10759" width="9.140625" style="1" customWidth="1"/>
    <col min="10760" max="10760" width="12.7109375" style="1" customWidth="1"/>
    <col min="10761" max="10761" width="9" style="1" customWidth="1"/>
    <col min="10762" max="10762" width="10.85546875" style="1" bestFit="1" customWidth="1"/>
    <col min="10763" max="10763" width="10.140625" style="1" bestFit="1" customWidth="1"/>
    <col min="10764" max="11001" width="9.140625" style="1"/>
    <col min="11002" max="11002" width="36" style="1" customWidth="1"/>
    <col min="11003" max="11004" width="18.140625" style="1" customWidth="1"/>
    <col min="11005" max="11005" width="15" style="1" customWidth="1"/>
    <col min="11006" max="11006" width="15.42578125" style="1" customWidth="1"/>
    <col min="11007" max="11008" width="18.7109375" style="1" customWidth="1"/>
    <col min="11009" max="11009" width="14.5703125" style="1" customWidth="1"/>
    <col min="11010" max="11011" width="14.85546875" style="1" customWidth="1"/>
    <col min="11012" max="11012" width="19.140625" style="1" customWidth="1"/>
    <col min="11013" max="11013" width="13.140625" style="1" customWidth="1"/>
    <col min="11014" max="11015" width="9.140625" style="1" customWidth="1"/>
    <col min="11016" max="11016" width="12.7109375" style="1" customWidth="1"/>
    <col min="11017" max="11017" width="9" style="1" customWidth="1"/>
    <col min="11018" max="11018" width="10.85546875" style="1" bestFit="1" customWidth="1"/>
    <col min="11019" max="11019" width="10.140625" style="1" bestFit="1" customWidth="1"/>
    <col min="11020" max="11257" width="9.140625" style="1"/>
    <col min="11258" max="11258" width="36" style="1" customWidth="1"/>
    <col min="11259" max="11260" width="18.140625" style="1" customWidth="1"/>
    <col min="11261" max="11261" width="15" style="1" customWidth="1"/>
    <col min="11262" max="11262" width="15.42578125" style="1" customWidth="1"/>
    <col min="11263" max="11264" width="18.7109375" style="1" customWidth="1"/>
    <col min="11265" max="11265" width="14.5703125" style="1" customWidth="1"/>
    <col min="11266" max="11267" width="14.85546875" style="1" customWidth="1"/>
    <col min="11268" max="11268" width="19.140625" style="1" customWidth="1"/>
    <col min="11269" max="11269" width="13.140625" style="1" customWidth="1"/>
    <col min="11270" max="11271" width="9.140625" style="1" customWidth="1"/>
    <col min="11272" max="11272" width="12.7109375" style="1" customWidth="1"/>
    <col min="11273" max="11273" width="9" style="1" customWidth="1"/>
    <col min="11274" max="11274" width="10.85546875" style="1" bestFit="1" customWidth="1"/>
    <col min="11275" max="11275" width="10.140625" style="1" bestFit="1" customWidth="1"/>
    <col min="11276" max="11513" width="9.140625" style="1"/>
    <col min="11514" max="11514" width="36" style="1" customWidth="1"/>
    <col min="11515" max="11516" width="18.140625" style="1" customWidth="1"/>
    <col min="11517" max="11517" width="15" style="1" customWidth="1"/>
    <col min="11518" max="11518" width="15.42578125" style="1" customWidth="1"/>
    <col min="11519" max="11520" width="18.7109375" style="1" customWidth="1"/>
    <col min="11521" max="11521" width="14.5703125" style="1" customWidth="1"/>
    <col min="11522" max="11523" width="14.85546875" style="1" customWidth="1"/>
    <col min="11524" max="11524" width="19.140625" style="1" customWidth="1"/>
    <col min="11525" max="11525" width="13.140625" style="1" customWidth="1"/>
    <col min="11526" max="11527" width="9.140625" style="1" customWidth="1"/>
    <col min="11528" max="11528" width="12.7109375" style="1" customWidth="1"/>
    <col min="11529" max="11529" width="9" style="1" customWidth="1"/>
    <col min="11530" max="11530" width="10.85546875" style="1" bestFit="1" customWidth="1"/>
    <col min="11531" max="11531" width="10.140625" style="1" bestFit="1" customWidth="1"/>
    <col min="11532" max="11769" width="9.140625" style="1"/>
    <col min="11770" max="11770" width="36" style="1" customWidth="1"/>
    <col min="11771" max="11772" width="18.140625" style="1" customWidth="1"/>
    <col min="11773" max="11773" width="15" style="1" customWidth="1"/>
    <col min="11774" max="11774" width="15.42578125" style="1" customWidth="1"/>
    <col min="11775" max="11776" width="18.7109375" style="1" customWidth="1"/>
    <col min="11777" max="11777" width="14.5703125" style="1" customWidth="1"/>
    <col min="11778" max="11779" width="14.85546875" style="1" customWidth="1"/>
    <col min="11780" max="11780" width="19.140625" style="1" customWidth="1"/>
    <col min="11781" max="11781" width="13.140625" style="1" customWidth="1"/>
    <col min="11782" max="11783" width="9.140625" style="1" customWidth="1"/>
    <col min="11784" max="11784" width="12.7109375" style="1" customWidth="1"/>
    <col min="11785" max="11785" width="9" style="1" customWidth="1"/>
    <col min="11786" max="11786" width="10.85546875" style="1" bestFit="1" customWidth="1"/>
    <col min="11787" max="11787" width="10.140625" style="1" bestFit="1" customWidth="1"/>
    <col min="11788" max="12025" width="9.140625" style="1"/>
    <col min="12026" max="12026" width="36" style="1" customWidth="1"/>
    <col min="12027" max="12028" width="18.140625" style="1" customWidth="1"/>
    <col min="12029" max="12029" width="15" style="1" customWidth="1"/>
    <col min="12030" max="12030" width="15.42578125" style="1" customWidth="1"/>
    <col min="12031" max="12032" width="18.7109375" style="1" customWidth="1"/>
    <col min="12033" max="12033" width="14.5703125" style="1" customWidth="1"/>
    <col min="12034" max="12035" width="14.85546875" style="1" customWidth="1"/>
    <col min="12036" max="12036" width="19.140625" style="1" customWidth="1"/>
    <col min="12037" max="12037" width="13.140625" style="1" customWidth="1"/>
    <col min="12038" max="12039" width="9.140625" style="1" customWidth="1"/>
    <col min="12040" max="12040" width="12.7109375" style="1" customWidth="1"/>
    <col min="12041" max="12041" width="9" style="1" customWidth="1"/>
    <col min="12042" max="12042" width="10.85546875" style="1" bestFit="1" customWidth="1"/>
    <col min="12043" max="12043" width="10.140625" style="1" bestFit="1" customWidth="1"/>
    <col min="12044" max="12281" width="9.140625" style="1"/>
    <col min="12282" max="12282" width="36" style="1" customWidth="1"/>
    <col min="12283" max="12284" width="18.140625" style="1" customWidth="1"/>
    <col min="12285" max="12285" width="15" style="1" customWidth="1"/>
    <col min="12286" max="12286" width="15.42578125" style="1" customWidth="1"/>
    <col min="12287" max="12288" width="18.7109375" style="1" customWidth="1"/>
    <col min="12289" max="12289" width="14.5703125" style="1" customWidth="1"/>
    <col min="12290" max="12291" width="14.85546875" style="1" customWidth="1"/>
    <col min="12292" max="12292" width="19.140625" style="1" customWidth="1"/>
    <col min="12293" max="12293" width="13.140625" style="1" customWidth="1"/>
    <col min="12294" max="12295" width="9.140625" style="1" customWidth="1"/>
    <col min="12296" max="12296" width="12.7109375" style="1" customWidth="1"/>
    <col min="12297" max="12297" width="9" style="1" customWidth="1"/>
    <col min="12298" max="12298" width="10.85546875" style="1" bestFit="1" customWidth="1"/>
    <col min="12299" max="12299" width="10.140625" style="1" bestFit="1" customWidth="1"/>
    <col min="12300" max="12537" width="9.140625" style="1"/>
    <col min="12538" max="12538" width="36" style="1" customWidth="1"/>
    <col min="12539" max="12540" width="18.140625" style="1" customWidth="1"/>
    <col min="12541" max="12541" width="15" style="1" customWidth="1"/>
    <col min="12542" max="12542" width="15.42578125" style="1" customWidth="1"/>
    <col min="12543" max="12544" width="18.7109375" style="1" customWidth="1"/>
    <col min="12545" max="12545" width="14.5703125" style="1" customWidth="1"/>
    <col min="12546" max="12547" width="14.85546875" style="1" customWidth="1"/>
    <col min="12548" max="12548" width="19.140625" style="1" customWidth="1"/>
    <col min="12549" max="12549" width="13.140625" style="1" customWidth="1"/>
    <col min="12550" max="12551" width="9.140625" style="1" customWidth="1"/>
    <col min="12552" max="12552" width="12.7109375" style="1" customWidth="1"/>
    <col min="12553" max="12553" width="9" style="1" customWidth="1"/>
    <col min="12554" max="12554" width="10.85546875" style="1" bestFit="1" customWidth="1"/>
    <col min="12555" max="12555" width="10.140625" style="1" bestFit="1" customWidth="1"/>
    <col min="12556" max="12793" width="9.140625" style="1"/>
    <col min="12794" max="12794" width="36" style="1" customWidth="1"/>
    <col min="12795" max="12796" width="18.140625" style="1" customWidth="1"/>
    <col min="12797" max="12797" width="15" style="1" customWidth="1"/>
    <col min="12798" max="12798" width="15.42578125" style="1" customWidth="1"/>
    <col min="12799" max="12800" width="18.7109375" style="1" customWidth="1"/>
    <col min="12801" max="12801" width="14.5703125" style="1" customWidth="1"/>
    <col min="12802" max="12803" width="14.85546875" style="1" customWidth="1"/>
    <col min="12804" max="12804" width="19.140625" style="1" customWidth="1"/>
    <col min="12805" max="12805" width="13.140625" style="1" customWidth="1"/>
    <col min="12806" max="12807" width="9.140625" style="1" customWidth="1"/>
    <col min="12808" max="12808" width="12.7109375" style="1" customWidth="1"/>
    <col min="12809" max="12809" width="9" style="1" customWidth="1"/>
    <col min="12810" max="12810" width="10.85546875" style="1" bestFit="1" customWidth="1"/>
    <col min="12811" max="12811" width="10.140625" style="1" bestFit="1" customWidth="1"/>
    <col min="12812" max="13049" width="9.140625" style="1"/>
    <col min="13050" max="13050" width="36" style="1" customWidth="1"/>
    <col min="13051" max="13052" width="18.140625" style="1" customWidth="1"/>
    <col min="13053" max="13053" width="15" style="1" customWidth="1"/>
    <col min="13054" max="13054" width="15.42578125" style="1" customWidth="1"/>
    <col min="13055" max="13056" width="18.7109375" style="1" customWidth="1"/>
    <col min="13057" max="13057" width="14.5703125" style="1" customWidth="1"/>
    <col min="13058" max="13059" width="14.85546875" style="1" customWidth="1"/>
    <col min="13060" max="13060" width="19.140625" style="1" customWidth="1"/>
    <col min="13061" max="13061" width="13.140625" style="1" customWidth="1"/>
    <col min="13062" max="13063" width="9.140625" style="1" customWidth="1"/>
    <col min="13064" max="13064" width="12.7109375" style="1" customWidth="1"/>
    <col min="13065" max="13065" width="9" style="1" customWidth="1"/>
    <col min="13066" max="13066" width="10.85546875" style="1" bestFit="1" customWidth="1"/>
    <col min="13067" max="13067" width="10.140625" style="1" bestFit="1" customWidth="1"/>
    <col min="13068" max="13305" width="9.140625" style="1"/>
    <col min="13306" max="13306" width="36" style="1" customWidth="1"/>
    <col min="13307" max="13308" width="18.140625" style="1" customWidth="1"/>
    <col min="13309" max="13309" width="15" style="1" customWidth="1"/>
    <col min="13310" max="13310" width="15.42578125" style="1" customWidth="1"/>
    <col min="13311" max="13312" width="18.7109375" style="1" customWidth="1"/>
    <col min="13313" max="13313" width="14.5703125" style="1" customWidth="1"/>
    <col min="13314" max="13315" width="14.85546875" style="1" customWidth="1"/>
    <col min="13316" max="13316" width="19.140625" style="1" customWidth="1"/>
    <col min="13317" max="13317" width="13.140625" style="1" customWidth="1"/>
    <col min="13318" max="13319" width="9.140625" style="1" customWidth="1"/>
    <col min="13320" max="13320" width="12.7109375" style="1" customWidth="1"/>
    <col min="13321" max="13321" width="9" style="1" customWidth="1"/>
    <col min="13322" max="13322" width="10.85546875" style="1" bestFit="1" customWidth="1"/>
    <col min="13323" max="13323" width="10.140625" style="1" bestFit="1" customWidth="1"/>
    <col min="13324" max="13561" width="9.140625" style="1"/>
    <col min="13562" max="13562" width="36" style="1" customWidth="1"/>
    <col min="13563" max="13564" width="18.140625" style="1" customWidth="1"/>
    <col min="13565" max="13565" width="15" style="1" customWidth="1"/>
    <col min="13566" max="13566" width="15.42578125" style="1" customWidth="1"/>
    <col min="13567" max="13568" width="18.7109375" style="1" customWidth="1"/>
    <col min="13569" max="13569" width="14.5703125" style="1" customWidth="1"/>
    <col min="13570" max="13571" width="14.85546875" style="1" customWidth="1"/>
    <col min="13572" max="13572" width="19.140625" style="1" customWidth="1"/>
    <col min="13573" max="13573" width="13.140625" style="1" customWidth="1"/>
    <col min="13574" max="13575" width="9.140625" style="1" customWidth="1"/>
    <col min="13576" max="13576" width="12.7109375" style="1" customWidth="1"/>
    <col min="13577" max="13577" width="9" style="1" customWidth="1"/>
    <col min="13578" max="13578" width="10.85546875" style="1" bestFit="1" customWidth="1"/>
    <col min="13579" max="13579" width="10.140625" style="1" bestFit="1" customWidth="1"/>
    <col min="13580" max="13817" width="9.140625" style="1"/>
    <col min="13818" max="13818" width="36" style="1" customWidth="1"/>
    <col min="13819" max="13820" width="18.140625" style="1" customWidth="1"/>
    <col min="13821" max="13821" width="15" style="1" customWidth="1"/>
    <col min="13822" max="13822" width="15.42578125" style="1" customWidth="1"/>
    <col min="13823" max="13824" width="18.7109375" style="1" customWidth="1"/>
    <col min="13825" max="13825" width="14.5703125" style="1" customWidth="1"/>
    <col min="13826" max="13827" width="14.85546875" style="1" customWidth="1"/>
    <col min="13828" max="13828" width="19.140625" style="1" customWidth="1"/>
    <col min="13829" max="13829" width="13.140625" style="1" customWidth="1"/>
    <col min="13830" max="13831" width="9.140625" style="1" customWidth="1"/>
    <col min="13832" max="13832" width="12.7109375" style="1" customWidth="1"/>
    <col min="13833" max="13833" width="9" style="1" customWidth="1"/>
    <col min="13834" max="13834" width="10.85546875" style="1" bestFit="1" customWidth="1"/>
    <col min="13835" max="13835" width="10.140625" style="1" bestFit="1" customWidth="1"/>
    <col min="13836" max="14073" width="9.140625" style="1"/>
    <col min="14074" max="14074" width="36" style="1" customWidth="1"/>
    <col min="14075" max="14076" width="18.140625" style="1" customWidth="1"/>
    <col min="14077" max="14077" width="15" style="1" customWidth="1"/>
    <col min="14078" max="14078" width="15.42578125" style="1" customWidth="1"/>
    <col min="14079" max="14080" width="18.7109375" style="1" customWidth="1"/>
    <col min="14081" max="14081" width="14.5703125" style="1" customWidth="1"/>
    <col min="14082" max="14083" width="14.85546875" style="1" customWidth="1"/>
    <col min="14084" max="14084" width="19.140625" style="1" customWidth="1"/>
    <col min="14085" max="14085" width="13.140625" style="1" customWidth="1"/>
    <col min="14086" max="14087" width="9.140625" style="1" customWidth="1"/>
    <col min="14088" max="14088" width="12.7109375" style="1" customWidth="1"/>
    <col min="14089" max="14089" width="9" style="1" customWidth="1"/>
    <col min="14090" max="14090" width="10.85546875" style="1" bestFit="1" customWidth="1"/>
    <col min="14091" max="14091" width="10.140625" style="1" bestFit="1" customWidth="1"/>
    <col min="14092" max="14329" width="9.140625" style="1"/>
    <col min="14330" max="14330" width="36" style="1" customWidth="1"/>
    <col min="14331" max="14332" width="18.140625" style="1" customWidth="1"/>
    <col min="14333" max="14333" width="15" style="1" customWidth="1"/>
    <col min="14334" max="14334" width="15.42578125" style="1" customWidth="1"/>
    <col min="14335" max="14336" width="18.7109375" style="1" customWidth="1"/>
    <col min="14337" max="14337" width="14.5703125" style="1" customWidth="1"/>
    <col min="14338" max="14339" width="14.85546875" style="1" customWidth="1"/>
    <col min="14340" max="14340" width="19.140625" style="1" customWidth="1"/>
    <col min="14341" max="14341" width="13.140625" style="1" customWidth="1"/>
    <col min="14342" max="14343" width="9.140625" style="1" customWidth="1"/>
    <col min="14344" max="14344" width="12.7109375" style="1" customWidth="1"/>
    <col min="14345" max="14345" width="9" style="1" customWidth="1"/>
    <col min="14346" max="14346" width="10.85546875" style="1" bestFit="1" customWidth="1"/>
    <col min="14347" max="14347" width="10.140625" style="1" bestFit="1" customWidth="1"/>
    <col min="14348" max="14585" width="9.140625" style="1"/>
    <col min="14586" max="14586" width="36" style="1" customWidth="1"/>
    <col min="14587" max="14588" width="18.140625" style="1" customWidth="1"/>
    <col min="14589" max="14589" width="15" style="1" customWidth="1"/>
    <col min="14590" max="14590" width="15.42578125" style="1" customWidth="1"/>
    <col min="14591" max="14592" width="18.7109375" style="1" customWidth="1"/>
    <col min="14593" max="14593" width="14.5703125" style="1" customWidth="1"/>
    <col min="14594" max="14595" width="14.85546875" style="1" customWidth="1"/>
    <col min="14596" max="14596" width="19.140625" style="1" customWidth="1"/>
    <col min="14597" max="14597" width="13.140625" style="1" customWidth="1"/>
    <col min="14598" max="14599" width="9.140625" style="1" customWidth="1"/>
    <col min="14600" max="14600" width="12.7109375" style="1" customWidth="1"/>
    <col min="14601" max="14601" width="9" style="1" customWidth="1"/>
    <col min="14602" max="14602" width="10.85546875" style="1" bestFit="1" customWidth="1"/>
    <col min="14603" max="14603" width="10.140625" style="1" bestFit="1" customWidth="1"/>
    <col min="14604" max="14841" width="9.140625" style="1"/>
    <col min="14842" max="14842" width="36" style="1" customWidth="1"/>
    <col min="14843" max="14844" width="18.140625" style="1" customWidth="1"/>
    <col min="14845" max="14845" width="15" style="1" customWidth="1"/>
    <col min="14846" max="14846" width="15.42578125" style="1" customWidth="1"/>
    <col min="14847" max="14848" width="18.7109375" style="1" customWidth="1"/>
    <col min="14849" max="14849" width="14.5703125" style="1" customWidth="1"/>
    <col min="14850" max="14851" width="14.85546875" style="1" customWidth="1"/>
    <col min="14852" max="14852" width="19.140625" style="1" customWidth="1"/>
    <col min="14853" max="14853" width="13.140625" style="1" customWidth="1"/>
    <col min="14854" max="14855" width="9.140625" style="1" customWidth="1"/>
    <col min="14856" max="14856" width="12.7109375" style="1" customWidth="1"/>
    <col min="14857" max="14857" width="9" style="1" customWidth="1"/>
    <col min="14858" max="14858" width="10.85546875" style="1" bestFit="1" customWidth="1"/>
    <col min="14859" max="14859" width="10.140625" style="1" bestFit="1" customWidth="1"/>
    <col min="14860" max="15097" width="9.140625" style="1"/>
    <col min="15098" max="15098" width="36" style="1" customWidth="1"/>
    <col min="15099" max="15100" width="18.140625" style="1" customWidth="1"/>
    <col min="15101" max="15101" width="15" style="1" customWidth="1"/>
    <col min="15102" max="15102" width="15.42578125" style="1" customWidth="1"/>
    <col min="15103" max="15104" width="18.7109375" style="1" customWidth="1"/>
    <col min="15105" max="15105" width="14.5703125" style="1" customWidth="1"/>
    <col min="15106" max="15107" width="14.85546875" style="1" customWidth="1"/>
    <col min="15108" max="15108" width="19.140625" style="1" customWidth="1"/>
    <col min="15109" max="15109" width="13.140625" style="1" customWidth="1"/>
    <col min="15110" max="15111" width="9.140625" style="1" customWidth="1"/>
    <col min="15112" max="15112" width="12.7109375" style="1" customWidth="1"/>
    <col min="15113" max="15113" width="9" style="1" customWidth="1"/>
    <col min="15114" max="15114" width="10.85546875" style="1" bestFit="1" customWidth="1"/>
    <col min="15115" max="15115" width="10.140625" style="1" bestFit="1" customWidth="1"/>
    <col min="15116" max="15353" width="9.140625" style="1"/>
    <col min="15354" max="15354" width="36" style="1" customWidth="1"/>
    <col min="15355" max="15356" width="18.140625" style="1" customWidth="1"/>
    <col min="15357" max="15357" width="15" style="1" customWidth="1"/>
    <col min="15358" max="15358" width="15.42578125" style="1" customWidth="1"/>
    <col min="15359" max="15360" width="18.7109375" style="1" customWidth="1"/>
    <col min="15361" max="15361" width="14.5703125" style="1" customWidth="1"/>
    <col min="15362" max="15363" width="14.85546875" style="1" customWidth="1"/>
    <col min="15364" max="15364" width="19.140625" style="1" customWidth="1"/>
    <col min="15365" max="15365" width="13.140625" style="1" customWidth="1"/>
    <col min="15366" max="15367" width="9.140625" style="1" customWidth="1"/>
    <col min="15368" max="15368" width="12.7109375" style="1" customWidth="1"/>
    <col min="15369" max="15369" width="9" style="1" customWidth="1"/>
    <col min="15370" max="15370" width="10.85546875" style="1" bestFit="1" customWidth="1"/>
    <col min="15371" max="15371" width="10.140625" style="1" bestFit="1" customWidth="1"/>
    <col min="15372" max="15609" width="9.140625" style="1"/>
    <col min="15610" max="15610" width="36" style="1" customWidth="1"/>
    <col min="15611" max="15612" width="18.140625" style="1" customWidth="1"/>
    <col min="15613" max="15613" width="15" style="1" customWidth="1"/>
    <col min="15614" max="15614" width="15.42578125" style="1" customWidth="1"/>
    <col min="15615" max="15616" width="18.7109375" style="1" customWidth="1"/>
    <col min="15617" max="15617" width="14.5703125" style="1" customWidth="1"/>
    <col min="15618" max="15619" width="14.85546875" style="1" customWidth="1"/>
    <col min="15620" max="15620" width="19.140625" style="1" customWidth="1"/>
    <col min="15621" max="15621" width="13.140625" style="1" customWidth="1"/>
    <col min="15622" max="15623" width="9.140625" style="1" customWidth="1"/>
    <col min="15624" max="15624" width="12.7109375" style="1" customWidth="1"/>
    <col min="15625" max="15625" width="9" style="1" customWidth="1"/>
    <col min="15626" max="15626" width="10.85546875" style="1" bestFit="1" customWidth="1"/>
    <col min="15627" max="15627" width="10.140625" style="1" bestFit="1" customWidth="1"/>
    <col min="15628" max="15865" width="9.140625" style="1"/>
    <col min="15866" max="15866" width="36" style="1" customWidth="1"/>
    <col min="15867" max="15868" width="18.140625" style="1" customWidth="1"/>
    <col min="15869" max="15869" width="15" style="1" customWidth="1"/>
    <col min="15870" max="15870" width="15.42578125" style="1" customWidth="1"/>
    <col min="15871" max="15872" width="18.7109375" style="1" customWidth="1"/>
    <col min="15873" max="15873" width="14.5703125" style="1" customWidth="1"/>
    <col min="15874" max="15875" width="14.85546875" style="1" customWidth="1"/>
    <col min="15876" max="15876" width="19.140625" style="1" customWidth="1"/>
    <col min="15877" max="15877" width="13.140625" style="1" customWidth="1"/>
    <col min="15878" max="15879" width="9.140625" style="1" customWidth="1"/>
    <col min="15880" max="15880" width="12.7109375" style="1" customWidth="1"/>
    <col min="15881" max="15881" width="9" style="1" customWidth="1"/>
    <col min="15882" max="15882" width="10.85546875" style="1" bestFit="1" customWidth="1"/>
    <col min="15883" max="15883" width="10.140625" style="1" bestFit="1" customWidth="1"/>
    <col min="15884" max="16121" width="9.140625" style="1"/>
    <col min="16122" max="16122" width="36" style="1" customWidth="1"/>
    <col min="16123" max="16124" width="18.140625" style="1" customWidth="1"/>
    <col min="16125" max="16125" width="15" style="1" customWidth="1"/>
    <col min="16126" max="16126" width="15.42578125" style="1" customWidth="1"/>
    <col min="16127" max="16128" width="18.7109375" style="1" customWidth="1"/>
    <col min="16129" max="16129" width="14.5703125" style="1" customWidth="1"/>
    <col min="16130" max="16131" width="14.85546875" style="1" customWidth="1"/>
    <col min="16132" max="16132" width="19.140625" style="1" customWidth="1"/>
    <col min="16133" max="16133" width="13.140625" style="1" customWidth="1"/>
    <col min="16134" max="16135" width="0" style="1" hidden="1" customWidth="1"/>
    <col min="16136" max="16136" width="12.7109375" style="1" customWidth="1"/>
    <col min="16137" max="16137" width="9" style="1" customWidth="1"/>
    <col min="16138" max="16138" width="10.85546875" style="1" bestFit="1" customWidth="1"/>
    <col min="16139" max="16139" width="10.140625" style="1" bestFit="1" customWidth="1"/>
    <col min="16140" max="16384" width="9.140625" style="1"/>
  </cols>
  <sheetData>
    <row r="1" spans="1:12">
      <c r="A1" s="329"/>
      <c r="B1" s="327"/>
      <c r="C1" s="203"/>
    </row>
    <row r="2" spans="1:12">
      <c r="A2" s="68"/>
    </row>
    <row r="3" spans="1:12" ht="15.75" thickBot="1">
      <c r="A3" s="68"/>
      <c r="G3" s="156"/>
      <c r="H3" s="332"/>
      <c r="I3" s="332"/>
      <c r="J3" s="332"/>
      <c r="K3" s="332"/>
    </row>
    <row r="4" spans="1:12" ht="15.75" customHeight="1">
      <c r="A4" s="190"/>
      <c r="B4" s="162"/>
      <c r="C4" s="162"/>
      <c r="D4" s="330" t="s">
        <v>66</v>
      </c>
      <c r="E4" s="331"/>
      <c r="F4" s="331"/>
      <c r="G4" s="333"/>
      <c r="H4" s="334" t="s">
        <v>74</v>
      </c>
      <c r="I4" s="335"/>
      <c r="J4" s="335"/>
      <c r="K4" s="336"/>
    </row>
    <row r="5" spans="1:12" ht="15.75" hidden="1" customHeight="1">
      <c r="A5" s="191"/>
      <c r="B5" s="328" t="s">
        <v>65</v>
      </c>
      <c r="C5" s="328"/>
      <c r="D5" s="167" t="s">
        <v>68</v>
      </c>
      <c r="E5" s="71" t="s">
        <v>71</v>
      </c>
      <c r="F5" s="72" t="s">
        <v>72</v>
      </c>
      <c r="G5" s="73" t="s">
        <v>64</v>
      </c>
      <c r="H5" s="74" t="s">
        <v>68</v>
      </c>
      <c r="I5" s="75" t="s">
        <v>71</v>
      </c>
      <c r="J5" s="76" t="s">
        <v>72</v>
      </c>
      <c r="K5" s="77" t="s">
        <v>64</v>
      </c>
    </row>
    <row r="6" spans="1:12" ht="21.75" hidden="1" customHeight="1">
      <c r="A6" s="191" t="s">
        <v>63</v>
      </c>
      <c r="B6" s="204"/>
      <c r="C6" s="204"/>
      <c r="D6" s="167">
        <v>66100000</v>
      </c>
      <c r="E6" s="71">
        <v>68400000</v>
      </c>
      <c r="F6" s="72">
        <v>69600000</v>
      </c>
      <c r="G6" s="73">
        <f>SUM(D6:F6)</f>
        <v>204100000</v>
      </c>
      <c r="H6" s="74">
        <f t="shared" ref="H6:J7" si="0">D6</f>
        <v>66100000</v>
      </c>
      <c r="I6" s="75">
        <f t="shared" si="0"/>
        <v>68400000</v>
      </c>
      <c r="J6" s="76">
        <f t="shared" si="0"/>
        <v>69600000</v>
      </c>
      <c r="K6" s="77">
        <f>SUM(H6:J6)</f>
        <v>204100000</v>
      </c>
    </row>
    <row r="7" spans="1:12" ht="15.75" hidden="1" customHeight="1">
      <c r="A7" s="192"/>
      <c r="B7" s="164"/>
      <c r="C7" s="164"/>
      <c r="D7" s="168" t="s">
        <v>67</v>
      </c>
      <c r="E7" s="78" t="s">
        <v>62</v>
      </c>
      <c r="F7" s="79" t="s">
        <v>67</v>
      </c>
      <c r="G7" s="80"/>
      <c r="H7" s="81" t="str">
        <f t="shared" si="0"/>
        <v>21 days</v>
      </c>
      <c r="I7" s="82" t="str">
        <f t="shared" si="0"/>
        <v xml:space="preserve">20 days </v>
      </c>
      <c r="J7" s="83" t="str">
        <f t="shared" si="0"/>
        <v>21 days</v>
      </c>
      <c r="K7" s="77"/>
    </row>
    <row r="8" spans="1:12" ht="15.75" hidden="1">
      <c r="A8" s="193" t="s">
        <v>61</v>
      </c>
      <c r="B8" s="165"/>
      <c r="C8" s="165"/>
      <c r="D8" s="169">
        <v>280</v>
      </c>
      <c r="E8" s="155">
        <v>310</v>
      </c>
      <c r="F8" s="155">
        <v>300</v>
      </c>
      <c r="G8" s="87">
        <f t="shared" ref="G8:G13" si="1">D8+E8+F8</f>
        <v>890</v>
      </c>
      <c r="H8" s="84">
        <v>430</v>
      </c>
      <c r="I8" s="85">
        <v>460</v>
      </c>
      <c r="J8" s="86">
        <v>450</v>
      </c>
      <c r="K8" s="87">
        <f t="shared" ref="K8:K13" si="2">H8+I8+J8</f>
        <v>1340</v>
      </c>
    </row>
    <row r="9" spans="1:12" ht="15.75" hidden="1">
      <c r="A9" s="194" t="s">
        <v>60</v>
      </c>
      <c r="B9" s="165">
        <v>0.99</v>
      </c>
      <c r="C9" s="165"/>
      <c r="D9" s="169">
        <f>B9*D8</f>
        <v>277.2</v>
      </c>
      <c r="E9" s="155">
        <f>B9*E8</f>
        <v>306.89999999999998</v>
      </c>
      <c r="F9" s="155">
        <f>F8*B9</f>
        <v>297</v>
      </c>
      <c r="G9" s="87">
        <f t="shared" si="1"/>
        <v>881.09999999999991</v>
      </c>
      <c r="H9" s="84">
        <f>H8*$B$9</f>
        <v>425.7</v>
      </c>
      <c r="I9" s="85">
        <f>I8*$B$9</f>
        <v>455.4</v>
      </c>
      <c r="J9" s="86">
        <f>J8*$B$9</f>
        <v>445.5</v>
      </c>
      <c r="K9" s="87">
        <f t="shared" si="2"/>
        <v>1326.6</v>
      </c>
    </row>
    <row r="10" spans="1:12" ht="15.75" hidden="1">
      <c r="A10" s="194" t="s">
        <v>59</v>
      </c>
      <c r="B10" s="166">
        <v>0.36</v>
      </c>
      <c r="C10" s="166"/>
      <c r="D10" s="170">
        <f>$B$10*D9</f>
        <v>99.791999999999987</v>
      </c>
      <c r="E10" s="154">
        <f>$B$10*E9</f>
        <v>110.48399999999999</v>
      </c>
      <c r="F10" s="155">
        <f>$B$10*F9</f>
        <v>106.92</v>
      </c>
      <c r="G10" s="87">
        <f t="shared" si="1"/>
        <v>317.19599999999997</v>
      </c>
      <c r="H10" s="84">
        <f>H9*$B$10</f>
        <v>153.25199999999998</v>
      </c>
      <c r="I10" s="84">
        <f>I9*$B$10</f>
        <v>163.94399999999999</v>
      </c>
      <c r="J10" s="88">
        <f>J9*$B$10</f>
        <v>160.38</v>
      </c>
      <c r="K10" s="87">
        <f t="shared" si="2"/>
        <v>477.57599999999996</v>
      </c>
    </row>
    <row r="11" spans="1:12" ht="15.75" hidden="1">
      <c r="A11" s="194" t="s">
        <v>58</v>
      </c>
      <c r="B11" s="166">
        <v>0.97599999999999998</v>
      </c>
      <c r="C11" s="166"/>
      <c r="D11" s="170">
        <f>D10*B11</f>
        <v>97.396991999999983</v>
      </c>
      <c r="E11" s="154">
        <f>E10*B11</f>
        <v>107.83238399999999</v>
      </c>
      <c r="F11" s="155">
        <f>F10*B11</f>
        <v>104.35392</v>
      </c>
      <c r="G11" s="87">
        <f t="shared" si="1"/>
        <v>309.58329599999996</v>
      </c>
      <c r="H11" s="84">
        <f>$B$11*H10</f>
        <v>149.57395199999999</v>
      </c>
      <c r="I11" s="84">
        <f>$B$11*I10</f>
        <v>160.009344</v>
      </c>
      <c r="J11" s="84">
        <f>$B$11*J10</f>
        <v>156.53088</v>
      </c>
      <c r="K11" s="87">
        <f t="shared" si="2"/>
        <v>466.11417600000004</v>
      </c>
    </row>
    <row r="12" spans="1:12" ht="15.75" hidden="1">
      <c r="A12" s="195" t="s">
        <v>57</v>
      </c>
      <c r="B12" s="178">
        <v>0.92</v>
      </c>
      <c r="C12" s="67"/>
      <c r="D12" s="170">
        <f>B12*D11</f>
        <v>89.605232639999983</v>
      </c>
      <c r="E12" s="154">
        <f>B12*E11</f>
        <v>99.205793279999995</v>
      </c>
      <c r="F12" s="155">
        <f>F11*B12</f>
        <v>96.005606400000005</v>
      </c>
      <c r="G12" s="87">
        <f t="shared" si="1"/>
        <v>284.81663231999994</v>
      </c>
      <c r="H12" s="84">
        <f>H11*$B$12</f>
        <v>137.60803583999999</v>
      </c>
      <c r="I12" s="84">
        <f>I11*$B$12</f>
        <v>147.20859648000001</v>
      </c>
      <c r="J12" s="84">
        <f>J11*$B$12</f>
        <v>144.00840959999999</v>
      </c>
      <c r="K12" s="87">
        <f t="shared" si="2"/>
        <v>428.82504191999999</v>
      </c>
    </row>
    <row r="13" spans="1:12" ht="15.75" hidden="1">
      <c r="A13" s="195" t="s">
        <v>56</v>
      </c>
      <c r="B13" s="179">
        <v>0.08</v>
      </c>
      <c r="C13" s="66"/>
      <c r="D13" s="84">
        <f>B13*D11</f>
        <v>7.7917593599999986</v>
      </c>
      <c r="E13" s="85">
        <f>B13*E11</f>
        <v>8.6265907199999994</v>
      </c>
      <c r="F13" s="86">
        <f>F11*B13</f>
        <v>8.3483136000000009</v>
      </c>
      <c r="G13" s="87">
        <f t="shared" si="1"/>
        <v>24.766663679999997</v>
      </c>
      <c r="H13" s="84">
        <f>H11*$B$13</f>
        <v>11.965916159999999</v>
      </c>
      <c r="I13" s="84">
        <f>I11*$B$13</f>
        <v>12.80074752</v>
      </c>
      <c r="J13" s="84">
        <f>J11*$B$13</f>
        <v>12.5224704</v>
      </c>
      <c r="K13" s="87">
        <f t="shared" si="2"/>
        <v>37.289134079999997</v>
      </c>
      <c r="L13" s="60"/>
    </row>
    <row r="14" spans="1:12" ht="18.75" hidden="1" customHeight="1">
      <c r="A14" s="196"/>
      <c r="B14" s="180"/>
      <c r="C14" s="65"/>
      <c r="D14" s="171"/>
      <c r="E14" s="89"/>
      <c r="F14" s="89"/>
      <c r="G14" s="90"/>
      <c r="H14" s="91"/>
      <c r="I14" s="92"/>
      <c r="J14" s="92"/>
      <c r="K14" s="93"/>
    </row>
    <row r="15" spans="1:12" ht="30" hidden="1" customHeight="1">
      <c r="A15" s="196" t="s">
        <v>55</v>
      </c>
      <c r="B15" s="165"/>
      <c r="C15" s="52"/>
      <c r="D15" s="172">
        <v>9453</v>
      </c>
      <c r="E15" s="55">
        <v>9453</v>
      </c>
      <c r="F15" s="55">
        <v>9453</v>
      </c>
      <c r="G15" s="93"/>
      <c r="H15" s="113">
        <v>9543</v>
      </c>
      <c r="I15" s="94">
        <v>9543</v>
      </c>
      <c r="J15" s="94">
        <v>9543</v>
      </c>
      <c r="K15" s="93"/>
    </row>
    <row r="16" spans="1:12" ht="19.5" hidden="1" customHeight="1" thickBot="1">
      <c r="A16" s="196"/>
      <c r="B16" s="165"/>
      <c r="C16" s="52"/>
      <c r="D16" s="98"/>
      <c r="E16" s="95"/>
      <c r="F16" s="95"/>
      <c r="G16" s="96"/>
      <c r="H16" s="91"/>
      <c r="I16" s="92"/>
      <c r="J16" s="92"/>
      <c r="K16" s="93"/>
    </row>
    <row r="17" spans="1:12" ht="16.5" hidden="1" thickBot="1">
      <c r="A17" s="196" t="s">
        <v>54</v>
      </c>
      <c r="B17" s="165"/>
      <c r="C17" s="52"/>
      <c r="D17" s="98">
        <f>D15*D11</f>
        <v>920693.76537599985</v>
      </c>
      <c r="E17" s="95">
        <f>E15*E11</f>
        <v>1019339.5259519999</v>
      </c>
      <c r="F17" s="95">
        <f>F15*F11</f>
        <v>986457.60576000006</v>
      </c>
      <c r="G17" s="97">
        <f>SUM(D17:F17)</f>
        <v>2926490.8970880001</v>
      </c>
      <c r="H17" s="98">
        <f>(H15*H11)</f>
        <v>1427384.2239359999</v>
      </c>
      <c r="I17" s="95">
        <f>(I15*I11)</f>
        <v>1526969.169792</v>
      </c>
      <c r="J17" s="95">
        <f>(J15*J11)</f>
        <v>1493774.18784</v>
      </c>
      <c r="K17" s="97">
        <f>SUM(H17:J17)</f>
        <v>4448127.5815679999</v>
      </c>
      <c r="L17" s="160">
        <f>K17-G17</f>
        <v>1521636.6844799998</v>
      </c>
    </row>
    <row r="18" spans="1:12" ht="15.75" hidden="1">
      <c r="A18" s="197" t="s">
        <v>53</v>
      </c>
      <c r="B18" s="165"/>
      <c r="C18" s="52"/>
      <c r="D18" s="101" t="e">
        <f>SUM(D17-#REF!)</f>
        <v>#REF!</v>
      </c>
      <c r="E18" s="99"/>
      <c r="F18" s="99"/>
      <c r="G18" s="100" t="e">
        <f>SUM(D18:D18)</f>
        <v>#REF!</v>
      </c>
      <c r="H18" s="101" t="e">
        <f>(H17-#REF!)</f>
        <v>#REF!</v>
      </c>
      <c r="I18" s="99" t="e">
        <f>(I17-#REF!)</f>
        <v>#REF!</v>
      </c>
      <c r="J18" s="99">
        <f>(J17-D17)</f>
        <v>573080.42246400018</v>
      </c>
      <c r="K18" s="102" t="e">
        <f>SUM(H18:I18)</f>
        <v>#REF!</v>
      </c>
      <c r="L18" s="60"/>
    </row>
    <row r="19" spans="1:12" ht="15.75">
      <c r="A19" s="198"/>
      <c r="B19" s="181"/>
      <c r="C19" s="64"/>
      <c r="D19" s="173"/>
      <c r="E19" s="103"/>
      <c r="F19" s="103"/>
      <c r="G19" s="104"/>
      <c r="H19" s="105"/>
      <c r="I19" s="106"/>
      <c r="J19" s="106"/>
      <c r="K19" s="104"/>
      <c r="L19" s="60"/>
    </row>
    <row r="20" spans="1:12" ht="15.75">
      <c r="A20" s="199" t="s">
        <v>52</v>
      </c>
      <c r="B20" s="165"/>
      <c r="C20" s="52"/>
      <c r="D20" s="113"/>
      <c r="E20" s="94"/>
      <c r="F20" s="94"/>
      <c r="G20" s="96"/>
      <c r="H20" s="91"/>
      <c r="I20" s="92"/>
      <c r="J20" s="92"/>
      <c r="K20" s="93"/>
      <c r="L20" s="60"/>
    </row>
    <row r="21" spans="1:12" ht="16.5" thickBot="1">
      <c r="A21" s="196" t="s">
        <v>51</v>
      </c>
      <c r="B21" s="165"/>
      <c r="C21" s="52"/>
      <c r="D21" s="174">
        <f>(D11)</f>
        <v>97.396991999999983</v>
      </c>
      <c r="E21" s="107">
        <f>(E11)</f>
        <v>107.83238399999999</v>
      </c>
      <c r="F21" s="107">
        <f>(F11)</f>
        <v>104.35392</v>
      </c>
      <c r="G21" s="108">
        <f>SUM(D21:F21)</f>
        <v>309.58329599999996</v>
      </c>
      <c r="H21" s="174">
        <v>110</v>
      </c>
      <c r="I21" s="107">
        <f>(I11)</f>
        <v>160.009344</v>
      </c>
      <c r="J21" s="107">
        <f>(J11)</f>
        <v>156.53088</v>
      </c>
      <c r="K21" s="108">
        <f>SUM(H21:J21)</f>
        <v>426.54022399999997</v>
      </c>
      <c r="L21" s="60"/>
    </row>
    <row r="22" spans="1:12" ht="16.5" thickBot="1">
      <c r="A22" s="196" t="s">
        <v>50</v>
      </c>
      <c r="B22" s="165"/>
      <c r="C22" s="52"/>
      <c r="D22" s="286">
        <f>D17</f>
        <v>920693.76537599985</v>
      </c>
      <c r="E22" s="282">
        <f>E17</f>
        <v>1019339.5259519999</v>
      </c>
      <c r="F22" s="282">
        <f>F17</f>
        <v>986457.60576000006</v>
      </c>
      <c r="G22" s="157">
        <f>SUM(D22:F22)</f>
        <v>2926490.8970880001</v>
      </c>
      <c r="H22" s="286">
        <f>H17</f>
        <v>1427384.2239359999</v>
      </c>
      <c r="I22" s="282">
        <f>I17</f>
        <v>1526969.169792</v>
      </c>
      <c r="J22" s="282">
        <f>J17</f>
        <v>1493774.18784</v>
      </c>
      <c r="K22" s="157">
        <f>SUM(H22:J22)</f>
        <v>4448127.5815679999</v>
      </c>
      <c r="L22" s="161">
        <f>K22-G22</f>
        <v>1521636.6844799998</v>
      </c>
    </row>
    <row r="23" spans="1:12" ht="15.75">
      <c r="A23" s="196" t="s">
        <v>49</v>
      </c>
      <c r="B23" s="165"/>
      <c r="C23" s="52"/>
      <c r="D23" s="111">
        <v>0</v>
      </c>
      <c r="E23" s="110">
        <f>D28</f>
        <v>920693.76537599985</v>
      </c>
      <c r="F23" s="110">
        <f>E28</f>
        <v>1872178.1608197885</v>
      </c>
      <c r="G23" s="109">
        <v>3203743.8639254202</v>
      </c>
      <c r="H23" s="111">
        <v>0</v>
      </c>
      <c r="I23" s="110">
        <f>H28</f>
        <v>1427384.2239359999</v>
      </c>
      <c r="J23" s="110">
        <f>I28</f>
        <v>2849155.1764239166</v>
      </c>
      <c r="K23" s="112">
        <v>4476857.05516613</v>
      </c>
      <c r="L23" s="60"/>
    </row>
    <row r="24" spans="1:12" ht="30">
      <c r="A24" s="196" t="s">
        <v>48</v>
      </c>
      <c r="B24" s="182">
        <v>2.3699999999999999E-2</v>
      </c>
      <c r="C24" s="52"/>
      <c r="D24" s="122">
        <f>-B24*D23</f>
        <v>0</v>
      </c>
      <c r="E24" s="141">
        <f>-B24*E23</f>
        <v>-21820.442239411197</v>
      </c>
      <c r="F24" s="141">
        <f>-B24*F23</f>
        <v>-44370.622411428987</v>
      </c>
      <c r="G24" s="142">
        <f>SUM(D24:F24)</f>
        <v>-66191.064650840184</v>
      </c>
      <c r="H24" s="122">
        <f>-B24*H23</f>
        <v>0</v>
      </c>
      <c r="I24" s="120">
        <f>-B24*I23</f>
        <v>-33829.006107283196</v>
      </c>
      <c r="J24" s="120">
        <f>-B24*J23</f>
        <v>-67524.977681246819</v>
      </c>
      <c r="K24" s="144">
        <f>SUM(H24:J24)</f>
        <v>-101353.98378853002</v>
      </c>
      <c r="L24" s="60"/>
    </row>
    <row r="25" spans="1:12" ht="15.75">
      <c r="A25" s="197" t="s">
        <v>47</v>
      </c>
      <c r="B25" s="165"/>
      <c r="C25" s="52"/>
      <c r="D25" s="113">
        <f t="shared" ref="D25:K25" si="3">SUM(D22+D24)</f>
        <v>920693.76537599985</v>
      </c>
      <c r="E25" s="94">
        <f t="shared" si="3"/>
        <v>997519.08371258876</v>
      </c>
      <c r="F25" s="94">
        <f t="shared" si="3"/>
        <v>942086.98334857111</v>
      </c>
      <c r="G25" s="93">
        <f t="shared" si="3"/>
        <v>2860299.83243716</v>
      </c>
      <c r="H25" s="113">
        <f t="shared" si="3"/>
        <v>1427384.2239359999</v>
      </c>
      <c r="I25" s="94">
        <f t="shared" si="3"/>
        <v>1493140.1636847167</v>
      </c>
      <c r="J25" s="94">
        <f t="shared" si="3"/>
        <v>1426249.2101587532</v>
      </c>
      <c r="K25" s="93">
        <f t="shared" si="3"/>
        <v>4346773.5977794696</v>
      </c>
      <c r="L25" s="60"/>
    </row>
    <row r="26" spans="1:12" ht="15.75">
      <c r="A26" s="196"/>
      <c r="B26" s="165"/>
      <c r="C26" s="52"/>
      <c r="D26" s="113"/>
      <c r="E26" s="94"/>
      <c r="F26" s="94"/>
      <c r="G26" s="93"/>
      <c r="H26" s="113"/>
      <c r="I26" s="94"/>
      <c r="J26" s="94"/>
      <c r="K26" s="114"/>
      <c r="L26" s="60"/>
    </row>
    <row r="27" spans="1:12" ht="15.75">
      <c r="A27" s="196" t="s">
        <v>46</v>
      </c>
      <c r="B27" s="165">
        <v>0.95</v>
      </c>
      <c r="C27" s="52"/>
      <c r="D27" s="91">
        <f>$B$27*D23</f>
        <v>0</v>
      </c>
      <c r="E27" s="92">
        <f>$B$27*E23</f>
        <v>874659.07710719982</v>
      </c>
      <c r="F27" s="92">
        <f>$B$27*F23</f>
        <v>1778569.252778799</v>
      </c>
      <c r="G27" s="115">
        <f>+G28-G25</f>
        <v>1002447.0472769602</v>
      </c>
      <c r="H27" s="91">
        <f>$B$27*H23</f>
        <v>0</v>
      </c>
      <c r="I27" s="92">
        <f>$B$27*I23</f>
        <v>1356015.0127391999</v>
      </c>
      <c r="J27" s="92">
        <f>$B$27*J23</f>
        <v>2706697.4176027207</v>
      </c>
      <c r="K27" s="115">
        <f>+K28-K25</f>
        <v>1567150.4924209202</v>
      </c>
      <c r="L27" s="60"/>
    </row>
    <row r="28" spans="1:12" ht="16.5" thickBot="1">
      <c r="A28" s="196" t="s">
        <v>45</v>
      </c>
      <c r="B28" s="165"/>
      <c r="C28" s="52"/>
      <c r="D28" s="91">
        <f>SUM(D25:D27)</f>
        <v>920693.76537599985</v>
      </c>
      <c r="E28" s="92">
        <f>SUM(E25:E27)</f>
        <v>1872178.1608197885</v>
      </c>
      <c r="F28" s="92">
        <f>SUM(F25:F27)</f>
        <v>2720656.23612737</v>
      </c>
      <c r="G28" s="115">
        <v>3862746.8797141202</v>
      </c>
      <c r="H28" s="91">
        <f>SUM(H25:H27)</f>
        <v>1427384.2239359999</v>
      </c>
      <c r="I28" s="92">
        <f>SUM(I25:I27)</f>
        <v>2849155.1764239166</v>
      </c>
      <c r="J28" s="92">
        <f>SUM(J25:J27)</f>
        <v>4132946.6277614739</v>
      </c>
      <c r="K28" s="115">
        <v>5913924.0902003897</v>
      </c>
      <c r="L28" s="60"/>
    </row>
    <row r="29" spans="1:12" ht="16.5" hidden="1" thickBot="1">
      <c r="A29" s="196"/>
      <c r="B29" s="165"/>
      <c r="C29" s="52"/>
      <c r="D29" s="91"/>
      <c r="E29" s="92"/>
      <c r="F29" s="92"/>
      <c r="G29" s="143"/>
      <c r="H29" s="91"/>
      <c r="I29" s="92"/>
      <c r="J29" s="92"/>
      <c r="K29" s="115"/>
      <c r="L29" s="60"/>
    </row>
    <row r="30" spans="1:12" ht="16.5" hidden="1" thickBot="1">
      <c r="A30" s="196" t="s">
        <v>44</v>
      </c>
      <c r="B30" s="31"/>
      <c r="C30" s="31"/>
      <c r="D30" s="113">
        <v>0</v>
      </c>
      <c r="E30" s="94">
        <v>0</v>
      </c>
      <c r="F30" s="94">
        <v>0</v>
      </c>
      <c r="G30" s="93">
        <f>SUM(D30:E30)</f>
        <v>0</v>
      </c>
      <c r="H30" s="113" t="e">
        <f>#REF!*114%</f>
        <v>#REF!</v>
      </c>
      <c r="I30" s="94" t="e">
        <f>H30*107%</f>
        <v>#REF!</v>
      </c>
      <c r="J30" s="94" t="e">
        <f>I30*107%</f>
        <v>#REF!</v>
      </c>
      <c r="K30" s="93" t="e">
        <f>SUM(H30:I30)</f>
        <v>#REF!</v>
      </c>
      <c r="L30" s="60"/>
    </row>
    <row r="31" spans="1:12" ht="16.5" hidden="1" thickBot="1">
      <c r="A31" s="196" t="s">
        <v>43</v>
      </c>
      <c r="B31" s="31"/>
      <c r="C31" s="31"/>
      <c r="D31" s="113">
        <v>0</v>
      </c>
      <c r="E31" s="94">
        <v>0</v>
      </c>
      <c r="F31" s="94">
        <v>0</v>
      </c>
      <c r="G31" s="93">
        <f>SUM(D31:E31)</f>
        <v>0</v>
      </c>
      <c r="H31" s="113" t="e">
        <f>#REF!*114%</f>
        <v>#REF!</v>
      </c>
      <c r="I31" s="94" t="e">
        <f>H31*107%</f>
        <v>#REF!</v>
      </c>
      <c r="J31" s="94" t="e">
        <f>I31*107%</f>
        <v>#REF!</v>
      </c>
      <c r="K31" s="93" t="e">
        <f>SUM(H31:I31)</f>
        <v>#REF!</v>
      </c>
      <c r="L31" s="60"/>
    </row>
    <row r="32" spans="1:12" ht="16.5" hidden="1" thickBot="1">
      <c r="A32" s="196"/>
      <c r="B32" s="31"/>
      <c r="C32" s="31"/>
      <c r="D32" s="113"/>
      <c r="E32" s="94"/>
      <c r="F32" s="94"/>
      <c r="G32" s="93"/>
      <c r="H32" s="113"/>
      <c r="I32" s="94"/>
      <c r="J32" s="94"/>
      <c r="K32" s="93"/>
      <c r="L32" s="60"/>
    </row>
    <row r="33" spans="1:14" ht="16.5" outlineLevel="1" thickBot="1">
      <c r="A33" s="196" t="s">
        <v>42</v>
      </c>
      <c r="B33" s="165">
        <v>1.2999999999999999E-2</v>
      </c>
      <c r="C33" s="52">
        <v>6.4999999999999997E-3</v>
      </c>
      <c r="D33" s="91">
        <f>$B$33*D28</f>
        <v>11969.018949887997</v>
      </c>
      <c r="E33" s="92">
        <f>$B$33*E28</f>
        <v>24338.316090657248</v>
      </c>
      <c r="F33" s="92">
        <f>$B$33*F28</f>
        <v>35368.531069655808</v>
      </c>
      <c r="G33" s="116">
        <f>SUM(D33:F33)</f>
        <v>71675.866110201052</v>
      </c>
      <c r="H33" s="91">
        <f>$C$33*H28</f>
        <v>9277.9974555839981</v>
      </c>
      <c r="I33" s="92">
        <f>$C$33*I28</f>
        <v>18519.508646755457</v>
      </c>
      <c r="J33" s="92">
        <f>$C$33*J28</f>
        <v>26864.153080449578</v>
      </c>
      <c r="K33" s="116">
        <f>SUM(H33:J33)</f>
        <v>54661.659182789037</v>
      </c>
      <c r="L33" s="161">
        <f>K33-G33</f>
        <v>-17014.206927412015</v>
      </c>
    </row>
    <row r="34" spans="1:14" ht="15.75" outlineLevel="1">
      <c r="A34" s="196" t="s">
        <v>41</v>
      </c>
      <c r="B34" s="182">
        <f>3.95%/12</f>
        <v>3.2916666666666667E-3</v>
      </c>
      <c r="C34" s="52">
        <f>1.98%/12</f>
        <v>1.6499999999999998E-3</v>
      </c>
      <c r="D34" s="119">
        <f>-$B$34*SUM(D28)</f>
        <v>-3030.6169776959996</v>
      </c>
      <c r="E34" s="117">
        <f>-$B$34*SUM(E28)</f>
        <v>-6162.5864460318035</v>
      </c>
      <c r="F34" s="117">
        <f>-$B$34*SUM(F28)</f>
        <v>-8955.4934439192602</v>
      </c>
      <c r="G34" s="118">
        <f>SUM(D34:F34)</f>
        <v>-18148.696867647064</v>
      </c>
      <c r="H34" s="119">
        <f>-$C$34*SUM(H28)</f>
        <v>-2355.1839694943997</v>
      </c>
      <c r="I34" s="117">
        <f>-$C$34*SUM(I28)</f>
        <v>-4701.1060410994614</v>
      </c>
      <c r="J34" s="117">
        <f>-$C$34*SUM(J28)</f>
        <v>-6819.3619358064307</v>
      </c>
      <c r="K34" s="118">
        <f>SUM(H34:J34)</f>
        <v>-13875.651946400292</v>
      </c>
      <c r="L34" s="161"/>
    </row>
    <row r="35" spans="1:14" ht="15.75" hidden="1" outlineLevel="1">
      <c r="A35" s="196"/>
      <c r="B35" s="165"/>
      <c r="C35" s="52"/>
      <c r="D35" s="122"/>
      <c r="E35" s="120"/>
      <c r="F35" s="120"/>
      <c r="G35" s="121"/>
      <c r="H35" s="122"/>
      <c r="I35" s="120"/>
      <c r="J35" s="120"/>
      <c r="K35" s="121"/>
      <c r="L35" s="161"/>
    </row>
    <row r="36" spans="1:14" ht="15.75" hidden="1" outlineLevel="1">
      <c r="A36" s="196" t="s">
        <v>40</v>
      </c>
      <c r="B36" s="183">
        <v>97</v>
      </c>
      <c r="C36" s="63"/>
      <c r="D36" s="91">
        <f>B36*D30</f>
        <v>0</v>
      </c>
      <c r="E36" s="92">
        <f>E30*B36</f>
        <v>0</v>
      </c>
      <c r="F36" s="92">
        <f>F30*C36</f>
        <v>0</v>
      </c>
      <c r="G36" s="115">
        <f>SUM(D36:E36)</f>
        <v>0</v>
      </c>
      <c r="H36" s="91">
        <v>0</v>
      </c>
      <c r="I36" s="92">
        <v>0</v>
      </c>
      <c r="J36" s="92">
        <v>0</v>
      </c>
      <c r="K36" s="115">
        <f>SUM(H36:I36)</f>
        <v>0</v>
      </c>
      <c r="L36" s="161"/>
    </row>
    <row r="37" spans="1:14" ht="15.75" hidden="1" outlineLevel="1">
      <c r="A37" s="196" t="s">
        <v>39</v>
      </c>
      <c r="B37" s="183">
        <v>122</v>
      </c>
      <c r="C37" s="63"/>
      <c r="D37" s="91">
        <f>B37*D31</f>
        <v>0</v>
      </c>
      <c r="E37" s="92">
        <f>E31*B37</f>
        <v>0</v>
      </c>
      <c r="F37" s="92">
        <f>F31*C37</f>
        <v>0</v>
      </c>
      <c r="G37" s="115">
        <f>SUM(D37:E37)</f>
        <v>0</v>
      </c>
      <c r="H37" s="91">
        <v>0</v>
      </c>
      <c r="I37" s="92">
        <v>0</v>
      </c>
      <c r="J37" s="92">
        <v>0</v>
      </c>
      <c r="K37" s="115">
        <f>SUM(H37:I37)</f>
        <v>0</v>
      </c>
      <c r="L37" s="161"/>
    </row>
    <row r="38" spans="1:14" ht="16.5" hidden="1" outlineLevel="1" thickBot="1">
      <c r="A38" s="196" t="s">
        <v>38</v>
      </c>
      <c r="B38" s="183"/>
      <c r="C38" s="63"/>
      <c r="D38" s="91">
        <f t="shared" ref="D38:K38" si="4">SUM(D36:D37)</f>
        <v>0</v>
      </c>
      <c r="E38" s="92">
        <f t="shared" si="4"/>
        <v>0</v>
      </c>
      <c r="F38" s="92">
        <f t="shared" si="4"/>
        <v>0</v>
      </c>
      <c r="G38" s="123">
        <f t="shared" si="4"/>
        <v>0</v>
      </c>
      <c r="H38" s="91">
        <f t="shared" si="4"/>
        <v>0</v>
      </c>
      <c r="I38" s="92">
        <f t="shared" si="4"/>
        <v>0</v>
      </c>
      <c r="J38" s="92">
        <f t="shared" si="4"/>
        <v>0</v>
      </c>
      <c r="K38" s="123">
        <f t="shared" si="4"/>
        <v>0</v>
      </c>
      <c r="L38" s="161"/>
    </row>
    <row r="39" spans="1:14" ht="15.75" hidden="1" outlineLevel="1">
      <c r="A39" s="196"/>
      <c r="B39" s="183"/>
      <c r="C39" s="63"/>
      <c r="D39" s="91"/>
      <c r="E39" s="92"/>
      <c r="F39" s="92"/>
      <c r="G39" s="115"/>
      <c r="H39" s="91"/>
      <c r="I39" s="92"/>
      <c r="J39" s="92"/>
      <c r="K39" s="115"/>
      <c r="L39" s="161"/>
    </row>
    <row r="40" spans="1:14" ht="15.75" hidden="1" outlineLevel="1">
      <c r="A40" s="196"/>
      <c r="B40" s="54"/>
      <c r="C40" s="62"/>
      <c r="D40" s="122"/>
      <c r="E40" s="120"/>
      <c r="F40" s="120"/>
      <c r="G40" s="121"/>
      <c r="H40" s="122"/>
      <c r="I40" s="120"/>
      <c r="J40" s="120"/>
      <c r="K40" s="121"/>
      <c r="L40" s="161"/>
    </row>
    <row r="41" spans="1:14" ht="15.75" outlineLevel="1">
      <c r="A41" s="197" t="s">
        <v>37</v>
      </c>
      <c r="B41" s="184">
        <v>0.52</v>
      </c>
      <c r="C41" s="61"/>
      <c r="D41" s="122">
        <f>(D22*B41)*4%</f>
        <v>19150.4303198208</v>
      </c>
      <c r="E41" s="120">
        <f>(E22*B41)*4%</f>
        <v>21202.262139801598</v>
      </c>
      <c r="F41" s="120">
        <f>(F22*B41)*4%</f>
        <v>20518.318199808004</v>
      </c>
      <c r="G41" s="121">
        <f>(G22*B41)*4%</f>
        <v>60871.010659430402</v>
      </c>
      <c r="H41" s="122">
        <f>(H22*B41)*4%</f>
        <v>29689.5918578688</v>
      </c>
      <c r="I41" s="120">
        <f>(I22*B41)*4%</f>
        <v>31760.958731673603</v>
      </c>
      <c r="J41" s="120">
        <f>(J22*B41)*4%</f>
        <v>31070.503107072003</v>
      </c>
      <c r="K41" s="121">
        <f>(K22*B41)*4%</f>
        <v>92521.053696614399</v>
      </c>
      <c r="L41" s="161"/>
    </row>
    <row r="42" spans="1:14" ht="16.5" outlineLevel="1" thickBot="1">
      <c r="A42" s="197" t="s">
        <v>36</v>
      </c>
      <c r="B42" s="184">
        <v>0.48</v>
      </c>
      <c r="C42" s="61"/>
      <c r="D42" s="122">
        <f>(D22*B42)*2%</f>
        <v>8838.6601476095984</v>
      </c>
      <c r="E42" s="120">
        <f>(E22*B42)*2%</f>
        <v>9785.6594491391988</v>
      </c>
      <c r="F42" s="120">
        <f>(F22*B42)*2%</f>
        <v>9469.9930152960005</v>
      </c>
      <c r="G42" s="121">
        <f>(G22*B42)*2%</f>
        <v>28094.312612044803</v>
      </c>
      <c r="H42" s="122">
        <f>(H22*B42)*2%</f>
        <v>13702.888549785597</v>
      </c>
      <c r="I42" s="120">
        <f>(I22*B42)*2%</f>
        <v>14658.904030003199</v>
      </c>
      <c r="J42" s="120">
        <f>(J22*B42)*2%</f>
        <v>14340.232203263999</v>
      </c>
      <c r="K42" s="121">
        <f>(K22*B42)*2%</f>
        <v>42702.024783052802</v>
      </c>
      <c r="L42" s="161"/>
    </row>
    <row r="43" spans="1:14" ht="16.5" outlineLevel="1" thickBot="1">
      <c r="A43" s="197" t="s">
        <v>35</v>
      </c>
      <c r="B43" s="184"/>
      <c r="C43" s="61"/>
      <c r="D43" s="122">
        <f t="shared" ref="D43:K43" si="5">SUM(D41:D42)</f>
        <v>27989.090467430397</v>
      </c>
      <c r="E43" s="120">
        <f t="shared" si="5"/>
        <v>30987.921588940797</v>
      </c>
      <c r="F43" s="120">
        <f t="shared" si="5"/>
        <v>29988.311215104004</v>
      </c>
      <c r="G43" s="124">
        <f t="shared" si="5"/>
        <v>88965.323271475208</v>
      </c>
      <c r="H43" s="122">
        <f t="shared" si="5"/>
        <v>43392.480407654395</v>
      </c>
      <c r="I43" s="120">
        <f t="shared" si="5"/>
        <v>46419.862761676806</v>
      </c>
      <c r="J43" s="120">
        <f t="shared" si="5"/>
        <v>45410.735310336</v>
      </c>
      <c r="K43" s="124">
        <f t="shared" si="5"/>
        <v>135223.07847966719</v>
      </c>
      <c r="L43" s="161">
        <f>K43-G43</f>
        <v>46257.755208191986</v>
      </c>
      <c r="N43" s="60"/>
    </row>
    <row r="44" spans="1:14" ht="16.5" outlineLevel="1" thickBot="1">
      <c r="A44" s="197"/>
      <c r="B44" s="184"/>
      <c r="C44" s="61"/>
      <c r="D44" s="122"/>
      <c r="E44" s="120"/>
      <c r="F44" s="120"/>
      <c r="G44" s="125"/>
      <c r="H44" s="122"/>
      <c r="I44" s="120"/>
      <c r="J44" s="120"/>
      <c r="K44" s="126"/>
      <c r="L44" s="161"/>
    </row>
    <row r="45" spans="1:14" ht="16.5" outlineLevel="1" thickBot="1">
      <c r="A45" s="196" t="s">
        <v>34</v>
      </c>
      <c r="B45" s="165"/>
      <c r="C45" s="52"/>
      <c r="D45" s="113">
        <f t="shared" ref="D45:K45" si="6">D33+D34+D38+D43</f>
        <v>36927.492439622394</v>
      </c>
      <c r="E45" s="94">
        <f t="shared" si="6"/>
        <v>49163.651233566241</v>
      </c>
      <c r="F45" s="94">
        <f t="shared" si="6"/>
        <v>56401.348840840554</v>
      </c>
      <c r="G45" s="127">
        <f t="shared" si="6"/>
        <v>142492.4925140292</v>
      </c>
      <c r="H45" s="113">
        <f t="shared" si="6"/>
        <v>50315.29389374399</v>
      </c>
      <c r="I45" s="94">
        <f t="shared" si="6"/>
        <v>60238.265367332802</v>
      </c>
      <c r="J45" s="94">
        <f t="shared" si="6"/>
        <v>65455.526454979146</v>
      </c>
      <c r="K45" s="127">
        <f t="shared" si="6"/>
        <v>176009.08571605594</v>
      </c>
      <c r="L45" s="161">
        <f>K45-G45</f>
        <v>33516.593202026736</v>
      </c>
    </row>
    <row r="46" spans="1:14" ht="15.75" hidden="1" outlineLevel="1">
      <c r="A46" s="196"/>
      <c r="B46" s="165"/>
      <c r="C46" s="52"/>
      <c r="D46" s="113"/>
      <c r="E46" s="94"/>
      <c r="F46" s="94"/>
      <c r="G46" s="93"/>
      <c r="H46" s="91"/>
      <c r="I46" s="92"/>
      <c r="J46" s="92"/>
      <c r="K46" s="93"/>
      <c r="L46" s="161"/>
    </row>
    <row r="47" spans="1:14" ht="15" customHeight="1" outlineLevel="1">
      <c r="A47" s="192" t="s">
        <v>33</v>
      </c>
      <c r="B47" s="165"/>
      <c r="C47" s="52"/>
      <c r="D47" s="113"/>
      <c r="E47" s="94"/>
      <c r="F47" s="94"/>
      <c r="G47" s="93"/>
      <c r="H47" s="91"/>
      <c r="I47" s="92"/>
      <c r="J47" s="92"/>
      <c r="K47" s="93"/>
      <c r="L47" s="161"/>
      <c r="M47" s="60"/>
    </row>
    <row r="48" spans="1:14" ht="60" hidden="1" outlineLevel="1">
      <c r="A48" s="196" t="s">
        <v>32</v>
      </c>
      <c r="B48" s="185" t="s">
        <v>31</v>
      </c>
      <c r="C48" s="59"/>
      <c r="D48" s="91">
        <v>0</v>
      </c>
      <c r="E48" s="92">
        <v>0</v>
      </c>
      <c r="F48" s="92">
        <v>0</v>
      </c>
      <c r="G48" s="115">
        <v>0</v>
      </c>
      <c r="H48" s="91">
        <v>0</v>
      </c>
      <c r="I48" s="92">
        <v>0</v>
      </c>
      <c r="J48" s="92">
        <v>0</v>
      </c>
      <c r="K48" s="93">
        <f>SUM(H48:H48)</f>
        <v>0</v>
      </c>
      <c r="L48" s="161"/>
    </row>
    <row r="49" spans="1:66" ht="36" customHeight="1" outlineLevel="1">
      <c r="A49" s="196" t="s">
        <v>30</v>
      </c>
      <c r="B49" s="165">
        <v>5.0000000000000001E-3</v>
      </c>
      <c r="C49" s="52"/>
      <c r="D49" s="122">
        <f t="shared" ref="D49:J49" si="7">-$B$49*D22</f>
        <v>-4603.4688268799991</v>
      </c>
      <c r="E49" s="120">
        <f t="shared" si="7"/>
        <v>-5096.6976297599995</v>
      </c>
      <c r="F49" s="120">
        <f t="shared" si="7"/>
        <v>-4932.2880288000006</v>
      </c>
      <c r="G49" s="121">
        <f t="shared" si="7"/>
        <v>-14632.454485440001</v>
      </c>
      <c r="H49" s="122">
        <f t="shared" si="7"/>
        <v>-7136.9211196799997</v>
      </c>
      <c r="I49" s="120">
        <f t="shared" si="7"/>
        <v>-7634.8458489599998</v>
      </c>
      <c r="J49" s="120">
        <f t="shared" si="7"/>
        <v>-7468.8709392000001</v>
      </c>
      <c r="K49" s="121">
        <f>SUM(H49:J49)</f>
        <v>-22240.637907839999</v>
      </c>
      <c r="L49" s="201"/>
      <c r="M49" s="43"/>
      <c r="N49" s="2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2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2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2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2"/>
    </row>
    <row r="50" spans="1:66" ht="15.75" outlineLevel="1">
      <c r="A50" s="196" t="s">
        <v>70</v>
      </c>
      <c r="B50" s="186">
        <v>18.5</v>
      </c>
      <c r="C50" s="58"/>
      <c r="D50" s="122">
        <f>-18.5*SUM(D30:D31)</f>
        <v>0</v>
      </c>
      <c r="E50" s="120">
        <f>-18.5*SUM(E30:E31)</f>
        <v>0</v>
      </c>
      <c r="F50" s="120">
        <f>-18.5*SUM(F30:F31)</f>
        <v>0</v>
      </c>
      <c r="G50" s="121">
        <f>SUM(D50:E50)</f>
        <v>0</v>
      </c>
      <c r="H50" s="128">
        <v>-1750</v>
      </c>
      <c r="I50" s="141">
        <v>0</v>
      </c>
      <c r="J50" s="141">
        <v>0</v>
      </c>
      <c r="K50" s="121">
        <f>SUM(H50:J50)</f>
        <v>-1750</v>
      </c>
      <c r="L50" s="201"/>
      <c r="M50" s="43"/>
      <c r="N50" s="2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2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2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2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2"/>
    </row>
    <row r="51" spans="1:66" ht="15.75" outlineLevel="1">
      <c r="A51" s="197" t="s">
        <v>73</v>
      </c>
      <c r="B51" s="187">
        <v>150000</v>
      </c>
      <c r="C51" s="56"/>
      <c r="D51" s="91">
        <v>0</v>
      </c>
      <c r="E51" s="92">
        <v>0</v>
      </c>
      <c r="F51" s="92">
        <v>0</v>
      </c>
      <c r="G51" s="115">
        <v>0</v>
      </c>
      <c r="H51" s="128">
        <v>-7000</v>
      </c>
      <c r="I51" s="130">
        <v>0</v>
      </c>
      <c r="J51" s="130">
        <v>0</v>
      </c>
      <c r="K51" s="121">
        <f>SUM(H51:J51)</f>
        <v>-7000</v>
      </c>
      <c r="L51" s="161"/>
    </row>
    <row r="52" spans="1:66" ht="15.75" hidden="1" outlineLevel="1">
      <c r="A52" s="197" t="s">
        <v>29</v>
      </c>
      <c r="B52" s="188"/>
      <c r="C52" s="57"/>
      <c r="D52" s="91">
        <v>0</v>
      </c>
      <c r="E52" s="92">
        <v>0</v>
      </c>
      <c r="F52" s="92">
        <v>0</v>
      </c>
      <c r="G52" s="115">
        <v>0</v>
      </c>
      <c r="H52" s="129">
        <v>0</v>
      </c>
      <c r="I52" s="92">
        <v>0</v>
      </c>
      <c r="J52" s="92">
        <v>0</v>
      </c>
      <c r="K52" s="121">
        <f>SUM(H52:J52)</f>
        <v>0</v>
      </c>
      <c r="L52" s="161"/>
    </row>
    <row r="53" spans="1:66" ht="30" hidden="1" customHeight="1" outlineLevel="1">
      <c r="A53" s="196" t="s">
        <v>69</v>
      </c>
      <c r="B53" s="187"/>
      <c r="C53" s="56"/>
      <c r="D53" s="91">
        <v>0</v>
      </c>
      <c r="E53" s="92">
        <v>0</v>
      </c>
      <c r="F53" s="92">
        <v>0</v>
      </c>
      <c r="G53" s="115">
        <v>0</v>
      </c>
      <c r="H53" s="129">
        <v>0</v>
      </c>
      <c r="I53" s="130">
        <v>0</v>
      </c>
      <c r="J53" s="130">
        <v>0</v>
      </c>
      <c r="K53" s="131">
        <v>0</v>
      </c>
      <c r="L53" s="161"/>
    </row>
    <row r="54" spans="1:66" ht="15.75" outlineLevel="1">
      <c r="A54" s="196" t="s">
        <v>28</v>
      </c>
      <c r="B54" s="165"/>
      <c r="C54" s="52"/>
      <c r="D54" s="146">
        <f t="shared" ref="D54:K54" si="8">SUM(D48:D53)</f>
        <v>-4603.4688268799991</v>
      </c>
      <c r="E54" s="132">
        <f t="shared" si="8"/>
        <v>-5096.6976297599995</v>
      </c>
      <c r="F54" s="132">
        <f t="shared" si="8"/>
        <v>-4932.2880288000006</v>
      </c>
      <c r="G54" s="145">
        <f t="shared" si="8"/>
        <v>-14632.454485440001</v>
      </c>
      <c r="H54" s="146">
        <f t="shared" si="8"/>
        <v>-15886.921119679999</v>
      </c>
      <c r="I54" s="132">
        <f t="shared" si="8"/>
        <v>-7634.8458489599998</v>
      </c>
      <c r="J54" s="132">
        <f t="shared" si="8"/>
        <v>-7468.8709392000001</v>
      </c>
      <c r="K54" s="145">
        <f t="shared" si="8"/>
        <v>-30990.637907839999</v>
      </c>
      <c r="L54" s="161"/>
    </row>
    <row r="55" spans="1:66" ht="15.75" outlineLevel="1">
      <c r="A55" s="196"/>
      <c r="B55" s="165"/>
      <c r="C55" s="52"/>
      <c r="D55" s="113"/>
      <c r="E55" s="94"/>
      <c r="F55" s="94"/>
      <c r="G55" s="93"/>
      <c r="H55" s="91"/>
      <c r="I55" s="92"/>
      <c r="J55" s="92"/>
      <c r="K55" s="93"/>
      <c r="L55" s="161"/>
    </row>
    <row r="56" spans="1:66" ht="16.5" outlineLevel="1" thickBot="1">
      <c r="A56" s="192" t="s">
        <v>27</v>
      </c>
      <c r="B56" s="165"/>
      <c r="C56" s="52"/>
      <c r="D56" s="113"/>
      <c r="E56" s="94"/>
      <c r="F56" s="94"/>
      <c r="G56" s="93"/>
      <c r="H56" s="91"/>
      <c r="I56" s="92"/>
      <c r="J56" s="92"/>
      <c r="K56" s="93"/>
      <c r="L56" s="161"/>
    </row>
    <row r="57" spans="1:66" ht="16.5" outlineLevel="1" thickBot="1">
      <c r="A57" s="196" t="s">
        <v>26</v>
      </c>
      <c r="B57" s="165"/>
      <c r="C57" s="52"/>
      <c r="D57" s="146">
        <f t="shared" ref="D57:J57" si="9">SUM(D45+D54)</f>
        <v>32324.023612742396</v>
      </c>
      <c r="E57" s="132">
        <f t="shared" si="9"/>
        <v>44066.953603806243</v>
      </c>
      <c r="F57" s="132">
        <f t="shared" si="9"/>
        <v>51469.060812040552</v>
      </c>
      <c r="G57" s="158">
        <f t="shared" si="9"/>
        <v>127860.0380285892</v>
      </c>
      <c r="H57" s="113">
        <f t="shared" si="9"/>
        <v>34428.372774063988</v>
      </c>
      <c r="I57" s="94">
        <f t="shared" si="9"/>
        <v>52603.419518372801</v>
      </c>
      <c r="J57" s="94">
        <f t="shared" si="9"/>
        <v>57986.655515779144</v>
      </c>
      <c r="K57" s="147">
        <f>(K45+K54)</f>
        <v>145018.44780821595</v>
      </c>
      <c r="L57" s="161">
        <f>K57-G57</f>
        <v>17158.409779626745</v>
      </c>
    </row>
    <row r="58" spans="1:66" ht="16.5" outlineLevel="1" thickBot="1">
      <c r="A58" s="196" t="s">
        <v>25</v>
      </c>
      <c r="B58" s="165"/>
      <c r="C58" s="52"/>
      <c r="D58" s="149">
        <f>SUM(0+D57)</f>
        <v>32324.023612742396</v>
      </c>
      <c r="E58" s="148">
        <f>SUM(D58+E57)</f>
        <v>76390.977216548636</v>
      </c>
      <c r="F58" s="148">
        <f>SUM(E58+F57)</f>
        <v>127860.03802858919</v>
      </c>
      <c r="G58" s="133">
        <f>E58</f>
        <v>76390.977216548636</v>
      </c>
      <c r="H58" s="176">
        <f>H57+0</f>
        <v>34428.372774063988</v>
      </c>
      <c r="I58" s="150">
        <f>I57+H58</f>
        <v>87031.792292436789</v>
      </c>
      <c r="J58" s="150">
        <f>J57+I58</f>
        <v>145018.44780821592</v>
      </c>
      <c r="K58" s="151">
        <f>I58</f>
        <v>87031.792292436789</v>
      </c>
      <c r="L58" s="60"/>
    </row>
    <row r="59" spans="1:66" ht="16.5" hidden="1" outlineLevel="1" thickBot="1">
      <c r="A59" s="196" t="s">
        <v>24</v>
      </c>
      <c r="B59" s="189">
        <v>1</v>
      </c>
      <c r="C59" s="53"/>
      <c r="D59" s="111"/>
      <c r="E59" s="110"/>
      <c r="F59" s="110"/>
      <c r="G59" s="112"/>
      <c r="H59" s="152" t="e">
        <f>H57/0</f>
        <v>#DIV/0!</v>
      </c>
      <c r="I59" s="153">
        <f>I57/D57</f>
        <v>1.6273784522801826</v>
      </c>
      <c r="J59" s="153">
        <f>J57/E57</f>
        <v>1.3158762014075462</v>
      </c>
      <c r="K59" s="151"/>
    </row>
    <row r="60" spans="1:66" ht="16.5" hidden="1" outlineLevel="1" thickBot="1">
      <c r="A60" s="196" t="s">
        <v>23</v>
      </c>
      <c r="B60" s="189"/>
      <c r="C60" s="53"/>
      <c r="D60" s="111"/>
      <c r="E60" s="110"/>
      <c r="F60" s="110"/>
      <c r="G60" s="112"/>
      <c r="H60" s="111"/>
      <c r="I60" s="110"/>
      <c r="J60" s="110"/>
      <c r="K60" s="93"/>
    </row>
    <row r="61" spans="1:66" ht="16.5" hidden="1" outlineLevel="1" thickBot="1">
      <c r="A61" s="196"/>
      <c r="B61" s="165"/>
      <c r="C61" s="52"/>
      <c r="D61" s="111"/>
      <c r="E61" s="110"/>
      <c r="F61" s="110"/>
      <c r="G61" s="112"/>
      <c r="H61" s="177"/>
      <c r="I61" s="134"/>
      <c r="J61" s="134"/>
      <c r="K61" s="135"/>
    </row>
    <row r="62" spans="1:66" ht="16.5" outlineLevel="1" thickBot="1">
      <c r="A62" s="200" t="s">
        <v>22</v>
      </c>
      <c r="B62" s="50"/>
      <c r="C62" s="49"/>
      <c r="D62" s="175"/>
      <c r="E62" s="136"/>
      <c r="F62" s="136"/>
      <c r="G62" s="137"/>
      <c r="H62" s="138"/>
      <c r="I62" s="139"/>
      <c r="J62" s="139"/>
      <c r="K62" s="140">
        <f>-(K45/K54)</f>
        <v>5.6794276464870457</v>
      </c>
    </row>
    <row r="63" spans="1:66" ht="15.75" hidden="1" outlineLevel="1" thickBot="1">
      <c r="A63" s="51"/>
      <c r="B63" s="50"/>
      <c r="C63" s="49"/>
      <c r="D63" s="48"/>
      <c r="E63" s="48"/>
      <c r="F63" s="48"/>
      <c r="G63" s="12">
        <f>G33-G34+G43</f>
        <v>178789.88624932332</v>
      </c>
      <c r="H63" s="48">
        <f>K33-K34+K43</f>
        <v>203760.38960885652</v>
      </c>
      <c r="I63" s="48"/>
      <c r="J63" s="48"/>
      <c r="K63" s="12"/>
    </row>
    <row r="64" spans="1:66" outlineLevel="1">
      <c r="A64" s="202"/>
    </row>
    <row r="65" spans="1:11" hidden="1" outlineLevel="1">
      <c r="A65" s="46"/>
      <c r="I65" s="47"/>
      <c r="J65" s="47"/>
    </row>
    <row r="66" spans="1:11" hidden="1" outlineLevel="1">
      <c r="A66" s="46"/>
    </row>
    <row r="67" spans="1:11" ht="15" hidden="1" customHeight="1" outlineLevel="1">
      <c r="A67" s="45"/>
    </row>
    <row r="68" spans="1:11" ht="15" hidden="1" customHeight="1" outlineLevel="1">
      <c r="A68" s="326"/>
      <c r="B68" s="327"/>
      <c r="C68" s="327"/>
      <c r="D68" s="327"/>
      <c r="E68" s="327"/>
      <c r="F68" s="327"/>
      <c r="G68" s="327"/>
      <c r="H68" s="327"/>
      <c r="I68" s="327"/>
      <c r="J68" s="327"/>
      <c r="K68" s="327"/>
    </row>
    <row r="69" spans="1:11" hidden="1" outlineLevel="1">
      <c r="A69" s="326"/>
      <c r="B69" s="327"/>
      <c r="C69" s="327"/>
      <c r="D69" s="327"/>
      <c r="E69" s="327"/>
      <c r="F69" s="327"/>
      <c r="G69" s="327"/>
      <c r="H69" s="327"/>
      <c r="I69" s="327"/>
      <c r="J69" s="327"/>
      <c r="K69" s="327"/>
    </row>
    <row r="70" spans="1:11" ht="20.25" hidden="1" customHeight="1">
      <c r="A70" s="38"/>
      <c r="K70" s="43"/>
    </row>
    <row r="71" spans="1:11" s="43" customFormat="1" ht="63.75" hidden="1" customHeight="1">
      <c r="A71" s="40"/>
      <c r="B71" s="44" t="s">
        <v>21</v>
      </c>
      <c r="C71" s="44"/>
      <c r="D71" s="41"/>
      <c r="E71" s="41"/>
      <c r="F71" s="41"/>
      <c r="G71" s="41"/>
      <c r="H71" s="41" t="s">
        <v>20</v>
      </c>
      <c r="I71" s="159"/>
      <c r="J71" s="159"/>
      <c r="K71" s="159" t="s">
        <v>19</v>
      </c>
    </row>
    <row r="72" spans="1:11" ht="65.25" hidden="1" customHeight="1">
      <c r="A72" s="28" t="s">
        <v>18</v>
      </c>
      <c r="B72" s="40">
        <f>25%*B82</f>
        <v>1937.5</v>
      </c>
      <c r="C72" s="40"/>
      <c r="D72" s="42"/>
      <c r="E72" s="42"/>
      <c r="F72" s="42"/>
      <c r="G72" s="42"/>
      <c r="H72" s="39">
        <f>(2250*10)</f>
        <v>22500</v>
      </c>
      <c r="I72" s="39"/>
      <c r="J72" s="39"/>
      <c r="K72" s="39">
        <f>(B72-H72)</f>
        <v>-20562.5</v>
      </c>
    </row>
    <row r="73" spans="1:11" hidden="1">
      <c r="A73" s="28" t="s">
        <v>17</v>
      </c>
      <c r="B73" s="40">
        <f>35%*B82</f>
        <v>2712.5</v>
      </c>
      <c r="C73" s="40"/>
      <c r="D73" s="42"/>
      <c r="E73" s="42"/>
      <c r="F73" s="42"/>
      <c r="G73" s="42"/>
      <c r="H73" s="39">
        <f>(2130)*25</f>
        <v>53250</v>
      </c>
      <c r="I73" s="39"/>
      <c r="J73" s="39"/>
      <c r="K73" s="39">
        <f>(B73-H73)</f>
        <v>-50537.5</v>
      </c>
    </row>
    <row r="74" spans="1:11" hidden="1">
      <c r="A74" s="28" t="s">
        <v>16</v>
      </c>
      <c r="B74" s="40">
        <f>40%*B82</f>
        <v>3100</v>
      </c>
      <c r="C74" s="40"/>
      <c r="D74" s="42"/>
      <c r="E74" s="42"/>
      <c r="F74" s="42"/>
      <c r="G74" s="42"/>
      <c r="H74" s="39">
        <f>(2230)*30</f>
        <v>66900</v>
      </c>
      <c r="I74" s="39"/>
      <c r="J74" s="39"/>
      <c r="K74" s="39">
        <f>(B74-H74)</f>
        <v>-63800</v>
      </c>
    </row>
    <row r="75" spans="1:11" hidden="1">
      <c r="A75" s="32"/>
      <c r="B75" s="40"/>
      <c r="C75" s="40"/>
      <c r="D75" s="39"/>
      <c r="E75" s="39"/>
      <c r="F75" s="39"/>
      <c r="G75" s="39"/>
      <c r="H75" s="39">
        <f>SUM(H72:H74)</f>
        <v>142650</v>
      </c>
      <c r="I75" s="39"/>
      <c r="J75" s="39"/>
      <c r="K75" s="39">
        <f>SUM(K72:K74)</f>
        <v>-134900</v>
      </c>
    </row>
    <row r="76" spans="1:11" hidden="1">
      <c r="B76" s="38"/>
      <c r="C76" s="38"/>
    </row>
    <row r="77" spans="1:11" ht="15.75" hidden="1" thickBot="1">
      <c r="A77" s="37" t="s">
        <v>15</v>
      </c>
      <c r="B77" s="36">
        <v>210000</v>
      </c>
      <c r="C77" s="35"/>
    </row>
    <row r="78" spans="1:11" ht="21" hidden="1" customHeight="1">
      <c r="A78" s="34" t="s">
        <v>14</v>
      </c>
      <c r="B78" s="33">
        <v>15000</v>
      </c>
      <c r="C78" s="29"/>
    </row>
    <row r="79" spans="1:11" ht="21" hidden="1" customHeight="1">
      <c r="A79" s="28" t="s">
        <v>13</v>
      </c>
      <c r="B79" s="32">
        <v>2250</v>
      </c>
      <c r="C79" s="31"/>
    </row>
    <row r="80" spans="1:11" hidden="1">
      <c r="A80" s="28" t="s">
        <v>12</v>
      </c>
      <c r="B80" s="30">
        <v>166500</v>
      </c>
      <c r="C80" s="29"/>
    </row>
    <row r="81" spans="1:11" hidden="1">
      <c r="A81" s="28" t="s">
        <v>11</v>
      </c>
      <c r="B81" s="30">
        <v>18500</v>
      </c>
      <c r="C81" s="29"/>
    </row>
    <row r="82" spans="1:11" hidden="1">
      <c r="A82" s="28" t="s">
        <v>10</v>
      </c>
      <c r="B82" s="27">
        <v>7750</v>
      </c>
      <c r="C82" s="26"/>
    </row>
    <row r="83" spans="1:11" hidden="1">
      <c r="B83" s="25"/>
      <c r="C83" s="25"/>
    </row>
    <row r="84" spans="1:11" ht="27.75" hidden="1" customHeight="1">
      <c r="A84" s="24" t="s">
        <v>9</v>
      </c>
      <c r="B84" s="23">
        <v>95000</v>
      </c>
      <c r="C84" s="21"/>
    </row>
    <row r="85" spans="1:11" ht="31.5" hidden="1" customHeight="1">
      <c r="A85" s="20" t="s">
        <v>8</v>
      </c>
      <c r="B85" s="22">
        <v>1800000</v>
      </c>
      <c r="C85" s="21"/>
    </row>
    <row r="86" spans="1:11" ht="33.75" hidden="1" customHeight="1">
      <c r="A86" s="20" t="s">
        <v>7</v>
      </c>
      <c r="B86" s="19">
        <f>(B84/B85)</f>
        <v>5.2777777777777778E-2</v>
      </c>
      <c r="C86" s="18"/>
    </row>
    <row r="87" spans="1:11" ht="33.75" hidden="1" customHeight="1" thickBot="1">
      <c r="A87" s="17" t="s">
        <v>6</v>
      </c>
      <c r="B87" s="16">
        <f>((B84/3)/50)</f>
        <v>633.33333333333337</v>
      </c>
      <c r="C87" s="15"/>
    </row>
    <row r="88" spans="1:11" ht="30.75" hidden="1" thickBot="1">
      <c r="A88" s="14" t="s">
        <v>5</v>
      </c>
      <c r="B88" s="13">
        <f>((B85/3)/50)</f>
        <v>12000</v>
      </c>
      <c r="C88" s="12"/>
    </row>
    <row r="89" spans="1:11" hidden="1">
      <c r="A89" s="7" t="s">
        <v>4</v>
      </c>
      <c r="B89" s="6"/>
      <c r="C89" s="6"/>
      <c r="D89" s="8" t="e">
        <f>#REF!</f>
        <v>#REF!</v>
      </c>
      <c r="E89" s="8" t="e">
        <f>D93</f>
        <v>#REF!</v>
      </c>
      <c r="F89" s="8"/>
      <c r="G89" s="8" t="e">
        <f>#REF!</f>
        <v>#REF!</v>
      </c>
      <c r="H89" s="8" t="e">
        <f>#REF!</f>
        <v>#REF!</v>
      </c>
      <c r="I89" s="8" t="e">
        <f>H93</f>
        <v>#REF!</v>
      </c>
      <c r="J89" s="8"/>
      <c r="K89" s="8" t="e">
        <f>#REF!</f>
        <v>#REF!</v>
      </c>
    </row>
    <row r="90" spans="1:11" hidden="1">
      <c r="A90" s="7" t="s">
        <v>3</v>
      </c>
      <c r="B90" s="6"/>
      <c r="C90" s="6"/>
      <c r="D90" s="8">
        <f>D22</f>
        <v>920693.76537599985</v>
      </c>
      <c r="E90" s="8">
        <f>E22</f>
        <v>1019339.5259519999</v>
      </c>
      <c r="F90" s="8"/>
      <c r="G90" s="11">
        <f>SUM(D90:E90)</f>
        <v>1940033.2913279999</v>
      </c>
      <c r="H90" s="8">
        <f>H22</f>
        <v>1427384.2239359999</v>
      </c>
      <c r="I90" s="8">
        <f>I22</f>
        <v>1526969.169792</v>
      </c>
      <c r="J90" s="8"/>
      <c r="K90" s="8">
        <f>SUM(H90:I90)</f>
        <v>2954353.3937280001</v>
      </c>
    </row>
    <row r="91" spans="1:11" hidden="1">
      <c r="A91" s="7" t="s">
        <v>2</v>
      </c>
      <c r="B91" s="6"/>
      <c r="C91" s="6"/>
      <c r="D91" s="9">
        <f>D24</f>
        <v>0</v>
      </c>
      <c r="E91" s="9">
        <f>E24</f>
        <v>-21820.442239411197</v>
      </c>
      <c r="F91" s="9"/>
      <c r="G91" s="10">
        <f>SUM(D91:E91)</f>
        <v>-21820.442239411197</v>
      </c>
      <c r="H91" s="9">
        <f>H24</f>
        <v>0</v>
      </c>
      <c r="I91" s="9">
        <f>I24</f>
        <v>-33829.006107283196</v>
      </c>
      <c r="J91" s="9"/>
      <c r="K91" s="8">
        <f>SUM(H91:I91)</f>
        <v>-33829.006107283196</v>
      </c>
    </row>
    <row r="92" spans="1:11" hidden="1">
      <c r="A92" s="7" t="s">
        <v>1</v>
      </c>
      <c r="B92" s="6">
        <f>100%-B27</f>
        <v>5.0000000000000044E-2</v>
      </c>
      <c r="C92" s="6"/>
      <c r="D92" s="9">
        <f>-D23*$B$92</f>
        <v>0</v>
      </c>
      <c r="E92" s="9">
        <f>-E23*$B$92</f>
        <v>-46034.688268800033</v>
      </c>
      <c r="F92" s="9"/>
      <c r="G92" s="9">
        <f>SUM(D92:E92)</f>
        <v>-46034.688268800033</v>
      </c>
      <c r="H92" s="9">
        <f>-H23*$B$92</f>
        <v>0</v>
      </c>
      <c r="I92" s="9">
        <f>-I23*$B$92</f>
        <v>-71369.211196800054</v>
      </c>
      <c r="J92" s="9"/>
      <c r="K92" s="8">
        <f>SUM(H92:I92)</f>
        <v>-71369.211196800054</v>
      </c>
    </row>
    <row r="93" spans="1:11" ht="15.75" hidden="1" thickBot="1">
      <c r="A93" s="7" t="s">
        <v>0</v>
      </c>
      <c r="B93" s="6"/>
      <c r="C93" s="6"/>
      <c r="D93" s="5" t="e">
        <f>SUM(D89:D92)</f>
        <v>#REF!</v>
      </c>
      <c r="E93" s="5" t="e">
        <f>SUM(E89:E92)</f>
        <v>#REF!</v>
      </c>
      <c r="F93" s="5"/>
      <c r="G93" s="5" t="e">
        <f>SUM(G89:G92)</f>
        <v>#REF!</v>
      </c>
      <c r="H93" s="5" t="e">
        <f>SUM(H89:H92)</f>
        <v>#REF!</v>
      </c>
      <c r="I93" s="5" t="e">
        <f>SUM(I89:I92)</f>
        <v>#REF!</v>
      </c>
      <c r="J93" s="5"/>
      <c r="K93" s="5" t="e">
        <f>SUM(K89:K92)</f>
        <v>#REF!</v>
      </c>
    </row>
    <row r="94" spans="1:11" hidden="1"/>
    <row r="95" spans="1:11" hidden="1"/>
    <row r="96" spans="1:11" s="3" customFormat="1" hidden="1">
      <c r="B96" s="4"/>
      <c r="C96" s="4"/>
    </row>
    <row r="97" spans="2:11" s="3" customFormat="1" hidden="1">
      <c r="B97" s="4"/>
      <c r="C97" s="4"/>
    </row>
    <row r="98" spans="2:11" hidden="1">
      <c r="G98" s="3">
        <f>G45-G51</f>
        <v>142492.4925140292</v>
      </c>
      <c r="K98" s="3">
        <f>K45+K49</f>
        <v>153768.44780821595</v>
      </c>
    </row>
    <row r="99" spans="2:11" hidden="1"/>
    <row r="100" spans="2:11" hidden="1"/>
    <row r="101" spans="2:11" hidden="1"/>
  </sheetData>
  <mergeCells count="7">
    <mergeCell ref="A69:K69"/>
    <mergeCell ref="B5:C5"/>
    <mergeCell ref="A1:B1"/>
    <mergeCell ref="H3:K3"/>
    <mergeCell ref="D4:G4"/>
    <mergeCell ref="H4:K4"/>
    <mergeCell ref="A68:K68"/>
  </mergeCells>
  <pageMargins left="0.25" right="0.25" top="0.75" bottom="0.75" header="0.3" footer="0.3"/>
  <pageSetup paperSize="9" scale="4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F30"/>
  <sheetViews>
    <sheetView tabSelected="1" zoomScaleNormal="100" workbookViewId="0">
      <selection activeCell="F12" sqref="F12"/>
    </sheetView>
  </sheetViews>
  <sheetFormatPr defaultRowHeight="14.1" customHeight="1"/>
  <cols>
    <col min="1" max="1" width="9.140625" style="252"/>
    <col min="2" max="2" width="37.42578125" style="252" bestFit="1" customWidth="1"/>
    <col min="3" max="3" width="6.85546875" style="252" customWidth="1"/>
    <col min="4" max="4" width="45.5703125" style="308" customWidth="1"/>
    <col min="5" max="5" width="9.140625" style="252"/>
    <col min="6" max="6" width="18" style="252" bestFit="1" customWidth="1"/>
    <col min="7" max="245" width="9.140625" style="252"/>
    <col min="246" max="246" width="3.7109375" style="252" customWidth="1"/>
    <col min="247" max="247" width="28.140625" style="252" customWidth="1"/>
    <col min="248" max="248" width="12.42578125" style="252" customWidth="1"/>
    <col min="249" max="249" width="7.140625" style="252" bestFit="1" customWidth="1"/>
    <col min="250" max="250" width="14.7109375" style="252" customWidth="1"/>
    <col min="251" max="251" width="15" style="252" customWidth="1"/>
    <col min="252" max="501" width="9.140625" style="252"/>
    <col min="502" max="502" width="3.7109375" style="252" customWidth="1"/>
    <col min="503" max="503" width="28.140625" style="252" customWidth="1"/>
    <col min="504" max="504" width="12.42578125" style="252" customWidth="1"/>
    <col min="505" max="505" width="7.140625" style="252" bestFit="1" customWidth="1"/>
    <col min="506" max="506" width="14.7109375" style="252" customWidth="1"/>
    <col min="507" max="507" width="15" style="252" customWidth="1"/>
    <col min="508" max="757" width="9.140625" style="252"/>
    <col min="758" max="758" width="3.7109375" style="252" customWidth="1"/>
    <col min="759" max="759" width="28.140625" style="252" customWidth="1"/>
    <col min="760" max="760" width="12.42578125" style="252" customWidth="1"/>
    <col min="761" max="761" width="7.140625" style="252" bestFit="1" customWidth="1"/>
    <col min="762" max="762" width="14.7109375" style="252" customWidth="1"/>
    <col min="763" max="763" width="15" style="252" customWidth="1"/>
    <col min="764" max="1013" width="9.140625" style="252"/>
    <col min="1014" max="1014" width="3.7109375" style="252" customWidth="1"/>
    <col min="1015" max="1015" width="28.140625" style="252" customWidth="1"/>
    <col min="1016" max="1016" width="12.42578125" style="252" customWidth="1"/>
    <col min="1017" max="1017" width="7.140625" style="252" bestFit="1" customWidth="1"/>
    <col min="1018" max="1018" width="14.7109375" style="252" customWidth="1"/>
    <col min="1019" max="1019" width="15" style="252" customWidth="1"/>
    <col min="1020" max="1269" width="9.140625" style="252"/>
    <col min="1270" max="1270" width="3.7109375" style="252" customWidth="1"/>
    <col min="1271" max="1271" width="28.140625" style="252" customWidth="1"/>
    <col min="1272" max="1272" width="12.42578125" style="252" customWidth="1"/>
    <col min="1273" max="1273" width="7.140625" style="252" bestFit="1" customWidth="1"/>
    <col min="1274" max="1274" width="14.7109375" style="252" customWidth="1"/>
    <col min="1275" max="1275" width="15" style="252" customWidth="1"/>
    <col min="1276" max="1525" width="9.140625" style="252"/>
    <col min="1526" max="1526" width="3.7109375" style="252" customWidth="1"/>
    <col min="1527" max="1527" width="28.140625" style="252" customWidth="1"/>
    <col min="1528" max="1528" width="12.42578125" style="252" customWidth="1"/>
    <col min="1529" max="1529" width="7.140625" style="252" bestFit="1" customWidth="1"/>
    <col min="1530" max="1530" width="14.7109375" style="252" customWidth="1"/>
    <col min="1531" max="1531" width="15" style="252" customWidth="1"/>
    <col min="1532" max="1781" width="9.140625" style="252"/>
    <col min="1782" max="1782" width="3.7109375" style="252" customWidth="1"/>
    <col min="1783" max="1783" width="28.140625" style="252" customWidth="1"/>
    <col min="1784" max="1784" width="12.42578125" style="252" customWidth="1"/>
    <col min="1785" max="1785" width="7.140625" style="252" bestFit="1" customWidth="1"/>
    <col min="1786" max="1786" width="14.7109375" style="252" customWidth="1"/>
    <col min="1787" max="1787" width="15" style="252" customWidth="1"/>
    <col min="1788" max="2037" width="9.140625" style="252"/>
    <col min="2038" max="2038" width="3.7109375" style="252" customWidth="1"/>
    <col min="2039" max="2039" width="28.140625" style="252" customWidth="1"/>
    <col min="2040" max="2040" width="12.42578125" style="252" customWidth="1"/>
    <col min="2041" max="2041" width="7.140625" style="252" bestFit="1" customWidth="1"/>
    <col min="2042" max="2042" width="14.7109375" style="252" customWidth="1"/>
    <col min="2043" max="2043" width="15" style="252" customWidth="1"/>
    <col min="2044" max="2293" width="9.140625" style="252"/>
    <col min="2294" max="2294" width="3.7109375" style="252" customWidth="1"/>
    <col min="2295" max="2295" width="28.140625" style="252" customWidth="1"/>
    <col min="2296" max="2296" width="12.42578125" style="252" customWidth="1"/>
    <col min="2297" max="2297" width="7.140625" style="252" bestFit="1" customWidth="1"/>
    <col min="2298" max="2298" width="14.7109375" style="252" customWidth="1"/>
    <col min="2299" max="2299" width="15" style="252" customWidth="1"/>
    <col min="2300" max="2549" width="9.140625" style="252"/>
    <col min="2550" max="2550" width="3.7109375" style="252" customWidth="1"/>
    <col min="2551" max="2551" width="28.140625" style="252" customWidth="1"/>
    <col min="2552" max="2552" width="12.42578125" style="252" customWidth="1"/>
    <col min="2553" max="2553" width="7.140625" style="252" bestFit="1" customWidth="1"/>
    <col min="2554" max="2554" width="14.7109375" style="252" customWidth="1"/>
    <col min="2555" max="2555" width="15" style="252" customWidth="1"/>
    <col min="2556" max="2805" width="9.140625" style="252"/>
    <col min="2806" max="2806" width="3.7109375" style="252" customWidth="1"/>
    <col min="2807" max="2807" width="28.140625" style="252" customWidth="1"/>
    <col min="2808" max="2808" width="12.42578125" style="252" customWidth="1"/>
    <col min="2809" max="2809" width="7.140625" style="252" bestFit="1" customWidth="1"/>
    <col min="2810" max="2810" width="14.7109375" style="252" customWidth="1"/>
    <col min="2811" max="2811" width="15" style="252" customWidth="1"/>
    <col min="2812" max="3061" width="9.140625" style="252"/>
    <col min="3062" max="3062" width="3.7109375" style="252" customWidth="1"/>
    <col min="3063" max="3063" width="28.140625" style="252" customWidth="1"/>
    <col min="3064" max="3064" width="12.42578125" style="252" customWidth="1"/>
    <col min="3065" max="3065" width="7.140625" style="252" bestFit="1" customWidth="1"/>
    <col min="3066" max="3066" width="14.7109375" style="252" customWidth="1"/>
    <col min="3067" max="3067" width="15" style="252" customWidth="1"/>
    <col min="3068" max="3317" width="9.140625" style="252"/>
    <col min="3318" max="3318" width="3.7109375" style="252" customWidth="1"/>
    <col min="3319" max="3319" width="28.140625" style="252" customWidth="1"/>
    <col min="3320" max="3320" width="12.42578125" style="252" customWidth="1"/>
    <col min="3321" max="3321" width="7.140625" style="252" bestFit="1" customWidth="1"/>
    <col min="3322" max="3322" width="14.7109375" style="252" customWidth="1"/>
    <col min="3323" max="3323" width="15" style="252" customWidth="1"/>
    <col min="3324" max="3573" width="9.140625" style="252"/>
    <col min="3574" max="3574" width="3.7109375" style="252" customWidth="1"/>
    <col min="3575" max="3575" width="28.140625" style="252" customWidth="1"/>
    <col min="3576" max="3576" width="12.42578125" style="252" customWidth="1"/>
    <col min="3577" max="3577" width="7.140625" style="252" bestFit="1" customWidth="1"/>
    <col min="3578" max="3578" width="14.7109375" style="252" customWidth="1"/>
    <col min="3579" max="3579" width="15" style="252" customWidth="1"/>
    <col min="3580" max="3829" width="9.140625" style="252"/>
    <col min="3830" max="3830" width="3.7109375" style="252" customWidth="1"/>
    <col min="3831" max="3831" width="28.140625" style="252" customWidth="1"/>
    <col min="3832" max="3832" width="12.42578125" style="252" customWidth="1"/>
    <col min="3833" max="3833" width="7.140625" style="252" bestFit="1" customWidth="1"/>
    <col min="3834" max="3834" width="14.7109375" style="252" customWidth="1"/>
    <col min="3835" max="3835" width="15" style="252" customWidth="1"/>
    <col min="3836" max="4085" width="9.140625" style="252"/>
    <col min="4086" max="4086" width="3.7109375" style="252" customWidth="1"/>
    <col min="4087" max="4087" width="28.140625" style="252" customWidth="1"/>
    <col min="4088" max="4088" width="12.42578125" style="252" customWidth="1"/>
    <col min="4089" max="4089" width="7.140625" style="252" bestFit="1" customWidth="1"/>
    <col min="4090" max="4090" width="14.7109375" style="252" customWidth="1"/>
    <col min="4091" max="4091" width="15" style="252" customWidth="1"/>
    <col min="4092" max="4341" width="9.140625" style="252"/>
    <col min="4342" max="4342" width="3.7109375" style="252" customWidth="1"/>
    <col min="4343" max="4343" width="28.140625" style="252" customWidth="1"/>
    <col min="4344" max="4344" width="12.42578125" style="252" customWidth="1"/>
    <col min="4345" max="4345" width="7.140625" style="252" bestFit="1" customWidth="1"/>
    <col min="4346" max="4346" width="14.7109375" style="252" customWidth="1"/>
    <col min="4347" max="4347" width="15" style="252" customWidth="1"/>
    <col min="4348" max="4597" width="9.140625" style="252"/>
    <col min="4598" max="4598" width="3.7109375" style="252" customWidth="1"/>
    <col min="4599" max="4599" width="28.140625" style="252" customWidth="1"/>
    <col min="4600" max="4600" width="12.42578125" style="252" customWidth="1"/>
    <col min="4601" max="4601" width="7.140625" style="252" bestFit="1" customWidth="1"/>
    <col min="4602" max="4602" width="14.7109375" style="252" customWidth="1"/>
    <col min="4603" max="4603" width="15" style="252" customWidth="1"/>
    <col min="4604" max="4853" width="9.140625" style="252"/>
    <col min="4854" max="4854" width="3.7109375" style="252" customWidth="1"/>
    <col min="4855" max="4855" width="28.140625" style="252" customWidth="1"/>
    <col min="4856" max="4856" width="12.42578125" style="252" customWidth="1"/>
    <col min="4857" max="4857" width="7.140625" style="252" bestFit="1" customWidth="1"/>
    <col min="4858" max="4858" width="14.7109375" style="252" customWidth="1"/>
    <col min="4859" max="4859" width="15" style="252" customWidth="1"/>
    <col min="4860" max="5109" width="9.140625" style="252"/>
    <col min="5110" max="5110" width="3.7109375" style="252" customWidth="1"/>
    <col min="5111" max="5111" width="28.140625" style="252" customWidth="1"/>
    <col min="5112" max="5112" width="12.42578125" style="252" customWidth="1"/>
    <col min="5113" max="5113" width="7.140625" style="252" bestFit="1" customWidth="1"/>
    <col min="5114" max="5114" width="14.7109375" style="252" customWidth="1"/>
    <col min="5115" max="5115" width="15" style="252" customWidth="1"/>
    <col min="5116" max="5365" width="9.140625" style="252"/>
    <col min="5366" max="5366" width="3.7109375" style="252" customWidth="1"/>
    <col min="5367" max="5367" width="28.140625" style="252" customWidth="1"/>
    <col min="5368" max="5368" width="12.42578125" style="252" customWidth="1"/>
    <col min="5369" max="5369" width="7.140625" style="252" bestFit="1" customWidth="1"/>
    <col min="5370" max="5370" width="14.7109375" style="252" customWidth="1"/>
    <col min="5371" max="5371" width="15" style="252" customWidth="1"/>
    <col min="5372" max="5621" width="9.140625" style="252"/>
    <col min="5622" max="5622" width="3.7109375" style="252" customWidth="1"/>
    <col min="5623" max="5623" width="28.140625" style="252" customWidth="1"/>
    <col min="5624" max="5624" width="12.42578125" style="252" customWidth="1"/>
    <col min="5625" max="5625" width="7.140625" style="252" bestFit="1" customWidth="1"/>
    <col min="5626" max="5626" width="14.7109375" style="252" customWidth="1"/>
    <col min="5627" max="5627" width="15" style="252" customWidth="1"/>
    <col min="5628" max="5877" width="9.140625" style="252"/>
    <col min="5878" max="5878" width="3.7109375" style="252" customWidth="1"/>
    <col min="5879" max="5879" width="28.140625" style="252" customWidth="1"/>
    <col min="5880" max="5880" width="12.42578125" style="252" customWidth="1"/>
    <col min="5881" max="5881" width="7.140625" style="252" bestFit="1" customWidth="1"/>
    <col min="5882" max="5882" width="14.7109375" style="252" customWidth="1"/>
    <col min="5883" max="5883" width="15" style="252" customWidth="1"/>
    <col min="5884" max="6133" width="9.140625" style="252"/>
    <col min="6134" max="6134" width="3.7109375" style="252" customWidth="1"/>
    <col min="6135" max="6135" width="28.140625" style="252" customWidth="1"/>
    <col min="6136" max="6136" width="12.42578125" style="252" customWidth="1"/>
    <col min="6137" max="6137" width="7.140625" style="252" bestFit="1" customWidth="1"/>
    <col min="6138" max="6138" width="14.7109375" style="252" customWidth="1"/>
    <col min="6139" max="6139" width="15" style="252" customWidth="1"/>
    <col min="6140" max="6389" width="9.140625" style="252"/>
    <col min="6390" max="6390" width="3.7109375" style="252" customWidth="1"/>
    <col min="6391" max="6391" width="28.140625" style="252" customWidth="1"/>
    <col min="6392" max="6392" width="12.42578125" style="252" customWidth="1"/>
    <col min="6393" max="6393" width="7.140625" style="252" bestFit="1" customWidth="1"/>
    <col min="6394" max="6394" width="14.7109375" style="252" customWidth="1"/>
    <col min="6395" max="6395" width="15" style="252" customWidth="1"/>
    <col min="6396" max="6645" width="9.140625" style="252"/>
    <col min="6646" max="6646" width="3.7109375" style="252" customWidth="1"/>
    <col min="6647" max="6647" width="28.140625" style="252" customWidth="1"/>
    <col min="6648" max="6648" width="12.42578125" style="252" customWidth="1"/>
    <col min="6649" max="6649" width="7.140625" style="252" bestFit="1" customWidth="1"/>
    <col min="6650" max="6650" width="14.7109375" style="252" customWidth="1"/>
    <col min="6651" max="6651" width="15" style="252" customWidth="1"/>
    <col min="6652" max="6901" width="9.140625" style="252"/>
    <col min="6902" max="6902" width="3.7109375" style="252" customWidth="1"/>
    <col min="6903" max="6903" width="28.140625" style="252" customWidth="1"/>
    <col min="6904" max="6904" width="12.42578125" style="252" customWidth="1"/>
    <col min="6905" max="6905" width="7.140625" style="252" bestFit="1" customWidth="1"/>
    <col min="6906" max="6906" width="14.7109375" style="252" customWidth="1"/>
    <col min="6907" max="6907" width="15" style="252" customWidth="1"/>
    <col min="6908" max="7157" width="9.140625" style="252"/>
    <col min="7158" max="7158" width="3.7109375" style="252" customWidth="1"/>
    <col min="7159" max="7159" width="28.140625" style="252" customWidth="1"/>
    <col min="7160" max="7160" width="12.42578125" style="252" customWidth="1"/>
    <col min="7161" max="7161" width="7.140625" style="252" bestFit="1" customWidth="1"/>
    <col min="7162" max="7162" width="14.7109375" style="252" customWidth="1"/>
    <col min="7163" max="7163" width="15" style="252" customWidth="1"/>
    <col min="7164" max="7413" width="9.140625" style="252"/>
    <col min="7414" max="7414" width="3.7109375" style="252" customWidth="1"/>
    <col min="7415" max="7415" width="28.140625" style="252" customWidth="1"/>
    <col min="7416" max="7416" width="12.42578125" style="252" customWidth="1"/>
    <col min="7417" max="7417" width="7.140625" style="252" bestFit="1" customWidth="1"/>
    <col min="7418" max="7418" width="14.7109375" style="252" customWidth="1"/>
    <col min="7419" max="7419" width="15" style="252" customWidth="1"/>
    <col min="7420" max="7669" width="9.140625" style="252"/>
    <col min="7670" max="7670" width="3.7109375" style="252" customWidth="1"/>
    <col min="7671" max="7671" width="28.140625" style="252" customWidth="1"/>
    <col min="7672" max="7672" width="12.42578125" style="252" customWidth="1"/>
    <col min="7673" max="7673" width="7.140625" style="252" bestFit="1" customWidth="1"/>
    <col min="7674" max="7674" width="14.7109375" style="252" customWidth="1"/>
    <col min="7675" max="7675" width="15" style="252" customWidth="1"/>
    <col min="7676" max="7925" width="9.140625" style="252"/>
    <col min="7926" max="7926" width="3.7109375" style="252" customWidth="1"/>
    <col min="7927" max="7927" width="28.140625" style="252" customWidth="1"/>
    <col min="7928" max="7928" width="12.42578125" style="252" customWidth="1"/>
    <col min="7929" max="7929" width="7.140625" style="252" bestFit="1" customWidth="1"/>
    <col min="7930" max="7930" width="14.7109375" style="252" customWidth="1"/>
    <col min="7931" max="7931" width="15" style="252" customWidth="1"/>
    <col min="7932" max="8181" width="9.140625" style="252"/>
    <col min="8182" max="8182" width="3.7109375" style="252" customWidth="1"/>
    <col min="8183" max="8183" width="28.140625" style="252" customWidth="1"/>
    <col min="8184" max="8184" width="12.42578125" style="252" customWidth="1"/>
    <col min="8185" max="8185" width="7.140625" style="252" bestFit="1" customWidth="1"/>
    <col min="8186" max="8186" width="14.7109375" style="252" customWidth="1"/>
    <col min="8187" max="8187" width="15" style="252" customWidth="1"/>
    <col min="8188" max="8437" width="9.140625" style="252"/>
    <col min="8438" max="8438" width="3.7109375" style="252" customWidth="1"/>
    <col min="8439" max="8439" width="28.140625" style="252" customWidth="1"/>
    <col min="8440" max="8440" width="12.42578125" style="252" customWidth="1"/>
    <col min="8441" max="8441" width="7.140625" style="252" bestFit="1" customWidth="1"/>
    <col min="8442" max="8442" width="14.7109375" style="252" customWidth="1"/>
    <col min="8443" max="8443" width="15" style="252" customWidth="1"/>
    <col min="8444" max="8693" width="9.140625" style="252"/>
    <col min="8694" max="8694" width="3.7109375" style="252" customWidth="1"/>
    <col min="8695" max="8695" width="28.140625" style="252" customWidth="1"/>
    <col min="8696" max="8696" width="12.42578125" style="252" customWidth="1"/>
    <col min="8697" max="8697" width="7.140625" style="252" bestFit="1" customWidth="1"/>
    <col min="8698" max="8698" width="14.7109375" style="252" customWidth="1"/>
    <col min="8699" max="8699" width="15" style="252" customWidth="1"/>
    <col min="8700" max="8949" width="9.140625" style="252"/>
    <col min="8950" max="8950" width="3.7109375" style="252" customWidth="1"/>
    <col min="8951" max="8951" width="28.140625" style="252" customWidth="1"/>
    <col min="8952" max="8952" width="12.42578125" style="252" customWidth="1"/>
    <col min="8953" max="8953" width="7.140625" style="252" bestFit="1" customWidth="1"/>
    <col min="8954" max="8954" width="14.7109375" style="252" customWidth="1"/>
    <col min="8955" max="8955" width="15" style="252" customWidth="1"/>
    <col min="8956" max="9205" width="9.140625" style="252"/>
    <col min="9206" max="9206" width="3.7109375" style="252" customWidth="1"/>
    <col min="9207" max="9207" width="28.140625" style="252" customWidth="1"/>
    <col min="9208" max="9208" width="12.42578125" style="252" customWidth="1"/>
    <col min="9209" max="9209" width="7.140625" style="252" bestFit="1" customWidth="1"/>
    <col min="9210" max="9210" width="14.7109375" style="252" customWidth="1"/>
    <col min="9211" max="9211" width="15" style="252" customWidth="1"/>
    <col min="9212" max="9461" width="9.140625" style="252"/>
    <col min="9462" max="9462" width="3.7109375" style="252" customWidth="1"/>
    <col min="9463" max="9463" width="28.140625" style="252" customWidth="1"/>
    <col min="9464" max="9464" width="12.42578125" style="252" customWidth="1"/>
    <col min="9465" max="9465" width="7.140625" style="252" bestFit="1" customWidth="1"/>
    <col min="9466" max="9466" width="14.7109375" style="252" customWidth="1"/>
    <col min="9467" max="9467" width="15" style="252" customWidth="1"/>
    <col min="9468" max="9717" width="9.140625" style="252"/>
    <col min="9718" max="9718" width="3.7109375" style="252" customWidth="1"/>
    <col min="9719" max="9719" width="28.140625" style="252" customWidth="1"/>
    <col min="9720" max="9720" width="12.42578125" style="252" customWidth="1"/>
    <col min="9721" max="9721" width="7.140625" style="252" bestFit="1" customWidth="1"/>
    <col min="9722" max="9722" width="14.7109375" style="252" customWidth="1"/>
    <col min="9723" max="9723" width="15" style="252" customWidth="1"/>
    <col min="9724" max="9973" width="9.140625" style="252"/>
    <col min="9974" max="9974" width="3.7109375" style="252" customWidth="1"/>
    <col min="9975" max="9975" width="28.140625" style="252" customWidth="1"/>
    <col min="9976" max="9976" width="12.42578125" style="252" customWidth="1"/>
    <col min="9977" max="9977" width="7.140625" style="252" bestFit="1" customWidth="1"/>
    <col min="9978" max="9978" width="14.7109375" style="252" customWidth="1"/>
    <col min="9979" max="9979" width="15" style="252" customWidth="1"/>
    <col min="9980" max="10229" width="9.140625" style="252"/>
    <col min="10230" max="10230" width="3.7109375" style="252" customWidth="1"/>
    <col min="10231" max="10231" width="28.140625" style="252" customWidth="1"/>
    <col min="10232" max="10232" width="12.42578125" style="252" customWidth="1"/>
    <col min="10233" max="10233" width="7.140625" style="252" bestFit="1" customWidth="1"/>
    <col min="10234" max="10234" width="14.7109375" style="252" customWidth="1"/>
    <col min="10235" max="10235" width="15" style="252" customWidth="1"/>
    <col min="10236" max="10485" width="9.140625" style="252"/>
    <col min="10486" max="10486" width="3.7109375" style="252" customWidth="1"/>
    <col min="10487" max="10487" width="28.140625" style="252" customWidth="1"/>
    <col min="10488" max="10488" width="12.42578125" style="252" customWidth="1"/>
    <col min="10489" max="10489" width="7.140625" style="252" bestFit="1" customWidth="1"/>
    <col min="10490" max="10490" width="14.7109375" style="252" customWidth="1"/>
    <col min="10491" max="10491" width="15" style="252" customWidth="1"/>
    <col min="10492" max="10741" width="9.140625" style="252"/>
    <col min="10742" max="10742" width="3.7109375" style="252" customWidth="1"/>
    <col min="10743" max="10743" width="28.140625" style="252" customWidth="1"/>
    <col min="10744" max="10744" width="12.42578125" style="252" customWidth="1"/>
    <col min="10745" max="10745" width="7.140625" style="252" bestFit="1" customWidth="1"/>
    <col min="10746" max="10746" width="14.7109375" style="252" customWidth="1"/>
    <col min="10747" max="10747" width="15" style="252" customWidth="1"/>
    <col min="10748" max="10997" width="9.140625" style="252"/>
    <col min="10998" max="10998" width="3.7109375" style="252" customWidth="1"/>
    <col min="10999" max="10999" width="28.140625" style="252" customWidth="1"/>
    <col min="11000" max="11000" width="12.42578125" style="252" customWidth="1"/>
    <col min="11001" max="11001" width="7.140625" style="252" bestFit="1" customWidth="1"/>
    <col min="11002" max="11002" width="14.7109375" style="252" customWidth="1"/>
    <col min="11003" max="11003" width="15" style="252" customWidth="1"/>
    <col min="11004" max="11253" width="9.140625" style="252"/>
    <col min="11254" max="11254" width="3.7109375" style="252" customWidth="1"/>
    <col min="11255" max="11255" width="28.140625" style="252" customWidth="1"/>
    <col min="11256" max="11256" width="12.42578125" style="252" customWidth="1"/>
    <col min="11257" max="11257" width="7.140625" style="252" bestFit="1" customWidth="1"/>
    <col min="11258" max="11258" width="14.7109375" style="252" customWidth="1"/>
    <col min="11259" max="11259" width="15" style="252" customWidth="1"/>
    <col min="11260" max="11509" width="9.140625" style="252"/>
    <col min="11510" max="11510" width="3.7109375" style="252" customWidth="1"/>
    <col min="11511" max="11511" width="28.140625" style="252" customWidth="1"/>
    <col min="11512" max="11512" width="12.42578125" style="252" customWidth="1"/>
    <col min="11513" max="11513" width="7.140625" style="252" bestFit="1" customWidth="1"/>
    <col min="11514" max="11514" width="14.7109375" style="252" customWidth="1"/>
    <col min="11515" max="11515" width="15" style="252" customWidth="1"/>
    <col min="11516" max="11765" width="9.140625" style="252"/>
    <col min="11766" max="11766" width="3.7109375" style="252" customWidth="1"/>
    <col min="11767" max="11767" width="28.140625" style="252" customWidth="1"/>
    <col min="11768" max="11768" width="12.42578125" style="252" customWidth="1"/>
    <col min="11769" max="11769" width="7.140625" style="252" bestFit="1" customWidth="1"/>
    <col min="11770" max="11770" width="14.7109375" style="252" customWidth="1"/>
    <col min="11771" max="11771" width="15" style="252" customWidth="1"/>
    <col min="11772" max="12021" width="9.140625" style="252"/>
    <col min="12022" max="12022" width="3.7109375" style="252" customWidth="1"/>
    <col min="12023" max="12023" width="28.140625" style="252" customWidth="1"/>
    <col min="12024" max="12024" width="12.42578125" style="252" customWidth="1"/>
    <col min="12025" max="12025" width="7.140625" style="252" bestFit="1" customWidth="1"/>
    <col min="12026" max="12026" width="14.7109375" style="252" customWidth="1"/>
    <col min="12027" max="12027" width="15" style="252" customWidth="1"/>
    <col min="12028" max="12277" width="9.140625" style="252"/>
    <col min="12278" max="12278" width="3.7109375" style="252" customWidth="1"/>
    <col min="12279" max="12279" width="28.140625" style="252" customWidth="1"/>
    <col min="12280" max="12280" width="12.42578125" style="252" customWidth="1"/>
    <col min="12281" max="12281" width="7.140625" style="252" bestFit="1" customWidth="1"/>
    <col min="12282" max="12282" width="14.7109375" style="252" customWidth="1"/>
    <col min="12283" max="12283" width="15" style="252" customWidth="1"/>
    <col min="12284" max="12533" width="9.140625" style="252"/>
    <col min="12534" max="12534" width="3.7109375" style="252" customWidth="1"/>
    <col min="12535" max="12535" width="28.140625" style="252" customWidth="1"/>
    <col min="12536" max="12536" width="12.42578125" style="252" customWidth="1"/>
    <col min="12537" max="12537" width="7.140625" style="252" bestFit="1" customWidth="1"/>
    <col min="12538" max="12538" width="14.7109375" style="252" customWidth="1"/>
    <col min="12539" max="12539" width="15" style="252" customWidth="1"/>
    <col min="12540" max="12789" width="9.140625" style="252"/>
    <col min="12790" max="12790" width="3.7109375" style="252" customWidth="1"/>
    <col min="12791" max="12791" width="28.140625" style="252" customWidth="1"/>
    <col min="12792" max="12792" width="12.42578125" style="252" customWidth="1"/>
    <col min="12793" max="12793" width="7.140625" style="252" bestFit="1" customWidth="1"/>
    <col min="12794" max="12794" width="14.7109375" style="252" customWidth="1"/>
    <col min="12795" max="12795" width="15" style="252" customWidth="1"/>
    <col min="12796" max="13045" width="9.140625" style="252"/>
    <col min="13046" max="13046" width="3.7109375" style="252" customWidth="1"/>
    <col min="13047" max="13047" width="28.140625" style="252" customWidth="1"/>
    <col min="13048" max="13048" width="12.42578125" style="252" customWidth="1"/>
    <col min="13049" max="13049" width="7.140625" style="252" bestFit="1" customWidth="1"/>
    <col min="13050" max="13050" width="14.7109375" style="252" customWidth="1"/>
    <col min="13051" max="13051" width="15" style="252" customWidth="1"/>
    <col min="13052" max="13301" width="9.140625" style="252"/>
    <col min="13302" max="13302" width="3.7109375" style="252" customWidth="1"/>
    <col min="13303" max="13303" width="28.140625" style="252" customWidth="1"/>
    <col min="13304" max="13304" width="12.42578125" style="252" customWidth="1"/>
    <col min="13305" max="13305" width="7.140625" style="252" bestFit="1" customWidth="1"/>
    <col min="13306" max="13306" width="14.7109375" style="252" customWidth="1"/>
    <col min="13307" max="13307" width="15" style="252" customWidth="1"/>
    <col min="13308" max="13557" width="9.140625" style="252"/>
    <col min="13558" max="13558" width="3.7109375" style="252" customWidth="1"/>
    <col min="13559" max="13559" width="28.140625" style="252" customWidth="1"/>
    <col min="13560" max="13560" width="12.42578125" style="252" customWidth="1"/>
    <col min="13561" max="13561" width="7.140625" style="252" bestFit="1" customWidth="1"/>
    <col min="13562" max="13562" width="14.7109375" style="252" customWidth="1"/>
    <col min="13563" max="13563" width="15" style="252" customWidth="1"/>
    <col min="13564" max="13813" width="9.140625" style="252"/>
    <col min="13814" max="13814" width="3.7109375" style="252" customWidth="1"/>
    <col min="13815" max="13815" width="28.140625" style="252" customWidth="1"/>
    <col min="13816" max="13816" width="12.42578125" style="252" customWidth="1"/>
    <col min="13817" max="13817" width="7.140625" style="252" bestFit="1" customWidth="1"/>
    <col min="13818" max="13818" width="14.7109375" style="252" customWidth="1"/>
    <col min="13819" max="13819" width="15" style="252" customWidth="1"/>
    <col min="13820" max="14069" width="9.140625" style="252"/>
    <col min="14070" max="14070" width="3.7109375" style="252" customWidth="1"/>
    <col min="14071" max="14071" width="28.140625" style="252" customWidth="1"/>
    <col min="14072" max="14072" width="12.42578125" style="252" customWidth="1"/>
    <col min="14073" max="14073" width="7.140625" style="252" bestFit="1" customWidth="1"/>
    <col min="14074" max="14074" width="14.7109375" style="252" customWidth="1"/>
    <col min="14075" max="14075" width="15" style="252" customWidth="1"/>
    <col min="14076" max="14325" width="9.140625" style="252"/>
    <col min="14326" max="14326" width="3.7109375" style="252" customWidth="1"/>
    <col min="14327" max="14327" width="28.140625" style="252" customWidth="1"/>
    <col min="14328" max="14328" width="12.42578125" style="252" customWidth="1"/>
    <col min="14329" max="14329" width="7.140625" style="252" bestFit="1" customWidth="1"/>
    <col min="14330" max="14330" width="14.7109375" style="252" customWidth="1"/>
    <col min="14331" max="14331" width="15" style="252" customWidth="1"/>
    <col min="14332" max="14581" width="9.140625" style="252"/>
    <col min="14582" max="14582" width="3.7109375" style="252" customWidth="1"/>
    <col min="14583" max="14583" width="28.140625" style="252" customWidth="1"/>
    <col min="14584" max="14584" width="12.42578125" style="252" customWidth="1"/>
    <col min="14585" max="14585" width="7.140625" style="252" bestFit="1" customWidth="1"/>
    <col min="14586" max="14586" width="14.7109375" style="252" customWidth="1"/>
    <col min="14587" max="14587" width="15" style="252" customWidth="1"/>
    <col min="14588" max="14837" width="9.140625" style="252"/>
    <col min="14838" max="14838" width="3.7109375" style="252" customWidth="1"/>
    <col min="14839" max="14839" width="28.140625" style="252" customWidth="1"/>
    <col min="14840" max="14840" width="12.42578125" style="252" customWidth="1"/>
    <col min="14841" max="14841" width="7.140625" style="252" bestFit="1" customWidth="1"/>
    <col min="14842" max="14842" width="14.7109375" style="252" customWidth="1"/>
    <col min="14843" max="14843" width="15" style="252" customWidth="1"/>
    <col min="14844" max="15093" width="9.140625" style="252"/>
    <col min="15094" max="15094" width="3.7109375" style="252" customWidth="1"/>
    <col min="15095" max="15095" width="28.140625" style="252" customWidth="1"/>
    <col min="15096" max="15096" width="12.42578125" style="252" customWidth="1"/>
    <col min="15097" max="15097" width="7.140625" style="252" bestFit="1" customWidth="1"/>
    <col min="15098" max="15098" width="14.7109375" style="252" customWidth="1"/>
    <col min="15099" max="15099" width="15" style="252" customWidth="1"/>
    <col min="15100" max="15349" width="9.140625" style="252"/>
    <col min="15350" max="15350" width="3.7109375" style="252" customWidth="1"/>
    <col min="15351" max="15351" width="28.140625" style="252" customWidth="1"/>
    <col min="15352" max="15352" width="12.42578125" style="252" customWidth="1"/>
    <col min="15353" max="15353" width="7.140625" style="252" bestFit="1" customWidth="1"/>
    <col min="15354" max="15354" width="14.7109375" style="252" customWidth="1"/>
    <col min="15355" max="15355" width="15" style="252" customWidth="1"/>
    <col min="15356" max="15605" width="9.140625" style="252"/>
    <col min="15606" max="15606" width="3.7109375" style="252" customWidth="1"/>
    <col min="15607" max="15607" width="28.140625" style="252" customWidth="1"/>
    <col min="15608" max="15608" width="12.42578125" style="252" customWidth="1"/>
    <col min="15609" max="15609" width="7.140625" style="252" bestFit="1" customWidth="1"/>
    <col min="15610" max="15610" width="14.7109375" style="252" customWidth="1"/>
    <col min="15611" max="15611" width="15" style="252" customWidth="1"/>
    <col min="15612" max="15861" width="9.140625" style="252"/>
    <col min="15862" max="15862" width="3.7109375" style="252" customWidth="1"/>
    <col min="15863" max="15863" width="28.140625" style="252" customWidth="1"/>
    <col min="15864" max="15864" width="12.42578125" style="252" customWidth="1"/>
    <col min="15865" max="15865" width="7.140625" style="252" bestFit="1" customWidth="1"/>
    <col min="15866" max="15866" width="14.7109375" style="252" customWidth="1"/>
    <col min="15867" max="15867" width="15" style="252" customWidth="1"/>
    <col min="15868" max="16117" width="9.140625" style="252"/>
    <col min="16118" max="16118" width="3.7109375" style="252" customWidth="1"/>
    <col min="16119" max="16119" width="28.140625" style="252" customWidth="1"/>
    <col min="16120" max="16120" width="12.42578125" style="252" customWidth="1"/>
    <col min="16121" max="16121" width="7.140625" style="252" bestFit="1" customWidth="1"/>
    <col min="16122" max="16122" width="14.7109375" style="252" customWidth="1"/>
    <col min="16123" max="16123" width="15" style="252" customWidth="1"/>
    <col min="16124" max="16384" width="9.140625" style="252"/>
  </cols>
  <sheetData>
    <row r="2" spans="2:6" ht="14.1" customHeight="1">
      <c r="B2" s="253" t="s">
        <v>103</v>
      </c>
      <c r="C2" s="253"/>
    </row>
    <row r="3" spans="2:6" ht="14.1" customHeight="1" thickBot="1"/>
    <row r="4" spans="2:6" ht="14.1" customHeight="1">
      <c r="B4" s="266" t="s">
        <v>97</v>
      </c>
      <c r="C4" s="267"/>
      <c r="D4" s="309" t="s">
        <v>132</v>
      </c>
    </row>
    <row r="5" spans="2:6" ht="14.1" customHeight="1">
      <c r="B5" s="268"/>
      <c r="C5" s="254"/>
      <c r="D5" s="310"/>
    </row>
    <row r="6" spans="2:6" ht="14.1" customHeight="1">
      <c r="B6" s="269" t="s">
        <v>106</v>
      </c>
      <c r="C6" s="254"/>
      <c r="D6" s="311">
        <f>'Average per month'!B6/12</f>
        <v>8.3000000000000001E-3</v>
      </c>
    </row>
    <row r="7" spans="2:6" ht="14.1" customHeight="1">
      <c r="B7" s="269"/>
      <c r="C7" s="254"/>
      <c r="D7" s="310"/>
    </row>
    <row r="8" spans="2:6" ht="14.1" customHeight="1">
      <c r="B8" s="270" t="s">
        <v>98</v>
      </c>
      <c r="C8" s="261"/>
      <c r="D8" s="312">
        <f>'Average per month'!B4</f>
        <v>2520833.3333333335</v>
      </c>
      <c r="F8" s="293"/>
    </row>
    <row r="9" spans="2:6" ht="14.1" customHeight="1">
      <c r="B9" s="271"/>
      <c r="C9" s="255"/>
      <c r="D9" s="313"/>
    </row>
    <row r="10" spans="2:6" ht="14.1" customHeight="1">
      <c r="B10" s="271" t="s">
        <v>99</v>
      </c>
      <c r="C10" s="255"/>
      <c r="D10" s="313">
        <f>'Average per month'!B7</f>
        <v>1255375</v>
      </c>
    </row>
    <row r="11" spans="2:6" ht="14.1" customHeight="1">
      <c r="B11" s="272" t="s">
        <v>37</v>
      </c>
      <c r="C11" s="184">
        <v>0.2</v>
      </c>
      <c r="D11" s="313">
        <f>D8*$C11*0.04</f>
        <v>20166.666666666672</v>
      </c>
    </row>
    <row r="12" spans="2:6" ht="14.1" customHeight="1">
      <c r="B12" s="272" t="s">
        <v>36</v>
      </c>
      <c r="C12" s="184">
        <v>0.8</v>
      </c>
      <c r="D12" s="313">
        <f>D8*$C12*0.02</f>
        <v>40333.333333333343</v>
      </c>
    </row>
    <row r="13" spans="2:6" ht="14.1" customHeight="1">
      <c r="B13" s="273"/>
      <c r="C13" s="263"/>
      <c r="D13" s="314"/>
    </row>
    <row r="14" spans="2:6" ht="14.1" customHeight="1">
      <c r="B14" s="274" t="s">
        <v>100</v>
      </c>
      <c r="C14" s="256"/>
      <c r="D14" s="315">
        <f>SUM(D10:D13)</f>
        <v>1315875</v>
      </c>
    </row>
    <row r="15" spans="2:6" ht="14.1" customHeight="1">
      <c r="B15" s="274"/>
      <c r="C15" s="256"/>
      <c r="D15" s="315"/>
    </row>
    <row r="16" spans="2:6" ht="14.1" customHeight="1">
      <c r="B16" s="275" t="str">
        <f>'original amended'!A46</f>
        <v>Overhead - CTOS Commission 1%</v>
      </c>
      <c r="C16" s="259">
        <f>'original amended'!B46</f>
        <v>0.01</v>
      </c>
      <c r="D16" s="313">
        <f>D$8*$C16</f>
        <v>25208.333333333336</v>
      </c>
    </row>
    <row r="17" spans="2:5" ht="14.1" customHeight="1">
      <c r="B17" s="276" t="s">
        <v>104</v>
      </c>
      <c r="C17" s="255"/>
      <c r="D17" s="313">
        <f>'Average per month'!L127</f>
        <v>303481.86458333337</v>
      </c>
    </row>
    <row r="18" spans="2:5" ht="14.1" customHeight="1">
      <c r="B18" s="276" t="s">
        <v>95</v>
      </c>
      <c r="C18" s="255"/>
      <c r="D18" s="313">
        <f>'Average per month'!J127</f>
        <v>300808.33387152769</v>
      </c>
    </row>
    <row r="19" spans="2:5" ht="14.1" customHeight="1">
      <c r="B19" s="277"/>
      <c r="C19" s="264"/>
      <c r="D19" s="316"/>
    </row>
    <row r="20" spans="2:5" ht="14.1" customHeight="1">
      <c r="B20" s="274" t="s">
        <v>101</v>
      </c>
      <c r="C20" s="256"/>
      <c r="D20" s="315">
        <f>SUM(D16:D19)</f>
        <v>629498.53178819432</v>
      </c>
    </row>
    <row r="21" spans="2:5" ht="14.1" customHeight="1" thickBot="1">
      <c r="B21" s="278" t="s">
        <v>102</v>
      </c>
      <c r="C21" s="265"/>
      <c r="D21" s="317">
        <f>D14-D20</f>
        <v>686376.46821180568</v>
      </c>
      <c r="E21" s="293"/>
    </row>
    <row r="22" spans="2:5" ht="14.1" customHeight="1" thickBot="1">
      <c r="B22" s="296" t="s">
        <v>112</v>
      </c>
      <c r="C22" s="297"/>
      <c r="D22" s="318"/>
    </row>
    <row r="23" spans="2:5" ht="14.1" customHeight="1">
      <c r="B23" s="268"/>
      <c r="C23" s="262"/>
      <c r="D23" s="319"/>
    </row>
    <row r="24" spans="2:5" ht="14.1" customHeight="1">
      <c r="B24" s="271"/>
      <c r="C24" s="255"/>
      <c r="D24" s="320"/>
    </row>
    <row r="25" spans="2:5" ht="14.1" customHeight="1">
      <c r="B25" s="271"/>
      <c r="C25" s="255"/>
      <c r="D25" s="320"/>
    </row>
    <row r="26" spans="2:5" ht="14.1" customHeight="1">
      <c r="B26" s="268"/>
      <c r="C26" s="262"/>
      <c r="D26" s="319"/>
    </row>
    <row r="27" spans="2:5" ht="14.1" customHeight="1" thickBot="1">
      <c r="B27" s="279"/>
      <c r="C27" s="280"/>
      <c r="D27" s="321"/>
    </row>
    <row r="30" spans="2:5" ht="14.1" customHeight="1">
      <c r="B30" s="281" t="s">
        <v>112</v>
      </c>
    </row>
  </sheetData>
  <pageMargins left="0.24" right="0.32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L128"/>
  <sheetViews>
    <sheetView zoomScale="80" zoomScaleNormal="80" workbookViewId="0">
      <selection activeCell="E5" sqref="E5"/>
    </sheetView>
  </sheetViews>
  <sheetFormatPr defaultRowHeight="15.75" outlineLevelRow="1"/>
  <cols>
    <col min="1" max="1" width="26.140625" style="211" bestFit="1" customWidth="1"/>
    <col min="2" max="2" width="15.140625" style="211" bestFit="1" customWidth="1"/>
    <col min="3" max="3" width="18" style="212" bestFit="1" customWidth="1"/>
    <col min="4" max="4" width="17.85546875" style="212" bestFit="1" customWidth="1"/>
    <col min="5" max="5" width="17.85546875" style="211" bestFit="1" customWidth="1"/>
    <col min="6" max="6" width="17.42578125" style="211" customWidth="1"/>
    <col min="7" max="7" width="17.28515625" style="211" bestFit="1" customWidth="1"/>
    <col min="8" max="8" width="16" style="211" bestFit="1" customWidth="1"/>
    <col min="9" max="9" width="15.85546875" style="211" bestFit="1" customWidth="1"/>
    <col min="10" max="10" width="16.140625" style="211" bestFit="1" customWidth="1"/>
    <col min="11" max="11" width="9.140625" style="211"/>
    <col min="12" max="12" width="16.7109375" style="211" customWidth="1"/>
    <col min="13" max="255" width="9.140625" style="211"/>
    <col min="256" max="256" width="26.140625" style="211" bestFit="1" customWidth="1"/>
    <col min="257" max="257" width="15.140625" style="211" bestFit="1" customWidth="1"/>
    <col min="258" max="258" width="13.7109375" style="211" customWidth="1"/>
    <col min="259" max="259" width="15.85546875" style="211" bestFit="1" customWidth="1"/>
    <col min="260" max="260" width="15" style="211" bestFit="1" customWidth="1"/>
    <col min="261" max="262" width="15.28515625" style="211" bestFit="1" customWidth="1"/>
    <col min="263" max="263" width="15" style="211" bestFit="1" customWidth="1"/>
    <col min="264" max="264" width="13.42578125" style="211" bestFit="1" customWidth="1"/>
    <col min="265" max="265" width="16.140625" style="211" bestFit="1" customWidth="1"/>
    <col min="266" max="511" width="9.140625" style="211"/>
    <col min="512" max="512" width="26.140625" style="211" bestFit="1" customWidth="1"/>
    <col min="513" max="513" width="15.140625" style="211" bestFit="1" customWidth="1"/>
    <col min="514" max="514" width="13.7109375" style="211" customWidth="1"/>
    <col min="515" max="515" width="15.85546875" style="211" bestFit="1" customWidth="1"/>
    <col min="516" max="516" width="15" style="211" bestFit="1" customWidth="1"/>
    <col min="517" max="518" width="15.28515625" style="211" bestFit="1" customWidth="1"/>
    <col min="519" max="519" width="15" style="211" bestFit="1" customWidth="1"/>
    <col min="520" max="520" width="13.42578125" style="211" bestFit="1" customWidth="1"/>
    <col min="521" max="521" width="16.140625" style="211" bestFit="1" customWidth="1"/>
    <col min="522" max="767" width="9.140625" style="211"/>
    <col min="768" max="768" width="26.140625" style="211" bestFit="1" customWidth="1"/>
    <col min="769" max="769" width="15.140625" style="211" bestFit="1" customWidth="1"/>
    <col min="770" max="770" width="13.7109375" style="211" customWidth="1"/>
    <col min="771" max="771" width="15.85546875" style="211" bestFit="1" customWidth="1"/>
    <col min="772" max="772" width="15" style="211" bestFit="1" customWidth="1"/>
    <col min="773" max="774" width="15.28515625" style="211" bestFit="1" customWidth="1"/>
    <col min="775" max="775" width="15" style="211" bestFit="1" customWidth="1"/>
    <col min="776" max="776" width="13.42578125" style="211" bestFit="1" customWidth="1"/>
    <col min="777" max="777" width="16.140625" style="211" bestFit="1" customWidth="1"/>
    <col min="778" max="1023" width="9.140625" style="211"/>
    <col min="1024" max="1024" width="26.140625" style="211" bestFit="1" customWidth="1"/>
    <col min="1025" max="1025" width="15.140625" style="211" bestFit="1" customWidth="1"/>
    <col min="1026" max="1026" width="13.7109375" style="211" customWidth="1"/>
    <col min="1027" max="1027" width="15.85546875" style="211" bestFit="1" customWidth="1"/>
    <col min="1028" max="1028" width="15" style="211" bestFit="1" customWidth="1"/>
    <col min="1029" max="1030" width="15.28515625" style="211" bestFit="1" customWidth="1"/>
    <col min="1031" max="1031" width="15" style="211" bestFit="1" customWidth="1"/>
    <col min="1032" max="1032" width="13.42578125" style="211" bestFit="1" customWidth="1"/>
    <col min="1033" max="1033" width="16.140625" style="211" bestFit="1" customWidth="1"/>
    <col min="1034" max="1279" width="9.140625" style="211"/>
    <col min="1280" max="1280" width="26.140625" style="211" bestFit="1" customWidth="1"/>
    <col min="1281" max="1281" width="15.140625" style="211" bestFit="1" customWidth="1"/>
    <col min="1282" max="1282" width="13.7109375" style="211" customWidth="1"/>
    <col min="1283" max="1283" width="15.85546875" style="211" bestFit="1" customWidth="1"/>
    <col min="1284" max="1284" width="15" style="211" bestFit="1" customWidth="1"/>
    <col min="1285" max="1286" width="15.28515625" style="211" bestFit="1" customWidth="1"/>
    <col min="1287" max="1287" width="15" style="211" bestFit="1" customWidth="1"/>
    <col min="1288" max="1288" width="13.42578125" style="211" bestFit="1" customWidth="1"/>
    <col min="1289" max="1289" width="16.140625" style="211" bestFit="1" customWidth="1"/>
    <col min="1290" max="1535" width="9.140625" style="211"/>
    <col min="1536" max="1536" width="26.140625" style="211" bestFit="1" customWidth="1"/>
    <col min="1537" max="1537" width="15.140625" style="211" bestFit="1" customWidth="1"/>
    <col min="1538" max="1538" width="13.7109375" style="211" customWidth="1"/>
    <col min="1539" max="1539" width="15.85546875" style="211" bestFit="1" customWidth="1"/>
    <col min="1540" max="1540" width="15" style="211" bestFit="1" customWidth="1"/>
    <col min="1541" max="1542" width="15.28515625" style="211" bestFit="1" customWidth="1"/>
    <col min="1543" max="1543" width="15" style="211" bestFit="1" customWidth="1"/>
    <col min="1544" max="1544" width="13.42578125" style="211" bestFit="1" customWidth="1"/>
    <col min="1545" max="1545" width="16.140625" style="211" bestFit="1" customWidth="1"/>
    <col min="1546" max="1791" width="9.140625" style="211"/>
    <col min="1792" max="1792" width="26.140625" style="211" bestFit="1" customWidth="1"/>
    <col min="1793" max="1793" width="15.140625" style="211" bestFit="1" customWidth="1"/>
    <col min="1794" max="1794" width="13.7109375" style="211" customWidth="1"/>
    <col min="1795" max="1795" width="15.85546875" style="211" bestFit="1" customWidth="1"/>
    <col min="1796" max="1796" width="15" style="211" bestFit="1" customWidth="1"/>
    <col min="1797" max="1798" width="15.28515625" style="211" bestFit="1" customWidth="1"/>
    <col min="1799" max="1799" width="15" style="211" bestFit="1" customWidth="1"/>
    <col min="1800" max="1800" width="13.42578125" style="211" bestFit="1" customWidth="1"/>
    <col min="1801" max="1801" width="16.140625" style="211" bestFit="1" customWidth="1"/>
    <col min="1802" max="2047" width="9.140625" style="211"/>
    <col min="2048" max="2048" width="26.140625" style="211" bestFit="1" customWidth="1"/>
    <col min="2049" max="2049" width="15.140625" style="211" bestFit="1" customWidth="1"/>
    <col min="2050" max="2050" width="13.7109375" style="211" customWidth="1"/>
    <col min="2051" max="2051" width="15.85546875" style="211" bestFit="1" customWidth="1"/>
    <col min="2052" max="2052" width="15" style="211" bestFit="1" customWidth="1"/>
    <col min="2053" max="2054" width="15.28515625" style="211" bestFit="1" customWidth="1"/>
    <col min="2055" max="2055" width="15" style="211" bestFit="1" customWidth="1"/>
    <col min="2056" max="2056" width="13.42578125" style="211" bestFit="1" customWidth="1"/>
    <col min="2057" max="2057" width="16.140625" style="211" bestFit="1" customWidth="1"/>
    <col min="2058" max="2303" width="9.140625" style="211"/>
    <col min="2304" max="2304" width="26.140625" style="211" bestFit="1" customWidth="1"/>
    <col min="2305" max="2305" width="15.140625" style="211" bestFit="1" customWidth="1"/>
    <col min="2306" max="2306" width="13.7109375" style="211" customWidth="1"/>
    <col min="2307" max="2307" width="15.85546875" style="211" bestFit="1" customWidth="1"/>
    <col min="2308" max="2308" width="15" style="211" bestFit="1" customWidth="1"/>
    <col min="2309" max="2310" width="15.28515625" style="211" bestFit="1" customWidth="1"/>
    <col min="2311" max="2311" width="15" style="211" bestFit="1" customWidth="1"/>
    <col min="2312" max="2312" width="13.42578125" style="211" bestFit="1" customWidth="1"/>
    <col min="2313" max="2313" width="16.140625" style="211" bestFit="1" customWidth="1"/>
    <col min="2314" max="2559" width="9.140625" style="211"/>
    <col min="2560" max="2560" width="26.140625" style="211" bestFit="1" customWidth="1"/>
    <col min="2561" max="2561" width="15.140625" style="211" bestFit="1" customWidth="1"/>
    <col min="2562" max="2562" width="13.7109375" style="211" customWidth="1"/>
    <col min="2563" max="2563" width="15.85546875" style="211" bestFit="1" customWidth="1"/>
    <col min="2564" max="2564" width="15" style="211" bestFit="1" customWidth="1"/>
    <col min="2565" max="2566" width="15.28515625" style="211" bestFit="1" customWidth="1"/>
    <col min="2567" max="2567" width="15" style="211" bestFit="1" customWidth="1"/>
    <col min="2568" max="2568" width="13.42578125" style="211" bestFit="1" customWidth="1"/>
    <col min="2569" max="2569" width="16.140625" style="211" bestFit="1" customWidth="1"/>
    <col min="2570" max="2815" width="9.140625" style="211"/>
    <col min="2816" max="2816" width="26.140625" style="211" bestFit="1" customWidth="1"/>
    <col min="2817" max="2817" width="15.140625" style="211" bestFit="1" customWidth="1"/>
    <col min="2818" max="2818" width="13.7109375" style="211" customWidth="1"/>
    <col min="2819" max="2819" width="15.85546875" style="211" bestFit="1" customWidth="1"/>
    <col min="2820" max="2820" width="15" style="211" bestFit="1" customWidth="1"/>
    <col min="2821" max="2822" width="15.28515625" style="211" bestFit="1" customWidth="1"/>
    <col min="2823" max="2823" width="15" style="211" bestFit="1" customWidth="1"/>
    <col min="2824" max="2824" width="13.42578125" style="211" bestFit="1" customWidth="1"/>
    <col min="2825" max="2825" width="16.140625" style="211" bestFit="1" customWidth="1"/>
    <col min="2826" max="3071" width="9.140625" style="211"/>
    <col min="3072" max="3072" width="26.140625" style="211" bestFit="1" customWidth="1"/>
    <col min="3073" max="3073" width="15.140625" style="211" bestFit="1" customWidth="1"/>
    <col min="3074" max="3074" width="13.7109375" style="211" customWidth="1"/>
    <col min="3075" max="3075" width="15.85546875" style="211" bestFit="1" customWidth="1"/>
    <col min="3076" max="3076" width="15" style="211" bestFit="1" customWidth="1"/>
    <col min="3077" max="3078" width="15.28515625" style="211" bestFit="1" customWidth="1"/>
    <col min="3079" max="3079" width="15" style="211" bestFit="1" customWidth="1"/>
    <col min="3080" max="3080" width="13.42578125" style="211" bestFit="1" customWidth="1"/>
    <col min="3081" max="3081" width="16.140625" style="211" bestFit="1" customWidth="1"/>
    <col min="3082" max="3327" width="9.140625" style="211"/>
    <col min="3328" max="3328" width="26.140625" style="211" bestFit="1" customWidth="1"/>
    <col min="3329" max="3329" width="15.140625" style="211" bestFit="1" customWidth="1"/>
    <col min="3330" max="3330" width="13.7109375" style="211" customWidth="1"/>
    <col min="3331" max="3331" width="15.85546875" style="211" bestFit="1" customWidth="1"/>
    <col min="3332" max="3332" width="15" style="211" bestFit="1" customWidth="1"/>
    <col min="3333" max="3334" width="15.28515625" style="211" bestFit="1" customWidth="1"/>
    <col min="3335" max="3335" width="15" style="211" bestFit="1" customWidth="1"/>
    <col min="3336" max="3336" width="13.42578125" style="211" bestFit="1" customWidth="1"/>
    <col min="3337" max="3337" width="16.140625" style="211" bestFit="1" customWidth="1"/>
    <col min="3338" max="3583" width="9.140625" style="211"/>
    <col min="3584" max="3584" width="26.140625" style="211" bestFit="1" customWidth="1"/>
    <col min="3585" max="3585" width="15.140625" style="211" bestFit="1" customWidth="1"/>
    <col min="3586" max="3586" width="13.7109375" style="211" customWidth="1"/>
    <col min="3587" max="3587" width="15.85546875" style="211" bestFit="1" customWidth="1"/>
    <col min="3588" max="3588" width="15" style="211" bestFit="1" customWidth="1"/>
    <col min="3589" max="3590" width="15.28515625" style="211" bestFit="1" customWidth="1"/>
    <col min="3591" max="3591" width="15" style="211" bestFit="1" customWidth="1"/>
    <col min="3592" max="3592" width="13.42578125" style="211" bestFit="1" customWidth="1"/>
    <col min="3593" max="3593" width="16.140625" style="211" bestFit="1" customWidth="1"/>
    <col min="3594" max="3839" width="9.140625" style="211"/>
    <col min="3840" max="3840" width="26.140625" style="211" bestFit="1" customWidth="1"/>
    <col min="3841" max="3841" width="15.140625" style="211" bestFit="1" customWidth="1"/>
    <col min="3842" max="3842" width="13.7109375" style="211" customWidth="1"/>
    <col min="3843" max="3843" width="15.85546875" style="211" bestFit="1" customWidth="1"/>
    <col min="3844" max="3844" width="15" style="211" bestFit="1" customWidth="1"/>
    <col min="3845" max="3846" width="15.28515625" style="211" bestFit="1" customWidth="1"/>
    <col min="3847" max="3847" width="15" style="211" bestFit="1" customWidth="1"/>
    <col min="3848" max="3848" width="13.42578125" style="211" bestFit="1" customWidth="1"/>
    <col min="3849" max="3849" width="16.140625" style="211" bestFit="1" customWidth="1"/>
    <col min="3850" max="4095" width="9.140625" style="211"/>
    <col min="4096" max="4096" width="26.140625" style="211" bestFit="1" customWidth="1"/>
    <col min="4097" max="4097" width="15.140625" style="211" bestFit="1" customWidth="1"/>
    <col min="4098" max="4098" width="13.7109375" style="211" customWidth="1"/>
    <col min="4099" max="4099" width="15.85546875" style="211" bestFit="1" customWidth="1"/>
    <col min="4100" max="4100" width="15" style="211" bestFit="1" customWidth="1"/>
    <col min="4101" max="4102" width="15.28515625" style="211" bestFit="1" customWidth="1"/>
    <col min="4103" max="4103" width="15" style="211" bestFit="1" customWidth="1"/>
    <col min="4104" max="4104" width="13.42578125" style="211" bestFit="1" customWidth="1"/>
    <col min="4105" max="4105" width="16.140625" style="211" bestFit="1" customWidth="1"/>
    <col min="4106" max="4351" width="9.140625" style="211"/>
    <col min="4352" max="4352" width="26.140625" style="211" bestFit="1" customWidth="1"/>
    <col min="4353" max="4353" width="15.140625" style="211" bestFit="1" customWidth="1"/>
    <col min="4354" max="4354" width="13.7109375" style="211" customWidth="1"/>
    <col min="4355" max="4355" width="15.85546875" style="211" bestFit="1" customWidth="1"/>
    <col min="4356" max="4356" width="15" style="211" bestFit="1" customWidth="1"/>
    <col min="4357" max="4358" width="15.28515625" style="211" bestFit="1" customWidth="1"/>
    <col min="4359" max="4359" width="15" style="211" bestFit="1" customWidth="1"/>
    <col min="4360" max="4360" width="13.42578125" style="211" bestFit="1" customWidth="1"/>
    <col min="4361" max="4361" width="16.140625" style="211" bestFit="1" customWidth="1"/>
    <col min="4362" max="4607" width="9.140625" style="211"/>
    <col min="4608" max="4608" width="26.140625" style="211" bestFit="1" customWidth="1"/>
    <col min="4609" max="4609" width="15.140625" style="211" bestFit="1" customWidth="1"/>
    <col min="4610" max="4610" width="13.7109375" style="211" customWidth="1"/>
    <col min="4611" max="4611" width="15.85546875" style="211" bestFit="1" customWidth="1"/>
    <col min="4612" max="4612" width="15" style="211" bestFit="1" customWidth="1"/>
    <col min="4613" max="4614" width="15.28515625" style="211" bestFit="1" customWidth="1"/>
    <col min="4615" max="4615" width="15" style="211" bestFit="1" customWidth="1"/>
    <col min="4616" max="4616" width="13.42578125" style="211" bestFit="1" customWidth="1"/>
    <col min="4617" max="4617" width="16.140625" style="211" bestFit="1" customWidth="1"/>
    <col min="4618" max="4863" width="9.140625" style="211"/>
    <col min="4864" max="4864" width="26.140625" style="211" bestFit="1" customWidth="1"/>
    <col min="4865" max="4865" width="15.140625" style="211" bestFit="1" customWidth="1"/>
    <col min="4866" max="4866" width="13.7109375" style="211" customWidth="1"/>
    <col min="4867" max="4867" width="15.85546875" style="211" bestFit="1" customWidth="1"/>
    <col min="4868" max="4868" width="15" style="211" bestFit="1" customWidth="1"/>
    <col min="4869" max="4870" width="15.28515625" style="211" bestFit="1" customWidth="1"/>
    <col min="4871" max="4871" width="15" style="211" bestFit="1" customWidth="1"/>
    <col min="4872" max="4872" width="13.42578125" style="211" bestFit="1" customWidth="1"/>
    <col min="4873" max="4873" width="16.140625" style="211" bestFit="1" customWidth="1"/>
    <col min="4874" max="5119" width="9.140625" style="211"/>
    <col min="5120" max="5120" width="26.140625" style="211" bestFit="1" customWidth="1"/>
    <col min="5121" max="5121" width="15.140625" style="211" bestFit="1" customWidth="1"/>
    <col min="5122" max="5122" width="13.7109375" style="211" customWidth="1"/>
    <col min="5123" max="5123" width="15.85546875" style="211" bestFit="1" customWidth="1"/>
    <col min="5124" max="5124" width="15" style="211" bestFit="1" customWidth="1"/>
    <col min="5125" max="5126" width="15.28515625" style="211" bestFit="1" customWidth="1"/>
    <col min="5127" max="5127" width="15" style="211" bestFit="1" customWidth="1"/>
    <col min="5128" max="5128" width="13.42578125" style="211" bestFit="1" customWidth="1"/>
    <col min="5129" max="5129" width="16.140625" style="211" bestFit="1" customWidth="1"/>
    <col min="5130" max="5375" width="9.140625" style="211"/>
    <col min="5376" max="5376" width="26.140625" style="211" bestFit="1" customWidth="1"/>
    <col min="5377" max="5377" width="15.140625" style="211" bestFit="1" customWidth="1"/>
    <col min="5378" max="5378" width="13.7109375" style="211" customWidth="1"/>
    <col min="5379" max="5379" width="15.85546875" style="211" bestFit="1" customWidth="1"/>
    <col min="5380" max="5380" width="15" style="211" bestFit="1" customWidth="1"/>
    <col min="5381" max="5382" width="15.28515625" style="211" bestFit="1" customWidth="1"/>
    <col min="5383" max="5383" width="15" style="211" bestFit="1" customWidth="1"/>
    <col min="5384" max="5384" width="13.42578125" style="211" bestFit="1" customWidth="1"/>
    <col min="5385" max="5385" width="16.140625" style="211" bestFit="1" customWidth="1"/>
    <col min="5386" max="5631" width="9.140625" style="211"/>
    <col min="5632" max="5632" width="26.140625" style="211" bestFit="1" customWidth="1"/>
    <col min="5633" max="5633" width="15.140625" style="211" bestFit="1" customWidth="1"/>
    <col min="5634" max="5634" width="13.7109375" style="211" customWidth="1"/>
    <col min="5635" max="5635" width="15.85546875" style="211" bestFit="1" customWidth="1"/>
    <col min="5636" max="5636" width="15" style="211" bestFit="1" customWidth="1"/>
    <col min="5637" max="5638" width="15.28515625" style="211" bestFit="1" customWidth="1"/>
    <col min="5639" max="5639" width="15" style="211" bestFit="1" customWidth="1"/>
    <col min="5640" max="5640" width="13.42578125" style="211" bestFit="1" customWidth="1"/>
    <col min="5641" max="5641" width="16.140625" style="211" bestFit="1" customWidth="1"/>
    <col min="5642" max="5887" width="9.140625" style="211"/>
    <col min="5888" max="5888" width="26.140625" style="211" bestFit="1" customWidth="1"/>
    <col min="5889" max="5889" width="15.140625" style="211" bestFit="1" customWidth="1"/>
    <col min="5890" max="5890" width="13.7109375" style="211" customWidth="1"/>
    <col min="5891" max="5891" width="15.85546875" style="211" bestFit="1" customWidth="1"/>
    <col min="5892" max="5892" width="15" style="211" bestFit="1" customWidth="1"/>
    <col min="5893" max="5894" width="15.28515625" style="211" bestFit="1" customWidth="1"/>
    <col min="5895" max="5895" width="15" style="211" bestFit="1" customWidth="1"/>
    <col min="5896" max="5896" width="13.42578125" style="211" bestFit="1" customWidth="1"/>
    <col min="5897" max="5897" width="16.140625" style="211" bestFit="1" customWidth="1"/>
    <col min="5898" max="6143" width="9.140625" style="211"/>
    <col min="6144" max="6144" width="26.140625" style="211" bestFit="1" customWidth="1"/>
    <col min="6145" max="6145" width="15.140625" style="211" bestFit="1" customWidth="1"/>
    <col min="6146" max="6146" width="13.7109375" style="211" customWidth="1"/>
    <col min="6147" max="6147" width="15.85546875" style="211" bestFit="1" customWidth="1"/>
    <col min="6148" max="6148" width="15" style="211" bestFit="1" customWidth="1"/>
    <col min="6149" max="6150" width="15.28515625" style="211" bestFit="1" customWidth="1"/>
    <col min="6151" max="6151" width="15" style="211" bestFit="1" customWidth="1"/>
    <col min="6152" max="6152" width="13.42578125" style="211" bestFit="1" customWidth="1"/>
    <col min="6153" max="6153" width="16.140625" style="211" bestFit="1" customWidth="1"/>
    <col min="6154" max="6399" width="9.140625" style="211"/>
    <col min="6400" max="6400" width="26.140625" style="211" bestFit="1" customWidth="1"/>
    <col min="6401" max="6401" width="15.140625" style="211" bestFit="1" customWidth="1"/>
    <col min="6402" max="6402" width="13.7109375" style="211" customWidth="1"/>
    <col min="6403" max="6403" width="15.85546875" style="211" bestFit="1" customWidth="1"/>
    <col min="6404" max="6404" width="15" style="211" bestFit="1" customWidth="1"/>
    <col min="6405" max="6406" width="15.28515625" style="211" bestFit="1" customWidth="1"/>
    <col min="6407" max="6407" width="15" style="211" bestFit="1" customWidth="1"/>
    <col min="6408" max="6408" width="13.42578125" style="211" bestFit="1" customWidth="1"/>
    <col min="6409" max="6409" width="16.140625" style="211" bestFit="1" customWidth="1"/>
    <col min="6410" max="6655" width="9.140625" style="211"/>
    <col min="6656" max="6656" width="26.140625" style="211" bestFit="1" customWidth="1"/>
    <col min="6657" max="6657" width="15.140625" style="211" bestFit="1" customWidth="1"/>
    <col min="6658" max="6658" width="13.7109375" style="211" customWidth="1"/>
    <col min="6659" max="6659" width="15.85546875" style="211" bestFit="1" customWidth="1"/>
    <col min="6660" max="6660" width="15" style="211" bestFit="1" customWidth="1"/>
    <col min="6661" max="6662" width="15.28515625" style="211" bestFit="1" customWidth="1"/>
    <col min="6663" max="6663" width="15" style="211" bestFit="1" customWidth="1"/>
    <col min="6664" max="6664" width="13.42578125" style="211" bestFit="1" customWidth="1"/>
    <col min="6665" max="6665" width="16.140625" style="211" bestFit="1" customWidth="1"/>
    <col min="6666" max="6911" width="9.140625" style="211"/>
    <col min="6912" max="6912" width="26.140625" style="211" bestFit="1" customWidth="1"/>
    <col min="6913" max="6913" width="15.140625" style="211" bestFit="1" customWidth="1"/>
    <col min="6914" max="6914" width="13.7109375" style="211" customWidth="1"/>
    <col min="6915" max="6915" width="15.85546875" style="211" bestFit="1" customWidth="1"/>
    <col min="6916" max="6916" width="15" style="211" bestFit="1" customWidth="1"/>
    <col min="6917" max="6918" width="15.28515625" style="211" bestFit="1" customWidth="1"/>
    <col min="6919" max="6919" width="15" style="211" bestFit="1" customWidth="1"/>
    <col min="6920" max="6920" width="13.42578125" style="211" bestFit="1" customWidth="1"/>
    <col min="6921" max="6921" width="16.140625" style="211" bestFit="1" customWidth="1"/>
    <col min="6922" max="7167" width="9.140625" style="211"/>
    <col min="7168" max="7168" width="26.140625" style="211" bestFit="1" customWidth="1"/>
    <col min="7169" max="7169" width="15.140625" style="211" bestFit="1" customWidth="1"/>
    <col min="7170" max="7170" width="13.7109375" style="211" customWidth="1"/>
    <col min="7171" max="7171" width="15.85546875" style="211" bestFit="1" customWidth="1"/>
    <col min="7172" max="7172" width="15" style="211" bestFit="1" customWidth="1"/>
    <col min="7173" max="7174" width="15.28515625" style="211" bestFit="1" customWidth="1"/>
    <col min="7175" max="7175" width="15" style="211" bestFit="1" customWidth="1"/>
    <col min="7176" max="7176" width="13.42578125" style="211" bestFit="1" customWidth="1"/>
    <col min="7177" max="7177" width="16.140625" style="211" bestFit="1" customWidth="1"/>
    <col min="7178" max="7423" width="9.140625" style="211"/>
    <col min="7424" max="7424" width="26.140625" style="211" bestFit="1" customWidth="1"/>
    <col min="7425" max="7425" width="15.140625" style="211" bestFit="1" customWidth="1"/>
    <col min="7426" max="7426" width="13.7109375" style="211" customWidth="1"/>
    <col min="7427" max="7427" width="15.85546875" style="211" bestFit="1" customWidth="1"/>
    <col min="7428" max="7428" width="15" style="211" bestFit="1" customWidth="1"/>
    <col min="7429" max="7430" width="15.28515625" style="211" bestFit="1" customWidth="1"/>
    <col min="7431" max="7431" width="15" style="211" bestFit="1" customWidth="1"/>
    <col min="7432" max="7432" width="13.42578125" style="211" bestFit="1" customWidth="1"/>
    <col min="7433" max="7433" width="16.140625" style="211" bestFit="1" customWidth="1"/>
    <col min="7434" max="7679" width="9.140625" style="211"/>
    <col min="7680" max="7680" width="26.140625" style="211" bestFit="1" customWidth="1"/>
    <col min="7681" max="7681" width="15.140625" style="211" bestFit="1" customWidth="1"/>
    <col min="7682" max="7682" width="13.7109375" style="211" customWidth="1"/>
    <col min="7683" max="7683" width="15.85546875" style="211" bestFit="1" customWidth="1"/>
    <col min="7684" max="7684" width="15" style="211" bestFit="1" customWidth="1"/>
    <col min="7685" max="7686" width="15.28515625" style="211" bestFit="1" customWidth="1"/>
    <col min="7687" max="7687" width="15" style="211" bestFit="1" customWidth="1"/>
    <col min="7688" max="7688" width="13.42578125" style="211" bestFit="1" customWidth="1"/>
    <col min="7689" max="7689" width="16.140625" style="211" bestFit="1" customWidth="1"/>
    <col min="7690" max="7935" width="9.140625" style="211"/>
    <col min="7936" max="7936" width="26.140625" style="211" bestFit="1" customWidth="1"/>
    <col min="7937" max="7937" width="15.140625" style="211" bestFit="1" customWidth="1"/>
    <col min="7938" max="7938" width="13.7109375" style="211" customWidth="1"/>
    <col min="7939" max="7939" width="15.85546875" style="211" bestFit="1" customWidth="1"/>
    <col min="7940" max="7940" width="15" style="211" bestFit="1" customWidth="1"/>
    <col min="7941" max="7942" width="15.28515625" style="211" bestFit="1" customWidth="1"/>
    <col min="7943" max="7943" width="15" style="211" bestFit="1" customWidth="1"/>
    <col min="7944" max="7944" width="13.42578125" style="211" bestFit="1" customWidth="1"/>
    <col min="7945" max="7945" width="16.140625" style="211" bestFit="1" customWidth="1"/>
    <col min="7946" max="8191" width="9.140625" style="211"/>
    <col min="8192" max="8192" width="26.140625" style="211" bestFit="1" customWidth="1"/>
    <col min="8193" max="8193" width="15.140625" style="211" bestFit="1" customWidth="1"/>
    <col min="8194" max="8194" width="13.7109375" style="211" customWidth="1"/>
    <col min="8195" max="8195" width="15.85546875" style="211" bestFit="1" customWidth="1"/>
    <col min="8196" max="8196" width="15" style="211" bestFit="1" customWidth="1"/>
    <col min="8197" max="8198" width="15.28515625" style="211" bestFit="1" customWidth="1"/>
    <col min="8199" max="8199" width="15" style="211" bestFit="1" customWidth="1"/>
    <col min="8200" max="8200" width="13.42578125" style="211" bestFit="1" customWidth="1"/>
    <col min="8201" max="8201" width="16.140625" style="211" bestFit="1" customWidth="1"/>
    <col min="8202" max="8447" width="9.140625" style="211"/>
    <col min="8448" max="8448" width="26.140625" style="211" bestFit="1" customWidth="1"/>
    <col min="8449" max="8449" width="15.140625" style="211" bestFit="1" customWidth="1"/>
    <col min="8450" max="8450" width="13.7109375" style="211" customWidth="1"/>
    <col min="8451" max="8451" width="15.85546875" style="211" bestFit="1" customWidth="1"/>
    <col min="8452" max="8452" width="15" style="211" bestFit="1" customWidth="1"/>
    <col min="8453" max="8454" width="15.28515625" style="211" bestFit="1" customWidth="1"/>
    <col min="8455" max="8455" width="15" style="211" bestFit="1" customWidth="1"/>
    <col min="8456" max="8456" width="13.42578125" style="211" bestFit="1" customWidth="1"/>
    <col min="8457" max="8457" width="16.140625" style="211" bestFit="1" customWidth="1"/>
    <col min="8458" max="8703" width="9.140625" style="211"/>
    <col min="8704" max="8704" width="26.140625" style="211" bestFit="1" customWidth="1"/>
    <col min="8705" max="8705" width="15.140625" style="211" bestFit="1" customWidth="1"/>
    <col min="8706" max="8706" width="13.7109375" style="211" customWidth="1"/>
    <col min="8707" max="8707" width="15.85546875" style="211" bestFit="1" customWidth="1"/>
    <col min="8708" max="8708" width="15" style="211" bestFit="1" customWidth="1"/>
    <col min="8709" max="8710" width="15.28515625" style="211" bestFit="1" customWidth="1"/>
    <col min="8711" max="8711" width="15" style="211" bestFit="1" customWidth="1"/>
    <col min="8712" max="8712" width="13.42578125" style="211" bestFit="1" customWidth="1"/>
    <col min="8713" max="8713" width="16.140625" style="211" bestFit="1" customWidth="1"/>
    <col min="8714" max="8959" width="9.140625" style="211"/>
    <col min="8960" max="8960" width="26.140625" style="211" bestFit="1" customWidth="1"/>
    <col min="8961" max="8961" width="15.140625" style="211" bestFit="1" customWidth="1"/>
    <col min="8962" max="8962" width="13.7109375" style="211" customWidth="1"/>
    <col min="8963" max="8963" width="15.85546875" style="211" bestFit="1" customWidth="1"/>
    <col min="8964" max="8964" width="15" style="211" bestFit="1" customWidth="1"/>
    <col min="8965" max="8966" width="15.28515625" style="211" bestFit="1" customWidth="1"/>
    <col min="8967" max="8967" width="15" style="211" bestFit="1" customWidth="1"/>
    <col min="8968" max="8968" width="13.42578125" style="211" bestFit="1" customWidth="1"/>
    <col min="8969" max="8969" width="16.140625" style="211" bestFit="1" customWidth="1"/>
    <col min="8970" max="9215" width="9.140625" style="211"/>
    <col min="9216" max="9216" width="26.140625" style="211" bestFit="1" customWidth="1"/>
    <col min="9217" max="9217" width="15.140625" style="211" bestFit="1" customWidth="1"/>
    <col min="9218" max="9218" width="13.7109375" style="211" customWidth="1"/>
    <col min="9219" max="9219" width="15.85546875" style="211" bestFit="1" customWidth="1"/>
    <col min="9220" max="9220" width="15" style="211" bestFit="1" customWidth="1"/>
    <col min="9221" max="9222" width="15.28515625" style="211" bestFit="1" customWidth="1"/>
    <col min="9223" max="9223" width="15" style="211" bestFit="1" customWidth="1"/>
    <col min="9224" max="9224" width="13.42578125" style="211" bestFit="1" customWidth="1"/>
    <col min="9225" max="9225" width="16.140625" style="211" bestFit="1" customWidth="1"/>
    <col min="9226" max="9471" width="9.140625" style="211"/>
    <col min="9472" max="9472" width="26.140625" style="211" bestFit="1" customWidth="1"/>
    <col min="9473" max="9473" width="15.140625" style="211" bestFit="1" customWidth="1"/>
    <col min="9474" max="9474" width="13.7109375" style="211" customWidth="1"/>
    <col min="9475" max="9475" width="15.85546875" style="211" bestFit="1" customWidth="1"/>
    <col min="9476" max="9476" width="15" style="211" bestFit="1" customWidth="1"/>
    <col min="9477" max="9478" width="15.28515625" style="211" bestFit="1" customWidth="1"/>
    <col min="9479" max="9479" width="15" style="211" bestFit="1" customWidth="1"/>
    <col min="9480" max="9480" width="13.42578125" style="211" bestFit="1" customWidth="1"/>
    <col min="9481" max="9481" width="16.140625" style="211" bestFit="1" customWidth="1"/>
    <col min="9482" max="9727" width="9.140625" style="211"/>
    <col min="9728" max="9728" width="26.140625" style="211" bestFit="1" customWidth="1"/>
    <col min="9729" max="9729" width="15.140625" style="211" bestFit="1" customWidth="1"/>
    <col min="9730" max="9730" width="13.7109375" style="211" customWidth="1"/>
    <col min="9731" max="9731" width="15.85546875" style="211" bestFit="1" customWidth="1"/>
    <col min="9732" max="9732" width="15" style="211" bestFit="1" customWidth="1"/>
    <col min="9733" max="9734" width="15.28515625" style="211" bestFit="1" customWidth="1"/>
    <col min="9735" max="9735" width="15" style="211" bestFit="1" customWidth="1"/>
    <col min="9736" max="9736" width="13.42578125" style="211" bestFit="1" customWidth="1"/>
    <col min="9737" max="9737" width="16.140625" style="211" bestFit="1" customWidth="1"/>
    <col min="9738" max="9983" width="9.140625" style="211"/>
    <col min="9984" max="9984" width="26.140625" style="211" bestFit="1" customWidth="1"/>
    <col min="9985" max="9985" width="15.140625" style="211" bestFit="1" customWidth="1"/>
    <col min="9986" max="9986" width="13.7109375" style="211" customWidth="1"/>
    <col min="9987" max="9987" width="15.85546875" style="211" bestFit="1" customWidth="1"/>
    <col min="9988" max="9988" width="15" style="211" bestFit="1" customWidth="1"/>
    <col min="9989" max="9990" width="15.28515625" style="211" bestFit="1" customWidth="1"/>
    <col min="9991" max="9991" width="15" style="211" bestFit="1" customWidth="1"/>
    <col min="9992" max="9992" width="13.42578125" style="211" bestFit="1" customWidth="1"/>
    <col min="9993" max="9993" width="16.140625" style="211" bestFit="1" customWidth="1"/>
    <col min="9994" max="10239" width="9.140625" style="211"/>
    <col min="10240" max="10240" width="26.140625" style="211" bestFit="1" customWidth="1"/>
    <col min="10241" max="10241" width="15.140625" style="211" bestFit="1" customWidth="1"/>
    <col min="10242" max="10242" width="13.7109375" style="211" customWidth="1"/>
    <col min="10243" max="10243" width="15.85546875" style="211" bestFit="1" customWidth="1"/>
    <col min="10244" max="10244" width="15" style="211" bestFit="1" customWidth="1"/>
    <col min="10245" max="10246" width="15.28515625" style="211" bestFit="1" customWidth="1"/>
    <col min="10247" max="10247" width="15" style="211" bestFit="1" customWidth="1"/>
    <col min="10248" max="10248" width="13.42578125" style="211" bestFit="1" customWidth="1"/>
    <col min="10249" max="10249" width="16.140625" style="211" bestFit="1" customWidth="1"/>
    <col min="10250" max="10495" width="9.140625" style="211"/>
    <col min="10496" max="10496" width="26.140625" style="211" bestFit="1" customWidth="1"/>
    <col min="10497" max="10497" width="15.140625" style="211" bestFit="1" customWidth="1"/>
    <col min="10498" max="10498" width="13.7109375" style="211" customWidth="1"/>
    <col min="10499" max="10499" width="15.85546875" style="211" bestFit="1" customWidth="1"/>
    <col min="10500" max="10500" width="15" style="211" bestFit="1" customWidth="1"/>
    <col min="10501" max="10502" width="15.28515625" style="211" bestFit="1" customWidth="1"/>
    <col min="10503" max="10503" width="15" style="211" bestFit="1" customWidth="1"/>
    <col min="10504" max="10504" width="13.42578125" style="211" bestFit="1" customWidth="1"/>
    <col min="10505" max="10505" width="16.140625" style="211" bestFit="1" customWidth="1"/>
    <col min="10506" max="10751" width="9.140625" style="211"/>
    <col min="10752" max="10752" width="26.140625" style="211" bestFit="1" customWidth="1"/>
    <col min="10753" max="10753" width="15.140625" style="211" bestFit="1" customWidth="1"/>
    <col min="10754" max="10754" width="13.7109375" style="211" customWidth="1"/>
    <col min="10755" max="10755" width="15.85546875" style="211" bestFit="1" customWidth="1"/>
    <col min="10756" max="10756" width="15" style="211" bestFit="1" customWidth="1"/>
    <col min="10757" max="10758" width="15.28515625" style="211" bestFit="1" customWidth="1"/>
    <col min="10759" max="10759" width="15" style="211" bestFit="1" customWidth="1"/>
    <col min="10760" max="10760" width="13.42578125" style="211" bestFit="1" customWidth="1"/>
    <col min="10761" max="10761" width="16.140625" style="211" bestFit="1" customWidth="1"/>
    <col min="10762" max="11007" width="9.140625" style="211"/>
    <col min="11008" max="11008" width="26.140625" style="211" bestFit="1" customWidth="1"/>
    <col min="11009" max="11009" width="15.140625" style="211" bestFit="1" customWidth="1"/>
    <col min="11010" max="11010" width="13.7109375" style="211" customWidth="1"/>
    <col min="11011" max="11011" width="15.85546875" style="211" bestFit="1" customWidth="1"/>
    <col min="11012" max="11012" width="15" style="211" bestFit="1" customWidth="1"/>
    <col min="11013" max="11014" width="15.28515625" style="211" bestFit="1" customWidth="1"/>
    <col min="11015" max="11015" width="15" style="211" bestFit="1" customWidth="1"/>
    <col min="11016" max="11016" width="13.42578125" style="211" bestFit="1" customWidth="1"/>
    <col min="11017" max="11017" width="16.140625" style="211" bestFit="1" customWidth="1"/>
    <col min="11018" max="11263" width="9.140625" style="211"/>
    <col min="11264" max="11264" width="26.140625" style="211" bestFit="1" customWidth="1"/>
    <col min="11265" max="11265" width="15.140625" style="211" bestFit="1" customWidth="1"/>
    <col min="11266" max="11266" width="13.7109375" style="211" customWidth="1"/>
    <col min="11267" max="11267" width="15.85546875" style="211" bestFit="1" customWidth="1"/>
    <col min="11268" max="11268" width="15" style="211" bestFit="1" customWidth="1"/>
    <col min="11269" max="11270" width="15.28515625" style="211" bestFit="1" customWidth="1"/>
    <col min="11271" max="11271" width="15" style="211" bestFit="1" customWidth="1"/>
    <col min="11272" max="11272" width="13.42578125" style="211" bestFit="1" customWidth="1"/>
    <col min="11273" max="11273" width="16.140625" style="211" bestFit="1" customWidth="1"/>
    <col min="11274" max="11519" width="9.140625" style="211"/>
    <col min="11520" max="11520" width="26.140625" style="211" bestFit="1" customWidth="1"/>
    <col min="11521" max="11521" width="15.140625" style="211" bestFit="1" customWidth="1"/>
    <col min="11522" max="11522" width="13.7109375" style="211" customWidth="1"/>
    <col min="11523" max="11523" width="15.85546875" style="211" bestFit="1" customWidth="1"/>
    <col min="11524" max="11524" width="15" style="211" bestFit="1" customWidth="1"/>
    <col min="11525" max="11526" width="15.28515625" style="211" bestFit="1" customWidth="1"/>
    <col min="11527" max="11527" width="15" style="211" bestFit="1" customWidth="1"/>
    <col min="11528" max="11528" width="13.42578125" style="211" bestFit="1" customWidth="1"/>
    <col min="11529" max="11529" width="16.140625" style="211" bestFit="1" customWidth="1"/>
    <col min="11530" max="11775" width="9.140625" style="211"/>
    <col min="11776" max="11776" width="26.140625" style="211" bestFit="1" customWidth="1"/>
    <col min="11777" max="11777" width="15.140625" style="211" bestFit="1" customWidth="1"/>
    <col min="11778" max="11778" width="13.7109375" style="211" customWidth="1"/>
    <col min="11779" max="11779" width="15.85546875" style="211" bestFit="1" customWidth="1"/>
    <col min="11780" max="11780" width="15" style="211" bestFit="1" customWidth="1"/>
    <col min="11781" max="11782" width="15.28515625" style="211" bestFit="1" customWidth="1"/>
    <col min="11783" max="11783" width="15" style="211" bestFit="1" customWidth="1"/>
    <col min="11784" max="11784" width="13.42578125" style="211" bestFit="1" customWidth="1"/>
    <col min="11785" max="11785" width="16.140625" style="211" bestFit="1" customWidth="1"/>
    <col min="11786" max="12031" width="9.140625" style="211"/>
    <col min="12032" max="12032" width="26.140625" style="211" bestFit="1" customWidth="1"/>
    <col min="12033" max="12033" width="15.140625" style="211" bestFit="1" customWidth="1"/>
    <col min="12034" max="12034" width="13.7109375" style="211" customWidth="1"/>
    <col min="12035" max="12035" width="15.85546875" style="211" bestFit="1" customWidth="1"/>
    <col min="12036" max="12036" width="15" style="211" bestFit="1" customWidth="1"/>
    <col min="12037" max="12038" width="15.28515625" style="211" bestFit="1" customWidth="1"/>
    <col min="12039" max="12039" width="15" style="211" bestFit="1" customWidth="1"/>
    <col min="12040" max="12040" width="13.42578125" style="211" bestFit="1" customWidth="1"/>
    <col min="12041" max="12041" width="16.140625" style="211" bestFit="1" customWidth="1"/>
    <col min="12042" max="12287" width="9.140625" style="211"/>
    <col min="12288" max="12288" width="26.140625" style="211" bestFit="1" customWidth="1"/>
    <col min="12289" max="12289" width="15.140625" style="211" bestFit="1" customWidth="1"/>
    <col min="12290" max="12290" width="13.7109375" style="211" customWidth="1"/>
    <col min="12291" max="12291" width="15.85546875" style="211" bestFit="1" customWidth="1"/>
    <col min="12292" max="12292" width="15" style="211" bestFit="1" customWidth="1"/>
    <col min="12293" max="12294" width="15.28515625" style="211" bestFit="1" customWidth="1"/>
    <col min="12295" max="12295" width="15" style="211" bestFit="1" customWidth="1"/>
    <col min="12296" max="12296" width="13.42578125" style="211" bestFit="1" customWidth="1"/>
    <col min="12297" max="12297" width="16.140625" style="211" bestFit="1" customWidth="1"/>
    <col min="12298" max="12543" width="9.140625" style="211"/>
    <col min="12544" max="12544" width="26.140625" style="211" bestFit="1" customWidth="1"/>
    <col min="12545" max="12545" width="15.140625" style="211" bestFit="1" customWidth="1"/>
    <col min="12546" max="12546" width="13.7109375" style="211" customWidth="1"/>
    <col min="12547" max="12547" width="15.85546875" style="211" bestFit="1" customWidth="1"/>
    <col min="12548" max="12548" width="15" style="211" bestFit="1" customWidth="1"/>
    <col min="12549" max="12550" width="15.28515625" style="211" bestFit="1" customWidth="1"/>
    <col min="12551" max="12551" width="15" style="211" bestFit="1" customWidth="1"/>
    <col min="12552" max="12552" width="13.42578125" style="211" bestFit="1" customWidth="1"/>
    <col min="12553" max="12553" width="16.140625" style="211" bestFit="1" customWidth="1"/>
    <col min="12554" max="12799" width="9.140625" style="211"/>
    <col min="12800" max="12800" width="26.140625" style="211" bestFit="1" customWidth="1"/>
    <col min="12801" max="12801" width="15.140625" style="211" bestFit="1" customWidth="1"/>
    <col min="12802" max="12802" width="13.7109375" style="211" customWidth="1"/>
    <col min="12803" max="12803" width="15.85546875" style="211" bestFit="1" customWidth="1"/>
    <col min="12804" max="12804" width="15" style="211" bestFit="1" customWidth="1"/>
    <col min="12805" max="12806" width="15.28515625" style="211" bestFit="1" customWidth="1"/>
    <col min="12807" max="12807" width="15" style="211" bestFit="1" customWidth="1"/>
    <col min="12808" max="12808" width="13.42578125" style="211" bestFit="1" customWidth="1"/>
    <col min="12809" max="12809" width="16.140625" style="211" bestFit="1" customWidth="1"/>
    <col min="12810" max="13055" width="9.140625" style="211"/>
    <col min="13056" max="13056" width="26.140625" style="211" bestFit="1" customWidth="1"/>
    <col min="13057" max="13057" width="15.140625" style="211" bestFit="1" customWidth="1"/>
    <col min="13058" max="13058" width="13.7109375" style="211" customWidth="1"/>
    <col min="13059" max="13059" width="15.85546875" style="211" bestFit="1" customWidth="1"/>
    <col min="13060" max="13060" width="15" style="211" bestFit="1" customWidth="1"/>
    <col min="13061" max="13062" width="15.28515625" style="211" bestFit="1" customWidth="1"/>
    <col min="13063" max="13063" width="15" style="211" bestFit="1" customWidth="1"/>
    <col min="13064" max="13064" width="13.42578125" style="211" bestFit="1" customWidth="1"/>
    <col min="13065" max="13065" width="16.140625" style="211" bestFit="1" customWidth="1"/>
    <col min="13066" max="13311" width="9.140625" style="211"/>
    <col min="13312" max="13312" width="26.140625" style="211" bestFit="1" customWidth="1"/>
    <col min="13313" max="13313" width="15.140625" style="211" bestFit="1" customWidth="1"/>
    <col min="13314" max="13314" width="13.7109375" style="211" customWidth="1"/>
    <col min="13315" max="13315" width="15.85546875" style="211" bestFit="1" customWidth="1"/>
    <col min="13316" max="13316" width="15" style="211" bestFit="1" customWidth="1"/>
    <col min="13317" max="13318" width="15.28515625" style="211" bestFit="1" customWidth="1"/>
    <col min="13319" max="13319" width="15" style="211" bestFit="1" customWidth="1"/>
    <col min="13320" max="13320" width="13.42578125" style="211" bestFit="1" customWidth="1"/>
    <col min="13321" max="13321" width="16.140625" style="211" bestFit="1" customWidth="1"/>
    <col min="13322" max="13567" width="9.140625" style="211"/>
    <col min="13568" max="13568" width="26.140625" style="211" bestFit="1" customWidth="1"/>
    <col min="13569" max="13569" width="15.140625" style="211" bestFit="1" customWidth="1"/>
    <col min="13570" max="13570" width="13.7109375" style="211" customWidth="1"/>
    <col min="13571" max="13571" width="15.85546875" style="211" bestFit="1" customWidth="1"/>
    <col min="13572" max="13572" width="15" style="211" bestFit="1" customWidth="1"/>
    <col min="13573" max="13574" width="15.28515625" style="211" bestFit="1" customWidth="1"/>
    <col min="13575" max="13575" width="15" style="211" bestFit="1" customWidth="1"/>
    <col min="13576" max="13576" width="13.42578125" style="211" bestFit="1" customWidth="1"/>
    <col min="13577" max="13577" width="16.140625" style="211" bestFit="1" customWidth="1"/>
    <col min="13578" max="13823" width="9.140625" style="211"/>
    <col min="13824" max="13824" width="26.140625" style="211" bestFit="1" customWidth="1"/>
    <col min="13825" max="13825" width="15.140625" style="211" bestFit="1" customWidth="1"/>
    <col min="13826" max="13826" width="13.7109375" style="211" customWidth="1"/>
    <col min="13827" max="13827" width="15.85546875" style="211" bestFit="1" customWidth="1"/>
    <col min="13828" max="13828" width="15" style="211" bestFit="1" customWidth="1"/>
    <col min="13829" max="13830" width="15.28515625" style="211" bestFit="1" customWidth="1"/>
    <col min="13831" max="13831" width="15" style="211" bestFit="1" customWidth="1"/>
    <col min="13832" max="13832" width="13.42578125" style="211" bestFit="1" customWidth="1"/>
    <col min="13833" max="13833" width="16.140625" style="211" bestFit="1" customWidth="1"/>
    <col min="13834" max="14079" width="9.140625" style="211"/>
    <col min="14080" max="14080" width="26.140625" style="211" bestFit="1" customWidth="1"/>
    <col min="14081" max="14081" width="15.140625" style="211" bestFit="1" customWidth="1"/>
    <col min="14082" max="14082" width="13.7109375" style="211" customWidth="1"/>
    <col min="14083" max="14083" width="15.85546875" style="211" bestFit="1" customWidth="1"/>
    <col min="14084" max="14084" width="15" style="211" bestFit="1" customWidth="1"/>
    <col min="14085" max="14086" width="15.28515625" style="211" bestFit="1" customWidth="1"/>
    <col min="14087" max="14087" width="15" style="211" bestFit="1" customWidth="1"/>
    <col min="14088" max="14088" width="13.42578125" style="211" bestFit="1" customWidth="1"/>
    <col min="14089" max="14089" width="16.140625" style="211" bestFit="1" customWidth="1"/>
    <col min="14090" max="14335" width="9.140625" style="211"/>
    <col min="14336" max="14336" width="26.140625" style="211" bestFit="1" customWidth="1"/>
    <col min="14337" max="14337" width="15.140625" style="211" bestFit="1" customWidth="1"/>
    <col min="14338" max="14338" width="13.7109375" style="211" customWidth="1"/>
    <col min="14339" max="14339" width="15.85546875" style="211" bestFit="1" customWidth="1"/>
    <col min="14340" max="14340" width="15" style="211" bestFit="1" customWidth="1"/>
    <col min="14341" max="14342" width="15.28515625" style="211" bestFit="1" customWidth="1"/>
    <col min="14343" max="14343" width="15" style="211" bestFit="1" customWidth="1"/>
    <col min="14344" max="14344" width="13.42578125" style="211" bestFit="1" customWidth="1"/>
    <col min="14345" max="14345" width="16.140625" style="211" bestFit="1" customWidth="1"/>
    <col min="14346" max="14591" width="9.140625" style="211"/>
    <col min="14592" max="14592" width="26.140625" style="211" bestFit="1" customWidth="1"/>
    <col min="14593" max="14593" width="15.140625" style="211" bestFit="1" customWidth="1"/>
    <col min="14594" max="14594" width="13.7109375" style="211" customWidth="1"/>
    <col min="14595" max="14595" width="15.85546875" style="211" bestFit="1" customWidth="1"/>
    <col min="14596" max="14596" width="15" style="211" bestFit="1" customWidth="1"/>
    <col min="14597" max="14598" width="15.28515625" style="211" bestFit="1" customWidth="1"/>
    <col min="14599" max="14599" width="15" style="211" bestFit="1" customWidth="1"/>
    <col min="14600" max="14600" width="13.42578125" style="211" bestFit="1" customWidth="1"/>
    <col min="14601" max="14601" width="16.140625" style="211" bestFit="1" customWidth="1"/>
    <col min="14602" max="14847" width="9.140625" style="211"/>
    <col min="14848" max="14848" width="26.140625" style="211" bestFit="1" customWidth="1"/>
    <col min="14849" max="14849" width="15.140625" style="211" bestFit="1" customWidth="1"/>
    <col min="14850" max="14850" width="13.7109375" style="211" customWidth="1"/>
    <col min="14851" max="14851" width="15.85546875" style="211" bestFit="1" customWidth="1"/>
    <col min="14852" max="14852" width="15" style="211" bestFit="1" customWidth="1"/>
    <col min="14853" max="14854" width="15.28515625" style="211" bestFit="1" customWidth="1"/>
    <col min="14855" max="14855" width="15" style="211" bestFit="1" customWidth="1"/>
    <col min="14856" max="14856" width="13.42578125" style="211" bestFit="1" customWidth="1"/>
    <col min="14857" max="14857" width="16.140625" style="211" bestFit="1" customWidth="1"/>
    <col min="14858" max="15103" width="9.140625" style="211"/>
    <col min="15104" max="15104" width="26.140625" style="211" bestFit="1" customWidth="1"/>
    <col min="15105" max="15105" width="15.140625" style="211" bestFit="1" customWidth="1"/>
    <col min="15106" max="15106" width="13.7109375" style="211" customWidth="1"/>
    <col min="15107" max="15107" width="15.85546875" style="211" bestFit="1" customWidth="1"/>
    <col min="15108" max="15108" width="15" style="211" bestFit="1" customWidth="1"/>
    <col min="15109" max="15110" width="15.28515625" style="211" bestFit="1" customWidth="1"/>
    <col min="15111" max="15111" width="15" style="211" bestFit="1" customWidth="1"/>
    <col min="15112" max="15112" width="13.42578125" style="211" bestFit="1" customWidth="1"/>
    <col min="15113" max="15113" width="16.140625" style="211" bestFit="1" customWidth="1"/>
    <col min="15114" max="15359" width="9.140625" style="211"/>
    <col min="15360" max="15360" width="26.140625" style="211" bestFit="1" customWidth="1"/>
    <col min="15361" max="15361" width="15.140625" style="211" bestFit="1" customWidth="1"/>
    <col min="15362" max="15362" width="13.7109375" style="211" customWidth="1"/>
    <col min="15363" max="15363" width="15.85546875" style="211" bestFit="1" customWidth="1"/>
    <col min="15364" max="15364" width="15" style="211" bestFit="1" customWidth="1"/>
    <col min="15365" max="15366" width="15.28515625" style="211" bestFit="1" customWidth="1"/>
    <col min="15367" max="15367" width="15" style="211" bestFit="1" customWidth="1"/>
    <col min="15368" max="15368" width="13.42578125" style="211" bestFit="1" customWidth="1"/>
    <col min="15369" max="15369" width="16.140625" style="211" bestFit="1" customWidth="1"/>
    <col min="15370" max="15615" width="9.140625" style="211"/>
    <col min="15616" max="15616" width="26.140625" style="211" bestFit="1" customWidth="1"/>
    <col min="15617" max="15617" width="15.140625" style="211" bestFit="1" customWidth="1"/>
    <col min="15618" max="15618" width="13.7109375" style="211" customWidth="1"/>
    <col min="15619" max="15619" width="15.85546875" style="211" bestFit="1" customWidth="1"/>
    <col min="15620" max="15620" width="15" style="211" bestFit="1" customWidth="1"/>
    <col min="15621" max="15622" width="15.28515625" style="211" bestFit="1" customWidth="1"/>
    <col min="15623" max="15623" width="15" style="211" bestFit="1" customWidth="1"/>
    <col min="15624" max="15624" width="13.42578125" style="211" bestFit="1" customWidth="1"/>
    <col min="15625" max="15625" width="16.140625" style="211" bestFit="1" customWidth="1"/>
    <col min="15626" max="15871" width="9.140625" style="211"/>
    <col min="15872" max="15872" width="26.140625" style="211" bestFit="1" customWidth="1"/>
    <col min="15873" max="15873" width="15.140625" style="211" bestFit="1" customWidth="1"/>
    <col min="15874" max="15874" width="13.7109375" style="211" customWidth="1"/>
    <col min="15875" max="15875" width="15.85546875" style="211" bestFit="1" customWidth="1"/>
    <col min="15876" max="15876" width="15" style="211" bestFit="1" customWidth="1"/>
    <col min="15877" max="15878" width="15.28515625" style="211" bestFit="1" customWidth="1"/>
    <col min="15879" max="15879" width="15" style="211" bestFit="1" customWidth="1"/>
    <col min="15880" max="15880" width="13.42578125" style="211" bestFit="1" customWidth="1"/>
    <col min="15881" max="15881" width="16.140625" style="211" bestFit="1" customWidth="1"/>
    <col min="15882" max="16127" width="9.140625" style="211"/>
    <col min="16128" max="16128" width="26.140625" style="211" bestFit="1" customWidth="1"/>
    <col min="16129" max="16129" width="15.140625" style="211" bestFit="1" customWidth="1"/>
    <col min="16130" max="16130" width="13.7109375" style="211" customWidth="1"/>
    <col min="16131" max="16131" width="15.85546875" style="211" bestFit="1" customWidth="1"/>
    <col min="16132" max="16132" width="15" style="211" bestFit="1" customWidth="1"/>
    <col min="16133" max="16134" width="15.28515625" style="211" bestFit="1" customWidth="1"/>
    <col min="16135" max="16135" width="15" style="211" bestFit="1" customWidth="1"/>
    <col min="16136" max="16136" width="13.42578125" style="211" bestFit="1" customWidth="1"/>
    <col min="16137" max="16137" width="16.140625" style="211" bestFit="1" customWidth="1"/>
    <col min="16138" max="16384" width="9.140625" style="211"/>
  </cols>
  <sheetData>
    <row r="1" spans="1:12">
      <c r="A1" s="210" t="s">
        <v>75</v>
      </c>
      <c r="B1" s="260" t="s">
        <v>131</v>
      </c>
    </row>
    <row r="2" spans="1:12">
      <c r="A2" s="210"/>
      <c r="F2" s="251"/>
      <c r="G2" s="251"/>
    </row>
    <row r="3" spans="1:12">
      <c r="A3" s="337" t="s">
        <v>76</v>
      </c>
      <c r="B3" s="338"/>
      <c r="C3" s="338"/>
      <c r="D3" s="338"/>
    </row>
    <row r="4" spans="1:12">
      <c r="A4" s="213" t="s">
        <v>77</v>
      </c>
      <c r="B4" s="214">
        <f>'original amended'!Q20</f>
        <v>2520833.3333333335</v>
      </c>
      <c r="C4" s="212" t="s">
        <v>78</v>
      </c>
      <c r="E4" s="215"/>
      <c r="F4" s="212"/>
      <c r="G4" s="246"/>
      <c r="H4" s="247"/>
    </row>
    <row r="5" spans="1:12">
      <c r="A5" s="216" t="s">
        <v>105</v>
      </c>
      <c r="B5" s="217">
        <v>60</v>
      </c>
      <c r="C5" s="212" t="s">
        <v>78</v>
      </c>
      <c r="F5" s="212"/>
      <c r="G5" s="248"/>
      <c r="H5" s="212"/>
    </row>
    <row r="6" spans="1:12">
      <c r="A6" s="216" t="s">
        <v>79</v>
      </c>
      <c r="B6" s="218">
        <f>'original amended'!B28*12</f>
        <v>9.9599999999999994E-2</v>
      </c>
      <c r="C6" s="212" t="s">
        <v>78</v>
      </c>
      <c r="F6" s="212"/>
      <c r="G6" s="212"/>
      <c r="H6" s="212"/>
    </row>
    <row r="7" spans="1:12">
      <c r="A7" s="219" t="s">
        <v>80</v>
      </c>
      <c r="B7" s="220">
        <f>B4*B6*B5/12</f>
        <v>1255375</v>
      </c>
      <c r="F7" s="212"/>
      <c r="G7" s="248"/>
      <c r="H7" s="212"/>
    </row>
    <row r="8" spans="1:12">
      <c r="A8" s="219" t="s">
        <v>81</v>
      </c>
      <c r="B8" s="220">
        <f>B4/B5</f>
        <v>42013.888888888891</v>
      </c>
      <c r="F8" s="212"/>
      <c r="G8" s="249"/>
      <c r="H8" s="247"/>
    </row>
    <row r="9" spans="1:12">
      <c r="A9" s="219" t="s">
        <v>82</v>
      </c>
      <c r="B9" s="220">
        <f>B7/B5</f>
        <v>20922.916666666668</v>
      </c>
      <c r="F9" s="212"/>
      <c r="G9" s="212"/>
      <c r="H9" s="212"/>
    </row>
    <row r="10" spans="1:12">
      <c r="A10" s="219" t="s">
        <v>83</v>
      </c>
      <c r="B10" s="221">
        <f>+B8+B9</f>
        <v>62936.805555555562</v>
      </c>
      <c r="C10" s="212" t="s">
        <v>84</v>
      </c>
      <c r="F10" s="212"/>
      <c r="G10" s="250"/>
      <c r="H10" s="212"/>
    </row>
    <row r="11" spans="1:12">
      <c r="A11" s="219" t="s">
        <v>85</v>
      </c>
      <c r="B11" s="222">
        <v>4.163E-2</v>
      </c>
      <c r="C11" s="212" t="s">
        <v>78</v>
      </c>
      <c r="F11" s="212"/>
      <c r="G11" s="212"/>
      <c r="H11" s="212"/>
    </row>
    <row r="12" spans="1:12">
      <c r="A12" s="219" t="s">
        <v>2</v>
      </c>
      <c r="B12" s="223">
        <v>3.5000000000000001E-3</v>
      </c>
      <c r="C12" s="212" t="s">
        <v>78</v>
      </c>
    </row>
    <row r="13" spans="1:12">
      <c r="A13" s="219"/>
      <c r="B13" s="221"/>
    </row>
    <row r="14" spans="1:12">
      <c r="A14" s="219" t="s">
        <v>86</v>
      </c>
      <c r="B14" s="224"/>
      <c r="C14" s="225"/>
      <c r="D14" s="225"/>
      <c r="G14" s="226"/>
      <c r="I14" s="226"/>
    </row>
    <row r="15" spans="1:12" ht="31.5">
      <c r="A15" s="227" t="s">
        <v>87</v>
      </c>
      <c r="B15" s="227" t="s">
        <v>88</v>
      </c>
      <c r="C15" s="228" t="s">
        <v>89</v>
      </c>
      <c r="D15" s="228" t="s">
        <v>83</v>
      </c>
      <c r="E15" s="229" t="s">
        <v>90</v>
      </c>
      <c r="F15" s="227" t="s">
        <v>91</v>
      </c>
      <c r="G15" s="227" t="s">
        <v>92</v>
      </c>
      <c r="H15" s="227" t="s">
        <v>93</v>
      </c>
      <c r="I15" s="227" t="s">
        <v>94</v>
      </c>
      <c r="J15" s="230" t="s">
        <v>95</v>
      </c>
      <c r="L15" s="231" t="s">
        <v>96</v>
      </c>
    </row>
    <row r="16" spans="1:12">
      <c r="A16" s="227"/>
      <c r="B16" s="227"/>
      <c r="C16" s="228"/>
      <c r="D16" s="232">
        <f>-B4</f>
        <v>-2520833.3333333335</v>
      </c>
      <c r="E16" s="229"/>
      <c r="F16" s="233"/>
      <c r="G16" s="227"/>
      <c r="H16" s="227"/>
      <c r="I16" s="227"/>
    </row>
    <row r="17" spans="1:12">
      <c r="A17" s="234">
        <v>1</v>
      </c>
      <c r="B17" s="234">
        <f t="shared" ref="B17:B80" si="0">IF(A17&gt;$B$5,0,$B$5-(A17-1))</f>
        <v>60</v>
      </c>
      <c r="C17" s="235">
        <f t="shared" ref="C17:C80" si="1">$B$7*B17/$B$127</f>
        <v>41159.836065573771</v>
      </c>
      <c r="D17" s="235">
        <f>IF(A17&gt;$B$5,0,$B$10)</f>
        <v>62936.805555555562</v>
      </c>
      <c r="E17" s="226">
        <f t="shared" ref="E17:E80" si="2">+D17-C17</f>
        <v>21776.969489981791</v>
      </c>
      <c r="F17" s="236">
        <f>+$B$4</f>
        <v>2520833.3333333335</v>
      </c>
      <c r="G17" s="226">
        <f t="shared" ref="G17:G80" si="3">+F17-E17</f>
        <v>2499056.3638433516</v>
      </c>
      <c r="H17" s="226">
        <f>SUM(C$17:C17)</f>
        <v>41159.836065573771</v>
      </c>
      <c r="I17" s="226">
        <f>$B$7-H17</f>
        <v>1214215.1639344261</v>
      </c>
      <c r="J17" s="215">
        <f>G17*$B$11/12</f>
        <v>8669.6430355665598</v>
      </c>
      <c r="L17" s="237">
        <f>G17*$B$12</f>
        <v>8746.6972734517312</v>
      </c>
    </row>
    <row r="18" spans="1:12">
      <c r="A18" s="234">
        <f t="shared" ref="A18:A81" si="4">+A17+1</f>
        <v>2</v>
      </c>
      <c r="B18" s="234">
        <f t="shared" si="0"/>
        <v>59</v>
      </c>
      <c r="C18" s="235">
        <f t="shared" si="1"/>
        <v>40473.838797814205</v>
      </c>
      <c r="D18" s="235">
        <f t="shared" ref="D18:D81" si="5">IF(A18&gt;$B$5,0,$B$10)</f>
        <v>62936.805555555562</v>
      </c>
      <c r="E18" s="226">
        <f t="shared" si="2"/>
        <v>22462.966757741357</v>
      </c>
      <c r="F18" s="226">
        <f>G17</f>
        <v>2499056.3638433516</v>
      </c>
      <c r="G18" s="226">
        <f t="shared" si="3"/>
        <v>2476593.3970856103</v>
      </c>
      <c r="H18" s="226">
        <f>SUM(C$17:C18)</f>
        <v>81633.674863387976</v>
      </c>
      <c r="I18" s="226">
        <f t="shared" ref="I18:I81" si="6">$B$7-H18</f>
        <v>1173741.3251366119</v>
      </c>
      <c r="J18" s="215">
        <f>G18*$B$11/12</f>
        <v>8591.7152600561622</v>
      </c>
      <c r="L18" s="237">
        <f t="shared" ref="L18:L80" si="7">G18*$B$12</f>
        <v>8668.0768897996368</v>
      </c>
    </row>
    <row r="19" spans="1:12">
      <c r="A19" s="234">
        <f t="shared" si="4"/>
        <v>3</v>
      </c>
      <c r="B19" s="234">
        <f t="shared" si="0"/>
        <v>58</v>
      </c>
      <c r="C19" s="235">
        <f t="shared" si="1"/>
        <v>39787.841530054648</v>
      </c>
      <c r="D19" s="235">
        <f t="shared" si="5"/>
        <v>62936.805555555562</v>
      </c>
      <c r="E19" s="226">
        <f t="shared" si="2"/>
        <v>23148.964025500914</v>
      </c>
      <c r="F19" s="226">
        <f t="shared" ref="F19:F82" si="8">G18</f>
        <v>2476593.3970856103</v>
      </c>
      <c r="G19" s="226">
        <f t="shared" si="3"/>
        <v>2453444.4330601096</v>
      </c>
      <c r="H19" s="226">
        <f>SUM(C$17:C19)</f>
        <v>121421.51639344262</v>
      </c>
      <c r="I19" s="226">
        <f t="shared" si="6"/>
        <v>1133953.4836065574</v>
      </c>
      <c r="J19" s="215">
        <f t="shared" ref="J19:J82" si="9">G19*$B$11/12</f>
        <v>8511.4076456910298</v>
      </c>
      <c r="L19" s="237">
        <f t="shared" si="7"/>
        <v>8587.0555157103845</v>
      </c>
    </row>
    <row r="20" spans="1:12">
      <c r="A20" s="234">
        <f t="shared" si="4"/>
        <v>4</v>
      </c>
      <c r="B20" s="234">
        <f t="shared" si="0"/>
        <v>57</v>
      </c>
      <c r="C20" s="235">
        <f t="shared" si="1"/>
        <v>39101.844262295082</v>
      </c>
      <c r="D20" s="235">
        <f t="shared" si="5"/>
        <v>62936.805555555562</v>
      </c>
      <c r="E20" s="226">
        <f t="shared" si="2"/>
        <v>23834.96129326048</v>
      </c>
      <c r="F20" s="226">
        <f t="shared" si="8"/>
        <v>2453444.4330601096</v>
      </c>
      <c r="G20" s="226">
        <f t="shared" si="3"/>
        <v>2429609.471766849</v>
      </c>
      <c r="H20" s="226">
        <f>SUM(C$17:C20)</f>
        <v>160523.36065573769</v>
      </c>
      <c r="I20" s="226">
        <f t="shared" si="6"/>
        <v>1094851.6393442624</v>
      </c>
      <c r="J20" s="215">
        <f t="shared" si="9"/>
        <v>8428.7201924711608</v>
      </c>
      <c r="L20" s="237">
        <f t="shared" si="7"/>
        <v>8503.6331511839726</v>
      </c>
    </row>
    <row r="21" spans="1:12">
      <c r="A21" s="234">
        <f t="shared" si="4"/>
        <v>5</v>
      </c>
      <c r="B21" s="234">
        <f t="shared" si="0"/>
        <v>56</v>
      </c>
      <c r="C21" s="235">
        <f t="shared" si="1"/>
        <v>38415.846994535517</v>
      </c>
      <c r="D21" s="235">
        <f t="shared" si="5"/>
        <v>62936.805555555562</v>
      </c>
      <c r="E21" s="226">
        <f t="shared" si="2"/>
        <v>24520.958561020045</v>
      </c>
      <c r="F21" s="226">
        <f t="shared" si="8"/>
        <v>2429609.471766849</v>
      </c>
      <c r="G21" s="226">
        <f t="shared" si="3"/>
        <v>2405088.5132058291</v>
      </c>
      <c r="H21" s="226">
        <f>SUM(C$17:C21)</f>
        <v>198939.20765027322</v>
      </c>
      <c r="I21" s="226">
        <f t="shared" si="6"/>
        <v>1056435.7923497269</v>
      </c>
      <c r="J21" s="215">
        <f>G21*$B$11/12</f>
        <v>8343.6529003965552</v>
      </c>
      <c r="L21" s="237">
        <f t="shared" si="7"/>
        <v>8417.809796220401</v>
      </c>
    </row>
    <row r="22" spans="1:12">
      <c r="A22" s="234">
        <f t="shared" si="4"/>
        <v>6</v>
      </c>
      <c r="B22" s="234">
        <f t="shared" si="0"/>
        <v>55</v>
      </c>
      <c r="C22" s="235">
        <f t="shared" si="1"/>
        <v>37729.849726775959</v>
      </c>
      <c r="D22" s="235">
        <f t="shared" si="5"/>
        <v>62936.805555555562</v>
      </c>
      <c r="E22" s="226">
        <f t="shared" si="2"/>
        <v>25206.955828779603</v>
      </c>
      <c r="F22" s="226">
        <f t="shared" si="8"/>
        <v>2405088.5132058291</v>
      </c>
      <c r="G22" s="226">
        <f t="shared" si="3"/>
        <v>2379881.5573770497</v>
      </c>
      <c r="H22" s="226">
        <f>SUM(C$17:C22)</f>
        <v>236669.05737704918</v>
      </c>
      <c r="I22" s="226">
        <f t="shared" si="6"/>
        <v>1018705.9426229508</v>
      </c>
      <c r="J22" s="215">
        <f t="shared" si="9"/>
        <v>8256.2057694672149</v>
      </c>
      <c r="L22" s="237">
        <f t="shared" si="7"/>
        <v>8329.5854508196735</v>
      </c>
    </row>
    <row r="23" spans="1:12">
      <c r="A23" s="234">
        <f t="shared" si="4"/>
        <v>7</v>
      </c>
      <c r="B23" s="234">
        <f t="shared" si="0"/>
        <v>54</v>
      </c>
      <c r="C23" s="235">
        <f t="shared" si="1"/>
        <v>37043.852459016394</v>
      </c>
      <c r="D23" s="235">
        <f t="shared" si="5"/>
        <v>62936.805555555562</v>
      </c>
      <c r="E23" s="226">
        <f t="shared" si="2"/>
        <v>25892.953096539168</v>
      </c>
      <c r="F23" s="226">
        <f t="shared" si="8"/>
        <v>2379881.5573770497</v>
      </c>
      <c r="G23" s="226">
        <f t="shared" si="3"/>
        <v>2353988.6042805105</v>
      </c>
      <c r="H23" s="226">
        <f>SUM(C$17:C23)</f>
        <v>273712.90983606555</v>
      </c>
      <c r="I23" s="226">
        <f t="shared" si="6"/>
        <v>981662.09016393451</v>
      </c>
      <c r="J23" s="215">
        <f t="shared" si="9"/>
        <v>8166.3787996831379</v>
      </c>
      <c r="L23" s="237">
        <f t="shared" si="7"/>
        <v>8238.9601149817863</v>
      </c>
    </row>
    <row r="24" spans="1:12">
      <c r="A24" s="234">
        <f t="shared" si="4"/>
        <v>8</v>
      </c>
      <c r="B24" s="234">
        <f t="shared" si="0"/>
        <v>53</v>
      </c>
      <c r="C24" s="235">
        <f t="shared" si="1"/>
        <v>36357.855191256829</v>
      </c>
      <c r="D24" s="235">
        <f t="shared" si="5"/>
        <v>62936.805555555562</v>
      </c>
      <c r="E24" s="226">
        <f t="shared" si="2"/>
        <v>26578.950364298733</v>
      </c>
      <c r="F24" s="226">
        <f t="shared" si="8"/>
        <v>2353988.6042805105</v>
      </c>
      <c r="G24" s="226">
        <f t="shared" si="3"/>
        <v>2327409.6539162118</v>
      </c>
      <c r="H24" s="226">
        <f>SUM(C$17:C24)</f>
        <v>310070.7650273224</v>
      </c>
      <c r="I24" s="226">
        <f t="shared" si="6"/>
        <v>945304.23497267766</v>
      </c>
      <c r="J24" s="215">
        <f t="shared" si="9"/>
        <v>8074.1719910443244</v>
      </c>
      <c r="L24" s="237">
        <f t="shared" si="7"/>
        <v>8145.9337887067413</v>
      </c>
    </row>
    <row r="25" spans="1:12">
      <c r="A25" s="234">
        <f t="shared" si="4"/>
        <v>9</v>
      </c>
      <c r="B25" s="234">
        <f t="shared" si="0"/>
        <v>52</v>
      </c>
      <c r="C25" s="235">
        <f t="shared" si="1"/>
        <v>35671.857923497271</v>
      </c>
      <c r="D25" s="235">
        <f t="shared" si="5"/>
        <v>62936.805555555562</v>
      </c>
      <c r="E25" s="226">
        <f t="shared" si="2"/>
        <v>27264.947632058291</v>
      </c>
      <c r="F25" s="226">
        <f t="shared" si="8"/>
        <v>2327409.6539162118</v>
      </c>
      <c r="G25" s="226">
        <f t="shared" si="3"/>
        <v>2300144.7062841533</v>
      </c>
      <c r="H25" s="226">
        <f>SUM(C$17:C25)</f>
        <v>345742.62295081967</v>
      </c>
      <c r="I25" s="226">
        <f t="shared" si="6"/>
        <v>909632.37704918033</v>
      </c>
      <c r="J25" s="215">
        <f t="shared" si="9"/>
        <v>7979.5853435507752</v>
      </c>
      <c r="L25" s="237">
        <f t="shared" si="7"/>
        <v>8050.5064719945367</v>
      </c>
    </row>
    <row r="26" spans="1:12">
      <c r="A26" s="234">
        <f t="shared" si="4"/>
        <v>10</v>
      </c>
      <c r="B26" s="234">
        <f t="shared" si="0"/>
        <v>51</v>
      </c>
      <c r="C26" s="235">
        <f t="shared" si="1"/>
        <v>34985.860655737706</v>
      </c>
      <c r="D26" s="235">
        <f t="shared" si="5"/>
        <v>62936.805555555562</v>
      </c>
      <c r="E26" s="226">
        <f t="shared" si="2"/>
        <v>27950.944899817856</v>
      </c>
      <c r="F26" s="226">
        <f t="shared" si="8"/>
        <v>2300144.7062841533</v>
      </c>
      <c r="G26" s="226">
        <f t="shared" si="3"/>
        <v>2272193.7613843353</v>
      </c>
      <c r="H26" s="226">
        <f>SUM(C$17:C26)</f>
        <v>380728.48360655736</v>
      </c>
      <c r="I26" s="226">
        <f t="shared" si="6"/>
        <v>874646.51639344264</v>
      </c>
      <c r="J26" s="215">
        <f t="shared" si="9"/>
        <v>7882.6188572024903</v>
      </c>
      <c r="L26" s="237">
        <f t="shared" si="7"/>
        <v>7952.6781648451743</v>
      </c>
    </row>
    <row r="27" spans="1:12">
      <c r="A27" s="234">
        <f t="shared" si="4"/>
        <v>11</v>
      </c>
      <c r="B27" s="234">
        <f t="shared" si="0"/>
        <v>50</v>
      </c>
      <c r="C27" s="235">
        <f t="shared" si="1"/>
        <v>34299.863387978141</v>
      </c>
      <c r="D27" s="235">
        <f t="shared" si="5"/>
        <v>62936.805555555562</v>
      </c>
      <c r="E27" s="226">
        <f t="shared" si="2"/>
        <v>28636.942167577421</v>
      </c>
      <c r="F27" s="226">
        <f t="shared" si="8"/>
        <v>2272193.7613843353</v>
      </c>
      <c r="G27" s="226">
        <f t="shared" si="3"/>
        <v>2243556.819216758</v>
      </c>
      <c r="H27" s="226">
        <f>SUM(C$17:C27)</f>
        <v>415028.34699453553</v>
      </c>
      <c r="I27" s="226">
        <f t="shared" si="6"/>
        <v>840346.65300546447</v>
      </c>
      <c r="J27" s="215">
        <f t="shared" si="9"/>
        <v>7783.2725319994706</v>
      </c>
      <c r="L27" s="237">
        <f t="shared" si="7"/>
        <v>7852.4488672586531</v>
      </c>
    </row>
    <row r="28" spans="1:12" ht="16.5" thickBot="1">
      <c r="A28" s="238">
        <f t="shared" si="4"/>
        <v>12</v>
      </c>
      <c r="B28" s="238">
        <f t="shared" si="0"/>
        <v>49</v>
      </c>
      <c r="C28" s="239">
        <f t="shared" si="1"/>
        <v>33613.866120218576</v>
      </c>
      <c r="D28" s="239">
        <f t="shared" si="5"/>
        <v>62936.805555555562</v>
      </c>
      <c r="E28" s="240">
        <f t="shared" si="2"/>
        <v>29322.939435336986</v>
      </c>
      <c r="F28" s="240">
        <f t="shared" si="8"/>
        <v>2243556.819216758</v>
      </c>
      <c r="G28" s="240">
        <f t="shared" si="3"/>
        <v>2214233.8797814208</v>
      </c>
      <c r="H28" s="240">
        <f>SUM(C$17:C28)</f>
        <v>448642.21311475412</v>
      </c>
      <c r="I28" s="240">
        <f t="shared" si="6"/>
        <v>806732.78688524594</v>
      </c>
      <c r="J28" s="241">
        <f t="shared" si="9"/>
        <v>7681.5463679417126</v>
      </c>
      <c r="L28" s="237">
        <f t="shared" si="7"/>
        <v>7749.8185792349732</v>
      </c>
    </row>
    <row r="29" spans="1:12" ht="16.5" thickTop="1">
      <c r="A29" s="234">
        <f t="shared" si="4"/>
        <v>13</v>
      </c>
      <c r="B29" s="234">
        <f t="shared" si="0"/>
        <v>48</v>
      </c>
      <c r="C29" s="235">
        <f t="shared" si="1"/>
        <v>32927.868852459018</v>
      </c>
      <c r="D29" s="235">
        <f t="shared" si="5"/>
        <v>62936.805555555562</v>
      </c>
      <c r="E29" s="226">
        <f t="shared" si="2"/>
        <v>30008.936703096544</v>
      </c>
      <c r="F29" s="226">
        <f t="shared" si="8"/>
        <v>2214233.8797814208</v>
      </c>
      <c r="G29" s="226">
        <f t="shared" si="3"/>
        <v>2184224.9430783242</v>
      </c>
      <c r="H29" s="226">
        <f>SUM(C$17:C29)</f>
        <v>481570.08196721313</v>
      </c>
      <c r="I29" s="226">
        <f t="shared" si="6"/>
        <v>773804.91803278681</v>
      </c>
      <c r="J29" s="215">
        <f t="shared" si="9"/>
        <v>7577.4403650292197</v>
      </c>
      <c r="L29" s="237">
        <f t="shared" si="7"/>
        <v>7644.7873007741346</v>
      </c>
    </row>
    <row r="30" spans="1:12">
      <c r="A30" s="234">
        <f t="shared" si="4"/>
        <v>14</v>
      </c>
      <c r="B30" s="234">
        <f t="shared" si="0"/>
        <v>47</v>
      </c>
      <c r="C30" s="235">
        <f t="shared" si="1"/>
        <v>32241.871584699453</v>
      </c>
      <c r="D30" s="235">
        <f t="shared" si="5"/>
        <v>62936.805555555562</v>
      </c>
      <c r="E30" s="226">
        <f t="shared" si="2"/>
        <v>30694.933970856109</v>
      </c>
      <c r="F30" s="226">
        <f t="shared" si="8"/>
        <v>2184224.9430783242</v>
      </c>
      <c r="G30" s="226">
        <f t="shared" si="3"/>
        <v>2153530.0091074682</v>
      </c>
      <c r="H30" s="226">
        <f>SUM(C$17:C30)</f>
        <v>513811.95355191256</v>
      </c>
      <c r="I30" s="226">
        <f t="shared" si="6"/>
        <v>741563.04644808744</v>
      </c>
      <c r="J30" s="215">
        <f t="shared" si="9"/>
        <v>7470.9545232619921</v>
      </c>
      <c r="L30" s="237">
        <f t="shared" si="7"/>
        <v>7537.355031876139</v>
      </c>
    </row>
    <row r="31" spans="1:12">
      <c r="A31" s="234">
        <f t="shared" si="4"/>
        <v>15</v>
      </c>
      <c r="B31" s="234">
        <f t="shared" si="0"/>
        <v>46</v>
      </c>
      <c r="C31" s="235">
        <f t="shared" si="1"/>
        <v>31555.874316939891</v>
      </c>
      <c r="D31" s="235">
        <f t="shared" si="5"/>
        <v>62936.805555555562</v>
      </c>
      <c r="E31" s="226">
        <f t="shared" si="2"/>
        <v>31380.931238615671</v>
      </c>
      <c r="F31" s="226">
        <f t="shared" si="8"/>
        <v>2153530.0091074682</v>
      </c>
      <c r="G31" s="226">
        <f t="shared" si="3"/>
        <v>2122149.0778688523</v>
      </c>
      <c r="H31" s="226">
        <f>SUM(C$17:C31)</f>
        <v>545367.82786885242</v>
      </c>
      <c r="I31" s="226">
        <f t="shared" si="6"/>
        <v>710007.17213114758</v>
      </c>
      <c r="J31" s="215">
        <f t="shared" si="9"/>
        <v>7362.088842640027</v>
      </c>
      <c r="L31" s="237">
        <f t="shared" si="7"/>
        <v>7427.521772540983</v>
      </c>
    </row>
    <row r="32" spans="1:12">
      <c r="A32" s="234">
        <f t="shared" si="4"/>
        <v>16</v>
      </c>
      <c r="B32" s="234">
        <f t="shared" si="0"/>
        <v>45</v>
      </c>
      <c r="C32" s="235">
        <f t="shared" si="1"/>
        <v>30869.877049180326</v>
      </c>
      <c r="D32" s="235">
        <f t="shared" si="5"/>
        <v>62936.805555555562</v>
      </c>
      <c r="E32" s="226">
        <f t="shared" si="2"/>
        <v>32066.928506375236</v>
      </c>
      <c r="F32" s="226">
        <f t="shared" si="8"/>
        <v>2122149.0778688523</v>
      </c>
      <c r="G32" s="226">
        <f t="shared" si="3"/>
        <v>2090082.149362477</v>
      </c>
      <c r="H32" s="226">
        <f>SUM(C$17:C32)</f>
        <v>576237.70491803274</v>
      </c>
      <c r="I32" s="226">
        <f t="shared" si="6"/>
        <v>679137.29508196726</v>
      </c>
      <c r="J32" s="215">
        <f t="shared" si="9"/>
        <v>7250.8433231633271</v>
      </c>
      <c r="L32" s="237">
        <f t="shared" si="7"/>
        <v>7315.28752276867</v>
      </c>
    </row>
    <row r="33" spans="1:12">
      <c r="A33" s="234">
        <f t="shared" si="4"/>
        <v>17</v>
      </c>
      <c r="B33" s="234">
        <f t="shared" si="0"/>
        <v>44</v>
      </c>
      <c r="C33" s="235">
        <f t="shared" si="1"/>
        <v>30183.879781420765</v>
      </c>
      <c r="D33" s="235">
        <f t="shared" si="5"/>
        <v>62936.805555555562</v>
      </c>
      <c r="E33" s="226">
        <f t="shared" si="2"/>
        <v>32752.925774134797</v>
      </c>
      <c r="F33" s="226">
        <f t="shared" si="8"/>
        <v>2090082.149362477</v>
      </c>
      <c r="G33" s="226">
        <f t="shared" si="3"/>
        <v>2057329.2235883423</v>
      </c>
      <c r="H33" s="226">
        <f>SUM(C$17:C33)</f>
        <v>606421.58469945355</v>
      </c>
      <c r="I33" s="226">
        <f t="shared" si="6"/>
        <v>648953.41530054645</v>
      </c>
      <c r="J33" s="215">
        <f t="shared" si="9"/>
        <v>7137.2179648318915</v>
      </c>
      <c r="L33" s="237">
        <f t="shared" si="7"/>
        <v>7200.6522825591983</v>
      </c>
    </row>
    <row r="34" spans="1:12">
      <c r="A34" s="234">
        <f t="shared" si="4"/>
        <v>18</v>
      </c>
      <c r="B34" s="234">
        <f t="shared" si="0"/>
        <v>43</v>
      </c>
      <c r="C34" s="235">
        <f t="shared" si="1"/>
        <v>29497.882513661203</v>
      </c>
      <c r="D34" s="235">
        <f t="shared" si="5"/>
        <v>62936.805555555562</v>
      </c>
      <c r="E34" s="226">
        <f t="shared" si="2"/>
        <v>33438.923041894363</v>
      </c>
      <c r="F34" s="226">
        <f t="shared" si="8"/>
        <v>2057329.2235883423</v>
      </c>
      <c r="G34" s="226">
        <f t="shared" si="3"/>
        <v>2023890.300546448</v>
      </c>
      <c r="H34" s="226">
        <f>SUM(C$17:C34)</f>
        <v>635919.46721311472</v>
      </c>
      <c r="I34" s="226">
        <f t="shared" si="6"/>
        <v>619455.53278688528</v>
      </c>
      <c r="J34" s="215">
        <f t="shared" si="9"/>
        <v>7021.2127676457194</v>
      </c>
      <c r="L34" s="237">
        <f t="shared" si="7"/>
        <v>7083.6160519125679</v>
      </c>
    </row>
    <row r="35" spans="1:12">
      <c r="A35" s="234">
        <f t="shared" si="4"/>
        <v>19</v>
      </c>
      <c r="B35" s="234">
        <f t="shared" si="0"/>
        <v>42</v>
      </c>
      <c r="C35" s="235">
        <f t="shared" si="1"/>
        <v>28811.885245901638</v>
      </c>
      <c r="D35" s="235">
        <f t="shared" si="5"/>
        <v>62936.805555555562</v>
      </c>
      <c r="E35" s="226">
        <f t="shared" si="2"/>
        <v>34124.920309653928</v>
      </c>
      <c r="F35" s="226">
        <f t="shared" si="8"/>
        <v>2023890.300546448</v>
      </c>
      <c r="G35" s="226">
        <f t="shared" si="3"/>
        <v>1989765.380236794</v>
      </c>
      <c r="H35" s="226">
        <f>SUM(C$17:C35)</f>
        <v>664731.35245901637</v>
      </c>
      <c r="I35" s="226">
        <f t="shared" si="6"/>
        <v>590643.64754098363</v>
      </c>
      <c r="J35" s="215">
        <f t="shared" si="9"/>
        <v>6902.8277316048116</v>
      </c>
      <c r="L35" s="237">
        <f t="shared" si="7"/>
        <v>6964.1788308287796</v>
      </c>
    </row>
    <row r="36" spans="1:12">
      <c r="A36" s="234">
        <f t="shared" si="4"/>
        <v>20</v>
      </c>
      <c r="B36" s="234">
        <f t="shared" si="0"/>
        <v>41</v>
      </c>
      <c r="C36" s="235">
        <f t="shared" si="1"/>
        <v>28125.887978142076</v>
      </c>
      <c r="D36" s="235">
        <f t="shared" si="5"/>
        <v>62936.805555555562</v>
      </c>
      <c r="E36" s="226">
        <f t="shared" si="2"/>
        <v>34810.917577413486</v>
      </c>
      <c r="F36" s="226">
        <f t="shared" si="8"/>
        <v>1989765.380236794</v>
      </c>
      <c r="G36" s="226">
        <f t="shared" si="3"/>
        <v>1954954.4626593806</v>
      </c>
      <c r="H36" s="226">
        <f>SUM(C$17:C36)</f>
        <v>692857.2404371585</v>
      </c>
      <c r="I36" s="226">
        <f t="shared" si="6"/>
        <v>562517.7595628415</v>
      </c>
      <c r="J36" s="215">
        <f t="shared" si="9"/>
        <v>6782.0628567091671</v>
      </c>
      <c r="L36" s="237">
        <f t="shared" si="7"/>
        <v>6842.3406193078326</v>
      </c>
    </row>
    <row r="37" spans="1:12">
      <c r="A37" s="234">
        <f t="shared" si="4"/>
        <v>21</v>
      </c>
      <c r="B37" s="234">
        <f t="shared" si="0"/>
        <v>40</v>
      </c>
      <c r="C37" s="235">
        <f t="shared" si="1"/>
        <v>27439.890710382515</v>
      </c>
      <c r="D37" s="235">
        <f t="shared" si="5"/>
        <v>62936.805555555562</v>
      </c>
      <c r="E37" s="226">
        <f t="shared" si="2"/>
        <v>35496.914845173043</v>
      </c>
      <c r="F37" s="226">
        <f t="shared" si="8"/>
        <v>1954954.4626593806</v>
      </c>
      <c r="G37" s="226">
        <f t="shared" si="3"/>
        <v>1919457.5478142076</v>
      </c>
      <c r="H37" s="226">
        <f>SUM(C$17:C37)</f>
        <v>720297.13114754099</v>
      </c>
      <c r="I37" s="226">
        <f t="shared" si="6"/>
        <v>535077.86885245901</v>
      </c>
      <c r="J37" s="215">
        <f t="shared" si="9"/>
        <v>6658.9181429587888</v>
      </c>
      <c r="L37" s="237">
        <f t="shared" si="7"/>
        <v>6718.1014173497269</v>
      </c>
    </row>
    <row r="38" spans="1:12">
      <c r="A38" s="234">
        <f t="shared" si="4"/>
        <v>22</v>
      </c>
      <c r="B38" s="234">
        <f t="shared" si="0"/>
        <v>39</v>
      </c>
      <c r="C38" s="235">
        <f t="shared" si="1"/>
        <v>26753.89344262295</v>
      </c>
      <c r="D38" s="235">
        <f t="shared" si="5"/>
        <v>62936.805555555562</v>
      </c>
      <c r="E38" s="226">
        <f t="shared" si="2"/>
        <v>36182.912112932609</v>
      </c>
      <c r="F38" s="226">
        <f t="shared" si="8"/>
        <v>1919457.5478142076</v>
      </c>
      <c r="G38" s="226">
        <f t="shared" si="3"/>
        <v>1883274.635701275</v>
      </c>
      <c r="H38" s="226">
        <f>SUM(C$17:C38)</f>
        <v>747051.02459016396</v>
      </c>
      <c r="I38" s="226">
        <f t="shared" si="6"/>
        <v>508323.97540983604</v>
      </c>
      <c r="J38" s="215">
        <f t="shared" si="9"/>
        <v>6533.3935903536731</v>
      </c>
      <c r="L38" s="237">
        <f t="shared" si="7"/>
        <v>6591.4612249544625</v>
      </c>
    </row>
    <row r="39" spans="1:12">
      <c r="A39" s="234">
        <f t="shared" si="4"/>
        <v>23</v>
      </c>
      <c r="B39" s="234">
        <f t="shared" si="0"/>
        <v>38</v>
      </c>
      <c r="C39" s="235">
        <f t="shared" si="1"/>
        <v>26067.896174863388</v>
      </c>
      <c r="D39" s="235">
        <f t="shared" si="5"/>
        <v>62936.805555555562</v>
      </c>
      <c r="E39" s="226">
        <f t="shared" si="2"/>
        <v>36868.909380692174</v>
      </c>
      <c r="F39" s="226">
        <f t="shared" si="8"/>
        <v>1883274.635701275</v>
      </c>
      <c r="G39" s="226">
        <f t="shared" si="3"/>
        <v>1846405.7263205829</v>
      </c>
      <c r="H39" s="226">
        <f>SUM(C$17:C39)</f>
        <v>773118.9207650274</v>
      </c>
      <c r="I39" s="226">
        <f t="shared" si="6"/>
        <v>482256.0792349726</v>
      </c>
      <c r="J39" s="215">
        <f t="shared" si="9"/>
        <v>6405.4891988938225</v>
      </c>
      <c r="L39" s="237">
        <f t="shared" si="7"/>
        <v>6462.4200421220403</v>
      </c>
    </row>
    <row r="40" spans="1:12" ht="16.5" thickBot="1">
      <c r="A40" s="238">
        <f t="shared" si="4"/>
        <v>24</v>
      </c>
      <c r="B40" s="238">
        <f t="shared" si="0"/>
        <v>37</v>
      </c>
      <c r="C40" s="239">
        <f t="shared" si="1"/>
        <v>25381.898907103827</v>
      </c>
      <c r="D40" s="239">
        <f t="shared" si="5"/>
        <v>62936.805555555562</v>
      </c>
      <c r="E40" s="240">
        <f t="shared" si="2"/>
        <v>37554.906648451739</v>
      </c>
      <c r="F40" s="240">
        <f t="shared" si="8"/>
        <v>1846405.7263205829</v>
      </c>
      <c r="G40" s="240">
        <f t="shared" si="3"/>
        <v>1808850.8196721312</v>
      </c>
      <c r="H40" s="240">
        <f>SUM(C$17:C40)</f>
        <v>798500.81967213121</v>
      </c>
      <c r="I40" s="240">
        <f t="shared" si="6"/>
        <v>456874.18032786879</v>
      </c>
      <c r="J40" s="241">
        <f t="shared" si="9"/>
        <v>6275.2049685792344</v>
      </c>
      <c r="L40" s="237">
        <f t="shared" si="7"/>
        <v>6330.9778688524593</v>
      </c>
    </row>
    <row r="41" spans="1:12" ht="16.5" thickTop="1">
      <c r="A41" s="234">
        <f t="shared" si="4"/>
        <v>25</v>
      </c>
      <c r="B41" s="234">
        <f t="shared" si="0"/>
        <v>36</v>
      </c>
      <c r="C41" s="235">
        <f t="shared" si="1"/>
        <v>24695.901639344262</v>
      </c>
      <c r="D41" s="235">
        <f t="shared" si="5"/>
        <v>62936.805555555562</v>
      </c>
      <c r="E41" s="226">
        <f t="shared" si="2"/>
        <v>38240.903916211304</v>
      </c>
      <c r="F41" s="226">
        <f t="shared" si="8"/>
        <v>1808850.8196721312</v>
      </c>
      <c r="G41" s="226">
        <f t="shared" si="3"/>
        <v>1770609.9157559199</v>
      </c>
      <c r="H41" s="226">
        <f>SUM(C$17:C41)</f>
        <v>823196.7213114755</v>
      </c>
      <c r="I41" s="226">
        <f t="shared" si="6"/>
        <v>432178.2786885245</v>
      </c>
      <c r="J41" s="215">
        <f t="shared" si="9"/>
        <v>6142.5408994099125</v>
      </c>
      <c r="L41" s="237">
        <f t="shared" si="7"/>
        <v>6197.1347051457196</v>
      </c>
    </row>
    <row r="42" spans="1:12">
      <c r="A42" s="234">
        <f t="shared" si="4"/>
        <v>26</v>
      </c>
      <c r="B42" s="234">
        <f t="shared" si="0"/>
        <v>35</v>
      </c>
      <c r="C42" s="235">
        <f t="shared" si="1"/>
        <v>24009.9043715847</v>
      </c>
      <c r="D42" s="235">
        <f t="shared" si="5"/>
        <v>62936.805555555562</v>
      </c>
      <c r="E42" s="226">
        <f t="shared" si="2"/>
        <v>38926.901183970862</v>
      </c>
      <c r="F42" s="226">
        <f t="shared" si="8"/>
        <v>1770609.9157559199</v>
      </c>
      <c r="G42" s="226">
        <f t="shared" si="3"/>
        <v>1731683.0145719489</v>
      </c>
      <c r="H42" s="226">
        <f>SUM(C$17:C42)</f>
        <v>847206.62568306015</v>
      </c>
      <c r="I42" s="226">
        <f t="shared" si="6"/>
        <v>408168.37431693985</v>
      </c>
      <c r="J42" s="215">
        <f t="shared" si="9"/>
        <v>6007.4969913858522</v>
      </c>
      <c r="L42" s="237">
        <f t="shared" si="7"/>
        <v>6060.8905510018212</v>
      </c>
    </row>
    <row r="43" spans="1:12">
      <c r="A43" s="234">
        <f t="shared" si="4"/>
        <v>27</v>
      </c>
      <c r="B43" s="234">
        <f t="shared" si="0"/>
        <v>34</v>
      </c>
      <c r="C43" s="235">
        <f t="shared" si="1"/>
        <v>23323.907103825135</v>
      </c>
      <c r="D43" s="235">
        <f t="shared" si="5"/>
        <v>62936.805555555562</v>
      </c>
      <c r="E43" s="226">
        <f t="shared" si="2"/>
        <v>39612.898451730427</v>
      </c>
      <c r="F43" s="226">
        <f t="shared" si="8"/>
        <v>1731683.0145719489</v>
      </c>
      <c r="G43" s="226">
        <f t="shared" si="3"/>
        <v>1692070.1161202185</v>
      </c>
      <c r="H43" s="226">
        <f>SUM(C$17:C43)</f>
        <v>870530.53278688528</v>
      </c>
      <c r="I43" s="226">
        <f t="shared" si="6"/>
        <v>384844.46721311472</v>
      </c>
      <c r="J43" s="215">
        <f t="shared" si="9"/>
        <v>5870.073244507058</v>
      </c>
      <c r="L43" s="237">
        <f t="shared" si="7"/>
        <v>5922.245406420765</v>
      </c>
    </row>
    <row r="44" spans="1:12">
      <c r="A44" s="234">
        <f t="shared" si="4"/>
        <v>28</v>
      </c>
      <c r="B44" s="234">
        <f t="shared" si="0"/>
        <v>33</v>
      </c>
      <c r="C44" s="235">
        <f t="shared" si="1"/>
        <v>22637.909836065573</v>
      </c>
      <c r="D44" s="235">
        <f t="shared" si="5"/>
        <v>62936.805555555562</v>
      </c>
      <c r="E44" s="226">
        <f t="shared" si="2"/>
        <v>40298.895719489985</v>
      </c>
      <c r="F44" s="226">
        <f t="shared" si="8"/>
        <v>1692070.1161202185</v>
      </c>
      <c r="G44" s="226">
        <f t="shared" si="3"/>
        <v>1651771.2204007285</v>
      </c>
      <c r="H44" s="226">
        <f>SUM(C$17:C44)</f>
        <v>893168.44262295088</v>
      </c>
      <c r="I44" s="226">
        <f t="shared" si="6"/>
        <v>362206.55737704912</v>
      </c>
      <c r="J44" s="215">
        <f t="shared" si="9"/>
        <v>5730.2696587735272</v>
      </c>
      <c r="L44" s="237">
        <f t="shared" si="7"/>
        <v>5781.19927140255</v>
      </c>
    </row>
    <row r="45" spans="1:12">
      <c r="A45" s="234">
        <f t="shared" si="4"/>
        <v>29</v>
      </c>
      <c r="B45" s="234">
        <f t="shared" si="0"/>
        <v>32</v>
      </c>
      <c r="C45" s="235">
        <f t="shared" si="1"/>
        <v>21951.912568306012</v>
      </c>
      <c r="D45" s="235">
        <f t="shared" si="5"/>
        <v>62936.805555555562</v>
      </c>
      <c r="E45" s="226">
        <f t="shared" si="2"/>
        <v>40984.89298724955</v>
      </c>
      <c r="F45" s="226">
        <f t="shared" si="8"/>
        <v>1651771.2204007285</v>
      </c>
      <c r="G45" s="226">
        <f t="shared" si="3"/>
        <v>1610786.3274134789</v>
      </c>
      <c r="H45" s="226">
        <f>SUM(C$17:C45)</f>
        <v>915120.35519125685</v>
      </c>
      <c r="I45" s="226">
        <f t="shared" si="6"/>
        <v>340254.64480874315</v>
      </c>
      <c r="J45" s="215">
        <f t="shared" si="9"/>
        <v>5588.0862341852599</v>
      </c>
      <c r="L45" s="237">
        <f t="shared" si="7"/>
        <v>5637.7521459471764</v>
      </c>
    </row>
    <row r="46" spans="1:12">
      <c r="A46" s="234">
        <f t="shared" si="4"/>
        <v>30</v>
      </c>
      <c r="B46" s="234">
        <f t="shared" si="0"/>
        <v>31</v>
      </c>
      <c r="C46" s="235">
        <f t="shared" si="1"/>
        <v>21265.915300546447</v>
      </c>
      <c r="D46" s="235">
        <f t="shared" si="5"/>
        <v>62936.805555555562</v>
      </c>
      <c r="E46" s="226">
        <f t="shared" si="2"/>
        <v>41670.890255009115</v>
      </c>
      <c r="F46" s="226">
        <f t="shared" si="8"/>
        <v>1610786.3274134789</v>
      </c>
      <c r="G46" s="226">
        <f t="shared" si="3"/>
        <v>1569115.4371584698</v>
      </c>
      <c r="H46" s="226">
        <f>SUM(C$17:C46)</f>
        <v>936386.2704918033</v>
      </c>
      <c r="I46" s="226">
        <f t="shared" si="6"/>
        <v>318988.7295081967</v>
      </c>
      <c r="J46" s="215">
        <f t="shared" si="9"/>
        <v>5443.5229707422577</v>
      </c>
      <c r="L46" s="237">
        <f t="shared" si="7"/>
        <v>5491.9040300546449</v>
      </c>
    </row>
    <row r="47" spans="1:12">
      <c r="A47" s="234">
        <f t="shared" si="4"/>
        <v>31</v>
      </c>
      <c r="B47" s="234">
        <f t="shared" si="0"/>
        <v>30</v>
      </c>
      <c r="C47" s="235">
        <f t="shared" si="1"/>
        <v>20579.918032786885</v>
      </c>
      <c r="D47" s="235">
        <f t="shared" si="5"/>
        <v>62936.805555555562</v>
      </c>
      <c r="E47" s="226">
        <f t="shared" si="2"/>
        <v>42356.88752276868</v>
      </c>
      <c r="F47" s="226">
        <f t="shared" si="8"/>
        <v>1569115.4371584698</v>
      </c>
      <c r="G47" s="226">
        <f t="shared" si="3"/>
        <v>1526758.5496357011</v>
      </c>
      <c r="H47" s="226">
        <f>SUM(C$17:C47)</f>
        <v>956966.18852459022</v>
      </c>
      <c r="I47" s="226">
        <f t="shared" si="6"/>
        <v>298408.81147540978</v>
      </c>
      <c r="J47" s="215">
        <f t="shared" si="9"/>
        <v>5296.5798684445199</v>
      </c>
      <c r="L47" s="237">
        <f t="shared" si="7"/>
        <v>5343.6549237249537</v>
      </c>
    </row>
    <row r="48" spans="1:12">
      <c r="A48" s="234">
        <f t="shared" si="4"/>
        <v>32</v>
      </c>
      <c r="B48" s="234">
        <f t="shared" si="0"/>
        <v>29</v>
      </c>
      <c r="C48" s="235">
        <f t="shared" si="1"/>
        <v>19893.920765027324</v>
      </c>
      <c r="D48" s="235">
        <f t="shared" si="5"/>
        <v>62936.805555555562</v>
      </c>
      <c r="E48" s="226">
        <f t="shared" si="2"/>
        <v>43042.884790528238</v>
      </c>
      <c r="F48" s="226">
        <f t="shared" si="8"/>
        <v>1526758.5496357011</v>
      </c>
      <c r="G48" s="226">
        <f t="shared" si="3"/>
        <v>1483715.6648451728</v>
      </c>
      <c r="H48" s="226">
        <f>SUM(C$17:C48)</f>
        <v>976860.10928961751</v>
      </c>
      <c r="I48" s="226">
        <f t="shared" si="6"/>
        <v>278514.89071038249</v>
      </c>
      <c r="J48" s="215">
        <f t="shared" si="9"/>
        <v>5147.2569272920455</v>
      </c>
      <c r="L48" s="237">
        <f t="shared" si="7"/>
        <v>5193.0048269581048</v>
      </c>
    </row>
    <row r="49" spans="1:12">
      <c r="A49" s="234">
        <f t="shared" si="4"/>
        <v>33</v>
      </c>
      <c r="B49" s="234">
        <f t="shared" si="0"/>
        <v>28</v>
      </c>
      <c r="C49" s="235">
        <f t="shared" si="1"/>
        <v>19207.923497267759</v>
      </c>
      <c r="D49" s="235">
        <f t="shared" si="5"/>
        <v>62936.805555555562</v>
      </c>
      <c r="E49" s="226">
        <f t="shared" si="2"/>
        <v>43728.882058287803</v>
      </c>
      <c r="F49" s="226">
        <f t="shared" si="8"/>
        <v>1483715.6648451728</v>
      </c>
      <c r="G49" s="226">
        <f t="shared" si="3"/>
        <v>1439986.782786885</v>
      </c>
      <c r="H49" s="226">
        <f>SUM(C$17:C49)</f>
        <v>996068.03278688528</v>
      </c>
      <c r="I49" s="226">
        <f t="shared" si="6"/>
        <v>259306.96721311472</v>
      </c>
      <c r="J49" s="215">
        <f t="shared" si="9"/>
        <v>4995.5541472848354</v>
      </c>
      <c r="L49" s="237">
        <f t="shared" si="7"/>
        <v>5039.953739754098</v>
      </c>
    </row>
    <row r="50" spans="1:12">
      <c r="A50" s="234">
        <f t="shared" si="4"/>
        <v>34</v>
      </c>
      <c r="B50" s="234">
        <f t="shared" si="0"/>
        <v>27</v>
      </c>
      <c r="C50" s="235">
        <f t="shared" si="1"/>
        <v>18521.926229508197</v>
      </c>
      <c r="D50" s="235">
        <f t="shared" si="5"/>
        <v>62936.805555555562</v>
      </c>
      <c r="E50" s="226">
        <f t="shared" si="2"/>
        <v>44414.879326047361</v>
      </c>
      <c r="F50" s="226">
        <f t="shared" si="8"/>
        <v>1439986.782786885</v>
      </c>
      <c r="G50" s="226">
        <f t="shared" si="3"/>
        <v>1395571.9034608377</v>
      </c>
      <c r="H50" s="226">
        <f>SUM(C$17:C50)</f>
        <v>1014589.9590163935</v>
      </c>
      <c r="I50" s="226">
        <f t="shared" si="6"/>
        <v>240785.04098360648</v>
      </c>
      <c r="J50" s="215">
        <f t="shared" si="9"/>
        <v>4841.4715284228896</v>
      </c>
      <c r="L50" s="237">
        <f t="shared" si="7"/>
        <v>4884.5016621129316</v>
      </c>
    </row>
    <row r="51" spans="1:12">
      <c r="A51" s="234">
        <f t="shared" si="4"/>
        <v>35</v>
      </c>
      <c r="B51" s="234">
        <f t="shared" si="0"/>
        <v>26</v>
      </c>
      <c r="C51" s="235">
        <f t="shared" si="1"/>
        <v>17835.928961748636</v>
      </c>
      <c r="D51" s="235">
        <f t="shared" si="5"/>
        <v>62936.805555555562</v>
      </c>
      <c r="E51" s="226">
        <f t="shared" si="2"/>
        <v>45100.876593806926</v>
      </c>
      <c r="F51" s="226">
        <f t="shared" si="8"/>
        <v>1395571.9034608377</v>
      </c>
      <c r="G51" s="226">
        <f t="shared" si="3"/>
        <v>1350471.0268670307</v>
      </c>
      <c r="H51" s="226">
        <f>SUM(C$17:C51)</f>
        <v>1032425.8879781421</v>
      </c>
      <c r="I51" s="226">
        <f t="shared" si="6"/>
        <v>222949.11202185787</v>
      </c>
      <c r="J51" s="215">
        <f t="shared" si="9"/>
        <v>4685.0090707062072</v>
      </c>
      <c r="L51" s="237">
        <f t="shared" si="7"/>
        <v>4726.6485940346074</v>
      </c>
    </row>
    <row r="52" spans="1:12" ht="16.5" thickBot="1">
      <c r="A52" s="238">
        <f t="shared" si="4"/>
        <v>36</v>
      </c>
      <c r="B52" s="238">
        <f t="shared" si="0"/>
        <v>25</v>
      </c>
      <c r="C52" s="239">
        <f t="shared" si="1"/>
        <v>17149.93169398907</v>
      </c>
      <c r="D52" s="239">
        <f t="shared" si="5"/>
        <v>62936.805555555562</v>
      </c>
      <c r="E52" s="240">
        <f t="shared" si="2"/>
        <v>45786.873861566492</v>
      </c>
      <c r="F52" s="240">
        <f t="shared" si="8"/>
        <v>1350471.0268670307</v>
      </c>
      <c r="G52" s="240">
        <f t="shared" si="3"/>
        <v>1304684.1530054642</v>
      </c>
      <c r="H52" s="240">
        <f>SUM(C$17:C52)</f>
        <v>1049575.8196721312</v>
      </c>
      <c r="I52" s="240">
        <f t="shared" si="6"/>
        <v>205799.18032786879</v>
      </c>
      <c r="J52" s="241">
        <f t="shared" si="9"/>
        <v>4526.1667741347892</v>
      </c>
      <c r="L52" s="237">
        <f t="shared" si="7"/>
        <v>4566.3945355191245</v>
      </c>
    </row>
    <row r="53" spans="1:12" ht="16.5" thickTop="1">
      <c r="A53" s="234">
        <f t="shared" si="4"/>
        <v>37</v>
      </c>
      <c r="B53" s="234">
        <f t="shared" si="0"/>
        <v>24</v>
      </c>
      <c r="C53" s="235">
        <f t="shared" si="1"/>
        <v>16463.934426229509</v>
      </c>
      <c r="D53" s="235">
        <f t="shared" si="5"/>
        <v>62936.805555555562</v>
      </c>
      <c r="E53" s="226">
        <f t="shared" si="2"/>
        <v>46472.871129326057</v>
      </c>
      <c r="F53" s="226">
        <f t="shared" si="8"/>
        <v>1304684.1530054642</v>
      </c>
      <c r="G53" s="226">
        <f t="shared" si="3"/>
        <v>1258211.2818761382</v>
      </c>
      <c r="H53" s="226">
        <f>SUM(C$17:C53)</f>
        <v>1066039.7540983607</v>
      </c>
      <c r="I53" s="226">
        <f t="shared" si="6"/>
        <v>189335.24590163934</v>
      </c>
      <c r="J53" s="215">
        <f t="shared" si="9"/>
        <v>4364.9446387086364</v>
      </c>
      <c r="L53" s="237">
        <f t="shared" si="7"/>
        <v>4403.7394865664837</v>
      </c>
    </row>
    <row r="54" spans="1:12">
      <c r="A54" s="234">
        <f t="shared" si="4"/>
        <v>38</v>
      </c>
      <c r="B54" s="234">
        <f t="shared" si="0"/>
        <v>23</v>
      </c>
      <c r="C54" s="235">
        <f t="shared" si="1"/>
        <v>15777.937158469946</v>
      </c>
      <c r="D54" s="235">
        <f t="shared" si="5"/>
        <v>62936.805555555562</v>
      </c>
      <c r="E54" s="226">
        <f t="shared" si="2"/>
        <v>47158.868397085615</v>
      </c>
      <c r="F54" s="226">
        <f t="shared" si="8"/>
        <v>1258211.2818761382</v>
      </c>
      <c r="G54" s="226">
        <f t="shared" si="3"/>
        <v>1211052.4134790525</v>
      </c>
      <c r="H54" s="226">
        <f>SUM(C$17:C54)</f>
        <v>1081817.6912568307</v>
      </c>
      <c r="I54" s="226">
        <f t="shared" si="6"/>
        <v>173557.3087431693</v>
      </c>
      <c r="J54" s="215">
        <f t="shared" si="9"/>
        <v>4201.3426644277461</v>
      </c>
      <c r="L54" s="237">
        <f t="shared" si="7"/>
        <v>4238.6834471766833</v>
      </c>
    </row>
    <row r="55" spans="1:12">
      <c r="A55" s="234">
        <f t="shared" si="4"/>
        <v>39</v>
      </c>
      <c r="B55" s="234">
        <f t="shared" si="0"/>
        <v>22</v>
      </c>
      <c r="C55" s="235">
        <f t="shared" si="1"/>
        <v>15091.939890710382</v>
      </c>
      <c r="D55" s="235">
        <f t="shared" si="5"/>
        <v>62936.805555555562</v>
      </c>
      <c r="E55" s="226">
        <f t="shared" si="2"/>
        <v>47844.86566484518</v>
      </c>
      <c r="F55" s="226">
        <f t="shared" si="8"/>
        <v>1211052.4134790525</v>
      </c>
      <c r="G55" s="226">
        <f t="shared" si="3"/>
        <v>1163207.5478142074</v>
      </c>
      <c r="H55" s="226">
        <f>SUM(C$17:C55)</f>
        <v>1096909.6311475411</v>
      </c>
      <c r="I55" s="226">
        <f t="shared" si="6"/>
        <v>158465.36885245889</v>
      </c>
      <c r="J55" s="215">
        <f t="shared" si="9"/>
        <v>4035.3608512921214</v>
      </c>
      <c r="L55" s="237">
        <f t="shared" si="7"/>
        <v>4071.226417349726</v>
      </c>
    </row>
    <row r="56" spans="1:12">
      <c r="A56" s="234">
        <f t="shared" si="4"/>
        <v>40</v>
      </c>
      <c r="B56" s="234">
        <f t="shared" si="0"/>
        <v>21</v>
      </c>
      <c r="C56" s="235">
        <f t="shared" si="1"/>
        <v>14405.942622950819</v>
      </c>
      <c r="D56" s="235">
        <f t="shared" si="5"/>
        <v>62936.805555555562</v>
      </c>
      <c r="E56" s="226">
        <f t="shared" si="2"/>
        <v>48530.862932604745</v>
      </c>
      <c r="F56" s="226">
        <f t="shared" si="8"/>
        <v>1163207.5478142074</v>
      </c>
      <c r="G56" s="226">
        <f t="shared" si="3"/>
        <v>1114676.6848816026</v>
      </c>
      <c r="H56" s="226">
        <f>SUM(C$17:C56)</f>
        <v>1111315.5737704919</v>
      </c>
      <c r="I56" s="226">
        <f t="shared" si="6"/>
        <v>144059.42622950813</v>
      </c>
      <c r="J56" s="215">
        <f t="shared" si="9"/>
        <v>3866.9991993017597</v>
      </c>
      <c r="L56" s="237">
        <f t="shared" si="7"/>
        <v>3901.3683970856096</v>
      </c>
    </row>
    <row r="57" spans="1:12">
      <c r="A57" s="234">
        <f t="shared" si="4"/>
        <v>41</v>
      </c>
      <c r="B57" s="234">
        <f t="shared" si="0"/>
        <v>20</v>
      </c>
      <c r="C57" s="235">
        <f t="shared" si="1"/>
        <v>13719.945355191257</v>
      </c>
      <c r="D57" s="235">
        <f t="shared" si="5"/>
        <v>62936.805555555562</v>
      </c>
      <c r="E57" s="226">
        <f t="shared" si="2"/>
        <v>49216.860200364303</v>
      </c>
      <c r="F57" s="226">
        <f t="shared" si="8"/>
        <v>1114676.6848816026</v>
      </c>
      <c r="G57" s="226">
        <f t="shared" si="3"/>
        <v>1065459.8246812383</v>
      </c>
      <c r="H57" s="226">
        <f>SUM(C$17:C57)</f>
        <v>1125035.5191256832</v>
      </c>
      <c r="I57" s="226">
        <f t="shared" si="6"/>
        <v>130339.48087431677</v>
      </c>
      <c r="J57" s="215">
        <f t="shared" si="9"/>
        <v>3696.2577084566624</v>
      </c>
      <c r="L57" s="237">
        <f t="shared" si="7"/>
        <v>3729.1093863843339</v>
      </c>
    </row>
    <row r="58" spans="1:12">
      <c r="A58" s="234">
        <f t="shared" si="4"/>
        <v>42</v>
      </c>
      <c r="B58" s="234">
        <f t="shared" si="0"/>
        <v>19</v>
      </c>
      <c r="C58" s="235">
        <f t="shared" si="1"/>
        <v>13033.948087431694</v>
      </c>
      <c r="D58" s="235">
        <f t="shared" si="5"/>
        <v>62936.805555555562</v>
      </c>
      <c r="E58" s="226">
        <f t="shared" si="2"/>
        <v>49902.857468123868</v>
      </c>
      <c r="F58" s="226">
        <f t="shared" si="8"/>
        <v>1065459.8246812383</v>
      </c>
      <c r="G58" s="226">
        <f t="shared" si="3"/>
        <v>1015556.9672131144</v>
      </c>
      <c r="H58" s="226">
        <f>SUM(C$17:C58)</f>
        <v>1138069.467213115</v>
      </c>
      <c r="I58" s="226">
        <f t="shared" si="6"/>
        <v>117305.53278688504</v>
      </c>
      <c r="J58" s="215">
        <f t="shared" si="9"/>
        <v>3523.1363787568293</v>
      </c>
      <c r="L58" s="237">
        <f t="shared" si="7"/>
        <v>3554.4493852459004</v>
      </c>
    </row>
    <row r="59" spans="1:12">
      <c r="A59" s="234">
        <f t="shared" si="4"/>
        <v>43</v>
      </c>
      <c r="B59" s="234">
        <f t="shared" si="0"/>
        <v>18</v>
      </c>
      <c r="C59" s="235">
        <f t="shared" si="1"/>
        <v>12347.950819672131</v>
      </c>
      <c r="D59" s="235">
        <f t="shared" si="5"/>
        <v>62936.805555555562</v>
      </c>
      <c r="E59" s="226">
        <f t="shared" si="2"/>
        <v>50588.854735883433</v>
      </c>
      <c r="F59" s="226">
        <f t="shared" si="8"/>
        <v>1015556.9672131144</v>
      </c>
      <c r="G59" s="226">
        <f t="shared" si="3"/>
        <v>964968.11247723096</v>
      </c>
      <c r="H59" s="226">
        <f>SUM(C$17:C59)</f>
        <v>1150417.418032787</v>
      </c>
      <c r="I59" s="226">
        <f t="shared" si="6"/>
        <v>104957.58196721296</v>
      </c>
      <c r="J59" s="215">
        <f t="shared" si="9"/>
        <v>3347.6352102022606</v>
      </c>
      <c r="L59" s="237">
        <f t="shared" si="7"/>
        <v>3377.3883936703082</v>
      </c>
    </row>
    <row r="60" spans="1:12">
      <c r="A60" s="234">
        <f t="shared" si="4"/>
        <v>44</v>
      </c>
      <c r="B60" s="234">
        <f t="shared" si="0"/>
        <v>17</v>
      </c>
      <c r="C60" s="235">
        <f t="shared" si="1"/>
        <v>11661.953551912567</v>
      </c>
      <c r="D60" s="235">
        <f t="shared" si="5"/>
        <v>62936.805555555562</v>
      </c>
      <c r="E60" s="226">
        <f t="shared" si="2"/>
        <v>51274.852003642998</v>
      </c>
      <c r="F60" s="226">
        <f t="shared" si="8"/>
        <v>964968.11247723096</v>
      </c>
      <c r="G60" s="226">
        <f t="shared" si="3"/>
        <v>913693.26047358802</v>
      </c>
      <c r="H60" s="226">
        <f>SUM(C$17:C60)</f>
        <v>1162079.3715846997</v>
      </c>
      <c r="I60" s="226">
        <f t="shared" si="6"/>
        <v>93295.628415300278</v>
      </c>
      <c r="J60" s="215">
        <f t="shared" si="9"/>
        <v>3169.7542027929558</v>
      </c>
      <c r="L60" s="237">
        <f t="shared" si="7"/>
        <v>3197.9264116575582</v>
      </c>
    </row>
    <row r="61" spans="1:12">
      <c r="A61" s="234">
        <f t="shared" si="4"/>
        <v>45</v>
      </c>
      <c r="B61" s="234">
        <f t="shared" si="0"/>
        <v>16</v>
      </c>
      <c r="C61" s="235">
        <f t="shared" si="1"/>
        <v>10975.956284153006</v>
      </c>
      <c r="D61" s="235">
        <f t="shared" si="5"/>
        <v>62936.805555555562</v>
      </c>
      <c r="E61" s="226">
        <f t="shared" si="2"/>
        <v>51960.849271402556</v>
      </c>
      <c r="F61" s="226">
        <f t="shared" si="8"/>
        <v>913693.26047358802</v>
      </c>
      <c r="G61" s="226">
        <f t="shared" si="3"/>
        <v>861732.41120218544</v>
      </c>
      <c r="H61" s="226">
        <f>SUM(C$17:C61)</f>
        <v>1173055.3278688528</v>
      </c>
      <c r="I61" s="226">
        <f t="shared" si="6"/>
        <v>82319.672131147236</v>
      </c>
      <c r="J61" s="215">
        <f t="shared" si="9"/>
        <v>2989.4933565289152</v>
      </c>
      <c r="L61" s="237">
        <f t="shared" si="7"/>
        <v>3016.063439207649</v>
      </c>
    </row>
    <row r="62" spans="1:12">
      <c r="A62" s="234">
        <f t="shared" si="4"/>
        <v>46</v>
      </c>
      <c r="B62" s="234">
        <f t="shared" si="0"/>
        <v>15</v>
      </c>
      <c r="C62" s="235">
        <f t="shared" si="1"/>
        <v>10289.959016393443</v>
      </c>
      <c r="D62" s="235">
        <f t="shared" si="5"/>
        <v>62936.805555555562</v>
      </c>
      <c r="E62" s="226">
        <f t="shared" si="2"/>
        <v>52646.846539162121</v>
      </c>
      <c r="F62" s="226">
        <f t="shared" si="8"/>
        <v>861732.41120218544</v>
      </c>
      <c r="G62" s="226">
        <f t="shared" si="3"/>
        <v>809085.56466302334</v>
      </c>
      <c r="H62" s="226">
        <f>SUM(C$17:C62)</f>
        <v>1183345.2868852462</v>
      </c>
      <c r="I62" s="226">
        <f t="shared" si="6"/>
        <v>72029.713114753831</v>
      </c>
      <c r="J62" s="215">
        <f t="shared" si="9"/>
        <v>2806.8526714101386</v>
      </c>
      <c r="L62" s="237">
        <f t="shared" si="7"/>
        <v>2831.7994763205816</v>
      </c>
    </row>
    <row r="63" spans="1:12">
      <c r="A63" s="234">
        <f t="shared" si="4"/>
        <v>47</v>
      </c>
      <c r="B63" s="234">
        <f t="shared" si="0"/>
        <v>14</v>
      </c>
      <c r="C63" s="235">
        <f t="shared" si="1"/>
        <v>9603.9617486338793</v>
      </c>
      <c r="D63" s="235">
        <f t="shared" si="5"/>
        <v>62936.805555555562</v>
      </c>
      <c r="E63" s="226">
        <f t="shared" si="2"/>
        <v>53332.843806921679</v>
      </c>
      <c r="F63" s="226">
        <f t="shared" si="8"/>
        <v>809085.56466302334</v>
      </c>
      <c r="G63" s="226">
        <f t="shared" si="3"/>
        <v>755752.72085610172</v>
      </c>
      <c r="H63" s="226">
        <f>SUM(C$17:C63)</f>
        <v>1192949.2486338799</v>
      </c>
      <c r="I63" s="226">
        <f t="shared" si="6"/>
        <v>62425.751366120065</v>
      </c>
      <c r="J63" s="215">
        <f t="shared" si="9"/>
        <v>2621.8321474366262</v>
      </c>
      <c r="L63" s="237">
        <f t="shared" si="7"/>
        <v>2645.1345229963563</v>
      </c>
    </row>
    <row r="64" spans="1:12" ht="16.5" thickBot="1">
      <c r="A64" s="238">
        <f t="shared" si="4"/>
        <v>48</v>
      </c>
      <c r="B64" s="238">
        <f t="shared" si="0"/>
        <v>13</v>
      </c>
      <c r="C64" s="239">
        <f t="shared" si="1"/>
        <v>8917.9644808743178</v>
      </c>
      <c r="D64" s="239">
        <f t="shared" si="5"/>
        <v>62936.805555555562</v>
      </c>
      <c r="E64" s="240">
        <f t="shared" si="2"/>
        <v>54018.841074681244</v>
      </c>
      <c r="F64" s="240">
        <f t="shared" si="8"/>
        <v>755752.72085610172</v>
      </c>
      <c r="G64" s="240">
        <f t="shared" si="3"/>
        <v>701733.87978142046</v>
      </c>
      <c r="H64" s="240">
        <f>SUM(C$17:C64)</f>
        <v>1201867.2131147543</v>
      </c>
      <c r="I64" s="240">
        <f t="shared" si="6"/>
        <v>53507.786885245703</v>
      </c>
      <c r="J64" s="241">
        <f t="shared" si="9"/>
        <v>2434.4317846083777</v>
      </c>
      <c r="L64" s="237">
        <f t="shared" si="7"/>
        <v>2456.0685792349718</v>
      </c>
    </row>
    <row r="65" spans="1:12" ht="16.5" thickTop="1">
      <c r="A65" s="234">
        <f t="shared" si="4"/>
        <v>49</v>
      </c>
      <c r="B65" s="234">
        <f t="shared" si="0"/>
        <v>12</v>
      </c>
      <c r="C65" s="235">
        <f t="shared" si="1"/>
        <v>8231.9672131147545</v>
      </c>
      <c r="D65" s="235">
        <f t="shared" si="5"/>
        <v>62936.805555555562</v>
      </c>
      <c r="E65" s="226">
        <f t="shared" si="2"/>
        <v>54704.838342440809</v>
      </c>
      <c r="F65" s="226">
        <f t="shared" si="8"/>
        <v>701733.87978142046</v>
      </c>
      <c r="G65" s="226">
        <f t="shared" si="3"/>
        <v>647029.04143897968</v>
      </c>
      <c r="H65" s="226">
        <f>SUM(C$17:C65)</f>
        <v>1210099.180327869</v>
      </c>
      <c r="I65" s="226">
        <f t="shared" si="6"/>
        <v>45275.81967213098</v>
      </c>
      <c r="J65" s="215">
        <f t="shared" si="9"/>
        <v>2244.6515829253935</v>
      </c>
      <c r="L65" s="237">
        <f t="shared" si="7"/>
        <v>2264.6016450364291</v>
      </c>
    </row>
    <row r="66" spans="1:12">
      <c r="A66" s="234">
        <f t="shared" si="4"/>
        <v>50</v>
      </c>
      <c r="B66" s="234">
        <f t="shared" si="0"/>
        <v>11</v>
      </c>
      <c r="C66" s="235">
        <f t="shared" si="1"/>
        <v>7545.9699453551912</v>
      </c>
      <c r="D66" s="235">
        <f t="shared" si="5"/>
        <v>62936.805555555562</v>
      </c>
      <c r="E66" s="226">
        <f t="shared" si="2"/>
        <v>55390.835610200375</v>
      </c>
      <c r="F66" s="226">
        <f t="shared" si="8"/>
        <v>647029.04143897968</v>
      </c>
      <c r="G66" s="226">
        <f t="shared" si="3"/>
        <v>591638.20582877926</v>
      </c>
      <c r="H66" s="226">
        <f>SUM(C$17:C66)</f>
        <v>1217645.1502732241</v>
      </c>
      <c r="I66" s="226">
        <f t="shared" si="6"/>
        <v>37729.849726775894</v>
      </c>
      <c r="J66" s="215">
        <f t="shared" si="9"/>
        <v>2052.4915423876732</v>
      </c>
      <c r="L66" s="237">
        <f t="shared" si="7"/>
        <v>2070.7337204007276</v>
      </c>
    </row>
    <row r="67" spans="1:12">
      <c r="A67" s="234">
        <f t="shared" si="4"/>
        <v>51</v>
      </c>
      <c r="B67" s="234">
        <f t="shared" si="0"/>
        <v>10</v>
      </c>
      <c r="C67" s="235">
        <f t="shared" si="1"/>
        <v>6859.9726775956287</v>
      </c>
      <c r="D67" s="235">
        <f t="shared" si="5"/>
        <v>62936.805555555562</v>
      </c>
      <c r="E67" s="226">
        <f t="shared" si="2"/>
        <v>56076.832877959932</v>
      </c>
      <c r="F67" s="226">
        <f t="shared" si="8"/>
        <v>591638.20582877926</v>
      </c>
      <c r="G67" s="226">
        <f t="shared" si="3"/>
        <v>535561.37295081932</v>
      </c>
      <c r="H67" s="226">
        <f>SUM(C$17:C67)</f>
        <v>1224505.1229508198</v>
      </c>
      <c r="I67" s="226">
        <f t="shared" si="6"/>
        <v>30869.877049180213</v>
      </c>
      <c r="J67" s="215">
        <f t="shared" si="9"/>
        <v>1857.9516629952175</v>
      </c>
      <c r="L67" s="237">
        <f t="shared" si="7"/>
        <v>1874.4648053278677</v>
      </c>
    </row>
    <row r="68" spans="1:12">
      <c r="A68" s="234">
        <f t="shared" si="4"/>
        <v>52</v>
      </c>
      <c r="B68" s="234">
        <f t="shared" si="0"/>
        <v>9</v>
      </c>
      <c r="C68" s="235">
        <f t="shared" si="1"/>
        <v>6173.9754098360654</v>
      </c>
      <c r="D68" s="235">
        <f t="shared" si="5"/>
        <v>62936.805555555562</v>
      </c>
      <c r="E68" s="226">
        <f t="shared" si="2"/>
        <v>56762.830145719498</v>
      </c>
      <c r="F68" s="226">
        <f t="shared" si="8"/>
        <v>535561.37295081932</v>
      </c>
      <c r="G68" s="226">
        <f t="shared" si="3"/>
        <v>478798.5428050998</v>
      </c>
      <c r="H68" s="226">
        <f>SUM(C$17:C68)</f>
        <v>1230679.0983606558</v>
      </c>
      <c r="I68" s="226">
        <f t="shared" si="6"/>
        <v>24695.901639344171</v>
      </c>
      <c r="J68" s="215">
        <f t="shared" si="9"/>
        <v>1661.0319447480254</v>
      </c>
      <c r="L68" s="237">
        <f t="shared" si="7"/>
        <v>1675.7948998178492</v>
      </c>
    </row>
    <row r="69" spans="1:12">
      <c r="A69" s="234">
        <f t="shared" si="4"/>
        <v>53</v>
      </c>
      <c r="B69" s="234">
        <f t="shared" si="0"/>
        <v>8</v>
      </c>
      <c r="C69" s="235">
        <f t="shared" si="1"/>
        <v>5487.978142076503</v>
      </c>
      <c r="D69" s="235">
        <f t="shared" si="5"/>
        <v>62936.805555555562</v>
      </c>
      <c r="E69" s="226">
        <f t="shared" si="2"/>
        <v>57448.827413479055</v>
      </c>
      <c r="F69" s="226">
        <f t="shared" si="8"/>
        <v>478798.5428050998</v>
      </c>
      <c r="G69" s="226">
        <f t="shared" si="3"/>
        <v>421349.71539162076</v>
      </c>
      <c r="H69" s="226">
        <f>SUM(C$17:C69)</f>
        <v>1236167.0765027322</v>
      </c>
      <c r="I69" s="226">
        <f t="shared" si="6"/>
        <v>19207.923497267766</v>
      </c>
      <c r="J69" s="215">
        <f t="shared" si="9"/>
        <v>1461.7323876460978</v>
      </c>
      <c r="L69" s="237">
        <f t="shared" si="7"/>
        <v>1474.7240038706727</v>
      </c>
    </row>
    <row r="70" spans="1:12">
      <c r="A70" s="234">
        <f t="shared" si="4"/>
        <v>54</v>
      </c>
      <c r="B70" s="234">
        <f t="shared" si="0"/>
        <v>7</v>
      </c>
      <c r="C70" s="235">
        <f t="shared" si="1"/>
        <v>4801.9808743169397</v>
      </c>
      <c r="D70" s="235">
        <f t="shared" si="5"/>
        <v>62936.805555555562</v>
      </c>
      <c r="E70" s="226">
        <f t="shared" si="2"/>
        <v>58134.824681238621</v>
      </c>
      <c r="F70" s="226">
        <f t="shared" si="8"/>
        <v>421349.71539162076</v>
      </c>
      <c r="G70" s="226">
        <f t="shared" si="3"/>
        <v>363214.89071038214</v>
      </c>
      <c r="H70" s="226">
        <f>SUM(C$17:C70)</f>
        <v>1240969.0573770492</v>
      </c>
      <c r="I70" s="226">
        <f t="shared" si="6"/>
        <v>14405.942622950766</v>
      </c>
      <c r="J70" s="215">
        <f t="shared" si="9"/>
        <v>1260.0529916894341</v>
      </c>
      <c r="L70" s="237">
        <f t="shared" si="7"/>
        <v>1271.2521174863375</v>
      </c>
    </row>
    <row r="71" spans="1:12">
      <c r="A71" s="234">
        <f t="shared" si="4"/>
        <v>55</v>
      </c>
      <c r="B71" s="234">
        <f t="shared" si="0"/>
        <v>6</v>
      </c>
      <c r="C71" s="235">
        <f t="shared" si="1"/>
        <v>4115.9836065573772</v>
      </c>
      <c r="D71" s="235">
        <f t="shared" si="5"/>
        <v>62936.805555555562</v>
      </c>
      <c r="E71" s="226">
        <f t="shared" si="2"/>
        <v>58820.821948998186</v>
      </c>
      <c r="F71" s="226">
        <f t="shared" si="8"/>
        <v>363214.89071038214</v>
      </c>
      <c r="G71" s="226">
        <f t="shared" si="3"/>
        <v>304394.06876138394</v>
      </c>
      <c r="H71" s="226">
        <f>SUM(C$17:C71)</f>
        <v>1245085.0409836066</v>
      </c>
      <c r="I71" s="226">
        <f t="shared" si="6"/>
        <v>10289.959016393404</v>
      </c>
      <c r="J71" s="215">
        <f t="shared" si="9"/>
        <v>1055.9937568780344</v>
      </c>
      <c r="L71" s="237">
        <f t="shared" si="7"/>
        <v>1065.3792406648438</v>
      </c>
    </row>
    <row r="72" spans="1:12">
      <c r="A72" s="234">
        <f t="shared" si="4"/>
        <v>56</v>
      </c>
      <c r="B72" s="234">
        <f t="shared" si="0"/>
        <v>5</v>
      </c>
      <c r="C72" s="235">
        <f t="shared" si="1"/>
        <v>3429.9863387978144</v>
      </c>
      <c r="D72" s="235">
        <f t="shared" si="5"/>
        <v>62936.805555555562</v>
      </c>
      <c r="E72" s="226">
        <f t="shared" si="2"/>
        <v>59506.819216757751</v>
      </c>
      <c r="F72" s="226">
        <f t="shared" si="8"/>
        <v>304394.06876138394</v>
      </c>
      <c r="G72" s="226">
        <f t="shared" si="3"/>
        <v>244887.24954462619</v>
      </c>
      <c r="H72" s="226">
        <f>SUM(C$17:C72)</f>
        <v>1248515.0273224043</v>
      </c>
      <c r="I72" s="226">
        <f t="shared" si="6"/>
        <v>6859.9726775956806</v>
      </c>
      <c r="J72" s="215">
        <f t="shared" si="9"/>
        <v>849.55468321189903</v>
      </c>
      <c r="L72" s="237">
        <f t="shared" si="7"/>
        <v>857.10537340619169</v>
      </c>
    </row>
    <row r="73" spans="1:12">
      <c r="A73" s="234">
        <f t="shared" si="4"/>
        <v>57</v>
      </c>
      <c r="B73" s="234">
        <f t="shared" si="0"/>
        <v>4</v>
      </c>
      <c r="C73" s="235">
        <f t="shared" si="1"/>
        <v>2743.9890710382515</v>
      </c>
      <c r="D73" s="235">
        <f t="shared" si="5"/>
        <v>62936.805555555562</v>
      </c>
      <c r="E73" s="226">
        <f t="shared" si="2"/>
        <v>60192.816484517309</v>
      </c>
      <c r="F73" s="226">
        <f t="shared" si="8"/>
        <v>244887.24954462619</v>
      </c>
      <c r="G73" s="226">
        <f t="shared" si="3"/>
        <v>184694.43306010889</v>
      </c>
      <c r="H73" s="226">
        <f>SUM(C$17:C73)</f>
        <v>1251259.0163934426</v>
      </c>
      <c r="I73" s="226">
        <f t="shared" si="6"/>
        <v>4115.9836065573618</v>
      </c>
      <c r="J73" s="215">
        <f t="shared" si="9"/>
        <v>640.73577069102782</v>
      </c>
      <c r="L73" s="237">
        <f t="shared" si="7"/>
        <v>646.43051571038109</v>
      </c>
    </row>
    <row r="74" spans="1:12">
      <c r="A74" s="234">
        <f t="shared" si="4"/>
        <v>58</v>
      </c>
      <c r="B74" s="234">
        <f t="shared" si="0"/>
        <v>3</v>
      </c>
      <c r="C74" s="235">
        <f t="shared" si="1"/>
        <v>2057.9918032786886</v>
      </c>
      <c r="D74" s="235">
        <f t="shared" si="5"/>
        <v>62936.805555555562</v>
      </c>
      <c r="E74" s="226">
        <f t="shared" si="2"/>
        <v>60878.813752276874</v>
      </c>
      <c r="F74" s="226">
        <f t="shared" si="8"/>
        <v>184694.43306010889</v>
      </c>
      <c r="G74" s="226">
        <f t="shared" si="3"/>
        <v>123815.61930783201</v>
      </c>
      <c r="H74" s="226">
        <f>SUM(C$17:C74)</f>
        <v>1253317.0081967213</v>
      </c>
      <c r="I74" s="226">
        <f t="shared" si="6"/>
        <v>2057.9918032786809</v>
      </c>
      <c r="J74" s="215">
        <f t="shared" si="9"/>
        <v>429.53701931542054</v>
      </c>
      <c r="L74" s="237">
        <f t="shared" si="7"/>
        <v>433.35466757741204</v>
      </c>
    </row>
    <row r="75" spans="1:12">
      <c r="A75" s="234">
        <f t="shared" si="4"/>
        <v>59</v>
      </c>
      <c r="B75" s="234">
        <f t="shared" si="0"/>
        <v>2</v>
      </c>
      <c r="C75" s="235">
        <f t="shared" si="1"/>
        <v>1371.9945355191257</v>
      </c>
      <c r="D75" s="235">
        <f t="shared" si="5"/>
        <v>62936.805555555562</v>
      </c>
      <c r="E75" s="226">
        <f t="shared" si="2"/>
        <v>61564.811020036439</v>
      </c>
      <c r="F75" s="226">
        <f t="shared" si="8"/>
        <v>123815.61930783201</v>
      </c>
      <c r="G75" s="226">
        <f t="shared" si="3"/>
        <v>62250.808287795568</v>
      </c>
      <c r="H75" s="226">
        <f>SUM(C$17:C75)</f>
        <v>1254689.0027322404</v>
      </c>
      <c r="I75" s="226">
        <f t="shared" si="6"/>
        <v>685.99726775963791</v>
      </c>
      <c r="J75" s="215">
        <f t="shared" si="9"/>
        <v>215.95842908507746</v>
      </c>
      <c r="L75" s="237">
        <f t="shared" si="7"/>
        <v>217.8778290072845</v>
      </c>
    </row>
    <row r="76" spans="1:12" ht="16.5" thickBot="1">
      <c r="A76" s="238">
        <f t="shared" si="4"/>
        <v>60</v>
      </c>
      <c r="B76" s="238">
        <f t="shared" si="0"/>
        <v>1</v>
      </c>
      <c r="C76" s="239">
        <f t="shared" si="1"/>
        <v>685.99726775956287</v>
      </c>
      <c r="D76" s="239">
        <f t="shared" si="5"/>
        <v>62936.805555555562</v>
      </c>
      <c r="E76" s="240">
        <f t="shared" si="2"/>
        <v>62250.808287795997</v>
      </c>
      <c r="F76" s="240">
        <f t="shared" si="8"/>
        <v>62250.808287795568</v>
      </c>
      <c r="G76" s="240">
        <f t="shared" si="3"/>
        <v>-4.2928149923682213E-10</v>
      </c>
      <c r="H76" s="240">
        <f>SUM(C$17:C76)</f>
        <v>1255375</v>
      </c>
      <c r="I76" s="240">
        <f t="shared" si="6"/>
        <v>0</v>
      </c>
      <c r="J76" s="241">
        <f t="shared" si="9"/>
        <v>-1.4892490677690755E-12</v>
      </c>
      <c r="L76" s="237">
        <f t="shared" si="7"/>
        <v>-1.5024852473288776E-12</v>
      </c>
    </row>
    <row r="77" spans="1:12" ht="16.5" thickTop="1">
      <c r="A77" s="234">
        <f t="shared" si="4"/>
        <v>61</v>
      </c>
      <c r="B77" s="234">
        <f t="shared" si="0"/>
        <v>0</v>
      </c>
      <c r="C77" s="235">
        <f t="shared" si="1"/>
        <v>0</v>
      </c>
      <c r="D77" s="235">
        <f t="shared" si="5"/>
        <v>0</v>
      </c>
      <c r="E77" s="226">
        <f t="shared" si="2"/>
        <v>0</v>
      </c>
      <c r="F77" s="226">
        <f t="shared" si="8"/>
        <v>-4.2928149923682213E-10</v>
      </c>
      <c r="G77" s="226">
        <f t="shared" si="3"/>
        <v>-4.2928149923682213E-10</v>
      </c>
      <c r="H77" s="226">
        <f>SUM(C$17:C77)</f>
        <v>1255375</v>
      </c>
      <c r="I77" s="226">
        <f t="shared" si="6"/>
        <v>0</v>
      </c>
      <c r="J77" s="215">
        <f t="shared" si="9"/>
        <v>-1.4892490677690755E-12</v>
      </c>
      <c r="L77" s="237">
        <f t="shared" si="7"/>
        <v>-1.5024852473288776E-12</v>
      </c>
    </row>
    <row r="78" spans="1:12">
      <c r="A78" s="234">
        <f t="shared" si="4"/>
        <v>62</v>
      </c>
      <c r="B78" s="234">
        <f t="shared" si="0"/>
        <v>0</v>
      </c>
      <c r="C78" s="235">
        <f t="shared" si="1"/>
        <v>0</v>
      </c>
      <c r="D78" s="235">
        <f t="shared" si="5"/>
        <v>0</v>
      </c>
      <c r="E78" s="226">
        <f t="shared" si="2"/>
        <v>0</v>
      </c>
      <c r="F78" s="226">
        <f t="shared" si="8"/>
        <v>-4.2928149923682213E-10</v>
      </c>
      <c r="G78" s="226">
        <f t="shared" si="3"/>
        <v>-4.2928149923682213E-10</v>
      </c>
      <c r="H78" s="226">
        <f>SUM(C$17:C78)</f>
        <v>1255375</v>
      </c>
      <c r="I78" s="226">
        <f t="shared" si="6"/>
        <v>0</v>
      </c>
      <c r="J78" s="215">
        <f t="shared" si="9"/>
        <v>-1.4892490677690755E-12</v>
      </c>
      <c r="L78" s="237">
        <f t="shared" si="7"/>
        <v>-1.5024852473288776E-12</v>
      </c>
    </row>
    <row r="79" spans="1:12">
      <c r="A79" s="234">
        <f t="shared" si="4"/>
        <v>63</v>
      </c>
      <c r="B79" s="234">
        <f t="shared" si="0"/>
        <v>0</v>
      </c>
      <c r="C79" s="235">
        <f t="shared" si="1"/>
        <v>0</v>
      </c>
      <c r="D79" s="235">
        <f t="shared" si="5"/>
        <v>0</v>
      </c>
      <c r="E79" s="226">
        <f t="shared" si="2"/>
        <v>0</v>
      </c>
      <c r="F79" s="226">
        <f t="shared" si="8"/>
        <v>-4.2928149923682213E-10</v>
      </c>
      <c r="G79" s="226">
        <f t="shared" si="3"/>
        <v>-4.2928149923682213E-10</v>
      </c>
      <c r="H79" s="226">
        <f>SUM(C$17:C79)</f>
        <v>1255375</v>
      </c>
      <c r="I79" s="226">
        <f t="shared" si="6"/>
        <v>0</v>
      </c>
      <c r="J79" s="215">
        <f t="shared" si="9"/>
        <v>-1.4892490677690755E-12</v>
      </c>
      <c r="L79" s="237">
        <f t="shared" si="7"/>
        <v>-1.5024852473288776E-12</v>
      </c>
    </row>
    <row r="80" spans="1:12">
      <c r="A80" s="234">
        <f t="shared" si="4"/>
        <v>64</v>
      </c>
      <c r="B80" s="234">
        <f t="shared" si="0"/>
        <v>0</v>
      </c>
      <c r="C80" s="235">
        <f t="shared" si="1"/>
        <v>0</v>
      </c>
      <c r="D80" s="235">
        <f t="shared" si="5"/>
        <v>0</v>
      </c>
      <c r="E80" s="226">
        <f t="shared" si="2"/>
        <v>0</v>
      </c>
      <c r="F80" s="226">
        <f t="shared" si="8"/>
        <v>-4.2928149923682213E-10</v>
      </c>
      <c r="G80" s="226">
        <f t="shared" si="3"/>
        <v>-4.2928149923682213E-10</v>
      </c>
      <c r="H80" s="226">
        <f>SUM(C$17:C80)</f>
        <v>1255375</v>
      </c>
      <c r="I80" s="226">
        <f t="shared" si="6"/>
        <v>0</v>
      </c>
      <c r="J80" s="215">
        <f t="shared" si="9"/>
        <v>-1.4892490677690755E-12</v>
      </c>
      <c r="L80" s="237">
        <f t="shared" si="7"/>
        <v>-1.5024852473288776E-12</v>
      </c>
    </row>
    <row r="81" spans="1:12">
      <c r="A81" s="234">
        <f t="shared" si="4"/>
        <v>65</v>
      </c>
      <c r="B81" s="234">
        <f t="shared" ref="B81:B124" si="10">IF(A81&gt;$B$5,0,$B$5-(A81-1))</f>
        <v>0</v>
      </c>
      <c r="C81" s="235">
        <f t="shared" ref="C81:C124" si="11">$B$7*B81/$B$127</f>
        <v>0</v>
      </c>
      <c r="D81" s="235">
        <f t="shared" si="5"/>
        <v>0</v>
      </c>
      <c r="E81" s="226">
        <f t="shared" ref="E81:E124" si="12">+D81-C81</f>
        <v>0</v>
      </c>
      <c r="F81" s="226">
        <f t="shared" si="8"/>
        <v>-4.2928149923682213E-10</v>
      </c>
      <c r="G81" s="226">
        <f t="shared" ref="G81:G124" si="13">+F81-E81</f>
        <v>-4.2928149923682213E-10</v>
      </c>
      <c r="H81" s="226">
        <f>SUM(C$17:C81)</f>
        <v>1255375</v>
      </c>
      <c r="I81" s="226">
        <f t="shared" si="6"/>
        <v>0</v>
      </c>
      <c r="J81" s="215">
        <f t="shared" si="9"/>
        <v>-1.4892490677690755E-12</v>
      </c>
      <c r="L81" s="237">
        <f t="shared" ref="L81:L124" si="14">G81*$B$12</f>
        <v>-1.5024852473288776E-12</v>
      </c>
    </row>
    <row r="82" spans="1:12">
      <c r="A82" s="234">
        <f t="shared" ref="A82:A124" si="15">+A81+1</f>
        <v>66</v>
      </c>
      <c r="B82" s="234">
        <f t="shared" si="10"/>
        <v>0</v>
      </c>
      <c r="C82" s="235">
        <f t="shared" si="11"/>
        <v>0</v>
      </c>
      <c r="D82" s="235">
        <f t="shared" ref="D82:D124" si="16">IF(A82&gt;$B$5,0,$B$10)</f>
        <v>0</v>
      </c>
      <c r="E82" s="226">
        <f t="shared" si="12"/>
        <v>0</v>
      </c>
      <c r="F82" s="226">
        <f t="shared" si="8"/>
        <v>-4.2928149923682213E-10</v>
      </c>
      <c r="G82" s="226">
        <f t="shared" si="13"/>
        <v>-4.2928149923682213E-10</v>
      </c>
      <c r="H82" s="226">
        <f>SUM(C$17:C82)</f>
        <v>1255375</v>
      </c>
      <c r="I82" s="226">
        <f t="shared" ref="I82:I124" si="17">$B$7-H82</f>
        <v>0</v>
      </c>
      <c r="J82" s="215">
        <f t="shared" si="9"/>
        <v>-1.4892490677690755E-12</v>
      </c>
      <c r="L82" s="237">
        <f t="shared" si="14"/>
        <v>-1.5024852473288776E-12</v>
      </c>
    </row>
    <row r="83" spans="1:12">
      <c r="A83" s="234">
        <f t="shared" si="15"/>
        <v>67</v>
      </c>
      <c r="B83" s="234">
        <f t="shared" si="10"/>
        <v>0</v>
      </c>
      <c r="C83" s="235">
        <f t="shared" si="11"/>
        <v>0</v>
      </c>
      <c r="D83" s="235">
        <f t="shared" si="16"/>
        <v>0</v>
      </c>
      <c r="E83" s="226">
        <f t="shared" si="12"/>
        <v>0</v>
      </c>
      <c r="F83" s="226">
        <f t="shared" ref="F83:F124" si="18">G82</f>
        <v>-4.2928149923682213E-10</v>
      </c>
      <c r="G83" s="226">
        <f t="shared" si="13"/>
        <v>-4.2928149923682213E-10</v>
      </c>
      <c r="H83" s="226">
        <f>SUM(C$17:C83)</f>
        <v>1255375</v>
      </c>
      <c r="I83" s="226">
        <f t="shared" si="17"/>
        <v>0</v>
      </c>
      <c r="J83" s="215">
        <f t="shared" ref="J83:J124" si="19">G83*$B$11/12</f>
        <v>-1.4892490677690755E-12</v>
      </c>
      <c r="L83" s="237">
        <f t="shared" si="14"/>
        <v>-1.5024852473288776E-12</v>
      </c>
    </row>
    <row r="84" spans="1:12">
      <c r="A84" s="234">
        <f t="shared" si="15"/>
        <v>68</v>
      </c>
      <c r="B84" s="234">
        <f t="shared" si="10"/>
        <v>0</v>
      </c>
      <c r="C84" s="235">
        <f t="shared" si="11"/>
        <v>0</v>
      </c>
      <c r="D84" s="235">
        <f t="shared" si="16"/>
        <v>0</v>
      </c>
      <c r="E84" s="226">
        <f t="shared" si="12"/>
        <v>0</v>
      </c>
      <c r="F84" s="226">
        <f t="shared" si="18"/>
        <v>-4.2928149923682213E-10</v>
      </c>
      <c r="G84" s="226">
        <f t="shared" si="13"/>
        <v>-4.2928149923682213E-10</v>
      </c>
      <c r="H84" s="226">
        <f>SUM(C$17:C84)</f>
        <v>1255375</v>
      </c>
      <c r="I84" s="226">
        <f t="shared" si="17"/>
        <v>0</v>
      </c>
      <c r="J84" s="215">
        <f t="shared" si="19"/>
        <v>-1.4892490677690755E-12</v>
      </c>
      <c r="L84" s="237">
        <f t="shared" si="14"/>
        <v>-1.5024852473288776E-12</v>
      </c>
    </row>
    <row r="85" spans="1:12">
      <c r="A85" s="234">
        <f t="shared" si="15"/>
        <v>69</v>
      </c>
      <c r="B85" s="234">
        <f t="shared" si="10"/>
        <v>0</v>
      </c>
      <c r="C85" s="235">
        <f t="shared" si="11"/>
        <v>0</v>
      </c>
      <c r="D85" s="235">
        <f t="shared" si="16"/>
        <v>0</v>
      </c>
      <c r="E85" s="226">
        <f t="shared" si="12"/>
        <v>0</v>
      </c>
      <c r="F85" s="226">
        <f t="shared" si="18"/>
        <v>-4.2928149923682213E-10</v>
      </c>
      <c r="G85" s="226">
        <f t="shared" si="13"/>
        <v>-4.2928149923682213E-10</v>
      </c>
      <c r="H85" s="226">
        <f>SUM(C$17:C85)</f>
        <v>1255375</v>
      </c>
      <c r="I85" s="226">
        <f t="shared" si="17"/>
        <v>0</v>
      </c>
      <c r="J85" s="215">
        <f t="shared" si="19"/>
        <v>-1.4892490677690755E-12</v>
      </c>
      <c r="L85" s="237">
        <f t="shared" si="14"/>
        <v>-1.5024852473288776E-12</v>
      </c>
    </row>
    <row r="86" spans="1:12">
      <c r="A86" s="234">
        <f t="shared" si="15"/>
        <v>70</v>
      </c>
      <c r="B86" s="234">
        <f t="shared" si="10"/>
        <v>0</v>
      </c>
      <c r="C86" s="235">
        <f t="shared" si="11"/>
        <v>0</v>
      </c>
      <c r="D86" s="235">
        <f t="shared" si="16"/>
        <v>0</v>
      </c>
      <c r="E86" s="226">
        <f t="shared" si="12"/>
        <v>0</v>
      </c>
      <c r="F86" s="226">
        <f t="shared" si="18"/>
        <v>-4.2928149923682213E-10</v>
      </c>
      <c r="G86" s="226">
        <f t="shared" si="13"/>
        <v>-4.2928149923682213E-10</v>
      </c>
      <c r="H86" s="226">
        <f>SUM(C$17:C86)</f>
        <v>1255375</v>
      </c>
      <c r="I86" s="226">
        <f t="shared" si="17"/>
        <v>0</v>
      </c>
      <c r="J86" s="215">
        <f t="shared" si="19"/>
        <v>-1.4892490677690755E-12</v>
      </c>
      <c r="L86" s="237">
        <f t="shared" si="14"/>
        <v>-1.5024852473288776E-12</v>
      </c>
    </row>
    <row r="87" spans="1:12">
      <c r="A87" s="234">
        <f t="shared" si="15"/>
        <v>71</v>
      </c>
      <c r="B87" s="234">
        <f t="shared" si="10"/>
        <v>0</v>
      </c>
      <c r="C87" s="235">
        <f t="shared" si="11"/>
        <v>0</v>
      </c>
      <c r="D87" s="235">
        <f t="shared" si="16"/>
        <v>0</v>
      </c>
      <c r="E87" s="226">
        <f t="shared" si="12"/>
        <v>0</v>
      </c>
      <c r="F87" s="226">
        <f t="shared" si="18"/>
        <v>-4.2928149923682213E-10</v>
      </c>
      <c r="G87" s="226">
        <f t="shared" si="13"/>
        <v>-4.2928149923682213E-10</v>
      </c>
      <c r="H87" s="226">
        <f>SUM(C$17:C87)</f>
        <v>1255375</v>
      </c>
      <c r="I87" s="226">
        <f t="shared" si="17"/>
        <v>0</v>
      </c>
      <c r="J87" s="215">
        <f t="shared" si="19"/>
        <v>-1.4892490677690755E-12</v>
      </c>
      <c r="L87" s="237">
        <f t="shared" si="14"/>
        <v>-1.5024852473288776E-12</v>
      </c>
    </row>
    <row r="88" spans="1:12" ht="16.5" thickBot="1">
      <c r="A88" s="238">
        <f t="shared" si="15"/>
        <v>72</v>
      </c>
      <c r="B88" s="238">
        <f t="shared" si="10"/>
        <v>0</v>
      </c>
      <c r="C88" s="239">
        <f t="shared" si="11"/>
        <v>0</v>
      </c>
      <c r="D88" s="239">
        <f t="shared" si="16"/>
        <v>0</v>
      </c>
      <c r="E88" s="240">
        <f t="shared" si="12"/>
        <v>0</v>
      </c>
      <c r="F88" s="240">
        <f t="shared" si="18"/>
        <v>-4.2928149923682213E-10</v>
      </c>
      <c r="G88" s="240">
        <f t="shared" si="13"/>
        <v>-4.2928149923682213E-10</v>
      </c>
      <c r="H88" s="240">
        <f>SUM(C$17:C88)</f>
        <v>1255375</v>
      </c>
      <c r="I88" s="240">
        <f t="shared" si="17"/>
        <v>0</v>
      </c>
      <c r="J88" s="241">
        <f t="shared" si="19"/>
        <v>-1.4892490677690755E-12</v>
      </c>
      <c r="L88" s="237">
        <f t="shared" si="14"/>
        <v>-1.5024852473288776E-12</v>
      </c>
    </row>
    <row r="89" spans="1:12" ht="16.5" hidden="1" outlineLevel="1" thickTop="1">
      <c r="A89" s="234">
        <f t="shared" si="15"/>
        <v>73</v>
      </c>
      <c r="B89" s="234">
        <f t="shared" si="10"/>
        <v>0</v>
      </c>
      <c r="C89" s="235">
        <f t="shared" si="11"/>
        <v>0</v>
      </c>
      <c r="D89" s="235">
        <f t="shared" si="16"/>
        <v>0</v>
      </c>
      <c r="E89" s="226">
        <f t="shared" si="12"/>
        <v>0</v>
      </c>
      <c r="F89" s="226">
        <f t="shared" si="18"/>
        <v>-4.2928149923682213E-10</v>
      </c>
      <c r="G89" s="226">
        <f t="shared" si="13"/>
        <v>-4.2928149923682213E-10</v>
      </c>
      <c r="H89" s="226">
        <f>SUM(C$17:C89)</f>
        <v>1255375</v>
      </c>
      <c r="I89" s="226">
        <f t="shared" si="17"/>
        <v>0</v>
      </c>
      <c r="J89" s="215">
        <f t="shared" si="19"/>
        <v>-1.4892490677690755E-12</v>
      </c>
      <c r="L89" s="237">
        <f t="shared" si="14"/>
        <v>-1.5024852473288776E-12</v>
      </c>
    </row>
    <row r="90" spans="1:12" hidden="1" outlineLevel="1">
      <c r="A90" s="234">
        <f t="shared" si="15"/>
        <v>74</v>
      </c>
      <c r="B90" s="234">
        <f t="shared" si="10"/>
        <v>0</v>
      </c>
      <c r="C90" s="235">
        <f t="shared" si="11"/>
        <v>0</v>
      </c>
      <c r="D90" s="235">
        <f t="shared" si="16"/>
        <v>0</v>
      </c>
      <c r="E90" s="226">
        <f t="shared" si="12"/>
        <v>0</v>
      </c>
      <c r="F90" s="226">
        <f t="shared" si="18"/>
        <v>-4.2928149923682213E-10</v>
      </c>
      <c r="G90" s="226">
        <f t="shared" si="13"/>
        <v>-4.2928149923682213E-10</v>
      </c>
      <c r="H90" s="226">
        <f>SUM(C$17:C90)</f>
        <v>1255375</v>
      </c>
      <c r="I90" s="226">
        <f t="shared" si="17"/>
        <v>0</v>
      </c>
      <c r="J90" s="215">
        <f t="shared" si="19"/>
        <v>-1.4892490677690755E-12</v>
      </c>
      <c r="L90" s="237">
        <f t="shared" si="14"/>
        <v>-1.5024852473288776E-12</v>
      </c>
    </row>
    <row r="91" spans="1:12" hidden="1" outlineLevel="1">
      <c r="A91" s="234">
        <f t="shared" si="15"/>
        <v>75</v>
      </c>
      <c r="B91" s="234">
        <f t="shared" si="10"/>
        <v>0</v>
      </c>
      <c r="C91" s="235">
        <f t="shared" si="11"/>
        <v>0</v>
      </c>
      <c r="D91" s="235">
        <f t="shared" si="16"/>
        <v>0</v>
      </c>
      <c r="E91" s="226">
        <f t="shared" si="12"/>
        <v>0</v>
      </c>
      <c r="F91" s="226">
        <f t="shared" si="18"/>
        <v>-4.2928149923682213E-10</v>
      </c>
      <c r="G91" s="226">
        <f t="shared" si="13"/>
        <v>-4.2928149923682213E-10</v>
      </c>
      <c r="H91" s="226">
        <f>SUM(C$17:C91)</f>
        <v>1255375</v>
      </c>
      <c r="I91" s="226">
        <f t="shared" si="17"/>
        <v>0</v>
      </c>
      <c r="J91" s="215">
        <f t="shared" si="19"/>
        <v>-1.4892490677690755E-12</v>
      </c>
      <c r="L91" s="237">
        <f t="shared" si="14"/>
        <v>-1.5024852473288776E-12</v>
      </c>
    </row>
    <row r="92" spans="1:12" hidden="1" outlineLevel="1">
      <c r="A92" s="234">
        <f t="shared" si="15"/>
        <v>76</v>
      </c>
      <c r="B92" s="234">
        <f t="shared" si="10"/>
        <v>0</v>
      </c>
      <c r="C92" s="235">
        <f t="shared" si="11"/>
        <v>0</v>
      </c>
      <c r="D92" s="235">
        <f t="shared" si="16"/>
        <v>0</v>
      </c>
      <c r="E92" s="226">
        <f t="shared" si="12"/>
        <v>0</v>
      </c>
      <c r="F92" s="226">
        <f t="shared" si="18"/>
        <v>-4.2928149923682213E-10</v>
      </c>
      <c r="G92" s="226">
        <f t="shared" si="13"/>
        <v>-4.2928149923682213E-10</v>
      </c>
      <c r="H92" s="226">
        <f>SUM(C$17:C92)</f>
        <v>1255375</v>
      </c>
      <c r="I92" s="226">
        <f t="shared" si="17"/>
        <v>0</v>
      </c>
      <c r="J92" s="215">
        <f t="shared" si="19"/>
        <v>-1.4892490677690755E-12</v>
      </c>
      <c r="L92" s="237">
        <f t="shared" si="14"/>
        <v>-1.5024852473288776E-12</v>
      </c>
    </row>
    <row r="93" spans="1:12" hidden="1" outlineLevel="1">
      <c r="A93" s="234">
        <f t="shared" si="15"/>
        <v>77</v>
      </c>
      <c r="B93" s="234">
        <f t="shared" si="10"/>
        <v>0</v>
      </c>
      <c r="C93" s="235">
        <f t="shared" si="11"/>
        <v>0</v>
      </c>
      <c r="D93" s="235">
        <f t="shared" si="16"/>
        <v>0</v>
      </c>
      <c r="E93" s="226">
        <f t="shared" si="12"/>
        <v>0</v>
      </c>
      <c r="F93" s="226">
        <f t="shared" si="18"/>
        <v>-4.2928149923682213E-10</v>
      </c>
      <c r="G93" s="226">
        <f t="shared" si="13"/>
        <v>-4.2928149923682213E-10</v>
      </c>
      <c r="H93" s="226">
        <f>SUM(C$17:C93)</f>
        <v>1255375</v>
      </c>
      <c r="I93" s="226">
        <f t="shared" si="17"/>
        <v>0</v>
      </c>
      <c r="J93" s="215">
        <f t="shared" si="19"/>
        <v>-1.4892490677690755E-12</v>
      </c>
      <c r="L93" s="237">
        <f t="shared" si="14"/>
        <v>-1.5024852473288776E-12</v>
      </c>
    </row>
    <row r="94" spans="1:12" hidden="1" outlineLevel="1">
      <c r="A94" s="234">
        <f t="shared" si="15"/>
        <v>78</v>
      </c>
      <c r="B94" s="234">
        <f t="shared" si="10"/>
        <v>0</v>
      </c>
      <c r="C94" s="235">
        <f t="shared" si="11"/>
        <v>0</v>
      </c>
      <c r="D94" s="235">
        <f t="shared" si="16"/>
        <v>0</v>
      </c>
      <c r="E94" s="226">
        <f t="shared" si="12"/>
        <v>0</v>
      </c>
      <c r="F94" s="226">
        <f t="shared" si="18"/>
        <v>-4.2928149923682213E-10</v>
      </c>
      <c r="G94" s="226">
        <f t="shared" si="13"/>
        <v>-4.2928149923682213E-10</v>
      </c>
      <c r="H94" s="226">
        <f>SUM(C$17:C94)</f>
        <v>1255375</v>
      </c>
      <c r="I94" s="226">
        <f t="shared" si="17"/>
        <v>0</v>
      </c>
      <c r="J94" s="215">
        <f t="shared" si="19"/>
        <v>-1.4892490677690755E-12</v>
      </c>
      <c r="L94" s="237">
        <f t="shared" si="14"/>
        <v>-1.5024852473288776E-12</v>
      </c>
    </row>
    <row r="95" spans="1:12" hidden="1" outlineLevel="1">
      <c r="A95" s="234">
        <f t="shared" si="15"/>
        <v>79</v>
      </c>
      <c r="B95" s="234">
        <f t="shared" si="10"/>
        <v>0</v>
      </c>
      <c r="C95" s="235">
        <f t="shared" si="11"/>
        <v>0</v>
      </c>
      <c r="D95" s="235">
        <f t="shared" si="16"/>
        <v>0</v>
      </c>
      <c r="E95" s="226">
        <f t="shared" si="12"/>
        <v>0</v>
      </c>
      <c r="F95" s="226">
        <f t="shared" si="18"/>
        <v>-4.2928149923682213E-10</v>
      </c>
      <c r="G95" s="226">
        <f t="shared" si="13"/>
        <v>-4.2928149923682213E-10</v>
      </c>
      <c r="H95" s="226">
        <f>SUM(C$17:C95)</f>
        <v>1255375</v>
      </c>
      <c r="I95" s="226">
        <f t="shared" si="17"/>
        <v>0</v>
      </c>
      <c r="J95" s="215">
        <f t="shared" si="19"/>
        <v>-1.4892490677690755E-12</v>
      </c>
      <c r="L95" s="237">
        <f t="shared" si="14"/>
        <v>-1.5024852473288776E-12</v>
      </c>
    </row>
    <row r="96" spans="1:12" hidden="1" outlineLevel="1">
      <c r="A96" s="234">
        <f t="shared" si="15"/>
        <v>80</v>
      </c>
      <c r="B96" s="234">
        <f t="shared" si="10"/>
        <v>0</v>
      </c>
      <c r="C96" s="235">
        <f t="shared" si="11"/>
        <v>0</v>
      </c>
      <c r="D96" s="235">
        <f t="shared" si="16"/>
        <v>0</v>
      </c>
      <c r="E96" s="226">
        <f t="shared" si="12"/>
        <v>0</v>
      </c>
      <c r="F96" s="226">
        <f t="shared" si="18"/>
        <v>-4.2928149923682213E-10</v>
      </c>
      <c r="G96" s="226">
        <f t="shared" si="13"/>
        <v>-4.2928149923682213E-10</v>
      </c>
      <c r="H96" s="226">
        <f>SUM(C$17:C96)</f>
        <v>1255375</v>
      </c>
      <c r="I96" s="226">
        <f t="shared" si="17"/>
        <v>0</v>
      </c>
      <c r="J96" s="215">
        <f t="shared" si="19"/>
        <v>-1.4892490677690755E-12</v>
      </c>
      <c r="L96" s="237">
        <f t="shared" si="14"/>
        <v>-1.5024852473288776E-12</v>
      </c>
    </row>
    <row r="97" spans="1:12" hidden="1" outlineLevel="1">
      <c r="A97" s="234">
        <f t="shared" si="15"/>
        <v>81</v>
      </c>
      <c r="B97" s="234">
        <f t="shared" si="10"/>
        <v>0</v>
      </c>
      <c r="C97" s="235">
        <f t="shared" si="11"/>
        <v>0</v>
      </c>
      <c r="D97" s="235">
        <f t="shared" si="16"/>
        <v>0</v>
      </c>
      <c r="E97" s="226">
        <f t="shared" si="12"/>
        <v>0</v>
      </c>
      <c r="F97" s="226">
        <f t="shared" si="18"/>
        <v>-4.2928149923682213E-10</v>
      </c>
      <c r="G97" s="226">
        <f t="shared" si="13"/>
        <v>-4.2928149923682213E-10</v>
      </c>
      <c r="H97" s="226">
        <f>SUM(C$17:C97)</f>
        <v>1255375</v>
      </c>
      <c r="I97" s="226">
        <f t="shared" si="17"/>
        <v>0</v>
      </c>
      <c r="J97" s="215">
        <f t="shared" si="19"/>
        <v>-1.4892490677690755E-12</v>
      </c>
      <c r="L97" s="237">
        <f t="shared" si="14"/>
        <v>-1.5024852473288776E-12</v>
      </c>
    </row>
    <row r="98" spans="1:12" hidden="1" outlineLevel="1">
      <c r="A98" s="234">
        <f t="shared" si="15"/>
        <v>82</v>
      </c>
      <c r="B98" s="234">
        <f t="shared" si="10"/>
        <v>0</v>
      </c>
      <c r="C98" s="235">
        <f t="shared" si="11"/>
        <v>0</v>
      </c>
      <c r="D98" s="235">
        <f t="shared" si="16"/>
        <v>0</v>
      </c>
      <c r="E98" s="226">
        <f t="shared" si="12"/>
        <v>0</v>
      </c>
      <c r="F98" s="226">
        <f t="shared" si="18"/>
        <v>-4.2928149923682213E-10</v>
      </c>
      <c r="G98" s="226">
        <f t="shared" si="13"/>
        <v>-4.2928149923682213E-10</v>
      </c>
      <c r="H98" s="226">
        <f>SUM(C$17:C98)</f>
        <v>1255375</v>
      </c>
      <c r="I98" s="226">
        <f t="shared" si="17"/>
        <v>0</v>
      </c>
      <c r="J98" s="215">
        <f t="shared" si="19"/>
        <v>-1.4892490677690755E-12</v>
      </c>
      <c r="L98" s="237">
        <f t="shared" si="14"/>
        <v>-1.5024852473288776E-12</v>
      </c>
    </row>
    <row r="99" spans="1:12" hidden="1" outlineLevel="1">
      <c r="A99" s="234">
        <f t="shared" si="15"/>
        <v>83</v>
      </c>
      <c r="B99" s="234">
        <f t="shared" si="10"/>
        <v>0</v>
      </c>
      <c r="C99" s="235">
        <f t="shared" si="11"/>
        <v>0</v>
      </c>
      <c r="D99" s="235">
        <f t="shared" si="16"/>
        <v>0</v>
      </c>
      <c r="E99" s="226">
        <f t="shared" si="12"/>
        <v>0</v>
      </c>
      <c r="F99" s="226">
        <f t="shared" si="18"/>
        <v>-4.2928149923682213E-10</v>
      </c>
      <c r="G99" s="226">
        <f t="shared" si="13"/>
        <v>-4.2928149923682213E-10</v>
      </c>
      <c r="H99" s="226">
        <f>SUM(C$17:C99)</f>
        <v>1255375</v>
      </c>
      <c r="I99" s="226">
        <f t="shared" si="17"/>
        <v>0</v>
      </c>
      <c r="J99" s="215">
        <f t="shared" si="19"/>
        <v>-1.4892490677690755E-12</v>
      </c>
      <c r="L99" s="237">
        <f t="shared" si="14"/>
        <v>-1.5024852473288776E-12</v>
      </c>
    </row>
    <row r="100" spans="1:12" ht="16.5" hidden="1" outlineLevel="1" thickBot="1">
      <c r="A100" s="238">
        <f t="shared" si="15"/>
        <v>84</v>
      </c>
      <c r="B100" s="238">
        <f t="shared" si="10"/>
        <v>0</v>
      </c>
      <c r="C100" s="239">
        <f t="shared" si="11"/>
        <v>0</v>
      </c>
      <c r="D100" s="239">
        <f t="shared" si="16"/>
        <v>0</v>
      </c>
      <c r="E100" s="240">
        <f t="shared" si="12"/>
        <v>0</v>
      </c>
      <c r="F100" s="240">
        <f t="shared" si="18"/>
        <v>-4.2928149923682213E-10</v>
      </c>
      <c r="G100" s="240">
        <f t="shared" si="13"/>
        <v>-4.2928149923682213E-10</v>
      </c>
      <c r="H100" s="240">
        <f>SUM(C$17:C100)</f>
        <v>1255375</v>
      </c>
      <c r="I100" s="240">
        <f t="shared" si="17"/>
        <v>0</v>
      </c>
      <c r="J100" s="241">
        <f t="shared" si="19"/>
        <v>-1.4892490677690755E-12</v>
      </c>
      <c r="L100" s="237">
        <f t="shared" si="14"/>
        <v>-1.5024852473288776E-12</v>
      </c>
    </row>
    <row r="101" spans="1:12" ht="16.5" hidden="1" outlineLevel="1" thickTop="1">
      <c r="A101" s="234">
        <f t="shared" si="15"/>
        <v>85</v>
      </c>
      <c r="B101" s="234">
        <f t="shared" si="10"/>
        <v>0</v>
      </c>
      <c r="C101" s="235">
        <f t="shared" si="11"/>
        <v>0</v>
      </c>
      <c r="D101" s="235">
        <f t="shared" si="16"/>
        <v>0</v>
      </c>
      <c r="E101" s="226">
        <f t="shared" si="12"/>
        <v>0</v>
      </c>
      <c r="F101" s="226">
        <f t="shared" si="18"/>
        <v>-4.2928149923682213E-10</v>
      </c>
      <c r="G101" s="226">
        <f t="shared" si="13"/>
        <v>-4.2928149923682213E-10</v>
      </c>
      <c r="H101" s="226">
        <f>SUM(C$17:C101)</f>
        <v>1255375</v>
      </c>
      <c r="I101" s="226">
        <f t="shared" si="17"/>
        <v>0</v>
      </c>
      <c r="J101" s="215">
        <f t="shared" si="19"/>
        <v>-1.4892490677690755E-12</v>
      </c>
      <c r="L101" s="237">
        <f t="shared" si="14"/>
        <v>-1.5024852473288776E-12</v>
      </c>
    </row>
    <row r="102" spans="1:12" hidden="1" outlineLevel="1">
      <c r="A102" s="234">
        <f t="shared" si="15"/>
        <v>86</v>
      </c>
      <c r="B102" s="234">
        <f t="shared" si="10"/>
        <v>0</v>
      </c>
      <c r="C102" s="235">
        <f t="shared" si="11"/>
        <v>0</v>
      </c>
      <c r="D102" s="235">
        <f t="shared" si="16"/>
        <v>0</v>
      </c>
      <c r="E102" s="226">
        <f t="shared" si="12"/>
        <v>0</v>
      </c>
      <c r="F102" s="226">
        <f t="shared" si="18"/>
        <v>-4.2928149923682213E-10</v>
      </c>
      <c r="G102" s="226">
        <f t="shared" si="13"/>
        <v>-4.2928149923682213E-10</v>
      </c>
      <c r="H102" s="226">
        <f>SUM(C$17:C102)</f>
        <v>1255375</v>
      </c>
      <c r="I102" s="226">
        <f t="shared" si="17"/>
        <v>0</v>
      </c>
      <c r="J102" s="215">
        <f t="shared" si="19"/>
        <v>-1.4892490677690755E-12</v>
      </c>
      <c r="L102" s="237">
        <f t="shared" si="14"/>
        <v>-1.5024852473288776E-12</v>
      </c>
    </row>
    <row r="103" spans="1:12" hidden="1" outlineLevel="1">
      <c r="A103" s="234">
        <f t="shared" si="15"/>
        <v>87</v>
      </c>
      <c r="B103" s="234">
        <f t="shared" si="10"/>
        <v>0</v>
      </c>
      <c r="C103" s="235">
        <f t="shared" si="11"/>
        <v>0</v>
      </c>
      <c r="D103" s="235">
        <f t="shared" si="16"/>
        <v>0</v>
      </c>
      <c r="E103" s="226">
        <f t="shared" si="12"/>
        <v>0</v>
      </c>
      <c r="F103" s="226">
        <f t="shared" si="18"/>
        <v>-4.2928149923682213E-10</v>
      </c>
      <c r="G103" s="226">
        <f t="shared" si="13"/>
        <v>-4.2928149923682213E-10</v>
      </c>
      <c r="H103" s="226">
        <f>SUM(C$17:C103)</f>
        <v>1255375</v>
      </c>
      <c r="I103" s="226">
        <f t="shared" si="17"/>
        <v>0</v>
      </c>
      <c r="J103" s="215">
        <f t="shared" si="19"/>
        <v>-1.4892490677690755E-12</v>
      </c>
      <c r="L103" s="237">
        <f t="shared" si="14"/>
        <v>-1.5024852473288776E-12</v>
      </c>
    </row>
    <row r="104" spans="1:12" hidden="1" outlineLevel="1">
      <c r="A104" s="234">
        <f t="shared" si="15"/>
        <v>88</v>
      </c>
      <c r="B104" s="234">
        <f t="shared" si="10"/>
        <v>0</v>
      </c>
      <c r="C104" s="235">
        <f t="shared" si="11"/>
        <v>0</v>
      </c>
      <c r="D104" s="235">
        <f t="shared" si="16"/>
        <v>0</v>
      </c>
      <c r="E104" s="226">
        <f t="shared" si="12"/>
        <v>0</v>
      </c>
      <c r="F104" s="226">
        <f t="shared" si="18"/>
        <v>-4.2928149923682213E-10</v>
      </c>
      <c r="G104" s="226">
        <f t="shared" si="13"/>
        <v>-4.2928149923682213E-10</v>
      </c>
      <c r="H104" s="226">
        <f>SUM(C$17:C104)</f>
        <v>1255375</v>
      </c>
      <c r="I104" s="226">
        <f t="shared" si="17"/>
        <v>0</v>
      </c>
      <c r="J104" s="215">
        <f t="shared" si="19"/>
        <v>-1.4892490677690755E-12</v>
      </c>
      <c r="L104" s="237">
        <f t="shared" si="14"/>
        <v>-1.5024852473288776E-12</v>
      </c>
    </row>
    <row r="105" spans="1:12" hidden="1" outlineLevel="1">
      <c r="A105" s="234">
        <f t="shared" si="15"/>
        <v>89</v>
      </c>
      <c r="B105" s="234">
        <f t="shared" si="10"/>
        <v>0</v>
      </c>
      <c r="C105" s="235">
        <f t="shared" si="11"/>
        <v>0</v>
      </c>
      <c r="D105" s="235">
        <f t="shared" si="16"/>
        <v>0</v>
      </c>
      <c r="E105" s="226">
        <f t="shared" si="12"/>
        <v>0</v>
      </c>
      <c r="F105" s="226">
        <f t="shared" si="18"/>
        <v>-4.2928149923682213E-10</v>
      </c>
      <c r="G105" s="226">
        <f t="shared" si="13"/>
        <v>-4.2928149923682213E-10</v>
      </c>
      <c r="H105" s="226">
        <f>SUM(C$17:C105)</f>
        <v>1255375</v>
      </c>
      <c r="I105" s="226">
        <f t="shared" si="17"/>
        <v>0</v>
      </c>
      <c r="J105" s="215">
        <f t="shared" si="19"/>
        <v>-1.4892490677690755E-12</v>
      </c>
      <c r="L105" s="237">
        <f t="shared" si="14"/>
        <v>-1.5024852473288776E-12</v>
      </c>
    </row>
    <row r="106" spans="1:12" hidden="1" outlineLevel="1">
      <c r="A106" s="234">
        <f t="shared" si="15"/>
        <v>90</v>
      </c>
      <c r="B106" s="234">
        <f t="shared" si="10"/>
        <v>0</v>
      </c>
      <c r="C106" s="235">
        <f t="shared" si="11"/>
        <v>0</v>
      </c>
      <c r="D106" s="235">
        <f t="shared" si="16"/>
        <v>0</v>
      </c>
      <c r="E106" s="226">
        <f t="shared" si="12"/>
        <v>0</v>
      </c>
      <c r="F106" s="226">
        <f t="shared" si="18"/>
        <v>-4.2928149923682213E-10</v>
      </c>
      <c r="G106" s="226">
        <f t="shared" si="13"/>
        <v>-4.2928149923682213E-10</v>
      </c>
      <c r="H106" s="226">
        <f>SUM(C$17:C106)</f>
        <v>1255375</v>
      </c>
      <c r="I106" s="226">
        <f t="shared" si="17"/>
        <v>0</v>
      </c>
      <c r="J106" s="215">
        <f t="shared" si="19"/>
        <v>-1.4892490677690755E-12</v>
      </c>
      <c r="L106" s="237">
        <f t="shared" si="14"/>
        <v>-1.5024852473288776E-12</v>
      </c>
    </row>
    <row r="107" spans="1:12" hidden="1" outlineLevel="1">
      <c r="A107" s="234">
        <f t="shared" si="15"/>
        <v>91</v>
      </c>
      <c r="B107" s="234">
        <f t="shared" si="10"/>
        <v>0</v>
      </c>
      <c r="C107" s="235">
        <f t="shared" si="11"/>
        <v>0</v>
      </c>
      <c r="D107" s="235">
        <f t="shared" si="16"/>
        <v>0</v>
      </c>
      <c r="E107" s="226">
        <f t="shared" si="12"/>
        <v>0</v>
      </c>
      <c r="F107" s="226">
        <f t="shared" si="18"/>
        <v>-4.2928149923682213E-10</v>
      </c>
      <c r="G107" s="226">
        <f t="shared" si="13"/>
        <v>-4.2928149923682213E-10</v>
      </c>
      <c r="H107" s="226">
        <f>SUM(C$17:C107)</f>
        <v>1255375</v>
      </c>
      <c r="I107" s="226">
        <f t="shared" si="17"/>
        <v>0</v>
      </c>
      <c r="J107" s="215">
        <f t="shared" si="19"/>
        <v>-1.4892490677690755E-12</v>
      </c>
      <c r="L107" s="237">
        <f t="shared" si="14"/>
        <v>-1.5024852473288776E-12</v>
      </c>
    </row>
    <row r="108" spans="1:12" hidden="1" outlineLevel="1">
      <c r="A108" s="234">
        <f t="shared" si="15"/>
        <v>92</v>
      </c>
      <c r="B108" s="234">
        <f t="shared" si="10"/>
        <v>0</v>
      </c>
      <c r="C108" s="235">
        <f t="shared" si="11"/>
        <v>0</v>
      </c>
      <c r="D108" s="235">
        <f t="shared" si="16"/>
        <v>0</v>
      </c>
      <c r="E108" s="226">
        <f t="shared" si="12"/>
        <v>0</v>
      </c>
      <c r="F108" s="226">
        <f t="shared" si="18"/>
        <v>-4.2928149923682213E-10</v>
      </c>
      <c r="G108" s="226">
        <f t="shared" si="13"/>
        <v>-4.2928149923682213E-10</v>
      </c>
      <c r="H108" s="226">
        <f>SUM(C$17:C108)</f>
        <v>1255375</v>
      </c>
      <c r="I108" s="226">
        <f t="shared" si="17"/>
        <v>0</v>
      </c>
      <c r="J108" s="215">
        <f t="shared" si="19"/>
        <v>-1.4892490677690755E-12</v>
      </c>
      <c r="L108" s="237">
        <f t="shared" si="14"/>
        <v>-1.5024852473288776E-12</v>
      </c>
    </row>
    <row r="109" spans="1:12" hidden="1" outlineLevel="1">
      <c r="A109" s="234">
        <f t="shared" si="15"/>
        <v>93</v>
      </c>
      <c r="B109" s="234">
        <f t="shared" si="10"/>
        <v>0</v>
      </c>
      <c r="C109" s="235">
        <f t="shared" si="11"/>
        <v>0</v>
      </c>
      <c r="D109" s="235">
        <f t="shared" si="16"/>
        <v>0</v>
      </c>
      <c r="E109" s="226">
        <f t="shared" si="12"/>
        <v>0</v>
      </c>
      <c r="F109" s="226">
        <f t="shared" si="18"/>
        <v>-4.2928149923682213E-10</v>
      </c>
      <c r="G109" s="226">
        <f t="shared" si="13"/>
        <v>-4.2928149923682213E-10</v>
      </c>
      <c r="H109" s="226">
        <f>SUM(C$17:C109)</f>
        <v>1255375</v>
      </c>
      <c r="I109" s="226">
        <f t="shared" si="17"/>
        <v>0</v>
      </c>
      <c r="J109" s="215">
        <f t="shared" si="19"/>
        <v>-1.4892490677690755E-12</v>
      </c>
      <c r="L109" s="237">
        <f t="shared" si="14"/>
        <v>-1.5024852473288776E-12</v>
      </c>
    </row>
    <row r="110" spans="1:12" hidden="1" outlineLevel="1">
      <c r="A110" s="234">
        <f t="shared" si="15"/>
        <v>94</v>
      </c>
      <c r="B110" s="234">
        <f t="shared" si="10"/>
        <v>0</v>
      </c>
      <c r="C110" s="235">
        <f t="shared" si="11"/>
        <v>0</v>
      </c>
      <c r="D110" s="235">
        <f t="shared" si="16"/>
        <v>0</v>
      </c>
      <c r="E110" s="226">
        <f t="shared" si="12"/>
        <v>0</v>
      </c>
      <c r="F110" s="226">
        <f t="shared" si="18"/>
        <v>-4.2928149923682213E-10</v>
      </c>
      <c r="G110" s="226">
        <f t="shared" si="13"/>
        <v>-4.2928149923682213E-10</v>
      </c>
      <c r="H110" s="226">
        <f>SUM(C$17:C110)</f>
        <v>1255375</v>
      </c>
      <c r="I110" s="226">
        <f t="shared" si="17"/>
        <v>0</v>
      </c>
      <c r="J110" s="215">
        <f t="shared" si="19"/>
        <v>-1.4892490677690755E-12</v>
      </c>
      <c r="L110" s="237">
        <f t="shared" si="14"/>
        <v>-1.5024852473288776E-12</v>
      </c>
    </row>
    <row r="111" spans="1:12" hidden="1" outlineLevel="1">
      <c r="A111" s="234">
        <f t="shared" si="15"/>
        <v>95</v>
      </c>
      <c r="B111" s="234">
        <f t="shared" si="10"/>
        <v>0</v>
      </c>
      <c r="C111" s="235">
        <f t="shared" si="11"/>
        <v>0</v>
      </c>
      <c r="D111" s="235">
        <f t="shared" si="16"/>
        <v>0</v>
      </c>
      <c r="E111" s="226">
        <f t="shared" si="12"/>
        <v>0</v>
      </c>
      <c r="F111" s="226">
        <f t="shared" si="18"/>
        <v>-4.2928149923682213E-10</v>
      </c>
      <c r="G111" s="226">
        <f t="shared" si="13"/>
        <v>-4.2928149923682213E-10</v>
      </c>
      <c r="H111" s="226">
        <f>SUM(C$17:C111)</f>
        <v>1255375</v>
      </c>
      <c r="I111" s="226">
        <f t="shared" si="17"/>
        <v>0</v>
      </c>
      <c r="J111" s="215">
        <f t="shared" si="19"/>
        <v>-1.4892490677690755E-12</v>
      </c>
      <c r="L111" s="237">
        <f t="shared" si="14"/>
        <v>-1.5024852473288776E-12</v>
      </c>
    </row>
    <row r="112" spans="1:12" ht="16.5" hidden="1" outlineLevel="1" thickBot="1">
      <c r="A112" s="238">
        <f t="shared" si="15"/>
        <v>96</v>
      </c>
      <c r="B112" s="238">
        <f t="shared" si="10"/>
        <v>0</v>
      </c>
      <c r="C112" s="239">
        <f t="shared" si="11"/>
        <v>0</v>
      </c>
      <c r="D112" s="239">
        <f t="shared" si="16"/>
        <v>0</v>
      </c>
      <c r="E112" s="240">
        <f t="shared" si="12"/>
        <v>0</v>
      </c>
      <c r="F112" s="240">
        <f t="shared" si="18"/>
        <v>-4.2928149923682213E-10</v>
      </c>
      <c r="G112" s="240">
        <f t="shared" si="13"/>
        <v>-4.2928149923682213E-10</v>
      </c>
      <c r="H112" s="240">
        <f>SUM(C$17:C112)</f>
        <v>1255375</v>
      </c>
      <c r="I112" s="240">
        <f t="shared" si="17"/>
        <v>0</v>
      </c>
      <c r="J112" s="241">
        <f t="shared" si="19"/>
        <v>-1.4892490677690755E-12</v>
      </c>
      <c r="L112" s="237">
        <f t="shared" si="14"/>
        <v>-1.5024852473288776E-12</v>
      </c>
    </row>
    <row r="113" spans="1:12" ht="16.5" hidden="1" outlineLevel="1" thickTop="1">
      <c r="A113" s="234">
        <f t="shared" si="15"/>
        <v>97</v>
      </c>
      <c r="B113" s="234">
        <f t="shared" si="10"/>
        <v>0</v>
      </c>
      <c r="C113" s="235">
        <f t="shared" si="11"/>
        <v>0</v>
      </c>
      <c r="D113" s="235">
        <f t="shared" si="16"/>
        <v>0</v>
      </c>
      <c r="E113" s="226">
        <f t="shared" si="12"/>
        <v>0</v>
      </c>
      <c r="F113" s="226">
        <f t="shared" si="18"/>
        <v>-4.2928149923682213E-10</v>
      </c>
      <c r="G113" s="226">
        <f t="shared" si="13"/>
        <v>-4.2928149923682213E-10</v>
      </c>
      <c r="H113" s="226">
        <f>SUM(C$17:C113)</f>
        <v>1255375</v>
      </c>
      <c r="I113" s="226">
        <f t="shared" si="17"/>
        <v>0</v>
      </c>
      <c r="J113" s="215">
        <f t="shared" si="19"/>
        <v>-1.4892490677690755E-12</v>
      </c>
      <c r="L113" s="237">
        <f t="shared" si="14"/>
        <v>-1.5024852473288776E-12</v>
      </c>
    </row>
    <row r="114" spans="1:12" hidden="1" outlineLevel="1">
      <c r="A114" s="234">
        <f t="shared" si="15"/>
        <v>98</v>
      </c>
      <c r="B114" s="234">
        <f t="shared" si="10"/>
        <v>0</v>
      </c>
      <c r="C114" s="235">
        <f t="shared" si="11"/>
        <v>0</v>
      </c>
      <c r="D114" s="235">
        <f t="shared" si="16"/>
        <v>0</v>
      </c>
      <c r="E114" s="226">
        <f t="shared" si="12"/>
        <v>0</v>
      </c>
      <c r="F114" s="226">
        <f t="shared" si="18"/>
        <v>-4.2928149923682213E-10</v>
      </c>
      <c r="G114" s="226">
        <f t="shared" si="13"/>
        <v>-4.2928149923682213E-10</v>
      </c>
      <c r="H114" s="226">
        <f>SUM(C$17:C114)</f>
        <v>1255375</v>
      </c>
      <c r="I114" s="226">
        <f t="shared" si="17"/>
        <v>0</v>
      </c>
      <c r="J114" s="215">
        <f t="shared" si="19"/>
        <v>-1.4892490677690755E-12</v>
      </c>
      <c r="L114" s="237">
        <f t="shared" si="14"/>
        <v>-1.5024852473288776E-12</v>
      </c>
    </row>
    <row r="115" spans="1:12" hidden="1" outlineLevel="1">
      <c r="A115" s="234">
        <f t="shared" si="15"/>
        <v>99</v>
      </c>
      <c r="B115" s="234">
        <f t="shared" si="10"/>
        <v>0</v>
      </c>
      <c r="C115" s="235">
        <f t="shared" si="11"/>
        <v>0</v>
      </c>
      <c r="D115" s="235">
        <f t="shared" si="16"/>
        <v>0</v>
      </c>
      <c r="E115" s="226">
        <f t="shared" si="12"/>
        <v>0</v>
      </c>
      <c r="F115" s="226">
        <f t="shared" si="18"/>
        <v>-4.2928149923682213E-10</v>
      </c>
      <c r="G115" s="226">
        <f t="shared" si="13"/>
        <v>-4.2928149923682213E-10</v>
      </c>
      <c r="H115" s="226">
        <f>SUM(C$17:C115)</f>
        <v>1255375</v>
      </c>
      <c r="I115" s="226">
        <f t="shared" si="17"/>
        <v>0</v>
      </c>
      <c r="J115" s="215">
        <f t="shared" si="19"/>
        <v>-1.4892490677690755E-12</v>
      </c>
      <c r="L115" s="237">
        <f t="shared" si="14"/>
        <v>-1.5024852473288776E-12</v>
      </c>
    </row>
    <row r="116" spans="1:12" hidden="1" outlineLevel="1">
      <c r="A116" s="234">
        <f t="shared" si="15"/>
        <v>100</v>
      </c>
      <c r="B116" s="234">
        <f t="shared" si="10"/>
        <v>0</v>
      </c>
      <c r="C116" s="235">
        <f t="shared" si="11"/>
        <v>0</v>
      </c>
      <c r="D116" s="235">
        <f t="shared" si="16"/>
        <v>0</v>
      </c>
      <c r="E116" s="226">
        <f t="shared" si="12"/>
        <v>0</v>
      </c>
      <c r="F116" s="226">
        <f t="shared" si="18"/>
        <v>-4.2928149923682213E-10</v>
      </c>
      <c r="G116" s="226">
        <f t="shared" si="13"/>
        <v>-4.2928149923682213E-10</v>
      </c>
      <c r="H116" s="226">
        <f>SUM(C$17:C116)</f>
        <v>1255375</v>
      </c>
      <c r="I116" s="226">
        <f t="shared" si="17"/>
        <v>0</v>
      </c>
      <c r="J116" s="215">
        <f t="shared" si="19"/>
        <v>-1.4892490677690755E-12</v>
      </c>
      <c r="L116" s="237">
        <f t="shared" si="14"/>
        <v>-1.5024852473288776E-12</v>
      </c>
    </row>
    <row r="117" spans="1:12" hidden="1" outlineLevel="1">
      <c r="A117" s="234">
        <f t="shared" si="15"/>
        <v>101</v>
      </c>
      <c r="B117" s="234">
        <f t="shared" si="10"/>
        <v>0</v>
      </c>
      <c r="C117" s="235">
        <f t="shared" si="11"/>
        <v>0</v>
      </c>
      <c r="D117" s="235">
        <f t="shared" si="16"/>
        <v>0</v>
      </c>
      <c r="E117" s="226">
        <f t="shared" si="12"/>
        <v>0</v>
      </c>
      <c r="F117" s="226">
        <f t="shared" si="18"/>
        <v>-4.2928149923682213E-10</v>
      </c>
      <c r="G117" s="226">
        <f t="shared" si="13"/>
        <v>-4.2928149923682213E-10</v>
      </c>
      <c r="H117" s="226">
        <f>SUM(C$17:C117)</f>
        <v>1255375</v>
      </c>
      <c r="I117" s="226">
        <f t="shared" si="17"/>
        <v>0</v>
      </c>
      <c r="J117" s="215">
        <f t="shared" si="19"/>
        <v>-1.4892490677690755E-12</v>
      </c>
      <c r="L117" s="237">
        <f t="shared" si="14"/>
        <v>-1.5024852473288776E-12</v>
      </c>
    </row>
    <row r="118" spans="1:12" hidden="1" outlineLevel="1">
      <c r="A118" s="234">
        <f t="shared" si="15"/>
        <v>102</v>
      </c>
      <c r="B118" s="234">
        <f t="shared" si="10"/>
        <v>0</v>
      </c>
      <c r="C118" s="235">
        <f t="shared" si="11"/>
        <v>0</v>
      </c>
      <c r="D118" s="235">
        <f t="shared" si="16"/>
        <v>0</v>
      </c>
      <c r="E118" s="226">
        <f t="shared" si="12"/>
        <v>0</v>
      </c>
      <c r="F118" s="226">
        <f t="shared" si="18"/>
        <v>-4.2928149923682213E-10</v>
      </c>
      <c r="G118" s="226">
        <f t="shared" si="13"/>
        <v>-4.2928149923682213E-10</v>
      </c>
      <c r="H118" s="226">
        <f>SUM(C$17:C118)</f>
        <v>1255375</v>
      </c>
      <c r="I118" s="226">
        <f t="shared" si="17"/>
        <v>0</v>
      </c>
      <c r="J118" s="215">
        <f t="shared" si="19"/>
        <v>-1.4892490677690755E-12</v>
      </c>
      <c r="L118" s="237">
        <f t="shared" si="14"/>
        <v>-1.5024852473288776E-12</v>
      </c>
    </row>
    <row r="119" spans="1:12" hidden="1" outlineLevel="1">
      <c r="A119" s="234">
        <f t="shared" si="15"/>
        <v>103</v>
      </c>
      <c r="B119" s="234">
        <f t="shared" si="10"/>
        <v>0</v>
      </c>
      <c r="C119" s="235">
        <f t="shared" si="11"/>
        <v>0</v>
      </c>
      <c r="D119" s="235">
        <f t="shared" si="16"/>
        <v>0</v>
      </c>
      <c r="E119" s="226">
        <f t="shared" si="12"/>
        <v>0</v>
      </c>
      <c r="F119" s="226">
        <f t="shared" si="18"/>
        <v>-4.2928149923682213E-10</v>
      </c>
      <c r="G119" s="226">
        <f t="shared" si="13"/>
        <v>-4.2928149923682213E-10</v>
      </c>
      <c r="H119" s="226">
        <f>SUM(C$17:C119)</f>
        <v>1255375</v>
      </c>
      <c r="I119" s="226">
        <f t="shared" si="17"/>
        <v>0</v>
      </c>
      <c r="J119" s="215">
        <f t="shared" si="19"/>
        <v>-1.4892490677690755E-12</v>
      </c>
      <c r="L119" s="237">
        <f t="shared" si="14"/>
        <v>-1.5024852473288776E-12</v>
      </c>
    </row>
    <row r="120" spans="1:12" hidden="1" outlineLevel="1">
      <c r="A120" s="234">
        <f t="shared" si="15"/>
        <v>104</v>
      </c>
      <c r="B120" s="234">
        <f t="shared" si="10"/>
        <v>0</v>
      </c>
      <c r="C120" s="235">
        <f t="shared" si="11"/>
        <v>0</v>
      </c>
      <c r="D120" s="235">
        <f t="shared" si="16"/>
        <v>0</v>
      </c>
      <c r="E120" s="226">
        <f t="shared" si="12"/>
        <v>0</v>
      </c>
      <c r="F120" s="226">
        <f t="shared" si="18"/>
        <v>-4.2928149923682213E-10</v>
      </c>
      <c r="G120" s="226">
        <f t="shared" si="13"/>
        <v>-4.2928149923682213E-10</v>
      </c>
      <c r="H120" s="226">
        <f>SUM(C$17:C120)</f>
        <v>1255375</v>
      </c>
      <c r="I120" s="226">
        <f t="shared" si="17"/>
        <v>0</v>
      </c>
      <c r="J120" s="215">
        <f t="shared" si="19"/>
        <v>-1.4892490677690755E-12</v>
      </c>
      <c r="L120" s="237">
        <f t="shared" si="14"/>
        <v>-1.5024852473288776E-12</v>
      </c>
    </row>
    <row r="121" spans="1:12" hidden="1" outlineLevel="1">
      <c r="A121" s="234">
        <f t="shared" si="15"/>
        <v>105</v>
      </c>
      <c r="B121" s="234">
        <f t="shared" si="10"/>
        <v>0</v>
      </c>
      <c r="C121" s="235">
        <f t="shared" si="11"/>
        <v>0</v>
      </c>
      <c r="D121" s="235">
        <f t="shared" si="16"/>
        <v>0</v>
      </c>
      <c r="E121" s="226">
        <f t="shared" si="12"/>
        <v>0</v>
      </c>
      <c r="F121" s="226">
        <f t="shared" si="18"/>
        <v>-4.2928149923682213E-10</v>
      </c>
      <c r="G121" s="226">
        <f t="shared" si="13"/>
        <v>-4.2928149923682213E-10</v>
      </c>
      <c r="H121" s="226">
        <f>SUM(C$17:C121)</f>
        <v>1255375</v>
      </c>
      <c r="I121" s="226">
        <f t="shared" si="17"/>
        <v>0</v>
      </c>
      <c r="J121" s="215">
        <f t="shared" si="19"/>
        <v>-1.4892490677690755E-12</v>
      </c>
      <c r="L121" s="237">
        <f t="shared" si="14"/>
        <v>-1.5024852473288776E-12</v>
      </c>
    </row>
    <row r="122" spans="1:12" hidden="1" outlineLevel="1">
      <c r="A122" s="234">
        <f t="shared" si="15"/>
        <v>106</v>
      </c>
      <c r="B122" s="234">
        <f t="shared" si="10"/>
        <v>0</v>
      </c>
      <c r="C122" s="235">
        <f t="shared" si="11"/>
        <v>0</v>
      </c>
      <c r="D122" s="235">
        <f t="shared" si="16"/>
        <v>0</v>
      </c>
      <c r="E122" s="226">
        <f t="shared" si="12"/>
        <v>0</v>
      </c>
      <c r="F122" s="226">
        <f t="shared" si="18"/>
        <v>-4.2928149923682213E-10</v>
      </c>
      <c r="G122" s="226">
        <f t="shared" si="13"/>
        <v>-4.2928149923682213E-10</v>
      </c>
      <c r="H122" s="226">
        <f>SUM(C$17:C122)</f>
        <v>1255375</v>
      </c>
      <c r="I122" s="226">
        <f t="shared" si="17"/>
        <v>0</v>
      </c>
      <c r="J122" s="215">
        <f t="shared" si="19"/>
        <v>-1.4892490677690755E-12</v>
      </c>
      <c r="L122" s="237">
        <f t="shared" si="14"/>
        <v>-1.5024852473288776E-12</v>
      </c>
    </row>
    <row r="123" spans="1:12" hidden="1" outlineLevel="1">
      <c r="A123" s="234">
        <f t="shared" si="15"/>
        <v>107</v>
      </c>
      <c r="B123" s="234">
        <f t="shared" si="10"/>
        <v>0</v>
      </c>
      <c r="C123" s="235">
        <f t="shared" si="11"/>
        <v>0</v>
      </c>
      <c r="D123" s="235">
        <f t="shared" si="16"/>
        <v>0</v>
      </c>
      <c r="E123" s="226">
        <f t="shared" si="12"/>
        <v>0</v>
      </c>
      <c r="F123" s="226">
        <f t="shared" si="18"/>
        <v>-4.2928149923682213E-10</v>
      </c>
      <c r="G123" s="226">
        <f t="shared" si="13"/>
        <v>-4.2928149923682213E-10</v>
      </c>
      <c r="H123" s="226">
        <f>SUM(C$17:C123)</f>
        <v>1255375</v>
      </c>
      <c r="I123" s="226">
        <f t="shared" si="17"/>
        <v>0</v>
      </c>
      <c r="J123" s="215">
        <f t="shared" si="19"/>
        <v>-1.4892490677690755E-12</v>
      </c>
      <c r="L123" s="237">
        <f t="shared" si="14"/>
        <v>-1.5024852473288776E-12</v>
      </c>
    </row>
    <row r="124" spans="1:12" ht="16.5" hidden="1" outlineLevel="1" thickBot="1">
      <c r="A124" s="238">
        <f t="shared" si="15"/>
        <v>108</v>
      </c>
      <c r="B124" s="238">
        <f t="shared" si="10"/>
        <v>0</v>
      </c>
      <c r="C124" s="239">
        <f t="shared" si="11"/>
        <v>0</v>
      </c>
      <c r="D124" s="239">
        <f t="shared" si="16"/>
        <v>0</v>
      </c>
      <c r="E124" s="240">
        <f t="shared" si="12"/>
        <v>0</v>
      </c>
      <c r="F124" s="240">
        <f t="shared" si="18"/>
        <v>-4.2928149923682213E-10</v>
      </c>
      <c r="G124" s="240">
        <f t="shared" si="13"/>
        <v>-4.2928149923682213E-10</v>
      </c>
      <c r="H124" s="240">
        <f>SUM(C$17:C124)</f>
        <v>1255375</v>
      </c>
      <c r="I124" s="240">
        <f t="shared" si="17"/>
        <v>0</v>
      </c>
      <c r="J124" s="241">
        <f t="shared" si="19"/>
        <v>-1.4892490677690755E-12</v>
      </c>
      <c r="L124" s="237">
        <f t="shared" si="14"/>
        <v>-1.5024852473288776E-12</v>
      </c>
    </row>
    <row r="125" spans="1:12" ht="16.5" collapsed="1" thickTop="1">
      <c r="A125" s="234"/>
      <c r="B125" s="234"/>
      <c r="C125" s="235"/>
      <c r="D125" s="235"/>
      <c r="E125" s="226"/>
      <c r="F125" s="226"/>
      <c r="G125" s="226"/>
      <c r="H125" s="226"/>
      <c r="I125" s="226"/>
    </row>
    <row r="126" spans="1:12">
      <c r="A126" s="234"/>
      <c r="B126" s="234"/>
      <c r="C126" s="235"/>
      <c r="D126" s="235"/>
      <c r="E126" s="226"/>
      <c r="F126" s="226"/>
      <c r="G126" s="226"/>
      <c r="H126" s="226"/>
      <c r="I126" s="226"/>
    </row>
    <row r="127" spans="1:12">
      <c r="A127" s="242" t="s">
        <v>64</v>
      </c>
      <c r="B127" s="243">
        <f>SUM(B17:B126)</f>
        <v>1830</v>
      </c>
      <c r="C127" s="244">
        <f>SUM(C17:C126)</f>
        <v>1255375</v>
      </c>
      <c r="D127" s="244">
        <f>SUM(D17:D126)</f>
        <v>3776208.3333333307</v>
      </c>
      <c r="E127" s="243">
        <f>SUM(E17:E126)</f>
        <v>2520833.3333333335</v>
      </c>
      <c r="F127" s="243"/>
      <c r="G127" s="243"/>
      <c r="H127" s="243"/>
      <c r="I127" s="243"/>
      <c r="J127" s="243">
        <f>SUM(J17:J126)</f>
        <v>300808.33387152769</v>
      </c>
      <c r="L127" s="243">
        <f>SUM(L17:L126)</f>
        <v>303481.86458333337</v>
      </c>
    </row>
    <row r="128" spans="1:12">
      <c r="C128" s="245">
        <f>C127-B7</f>
        <v>0</v>
      </c>
      <c r="D128" s="245">
        <f>D127-B4-B7</f>
        <v>-2.7939677238464355E-9</v>
      </c>
    </row>
  </sheetData>
  <mergeCells count="1">
    <mergeCell ref="A3:D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amended</vt:lpstr>
      <vt:lpstr>Opening</vt:lpstr>
      <vt:lpstr>Projected PL</vt:lpstr>
      <vt:lpstr>Average per month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A13847</dc:creator>
  <cp:lastModifiedBy>Sarvindran Nair A/L Krishnan Kutty (HQ-CCG-MPD)</cp:lastModifiedBy>
  <cp:lastPrinted>2016-03-24T02:09:12Z</cp:lastPrinted>
  <dcterms:created xsi:type="dcterms:W3CDTF">2015-05-29T05:53:33Z</dcterms:created>
  <dcterms:modified xsi:type="dcterms:W3CDTF">2016-12-16T01:56:30Z</dcterms:modified>
</cp:coreProperties>
</file>