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8195" windowHeight="11460" activeTab="2"/>
  </bookViews>
  <sheets>
    <sheet name="APR'18" sheetId="16" r:id="rId1"/>
    <sheet name="App - Sarawak" sheetId="11" state="hidden" r:id="rId2"/>
    <sheet name="MAY'18" sheetId="17" r:id="rId3"/>
  </sheets>
  <calcPr calcId="145621"/>
</workbook>
</file>

<file path=xl/calcChain.xml><?xml version="1.0" encoding="utf-8"?>
<calcChain xmlns="http://schemas.openxmlformats.org/spreadsheetml/2006/main">
  <c r="Y5" i="17" l="1"/>
  <c r="C163" i="17" l="1"/>
  <c r="C162" i="17"/>
  <c r="C161" i="17"/>
  <c r="C160" i="17"/>
  <c r="C159" i="17"/>
  <c r="C158" i="17"/>
  <c r="C157" i="17"/>
  <c r="C155" i="17"/>
  <c r="C154" i="17"/>
  <c r="C153" i="17"/>
  <c r="C139" i="17"/>
  <c r="C138" i="17"/>
  <c r="C137" i="17"/>
  <c r="C136" i="17"/>
  <c r="C135" i="17"/>
  <c r="C134" i="17"/>
  <c r="C133" i="17"/>
  <c r="C131" i="17"/>
  <c r="C130" i="17"/>
  <c r="C129" i="17"/>
  <c r="C76" i="17"/>
  <c r="C75" i="17"/>
  <c r="C74" i="17"/>
  <c r="C73" i="17"/>
  <c r="C72" i="17"/>
  <c r="C71" i="17"/>
  <c r="C70" i="17"/>
  <c r="C68" i="17"/>
  <c r="C67" i="17"/>
  <c r="C66" i="17"/>
  <c r="C52" i="17"/>
  <c r="C51" i="17"/>
  <c r="C50" i="17"/>
  <c r="C49" i="17"/>
  <c r="C48" i="17"/>
  <c r="C47" i="17"/>
  <c r="C46" i="17"/>
  <c r="C44" i="17"/>
  <c r="C43" i="17"/>
  <c r="C42" i="17"/>
  <c r="C6" i="17" l="1"/>
  <c r="F108" i="17" l="1"/>
  <c r="E108" i="17"/>
  <c r="D108" i="17"/>
  <c r="F9" i="17" l="1"/>
  <c r="E9" i="17"/>
  <c r="D9" i="17"/>
  <c r="D5" i="17" s="1"/>
  <c r="AG132" i="17"/>
  <c r="AF132" i="17"/>
  <c r="AE132" i="17"/>
  <c r="AD132" i="17"/>
  <c r="AC132" i="17"/>
  <c r="AB132" i="17"/>
  <c r="AA132" i="17"/>
  <c r="Z132" i="17"/>
  <c r="Y132" i="17"/>
  <c r="X132" i="17"/>
  <c r="W132" i="17"/>
  <c r="V132" i="17"/>
  <c r="U132" i="17"/>
  <c r="T132" i="17"/>
  <c r="S132" i="17"/>
  <c r="R132" i="17"/>
  <c r="Q132" i="17"/>
  <c r="P132" i="17"/>
  <c r="O132" i="17"/>
  <c r="N132" i="17"/>
  <c r="M132" i="17"/>
  <c r="L132" i="17"/>
  <c r="K132" i="17"/>
  <c r="J132" i="17"/>
  <c r="I132" i="17"/>
  <c r="H132" i="17"/>
  <c r="G132" i="17"/>
  <c r="F132" i="17"/>
  <c r="E132" i="17"/>
  <c r="D132" i="17"/>
  <c r="C132" i="17" s="1"/>
  <c r="AG128" i="17"/>
  <c r="AF128" i="17"/>
  <c r="AE128" i="17"/>
  <c r="AD128" i="17"/>
  <c r="AC128" i="17"/>
  <c r="AB128" i="17"/>
  <c r="AA128" i="17"/>
  <c r="Z128" i="17"/>
  <c r="Y128" i="17"/>
  <c r="X128" i="17"/>
  <c r="W128" i="17"/>
  <c r="V128" i="17"/>
  <c r="U128" i="17"/>
  <c r="T128" i="17"/>
  <c r="S128" i="17"/>
  <c r="R128" i="17"/>
  <c r="Q128" i="17"/>
  <c r="P128" i="17"/>
  <c r="O128" i="17"/>
  <c r="N128" i="17"/>
  <c r="M128" i="17"/>
  <c r="L128" i="17"/>
  <c r="K128" i="17"/>
  <c r="J128" i="17"/>
  <c r="I128" i="17"/>
  <c r="H128" i="17"/>
  <c r="G128" i="17"/>
  <c r="F128" i="17"/>
  <c r="E128" i="17"/>
  <c r="D128" i="17"/>
  <c r="C128" i="17" s="1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 s="1"/>
  <c r="AG41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 s="1"/>
  <c r="AH175" i="17"/>
  <c r="AG175" i="17"/>
  <c r="AF175" i="17"/>
  <c r="AE175" i="17"/>
  <c r="AD175" i="17"/>
  <c r="AC175" i="17"/>
  <c r="AB175" i="17"/>
  <c r="AA175" i="17"/>
  <c r="Z175" i="17"/>
  <c r="Y175" i="17"/>
  <c r="X175" i="17"/>
  <c r="W175" i="17"/>
  <c r="V175" i="17"/>
  <c r="U175" i="17"/>
  <c r="T175" i="17"/>
  <c r="S175" i="17"/>
  <c r="R175" i="17"/>
  <c r="Q175" i="17"/>
  <c r="P175" i="17"/>
  <c r="O175" i="17"/>
  <c r="N175" i="17"/>
  <c r="M175" i="17"/>
  <c r="L175" i="17"/>
  <c r="K175" i="17"/>
  <c r="J175" i="17"/>
  <c r="I175" i="17"/>
  <c r="H175" i="17"/>
  <c r="G175" i="17"/>
  <c r="F175" i="17"/>
  <c r="E175" i="17"/>
  <c r="D175" i="17"/>
  <c r="AH174" i="17"/>
  <c r="AG174" i="17"/>
  <c r="AF174" i="17"/>
  <c r="AE174" i="17"/>
  <c r="AD174" i="17"/>
  <c r="AC174" i="17"/>
  <c r="AB174" i="17"/>
  <c r="AA174" i="17"/>
  <c r="Z174" i="17"/>
  <c r="Y174" i="17"/>
  <c r="X174" i="17"/>
  <c r="W174" i="17"/>
  <c r="V174" i="17"/>
  <c r="U174" i="17"/>
  <c r="T174" i="17"/>
  <c r="S174" i="17"/>
  <c r="R174" i="17"/>
  <c r="Q174" i="17"/>
  <c r="P174" i="17"/>
  <c r="O174" i="17"/>
  <c r="N174" i="17"/>
  <c r="M174" i="17"/>
  <c r="L174" i="17"/>
  <c r="K174" i="17"/>
  <c r="J174" i="17"/>
  <c r="I174" i="17"/>
  <c r="H174" i="17"/>
  <c r="G174" i="17"/>
  <c r="F174" i="17"/>
  <c r="E174" i="17"/>
  <c r="D174" i="17"/>
  <c r="AH173" i="17"/>
  <c r="AG173" i="17"/>
  <c r="AF173" i="17"/>
  <c r="AE173" i="17"/>
  <c r="AD173" i="17"/>
  <c r="AC173" i="17"/>
  <c r="AB173" i="17"/>
  <c r="AA173" i="17"/>
  <c r="Z173" i="17"/>
  <c r="Y173" i="17"/>
  <c r="X173" i="17"/>
  <c r="W173" i="17"/>
  <c r="V173" i="17"/>
  <c r="U173" i="17"/>
  <c r="T173" i="17"/>
  <c r="S173" i="17"/>
  <c r="R173" i="17"/>
  <c r="Q173" i="17"/>
  <c r="P173" i="17"/>
  <c r="O173" i="17"/>
  <c r="N173" i="17"/>
  <c r="M173" i="17"/>
  <c r="L173" i="17"/>
  <c r="K173" i="17"/>
  <c r="J173" i="17"/>
  <c r="I173" i="17"/>
  <c r="H173" i="17"/>
  <c r="G173" i="17"/>
  <c r="F173" i="17"/>
  <c r="E173" i="17"/>
  <c r="D173" i="17"/>
  <c r="AH172" i="17"/>
  <c r="AG172" i="17"/>
  <c r="AF172" i="17"/>
  <c r="AE172" i="17"/>
  <c r="AD172" i="17"/>
  <c r="AC172" i="17"/>
  <c r="AB172" i="17"/>
  <c r="AA172" i="17"/>
  <c r="Z172" i="17"/>
  <c r="Y172" i="17"/>
  <c r="X172" i="17"/>
  <c r="W172" i="17"/>
  <c r="V172" i="17"/>
  <c r="U172" i="17"/>
  <c r="T172" i="17"/>
  <c r="S172" i="17"/>
  <c r="R172" i="17"/>
  <c r="Q172" i="17"/>
  <c r="P172" i="17"/>
  <c r="O172" i="17"/>
  <c r="N172" i="17"/>
  <c r="M172" i="17"/>
  <c r="L172" i="17"/>
  <c r="K172" i="17"/>
  <c r="J172" i="17"/>
  <c r="I172" i="17"/>
  <c r="H172" i="17"/>
  <c r="G172" i="17"/>
  <c r="F172" i="17"/>
  <c r="E172" i="17"/>
  <c r="D172" i="17"/>
  <c r="AH171" i="17"/>
  <c r="AG171" i="17"/>
  <c r="AF171" i="17"/>
  <c r="AE171" i="17"/>
  <c r="AD171" i="17"/>
  <c r="AC171" i="17"/>
  <c r="AB171" i="17"/>
  <c r="AA171" i="17"/>
  <c r="Z171" i="17"/>
  <c r="Y171" i="17"/>
  <c r="X171" i="17"/>
  <c r="W171" i="17"/>
  <c r="V171" i="17"/>
  <c r="U171" i="17"/>
  <c r="T171" i="17"/>
  <c r="S171" i="17"/>
  <c r="R171" i="17"/>
  <c r="Q171" i="17"/>
  <c r="P171" i="17"/>
  <c r="O171" i="17"/>
  <c r="N171" i="17"/>
  <c r="M171" i="17"/>
  <c r="L171" i="17"/>
  <c r="K171" i="17"/>
  <c r="J171" i="17"/>
  <c r="I171" i="17"/>
  <c r="H171" i="17"/>
  <c r="G171" i="17"/>
  <c r="F171" i="17"/>
  <c r="E171" i="17"/>
  <c r="D171" i="17"/>
  <c r="AH170" i="17"/>
  <c r="AG170" i="17"/>
  <c r="AF170" i="17"/>
  <c r="AE170" i="17"/>
  <c r="AD170" i="17"/>
  <c r="AC170" i="17"/>
  <c r="AB170" i="17"/>
  <c r="AA170" i="17"/>
  <c r="Z170" i="17"/>
  <c r="Y170" i="17"/>
  <c r="X170" i="17"/>
  <c r="W170" i="17"/>
  <c r="V170" i="17"/>
  <c r="U170" i="17"/>
  <c r="T170" i="17"/>
  <c r="S170" i="17"/>
  <c r="R170" i="17"/>
  <c r="Q170" i="17"/>
  <c r="P170" i="17"/>
  <c r="O170" i="17"/>
  <c r="N170" i="17"/>
  <c r="M170" i="17"/>
  <c r="L170" i="17"/>
  <c r="K170" i="17"/>
  <c r="J170" i="17"/>
  <c r="I170" i="17"/>
  <c r="H170" i="17"/>
  <c r="G170" i="17"/>
  <c r="F170" i="17"/>
  <c r="E170" i="17"/>
  <c r="D170" i="17"/>
  <c r="AH169" i="17"/>
  <c r="AG169" i="17"/>
  <c r="AF169" i="17"/>
  <c r="AE169" i="17"/>
  <c r="AD169" i="17"/>
  <c r="AC169" i="17"/>
  <c r="AB169" i="17"/>
  <c r="AA169" i="17"/>
  <c r="Z169" i="17"/>
  <c r="Y169" i="17"/>
  <c r="X169" i="17"/>
  <c r="W169" i="17"/>
  <c r="V169" i="17"/>
  <c r="U169" i="17"/>
  <c r="T169" i="17"/>
  <c r="S169" i="17"/>
  <c r="R169" i="17"/>
  <c r="Q169" i="17"/>
  <c r="P169" i="17"/>
  <c r="O169" i="17"/>
  <c r="N169" i="17"/>
  <c r="M169" i="17"/>
  <c r="L169" i="17"/>
  <c r="K169" i="17"/>
  <c r="J169" i="17"/>
  <c r="I169" i="17"/>
  <c r="H169" i="17"/>
  <c r="G169" i="17"/>
  <c r="F169" i="17"/>
  <c r="E169" i="17"/>
  <c r="D169" i="17"/>
  <c r="AH167" i="17"/>
  <c r="AG167" i="17"/>
  <c r="AF167" i="17"/>
  <c r="AE167" i="17"/>
  <c r="AD167" i="17"/>
  <c r="AC167" i="17"/>
  <c r="AB167" i="17"/>
  <c r="AA167" i="17"/>
  <c r="Z167" i="17"/>
  <c r="Y167" i="17"/>
  <c r="X167" i="17"/>
  <c r="W167" i="17"/>
  <c r="V167" i="17"/>
  <c r="U167" i="17"/>
  <c r="T167" i="17"/>
  <c r="S167" i="17"/>
  <c r="R167" i="17"/>
  <c r="Q167" i="17"/>
  <c r="P167" i="17"/>
  <c r="O167" i="17"/>
  <c r="N167" i="17"/>
  <c r="M167" i="17"/>
  <c r="L167" i="17"/>
  <c r="K167" i="17"/>
  <c r="J167" i="17"/>
  <c r="I167" i="17"/>
  <c r="H167" i="17"/>
  <c r="G167" i="17"/>
  <c r="F167" i="17"/>
  <c r="E167" i="17"/>
  <c r="D167" i="17"/>
  <c r="AH166" i="17"/>
  <c r="AG166" i="17"/>
  <c r="AF166" i="17"/>
  <c r="AE166" i="17"/>
  <c r="AD166" i="17"/>
  <c r="AC166" i="17"/>
  <c r="AB166" i="17"/>
  <c r="AA166" i="17"/>
  <c r="Z166" i="17"/>
  <c r="Y166" i="17"/>
  <c r="X166" i="17"/>
  <c r="W166" i="17"/>
  <c r="V166" i="17"/>
  <c r="U166" i="17"/>
  <c r="T166" i="17"/>
  <c r="S166" i="17"/>
  <c r="R166" i="17"/>
  <c r="Q166" i="17"/>
  <c r="P166" i="17"/>
  <c r="O166" i="17"/>
  <c r="N166" i="17"/>
  <c r="M166" i="17"/>
  <c r="L166" i="17"/>
  <c r="K166" i="17"/>
  <c r="J166" i="17"/>
  <c r="I166" i="17"/>
  <c r="H166" i="17"/>
  <c r="G166" i="17"/>
  <c r="F166" i="17"/>
  <c r="E166" i="17"/>
  <c r="D166" i="17"/>
  <c r="AH165" i="17"/>
  <c r="AG165" i="17"/>
  <c r="AF165" i="17"/>
  <c r="AE165" i="17"/>
  <c r="AD165" i="17"/>
  <c r="AC165" i="17"/>
  <c r="AB165" i="17"/>
  <c r="AA165" i="17"/>
  <c r="Z165" i="17"/>
  <c r="Y165" i="17"/>
  <c r="X165" i="17"/>
  <c r="W165" i="17"/>
  <c r="V165" i="17"/>
  <c r="U165" i="17"/>
  <c r="T165" i="17"/>
  <c r="S165" i="17"/>
  <c r="R165" i="17"/>
  <c r="Q165" i="17"/>
  <c r="P165" i="17"/>
  <c r="O165" i="17"/>
  <c r="N165" i="17"/>
  <c r="M165" i="17"/>
  <c r="L165" i="17"/>
  <c r="K165" i="17"/>
  <c r="J165" i="17"/>
  <c r="I165" i="17"/>
  <c r="H165" i="17"/>
  <c r="G165" i="17"/>
  <c r="F165" i="17"/>
  <c r="E165" i="17"/>
  <c r="D165" i="17"/>
  <c r="AH156" i="17"/>
  <c r="AG156" i="17"/>
  <c r="AF156" i="17"/>
  <c r="AE156" i="17"/>
  <c r="AD156" i="17"/>
  <c r="AC156" i="17"/>
  <c r="AB156" i="17"/>
  <c r="AA156" i="17"/>
  <c r="Z156" i="17"/>
  <c r="Y156" i="17"/>
  <c r="X156" i="17"/>
  <c r="W156" i="17"/>
  <c r="V156" i="17"/>
  <c r="U156" i="17"/>
  <c r="T156" i="17"/>
  <c r="S156" i="17"/>
  <c r="R156" i="17"/>
  <c r="Q156" i="17"/>
  <c r="P156" i="17"/>
  <c r="O156" i="17"/>
  <c r="N156" i="17"/>
  <c r="M156" i="17"/>
  <c r="L156" i="17"/>
  <c r="K156" i="17"/>
  <c r="J156" i="17"/>
  <c r="I156" i="17"/>
  <c r="H156" i="17"/>
  <c r="G156" i="17"/>
  <c r="F156" i="17"/>
  <c r="E156" i="17"/>
  <c r="D156" i="17"/>
  <c r="C156" i="17" s="1"/>
  <c r="AH152" i="17"/>
  <c r="AG152" i="17"/>
  <c r="AF152" i="17"/>
  <c r="AE152" i="17"/>
  <c r="AD152" i="17"/>
  <c r="AC152" i="17"/>
  <c r="AB152" i="17"/>
  <c r="AA152" i="17"/>
  <c r="Z152" i="17"/>
  <c r="Y152" i="17"/>
  <c r="X152" i="17"/>
  <c r="W152" i="17"/>
  <c r="V152" i="17"/>
  <c r="U152" i="17"/>
  <c r="T152" i="17"/>
  <c r="S152" i="17"/>
  <c r="R152" i="17"/>
  <c r="Q152" i="17"/>
  <c r="P152" i="17"/>
  <c r="O152" i="17"/>
  <c r="N152" i="17"/>
  <c r="M152" i="17"/>
  <c r="L152" i="17"/>
  <c r="K152" i="17"/>
  <c r="J152" i="17"/>
  <c r="I152" i="17"/>
  <c r="H152" i="17"/>
  <c r="G152" i="17"/>
  <c r="F152" i="17"/>
  <c r="E152" i="17"/>
  <c r="AH151" i="17"/>
  <c r="AG151" i="17"/>
  <c r="AF151" i="17"/>
  <c r="AE151" i="17"/>
  <c r="AD151" i="17"/>
  <c r="AC151" i="17"/>
  <c r="AB151" i="17"/>
  <c r="AA151" i="17"/>
  <c r="Z151" i="17"/>
  <c r="Y151" i="17"/>
  <c r="X151" i="17"/>
  <c r="W151" i="17"/>
  <c r="V151" i="17"/>
  <c r="U151" i="17"/>
  <c r="T151" i="17"/>
  <c r="S151" i="17"/>
  <c r="R151" i="17"/>
  <c r="Q151" i="17"/>
  <c r="P151" i="17"/>
  <c r="O151" i="17"/>
  <c r="N151" i="17"/>
  <c r="M151" i="17"/>
  <c r="L151" i="17"/>
  <c r="K151" i="17"/>
  <c r="J151" i="17"/>
  <c r="I151" i="17"/>
  <c r="H151" i="17"/>
  <c r="G151" i="17"/>
  <c r="F151" i="17"/>
  <c r="E151" i="17"/>
  <c r="D151" i="17"/>
  <c r="AH150" i="17"/>
  <c r="AG150" i="17"/>
  <c r="AF150" i="17"/>
  <c r="AE150" i="17"/>
  <c r="AD150" i="17"/>
  <c r="AC150" i="17"/>
  <c r="AB150" i="17"/>
  <c r="AA150" i="17"/>
  <c r="Z150" i="17"/>
  <c r="Y150" i="17"/>
  <c r="X150" i="17"/>
  <c r="W150" i="17"/>
  <c r="V150" i="17"/>
  <c r="U150" i="17"/>
  <c r="T150" i="17"/>
  <c r="S150" i="17"/>
  <c r="R150" i="17"/>
  <c r="Q150" i="17"/>
  <c r="P150" i="17"/>
  <c r="O150" i="17"/>
  <c r="N150" i="17"/>
  <c r="M150" i="17"/>
  <c r="L150" i="17"/>
  <c r="K150" i="17"/>
  <c r="J150" i="17"/>
  <c r="I150" i="17"/>
  <c r="H150" i="17"/>
  <c r="G150" i="17"/>
  <c r="F150" i="17"/>
  <c r="E150" i="17"/>
  <c r="D150" i="17"/>
  <c r="AH149" i="17"/>
  <c r="AG149" i="17"/>
  <c r="AF149" i="17"/>
  <c r="AE149" i="17"/>
  <c r="AD149" i="17"/>
  <c r="AC149" i="17"/>
  <c r="AB149" i="17"/>
  <c r="AA149" i="17"/>
  <c r="Z149" i="17"/>
  <c r="Y149" i="17"/>
  <c r="X149" i="17"/>
  <c r="W149" i="17"/>
  <c r="V149" i="17"/>
  <c r="U149" i="17"/>
  <c r="T149" i="17"/>
  <c r="S149" i="17"/>
  <c r="R149" i="17"/>
  <c r="Q149" i="17"/>
  <c r="P149" i="17"/>
  <c r="O149" i="17"/>
  <c r="N149" i="17"/>
  <c r="M149" i="17"/>
  <c r="L149" i="17"/>
  <c r="K149" i="17"/>
  <c r="J149" i="17"/>
  <c r="I149" i="17"/>
  <c r="H149" i="17"/>
  <c r="G149" i="17"/>
  <c r="F149" i="17"/>
  <c r="E149" i="17"/>
  <c r="D149" i="17"/>
  <c r="AH148" i="17"/>
  <c r="AG148" i="17"/>
  <c r="AF148" i="17"/>
  <c r="AE148" i="17"/>
  <c r="AD148" i="17"/>
  <c r="AC148" i="17"/>
  <c r="AB148" i="17"/>
  <c r="AA148" i="17"/>
  <c r="Z148" i="17"/>
  <c r="Y148" i="17"/>
  <c r="X148" i="17"/>
  <c r="W148" i="17"/>
  <c r="V148" i="17"/>
  <c r="U148" i="17"/>
  <c r="T148" i="17"/>
  <c r="S148" i="17"/>
  <c r="R148" i="17"/>
  <c r="Q148" i="17"/>
  <c r="P148" i="17"/>
  <c r="O148" i="17"/>
  <c r="N148" i="17"/>
  <c r="M148" i="17"/>
  <c r="L148" i="17"/>
  <c r="K148" i="17"/>
  <c r="J148" i="17"/>
  <c r="I148" i="17"/>
  <c r="H148" i="17"/>
  <c r="G148" i="17"/>
  <c r="F148" i="17"/>
  <c r="E148" i="17"/>
  <c r="D148" i="17"/>
  <c r="AH147" i="17"/>
  <c r="AG147" i="17"/>
  <c r="AF147" i="17"/>
  <c r="AE147" i="17"/>
  <c r="AD147" i="17"/>
  <c r="AC147" i="17"/>
  <c r="AB147" i="17"/>
  <c r="AA147" i="17"/>
  <c r="Z147" i="17"/>
  <c r="Y147" i="17"/>
  <c r="X147" i="17"/>
  <c r="W147" i="17"/>
  <c r="V147" i="17"/>
  <c r="U147" i="17"/>
  <c r="T147" i="17"/>
  <c r="S147" i="17"/>
  <c r="R147" i="17"/>
  <c r="Q147" i="17"/>
  <c r="P147" i="17"/>
  <c r="O147" i="17"/>
  <c r="N147" i="17"/>
  <c r="M147" i="17"/>
  <c r="L147" i="17"/>
  <c r="K147" i="17"/>
  <c r="J147" i="17"/>
  <c r="I147" i="17"/>
  <c r="H147" i="17"/>
  <c r="G147" i="17"/>
  <c r="F147" i="17"/>
  <c r="E147" i="17"/>
  <c r="D147" i="17"/>
  <c r="AH146" i="17"/>
  <c r="AG146" i="17"/>
  <c r="AF146" i="17"/>
  <c r="AE146" i="17"/>
  <c r="AD146" i="17"/>
  <c r="AC146" i="17"/>
  <c r="AB146" i="17"/>
  <c r="AA146" i="17"/>
  <c r="Z146" i="17"/>
  <c r="Y146" i="17"/>
  <c r="X146" i="17"/>
  <c r="W146" i="17"/>
  <c r="V146" i="17"/>
  <c r="U146" i="17"/>
  <c r="T146" i="17"/>
  <c r="S146" i="17"/>
  <c r="R146" i="17"/>
  <c r="Q146" i="17"/>
  <c r="P146" i="17"/>
  <c r="O146" i="17"/>
  <c r="N146" i="17"/>
  <c r="M146" i="17"/>
  <c r="L146" i="17"/>
  <c r="K146" i="17"/>
  <c r="J146" i="17"/>
  <c r="I146" i="17"/>
  <c r="H146" i="17"/>
  <c r="G146" i="17"/>
  <c r="F146" i="17"/>
  <c r="E146" i="17"/>
  <c r="D146" i="17"/>
  <c r="AH145" i="17"/>
  <c r="AG145" i="17"/>
  <c r="AF145" i="17"/>
  <c r="AE145" i="17"/>
  <c r="AD145" i="17"/>
  <c r="AC145" i="17"/>
  <c r="AB145" i="17"/>
  <c r="AA145" i="17"/>
  <c r="Z145" i="17"/>
  <c r="Y145" i="17"/>
  <c r="X145" i="17"/>
  <c r="W145" i="17"/>
  <c r="V145" i="17"/>
  <c r="U145" i="17"/>
  <c r="T145" i="17"/>
  <c r="S145" i="17"/>
  <c r="R145" i="17"/>
  <c r="Q145" i="17"/>
  <c r="P145" i="17"/>
  <c r="O145" i="17"/>
  <c r="N145" i="17"/>
  <c r="M145" i="17"/>
  <c r="L145" i="17"/>
  <c r="K145" i="17"/>
  <c r="J145" i="17"/>
  <c r="I145" i="17"/>
  <c r="H145" i="17"/>
  <c r="G145" i="17"/>
  <c r="F145" i="17"/>
  <c r="E145" i="17"/>
  <c r="D145" i="17"/>
  <c r="AH143" i="17"/>
  <c r="AG143" i="17"/>
  <c r="AF143" i="17"/>
  <c r="AE143" i="17"/>
  <c r="AD143" i="17"/>
  <c r="AC143" i="17"/>
  <c r="AB143" i="17"/>
  <c r="AA143" i="17"/>
  <c r="Z143" i="17"/>
  <c r="Y143" i="17"/>
  <c r="X143" i="17"/>
  <c r="W143" i="17"/>
  <c r="V143" i="17"/>
  <c r="U143" i="17"/>
  <c r="T143" i="17"/>
  <c r="S143" i="17"/>
  <c r="R143" i="17"/>
  <c r="Q143" i="17"/>
  <c r="P143" i="17"/>
  <c r="O143" i="17"/>
  <c r="N143" i="17"/>
  <c r="M143" i="17"/>
  <c r="L143" i="17"/>
  <c r="K143" i="17"/>
  <c r="J143" i="17"/>
  <c r="I143" i="17"/>
  <c r="H143" i="17"/>
  <c r="G143" i="17"/>
  <c r="F143" i="17"/>
  <c r="E143" i="17"/>
  <c r="D143" i="17"/>
  <c r="AH142" i="17"/>
  <c r="AG142" i="17"/>
  <c r="AF142" i="17"/>
  <c r="AE142" i="17"/>
  <c r="AD142" i="17"/>
  <c r="AC142" i="17"/>
  <c r="AB142" i="17"/>
  <c r="AA142" i="17"/>
  <c r="Z142" i="17"/>
  <c r="Y142" i="17"/>
  <c r="X142" i="17"/>
  <c r="W142" i="17"/>
  <c r="V142" i="17"/>
  <c r="U142" i="17"/>
  <c r="T142" i="17"/>
  <c r="S142" i="17"/>
  <c r="R142" i="17"/>
  <c r="Q142" i="17"/>
  <c r="P142" i="17"/>
  <c r="O142" i="17"/>
  <c r="N142" i="17"/>
  <c r="M142" i="17"/>
  <c r="L142" i="17"/>
  <c r="K142" i="17"/>
  <c r="J142" i="17"/>
  <c r="I142" i="17"/>
  <c r="H142" i="17"/>
  <c r="G142" i="17"/>
  <c r="F142" i="17"/>
  <c r="E142" i="17"/>
  <c r="D142" i="17"/>
  <c r="AH141" i="17"/>
  <c r="AG141" i="17"/>
  <c r="AF141" i="17"/>
  <c r="AE141" i="17"/>
  <c r="AD141" i="17"/>
  <c r="AC141" i="17"/>
  <c r="AB141" i="17"/>
  <c r="AA141" i="17"/>
  <c r="Z141" i="17"/>
  <c r="Y141" i="17"/>
  <c r="X141" i="17"/>
  <c r="W141" i="17"/>
  <c r="V141" i="17"/>
  <c r="U141" i="17"/>
  <c r="T141" i="17"/>
  <c r="S141" i="17"/>
  <c r="R141" i="17"/>
  <c r="Q141" i="17"/>
  <c r="P141" i="17"/>
  <c r="O141" i="17"/>
  <c r="N141" i="17"/>
  <c r="M141" i="17"/>
  <c r="L141" i="17"/>
  <c r="K141" i="17"/>
  <c r="J141" i="17"/>
  <c r="I141" i="17"/>
  <c r="H141" i="17"/>
  <c r="G141" i="17"/>
  <c r="F141" i="17"/>
  <c r="E141" i="17"/>
  <c r="D141" i="17"/>
  <c r="AH132" i="17"/>
  <c r="AH128" i="17" s="1"/>
  <c r="AH127" i="17"/>
  <c r="AG127" i="17"/>
  <c r="AF127" i="17"/>
  <c r="AE127" i="17"/>
  <c r="AD127" i="17"/>
  <c r="AC127" i="17"/>
  <c r="AB127" i="17"/>
  <c r="AA127" i="17"/>
  <c r="Z127" i="17"/>
  <c r="Y127" i="17"/>
  <c r="X127" i="17"/>
  <c r="W127" i="17"/>
  <c r="V127" i="17"/>
  <c r="U127" i="17"/>
  <c r="T127" i="17"/>
  <c r="S127" i="17"/>
  <c r="R127" i="17"/>
  <c r="Q127" i="17"/>
  <c r="P127" i="17"/>
  <c r="O127" i="17"/>
  <c r="N127" i="17"/>
  <c r="M127" i="17"/>
  <c r="L127" i="17"/>
  <c r="K127" i="17"/>
  <c r="J127" i="17"/>
  <c r="I127" i="17"/>
  <c r="H127" i="17"/>
  <c r="G127" i="17"/>
  <c r="F127" i="17"/>
  <c r="E127" i="17"/>
  <c r="D127" i="17"/>
  <c r="AH126" i="17"/>
  <c r="AG126" i="17"/>
  <c r="AF126" i="17"/>
  <c r="AE126" i="17"/>
  <c r="AD126" i="17"/>
  <c r="AC126" i="17"/>
  <c r="AB126" i="17"/>
  <c r="AA126" i="17"/>
  <c r="Z126" i="17"/>
  <c r="Y126" i="17"/>
  <c r="X126" i="17"/>
  <c r="W126" i="17"/>
  <c r="V126" i="17"/>
  <c r="U126" i="17"/>
  <c r="T126" i="17"/>
  <c r="S126" i="17"/>
  <c r="R126" i="17"/>
  <c r="Q126" i="17"/>
  <c r="P126" i="17"/>
  <c r="O126" i="17"/>
  <c r="N126" i="17"/>
  <c r="M126" i="17"/>
  <c r="L126" i="17"/>
  <c r="K126" i="17"/>
  <c r="J126" i="17"/>
  <c r="I126" i="17"/>
  <c r="H126" i="17"/>
  <c r="G126" i="17"/>
  <c r="F126" i="17"/>
  <c r="E126" i="17"/>
  <c r="D126" i="17"/>
  <c r="AH125" i="17"/>
  <c r="AG125" i="17"/>
  <c r="AF125" i="17"/>
  <c r="AE125" i="17"/>
  <c r="AD125" i="17"/>
  <c r="AC125" i="17"/>
  <c r="AB125" i="17"/>
  <c r="AA125" i="17"/>
  <c r="Z125" i="17"/>
  <c r="Y125" i="17"/>
  <c r="X125" i="17"/>
  <c r="W125" i="17"/>
  <c r="V125" i="17"/>
  <c r="U125" i="17"/>
  <c r="T125" i="17"/>
  <c r="S125" i="17"/>
  <c r="R125" i="17"/>
  <c r="Q125" i="17"/>
  <c r="P125" i="17"/>
  <c r="O125" i="17"/>
  <c r="N125" i="17"/>
  <c r="M125" i="17"/>
  <c r="L125" i="17"/>
  <c r="K125" i="17"/>
  <c r="J125" i="17"/>
  <c r="I125" i="17"/>
  <c r="H125" i="17"/>
  <c r="G125" i="17"/>
  <c r="F125" i="17"/>
  <c r="E125" i="17"/>
  <c r="D125" i="17"/>
  <c r="AH124" i="17"/>
  <c r="AG124" i="17"/>
  <c r="AF124" i="17"/>
  <c r="AE124" i="17"/>
  <c r="AD124" i="17"/>
  <c r="AC124" i="17"/>
  <c r="AB124" i="17"/>
  <c r="AA124" i="17"/>
  <c r="Z124" i="17"/>
  <c r="Y124" i="17"/>
  <c r="X124" i="17"/>
  <c r="W124" i="17"/>
  <c r="V124" i="17"/>
  <c r="U124" i="17"/>
  <c r="T124" i="17"/>
  <c r="S124" i="17"/>
  <c r="R124" i="17"/>
  <c r="Q124" i="17"/>
  <c r="P124" i="17"/>
  <c r="O124" i="17"/>
  <c r="N124" i="17"/>
  <c r="M124" i="17"/>
  <c r="L124" i="17"/>
  <c r="K124" i="17"/>
  <c r="J124" i="17"/>
  <c r="I124" i="17"/>
  <c r="H124" i="17"/>
  <c r="G124" i="17"/>
  <c r="F124" i="17"/>
  <c r="E124" i="17"/>
  <c r="D124" i="17"/>
  <c r="AH123" i="17"/>
  <c r="AG123" i="17"/>
  <c r="AF123" i="17"/>
  <c r="AE123" i="17"/>
  <c r="AD123" i="17"/>
  <c r="AC123" i="17"/>
  <c r="AB123" i="17"/>
  <c r="AA123" i="17"/>
  <c r="Z123" i="17"/>
  <c r="Y123" i="17"/>
  <c r="X123" i="17"/>
  <c r="W123" i="17"/>
  <c r="V123" i="17"/>
  <c r="U123" i="17"/>
  <c r="T123" i="17"/>
  <c r="S123" i="17"/>
  <c r="R123" i="17"/>
  <c r="Q123" i="17"/>
  <c r="P123" i="17"/>
  <c r="O123" i="17"/>
  <c r="N123" i="17"/>
  <c r="M123" i="17"/>
  <c r="L123" i="17"/>
  <c r="K123" i="17"/>
  <c r="J123" i="17"/>
  <c r="I123" i="17"/>
  <c r="H123" i="17"/>
  <c r="G123" i="17"/>
  <c r="F123" i="17"/>
  <c r="E123" i="17"/>
  <c r="D123" i="17"/>
  <c r="AH122" i="17"/>
  <c r="AG122" i="17"/>
  <c r="AF122" i="17"/>
  <c r="AE122" i="17"/>
  <c r="AD122" i="17"/>
  <c r="AC122" i="17"/>
  <c r="AB122" i="17"/>
  <c r="AA122" i="17"/>
  <c r="Z122" i="17"/>
  <c r="Y122" i="17"/>
  <c r="X122" i="17"/>
  <c r="W122" i="17"/>
  <c r="V122" i="17"/>
  <c r="U122" i="17"/>
  <c r="T122" i="17"/>
  <c r="S122" i="17"/>
  <c r="R122" i="17"/>
  <c r="Q122" i="17"/>
  <c r="P122" i="17"/>
  <c r="O122" i="17"/>
  <c r="N122" i="17"/>
  <c r="M122" i="17"/>
  <c r="L122" i="17"/>
  <c r="K122" i="17"/>
  <c r="J122" i="17"/>
  <c r="I122" i="17"/>
  <c r="H122" i="17"/>
  <c r="G122" i="17"/>
  <c r="F122" i="17"/>
  <c r="E122" i="17"/>
  <c r="D122" i="17"/>
  <c r="AH121" i="17"/>
  <c r="AG121" i="17"/>
  <c r="AF121" i="17"/>
  <c r="AE121" i="17"/>
  <c r="AD121" i="17"/>
  <c r="AC121" i="17"/>
  <c r="AB121" i="17"/>
  <c r="AA121" i="17"/>
  <c r="Z121" i="17"/>
  <c r="Y121" i="17"/>
  <c r="X121" i="17"/>
  <c r="W121" i="17"/>
  <c r="V121" i="17"/>
  <c r="U121" i="17"/>
  <c r="T121" i="17"/>
  <c r="S121" i="17"/>
  <c r="R121" i="17"/>
  <c r="Q121" i="17"/>
  <c r="P121" i="17"/>
  <c r="O121" i="17"/>
  <c r="N121" i="17"/>
  <c r="M121" i="17"/>
  <c r="L121" i="17"/>
  <c r="K121" i="17"/>
  <c r="J121" i="17"/>
  <c r="I121" i="17"/>
  <c r="H121" i="17"/>
  <c r="G121" i="17"/>
  <c r="F121" i="17"/>
  <c r="E121" i="17"/>
  <c r="D121" i="17"/>
  <c r="AH119" i="17"/>
  <c r="AG119" i="17"/>
  <c r="AF119" i="17"/>
  <c r="AE119" i="17"/>
  <c r="AD119" i="17"/>
  <c r="AC119" i="17"/>
  <c r="AB119" i="17"/>
  <c r="AA119" i="17"/>
  <c r="Z119" i="17"/>
  <c r="Y119" i="17"/>
  <c r="X119" i="17"/>
  <c r="W119" i="17"/>
  <c r="V119" i="17"/>
  <c r="U119" i="17"/>
  <c r="T119" i="17"/>
  <c r="S119" i="17"/>
  <c r="R119" i="17"/>
  <c r="Q119" i="17"/>
  <c r="P119" i="17"/>
  <c r="O119" i="17"/>
  <c r="N119" i="17"/>
  <c r="M119" i="17"/>
  <c r="L119" i="17"/>
  <c r="K119" i="17"/>
  <c r="J119" i="17"/>
  <c r="I119" i="17"/>
  <c r="H119" i="17"/>
  <c r="G119" i="17"/>
  <c r="F119" i="17"/>
  <c r="E119" i="17"/>
  <c r="D119" i="17"/>
  <c r="AH118" i="17"/>
  <c r="AG118" i="17"/>
  <c r="AF118" i="17"/>
  <c r="AE118" i="17"/>
  <c r="AD118" i="17"/>
  <c r="AC118" i="17"/>
  <c r="AB118" i="17"/>
  <c r="AA118" i="17"/>
  <c r="Z118" i="17"/>
  <c r="Y118" i="17"/>
  <c r="X118" i="17"/>
  <c r="W118" i="17"/>
  <c r="V118" i="17"/>
  <c r="U118" i="17"/>
  <c r="T118" i="17"/>
  <c r="S118" i="17"/>
  <c r="R118" i="17"/>
  <c r="Q118" i="17"/>
  <c r="P118" i="17"/>
  <c r="O118" i="17"/>
  <c r="N118" i="17"/>
  <c r="M118" i="17"/>
  <c r="L118" i="17"/>
  <c r="K118" i="17"/>
  <c r="J118" i="17"/>
  <c r="I118" i="17"/>
  <c r="H118" i="17"/>
  <c r="G118" i="17"/>
  <c r="F118" i="17"/>
  <c r="E118" i="17"/>
  <c r="D118" i="17"/>
  <c r="AH117" i="17"/>
  <c r="AG117" i="17"/>
  <c r="AF117" i="17"/>
  <c r="AE117" i="17"/>
  <c r="AD117" i="17"/>
  <c r="AC117" i="17"/>
  <c r="AB117" i="17"/>
  <c r="AA117" i="17"/>
  <c r="Z117" i="17"/>
  <c r="Y117" i="17"/>
  <c r="X117" i="17"/>
  <c r="W117" i="17"/>
  <c r="V117" i="17"/>
  <c r="U117" i="17"/>
  <c r="T117" i="17"/>
  <c r="S117" i="17"/>
  <c r="R117" i="17"/>
  <c r="Q117" i="17"/>
  <c r="P117" i="17"/>
  <c r="O117" i="17"/>
  <c r="N117" i="17"/>
  <c r="M117" i="17"/>
  <c r="L117" i="17"/>
  <c r="K117" i="17"/>
  <c r="J117" i="17"/>
  <c r="I117" i="17"/>
  <c r="H117" i="17"/>
  <c r="G117" i="17"/>
  <c r="F117" i="17"/>
  <c r="E117" i="17"/>
  <c r="D117" i="17"/>
  <c r="C115" i="17"/>
  <c r="C114" i="17"/>
  <c r="C113" i="17"/>
  <c r="C112" i="17"/>
  <c r="C111" i="17"/>
  <c r="C110" i="17"/>
  <c r="C109" i="17"/>
  <c r="AH108" i="17"/>
  <c r="AG108" i="17"/>
  <c r="AF108" i="17"/>
  <c r="AE108" i="17"/>
  <c r="AD108" i="17"/>
  <c r="AC108" i="17"/>
  <c r="AB108" i="17"/>
  <c r="AA108" i="17"/>
  <c r="Z108" i="17"/>
  <c r="Y108" i="17"/>
  <c r="X108" i="17"/>
  <c r="W108" i="17"/>
  <c r="V108" i="17"/>
  <c r="U108" i="17"/>
  <c r="T108" i="17"/>
  <c r="S108" i="17"/>
  <c r="R108" i="17"/>
  <c r="R104" i="17" s="1"/>
  <c r="Q108" i="17"/>
  <c r="P108" i="17"/>
  <c r="O108" i="17"/>
  <c r="N108" i="17"/>
  <c r="M108" i="17"/>
  <c r="L108" i="17"/>
  <c r="K108" i="17"/>
  <c r="J108" i="17"/>
  <c r="I108" i="17"/>
  <c r="H108" i="17"/>
  <c r="G108" i="17"/>
  <c r="C107" i="17"/>
  <c r="C106" i="17"/>
  <c r="C105" i="17"/>
  <c r="AH104" i="17"/>
  <c r="AG104" i="17"/>
  <c r="AF104" i="17"/>
  <c r="AE104" i="17"/>
  <c r="AD104" i="17"/>
  <c r="AC104" i="17"/>
  <c r="AB104" i="17"/>
  <c r="AA104" i="17"/>
  <c r="Z104" i="17"/>
  <c r="Y104" i="17"/>
  <c r="X104" i="17"/>
  <c r="W104" i="17"/>
  <c r="V104" i="17"/>
  <c r="U104" i="17"/>
  <c r="T104" i="17"/>
  <c r="S104" i="17"/>
  <c r="Q104" i="17"/>
  <c r="P104" i="17"/>
  <c r="O104" i="17"/>
  <c r="N104" i="17"/>
  <c r="M104" i="17"/>
  <c r="L104" i="17"/>
  <c r="K104" i="17"/>
  <c r="J104" i="17"/>
  <c r="I104" i="17"/>
  <c r="H104" i="17"/>
  <c r="G104" i="17"/>
  <c r="F104" i="17"/>
  <c r="E104" i="17"/>
  <c r="D104" i="17"/>
  <c r="C103" i="17"/>
  <c r="C102" i="17"/>
  <c r="C101" i="17"/>
  <c r="C100" i="17"/>
  <c r="C99" i="17"/>
  <c r="C98" i="17"/>
  <c r="C97" i="17"/>
  <c r="AH96" i="17"/>
  <c r="AH120" i="17" s="1"/>
  <c r="AG96" i="17"/>
  <c r="AF96" i="17"/>
  <c r="AF120" i="17" s="1"/>
  <c r="AE96" i="17"/>
  <c r="AD96" i="17"/>
  <c r="AD120" i="17" s="1"/>
  <c r="AC96" i="17"/>
  <c r="AB96" i="17"/>
  <c r="AB120" i="17" s="1"/>
  <c r="AA96" i="17"/>
  <c r="Z96" i="17"/>
  <c r="Z120" i="17" s="1"/>
  <c r="Y96" i="17"/>
  <c r="X96" i="17"/>
  <c r="X120" i="17" s="1"/>
  <c r="W96" i="17"/>
  <c r="V96" i="17"/>
  <c r="V120" i="17" s="1"/>
  <c r="U96" i="17"/>
  <c r="T96" i="17"/>
  <c r="S96" i="17"/>
  <c r="S92" i="17" s="1"/>
  <c r="R96" i="17"/>
  <c r="R92" i="17" s="1"/>
  <c r="Q96" i="17"/>
  <c r="Q92" i="17" s="1"/>
  <c r="P96" i="17"/>
  <c r="O96" i="17"/>
  <c r="O92" i="17" s="1"/>
  <c r="N96" i="17"/>
  <c r="M96" i="17"/>
  <c r="M92" i="17" s="1"/>
  <c r="L96" i="17"/>
  <c r="K96" i="17"/>
  <c r="K92" i="17" s="1"/>
  <c r="J96" i="17"/>
  <c r="I96" i="17"/>
  <c r="I92" i="17" s="1"/>
  <c r="H96" i="17"/>
  <c r="G96" i="17"/>
  <c r="G92" i="17" s="1"/>
  <c r="F96" i="17"/>
  <c r="E96" i="17"/>
  <c r="E92" i="17" s="1"/>
  <c r="D96" i="17"/>
  <c r="C95" i="17"/>
  <c r="C94" i="17"/>
  <c r="C93" i="17"/>
  <c r="AH92" i="17"/>
  <c r="AG92" i="17"/>
  <c r="AF92" i="17"/>
  <c r="AE92" i="17"/>
  <c r="AD92" i="17"/>
  <c r="AC92" i="17"/>
  <c r="AB92" i="17"/>
  <c r="AA92" i="17"/>
  <c r="Z92" i="17"/>
  <c r="Y92" i="17"/>
  <c r="X92" i="17"/>
  <c r="W92" i="17"/>
  <c r="V92" i="17"/>
  <c r="U92" i="17"/>
  <c r="AH88" i="17"/>
  <c r="AG88" i="17"/>
  <c r="AF88" i="17"/>
  <c r="AE88" i="17"/>
  <c r="AD88" i="17"/>
  <c r="AC88" i="17"/>
  <c r="AB88" i="17"/>
  <c r="AA88" i="17"/>
  <c r="Z88" i="17"/>
  <c r="Y88" i="17"/>
  <c r="X88" i="17"/>
  <c r="W88" i="17"/>
  <c r="V88" i="17"/>
  <c r="U88" i="17"/>
  <c r="T88" i="17"/>
  <c r="S88" i="17"/>
  <c r="R88" i="17"/>
  <c r="Q88" i="17"/>
  <c r="P88" i="17"/>
  <c r="O88" i="17"/>
  <c r="N88" i="17"/>
  <c r="M88" i="17"/>
  <c r="L88" i="17"/>
  <c r="K88" i="17"/>
  <c r="J88" i="17"/>
  <c r="I88" i="17"/>
  <c r="H88" i="17"/>
  <c r="G88" i="17"/>
  <c r="F88" i="17"/>
  <c r="E88" i="17"/>
  <c r="D88" i="17"/>
  <c r="AH87" i="17"/>
  <c r="AG87" i="17"/>
  <c r="AF87" i="17"/>
  <c r="AE87" i="17"/>
  <c r="AD87" i="17"/>
  <c r="AC87" i="17"/>
  <c r="AB87" i="17"/>
  <c r="AA87" i="17"/>
  <c r="Z87" i="17"/>
  <c r="Y87" i="17"/>
  <c r="X87" i="17"/>
  <c r="W87" i="17"/>
  <c r="V87" i="17"/>
  <c r="U87" i="17"/>
  <c r="T87" i="17"/>
  <c r="S87" i="17"/>
  <c r="R87" i="17"/>
  <c r="Q87" i="17"/>
  <c r="P87" i="17"/>
  <c r="O87" i="17"/>
  <c r="N87" i="17"/>
  <c r="M87" i="17"/>
  <c r="L87" i="17"/>
  <c r="K87" i="17"/>
  <c r="J87" i="17"/>
  <c r="I87" i="17"/>
  <c r="H87" i="17"/>
  <c r="G87" i="17"/>
  <c r="F87" i="17"/>
  <c r="E87" i="17"/>
  <c r="D87" i="17"/>
  <c r="AH86" i="17"/>
  <c r="AG86" i="17"/>
  <c r="AF86" i="17"/>
  <c r="AE86" i="17"/>
  <c r="AD86" i="17"/>
  <c r="AC86" i="17"/>
  <c r="AB86" i="17"/>
  <c r="AA86" i="17"/>
  <c r="Z86" i="17"/>
  <c r="Y86" i="17"/>
  <c r="X86" i="17"/>
  <c r="W86" i="17"/>
  <c r="V86" i="17"/>
  <c r="U86" i="17"/>
  <c r="T86" i="17"/>
  <c r="S86" i="17"/>
  <c r="R86" i="17"/>
  <c r="Q86" i="17"/>
  <c r="P86" i="17"/>
  <c r="O86" i="17"/>
  <c r="N86" i="17"/>
  <c r="M86" i="17"/>
  <c r="L86" i="17"/>
  <c r="K86" i="17"/>
  <c r="J86" i="17"/>
  <c r="I86" i="17"/>
  <c r="H86" i="17"/>
  <c r="G86" i="17"/>
  <c r="F86" i="17"/>
  <c r="E86" i="17"/>
  <c r="D86" i="17"/>
  <c r="AH85" i="17"/>
  <c r="AG85" i="17"/>
  <c r="AF85" i="17"/>
  <c r="AE85" i="17"/>
  <c r="AD85" i="17"/>
  <c r="AC85" i="17"/>
  <c r="AB85" i="17"/>
  <c r="AA85" i="17"/>
  <c r="Z85" i="17"/>
  <c r="Y85" i="17"/>
  <c r="X85" i="17"/>
  <c r="W85" i="17"/>
  <c r="V85" i="17"/>
  <c r="U85" i="17"/>
  <c r="T85" i="17"/>
  <c r="S85" i="17"/>
  <c r="R85" i="17"/>
  <c r="Q85" i="17"/>
  <c r="P85" i="17"/>
  <c r="O85" i="17"/>
  <c r="N85" i="17"/>
  <c r="M85" i="17"/>
  <c r="L85" i="17"/>
  <c r="K85" i="17"/>
  <c r="J85" i="17"/>
  <c r="I85" i="17"/>
  <c r="H85" i="17"/>
  <c r="G85" i="17"/>
  <c r="F85" i="17"/>
  <c r="E85" i="17"/>
  <c r="D85" i="17"/>
  <c r="AH84" i="17"/>
  <c r="AG84" i="17"/>
  <c r="AF84" i="17"/>
  <c r="AE84" i="17"/>
  <c r="AD84" i="17"/>
  <c r="AC84" i="17"/>
  <c r="AB84" i="17"/>
  <c r="AA84" i="17"/>
  <c r="Z84" i="17"/>
  <c r="Y84" i="17"/>
  <c r="X84" i="17"/>
  <c r="W84" i="17"/>
  <c r="V84" i="17"/>
  <c r="U84" i="17"/>
  <c r="T84" i="17"/>
  <c r="S84" i="17"/>
  <c r="R84" i="17"/>
  <c r="Q84" i="17"/>
  <c r="P84" i="17"/>
  <c r="O84" i="17"/>
  <c r="N84" i="17"/>
  <c r="M84" i="17"/>
  <c r="L84" i="17"/>
  <c r="K84" i="17"/>
  <c r="J84" i="17"/>
  <c r="I84" i="17"/>
  <c r="H84" i="17"/>
  <c r="G84" i="17"/>
  <c r="F84" i="17"/>
  <c r="E84" i="17"/>
  <c r="D84" i="17"/>
  <c r="AH83" i="17"/>
  <c r="AG83" i="17"/>
  <c r="AF83" i="17"/>
  <c r="AE83" i="17"/>
  <c r="AD83" i="17"/>
  <c r="AC83" i="17"/>
  <c r="AB83" i="17"/>
  <c r="AA83" i="17"/>
  <c r="Z83" i="17"/>
  <c r="Y83" i="17"/>
  <c r="X83" i="17"/>
  <c r="W83" i="17"/>
  <c r="V83" i="17"/>
  <c r="U83" i="17"/>
  <c r="T83" i="17"/>
  <c r="S83" i="17"/>
  <c r="R83" i="17"/>
  <c r="Q83" i="17"/>
  <c r="P83" i="17"/>
  <c r="O83" i="17"/>
  <c r="N83" i="17"/>
  <c r="M83" i="17"/>
  <c r="L83" i="17"/>
  <c r="K83" i="17"/>
  <c r="J83" i="17"/>
  <c r="I83" i="17"/>
  <c r="H83" i="17"/>
  <c r="G83" i="17"/>
  <c r="F83" i="17"/>
  <c r="E83" i="17"/>
  <c r="D83" i="17"/>
  <c r="AH82" i="17"/>
  <c r="AG82" i="17"/>
  <c r="AF82" i="17"/>
  <c r="AE82" i="17"/>
  <c r="AD82" i="17"/>
  <c r="AC82" i="17"/>
  <c r="AB82" i="17"/>
  <c r="AA82" i="17"/>
  <c r="Z82" i="17"/>
  <c r="Y82" i="17"/>
  <c r="X82" i="17"/>
  <c r="W82" i="17"/>
  <c r="V82" i="17"/>
  <c r="U82" i="17"/>
  <c r="T82" i="17"/>
  <c r="S82" i="17"/>
  <c r="R82" i="17"/>
  <c r="Q82" i="17"/>
  <c r="P82" i="17"/>
  <c r="O82" i="17"/>
  <c r="N82" i="17"/>
  <c r="M82" i="17"/>
  <c r="L82" i="17"/>
  <c r="K82" i="17"/>
  <c r="J82" i="17"/>
  <c r="I82" i="17"/>
  <c r="H82" i="17"/>
  <c r="G82" i="17"/>
  <c r="F82" i="17"/>
  <c r="E82" i="17"/>
  <c r="D82" i="17"/>
  <c r="AH80" i="17"/>
  <c r="AG80" i="17"/>
  <c r="AF80" i="17"/>
  <c r="AE80" i="17"/>
  <c r="AD80" i="17"/>
  <c r="AC80" i="17"/>
  <c r="AB80" i="17"/>
  <c r="AA80" i="17"/>
  <c r="Z80" i="17"/>
  <c r="Y80" i="17"/>
  <c r="X80" i="17"/>
  <c r="W80" i="17"/>
  <c r="V80" i="17"/>
  <c r="U80" i="17"/>
  <c r="T80" i="17"/>
  <c r="S80" i="17"/>
  <c r="R80" i="17"/>
  <c r="Q80" i="17"/>
  <c r="P80" i="17"/>
  <c r="O80" i="17"/>
  <c r="N80" i="17"/>
  <c r="M80" i="17"/>
  <c r="L80" i="17"/>
  <c r="K80" i="17"/>
  <c r="J80" i="17"/>
  <c r="I80" i="17"/>
  <c r="H80" i="17"/>
  <c r="G80" i="17"/>
  <c r="F80" i="17"/>
  <c r="E80" i="17"/>
  <c r="D80" i="17"/>
  <c r="AH79" i="17"/>
  <c r="AG79" i="17"/>
  <c r="AF79" i="17"/>
  <c r="AE79" i="17"/>
  <c r="AD79" i="17"/>
  <c r="AC79" i="17"/>
  <c r="AB79" i="17"/>
  <c r="AA79" i="17"/>
  <c r="Z79" i="17"/>
  <c r="Y79" i="17"/>
  <c r="X79" i="17"/>
  <c r="W79" i="17"/>
  <c r="V79" i="17"/>
  <c r="U79" i="17"/>
  <c r="T79" i="17"/>
  <c r="S79" i="17"/>
  <c r="R79" i="17"/>
  <c r="Q79" i="17"/>
  <c r="P79" i="17"/>
  <c r="O79" i="17"/>
  <c r="N79" i="17"/>
  <c r="M79" i="17"/>
  <c r="L79" i="17"/>
  <c r="K79" i="17"/>
  <c r="J79" i="17"/>
  <c r="I79" i="17"/>
  <c r="H79" i="17"/>
  <c r="G79" i="17"/>
  <c r="F79" i="17"/>
  <c r="E79" i="17"/>
  <c r="D79" i="17"/>
  <c r="AH78" i="17"/>
  <c r="AG78" i="17"/>
  <c r="AF78" i="17"/>
  <c r="AE78" i="17"/>
  <c r="AD78" i="17"/>
  <c r="AC78" i="17"/>
  <c r="AB78" i="17"/>
  <c r="AA78" i="17"/>
  <c r="Z78" i="17"/>
  <c r="Y78" i="17"/>
  <c r="X78" i="17"/>
  <c r="W78" i="17"/>
  <c r="V78" i="17"/>
  <c r="U78" i="17"/>
  <c r="T78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G78" i="17"/>
  <c r="F78" i="17"/>
  <c r="E78" i="17"/>
  <c r="D78" i="17"/>
  <c r="AH69" i="17"/>
  <c r="AH65" i="17" s="1"/>
  <c r="AG69" i="17"/>
  <c r="AF69" i="17"/>
  <c r="AF65" i="17" s="1"/>
  <c r="AE69" i="17"/>
  <c r="AD69" i="17"/>
  <c r="AD65" i="17" s="1"/>
  <c r="AC69" i="17"/>
  <c r="AB69" i="17"/>
  <c r="AB65" i="17" s="1"/>
  <c r="AA69" i="17"/>
  <c r="Z69" i="17"/>
  <c r="Z65" i="17" s="1"/>
  <c r="Y69" i="17"/>
  <c r="X69" i="17"/>
  <c r="X65" i="17" s="1"/>
  <c r="W69" i="17"/>
  <c r="V69" i="17"/>
  <c r="V65" i="17" s="1"/>
  <c r="U69" i="17"/>
  <c r="T69" i="17"/>
  <c r="T65" i="17" s="1"/>
  <c r="S69" i="17"/>
  <c r="R69" i="17"/>
  <c r="R65" i="17" s="1"/>
  <c r="Q69" i="17"/>
  <c r="P69" i="17"/>
  <c r="P65" i="17" s="1"/>
  <c r="O69" i="17"/>
  <c r="N69" i="17"/>
  <c r="N65" i="17" s="1"/>
  <c r="M69" i="17"/>
  <c r="L69" i="17"/>
  <c r="L65" i="17" s="1"/>
  <c r="K69" i="17"/>
  <c r="J69" i="17"/>
  <c r="J65" i="17" s="1"/>
  <c r="I69" i="17"/>
  <c r="H69" i="17"/>
  <c r="H65" i="17" s="1"/>
  <c r="G69" i="17"/>
  <c r="F69" i="17"/>
  <c r="F65" i="17" s="1"/>
  <c r="E69" i="17"/>
  <c r="D69" i="17"/>
  <c r="C69" i="17" s="1"/>
  <c r="AG65" i="17"/>
  <c r="AE65" i="17"/>
  <c r="AC65" i="17"/>
  <c r="AA65" i="17"/>
  <c r="Y65" i="17"/>
  <c r="W65" i="17"/>
  <c r="U65" i="17"/>
  <c r="S65" i="17"/>
  <c r="Q65" i="17"/>
  <c r="O65" i="17"/>
  <c r="M65" i="17"/>
  <c r="K65" i="17"/>
  <c r="I65" i="17"/>
  <c r="G65" i="17"/>
  <c r="E65" i="17"/>
  <c r="AH64" i="17"/>
  <c r="AG64" i="17"/>
  <c r="AF64" i="17"/>
  <c r="AE64" i="17"/>
  <c r="AD64" i="17"/>
  <c r="AC64" i="17"/>
  <c r="AB64" i="17"/>
  <c r="AA64" i="17"/>
  <c r="Z64" i="17"/>
  <c r="Y64" i="17"/>
  <c r="X64" i="17"/>
  <c r="W64" i="17"/>
  <c r="V64" i="17"/>
  <c r="U64" i="17"/>
  <c r="T64" i="17"/>
  <c r="S64" i="17"/>
  <c r="R64" i="17"/>
  <c r="Q64" i="17"/>
  <c r="P64" i="17"/>
  <c r="O64" i="17"/>
  <c r="N64" i="17"/>
  <c r="M64" i="17"/>
  <c r="L64" i="17"/>
  <c r="K64" i="17"/>
  <c r="J64" i="17"/>
  <c r="I64" i="17"/>
  <c r="H64" i="17"/>
  <c r="G64" i="17"/>
  <c r="F64" i="17"/>
  <c r="E64" i="17"/>
  <c r="D64" i="17"/>
  <c r="AH63" i="17"/>
  <c r="AG63" i="17"/>
  <c r="AF63" i="17"/>
  <c r="AE63" i="17"/>
  <c r="AD63" i="17"/>
  <c r="AC63" i="17"/>
  <c r="AB63" i="17"/>
  <c r="AA63" i="17"/>
  <c r="Z63" i="17"/>
  <c r="Y63" i="17"/>
  <c r="X63" i="17"/>
  <c r="W63" i="17"/>
  <c r="V63" i="17"/>
  <c r="U63" i="17"/>
  <c r="T63" i="17"/>
  <c r="S63" i="17"/>
  <c r="R63" i="17"/>
  <c r="Q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AH62" i="17"/>
  <c r="AG62" i="17"/>
  <c r="AF62" i="17"/>
  <c r="AE62" i="17"/>
  <c r="AD62" i="17"/>
  <c r="AC62" i="17"/>
  <c r="AB62" i="17"/>
  <c r="AA62" i="17"/>
  <c r="Z62" i="17"/>
  <c r="Y62" i="17"/>
  <c r="X62" i="17"/>
  <c r="W62" i="17"/>
  <c r="V62" i="17"/>
  <c r="U62" i="17"/>
  <c r="T62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AH61" i="17"/>
  <c r="AG61" i="17"/>
  <c r="AF61" i="17"/>
  <c r="AE61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AH60" i="17"/>
  <c r="AG60" i="17"/>
  <c r="AF60" i="17"/>
  <c r="AE60" i="17"/>
  <c r="AD60" i="17"/>
  <c r="AC60" i="17"/>
  <c r="AB60" i="17"/>
  <c r="AA60" i="17"/>
  <c r="Z60" i="17"/>
  <c r="Y60" i="17"/>
  <c r="X60" i="17"/>
  <c r="W60" i="17"/>
  <c r="V60" i="17"/>
  <c r="U60" i="17"/>
  <c r="T60" i="17"/>
  <c r="S60" i="17"/>
  <c r="R60" i="17"/>
  <c r="Q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AH59" i="17"/>
  <c r="AG59" i="17"/>
  <c r="AF59" i="17"/>
  <c r="AE59" i="17"/>
  <c r="AD59" i="17"/>
  <c r="AC59" i="17"/>
  <c r="AB59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AH58" i="17"/>
  <c r="AG58" i="17"/>
  <c r="AF58" i="17"/>
  <c r="AE58" i="17"/>
  <c r="AD58" i="17"/>
  <c r="AC58" i="17"/>
  <c r="AB58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AH56" i="17"/>
  <c r="AG56" i="17"/>
  <c r="AF56" i="17"/>
  <c r="AE56" i="17"/>
  <c r="AD56" i="17"/>
  <c r="AC56" i="17"/>
  <c r="AB56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AH55" i="17"/>
  <c r="AG55" i="17"/>
  <c r="AF55" i="17"/>
  <c r="AE55" i="17"/>
  <c r="AD55" i="17"/>
  <c r="AC55" i="17"/>
  <c r="AB55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AH54" i="17"/>
  <c r="AG54" i="17"/>
  <c r="AF54" i="17"/>
  <c r="AE54" i="17"/>
  <c r="AD54" i="17"/>
  <c r="AC54" i="17"/>
  <c r="AB54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AH45" i="17"/>
  <c r="AH41" i="17" s="1"/>
  <c r="AH40" i="17"/>
  <c r="AG40" i="17"/>
  <c r="AF40" i="17"/>
  <c r="AE40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AH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AH38" i="17"/>
  <c r="AG38" i="17"/>
  <c r="AF38" i="17"/>
  <c r="AE38" i="17"/>
  <c r="AD38" i="17"/>
  <c r="AC38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AH36" i="17"/>
  <c r="AG36" i="17"/>
  <c r="AF36" i="17"/>
  <c r="AE36" i="17"/>
  <c r="AD36" i="17"/>
  <c r="AC36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AH32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AH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28" i="17"/>
  <c r="C27" i="17"/>
  <c r="C26" i="17"/>
  <c r="C25" i="17"/>
  <c r="C24" i="17"/>
  <c r="C23" i="17"/>
  <c r="C22" i="17"/>
  <c r="AH21" i="17"/>
  <c r="AH17" i="17" s="1"/>
  <c r="AG21" i="17"/>
  <c r="AF21" i="17"/>
  <c r="AF17" i="17" s="1"/>
  <c r="AE21" i="17"/>
  <c r="AD21" i="17"/>
  <c r="AD17" i="17" s="1"/>
  <c r="AC21" i="17"/>
  <c r="AB21" i="17"/>
  <c r="AB17" i="17" s="1"/>
  <c r="AA21" i="17"/>
  <c r="Z21" i="17"/>
  <c r="Z17" i="17" s="1"/>
  <c r="Y21" i="17"/>
  <c r="X21" i="17"/>
  <c r="X17" i="17" s="1"/>
  <c r="W21" i="17"/>
  <c r="V21" i="17"/>
  <c r="V17" i="17" s="1"/>
  <c r="U21" i="17"/>
  <c r="T21" i="17"/>
  <c r="T17" i="17" s="1"/>
  <c r="S21" i="17"/>
  <c r="R21" i="17"/>
  <c r="R17" i="17" s="1"/>
  <c r="Q21" i="17"/>
  <c r="P21" i="17"/>
  <c r="P17" i="17" s="1"/>
  <c r="O21" i="17"/>
  <c r="N21" i="17"/>
  <c r="N17" i="17" s="1"/>
  <c r="M21" i="17"/>
  <c r="M17" i="17" s="1"/>
  <c r="L21" i="17"/>
  <c r="L17" i="17" s="1"/>
  <c r="K21" i="17"/>
  <c r="J21" i="17"/>
  <c r="J17" i="17" s="1"/>
  <c r="I21" i="17"/>
  <c r="H21" i="17"/>
  <c r="H17" i="17" s="1"/>
  <c r="G21" i="17"/>
  <c r="F21" i="17"/>
  <c r="F17" i="17" s="1"/>
  <c r="E21" i="17"/>
  <c r="E17" i="17" s="1"/>
  <c r="D21" i="17"/>
  <c r="C20" i="17"/>
  <c r="C19" i="17"/>
  <c r="C18" i="17"/>
  <c r="AG17" i="17"/>
  <c r="AE17" i="17"/>
  <c r="AC17" i="17"/>
  <c r="AA17" i="17"/>
  <c r="Y17" i="17"/>
  <c r="W17" i="17"/>
  <c r="U17" i="17"/>
  <c r="S17" i="17"/>
  <c r="Q17" i="17"/>
  <c r="O17" i="17"/>
  <c r="K17" i="17"/>
  <c r="I17" i="17"/>
  <c r="G17" i="17"/>
  <c r="C16" i="17"/>
  <c r="C15" i="17"/>
  <c r="C87" i="17" s="1"/>
  <c r="C14" i="17"/>
  <c r="C86" i="17" s="1"/>
  <c r="C13" i="17"/>
  <c r="C85" i="17" s="1"/>
  <c r="C12" i="17"/>
  <c r="C84" i="17" s="1"/>
  <c r="C11" i="17"/>
  <c r="C83" i="17" s="1"/>
  <c r="C10" i="17"/>
  <c r="C82" i="17" s="1"/>
  <c r="AH9" i="17"/>
  <c r="AH81" i="17" s="1"/>
  <c r="AG9" i="17"/>
  <c r="AG81" i="17" s="1"/>
  <c r="AF9" i="17"/>
  <c r="AF81" i="17" s="1"/>
  <c r="AE9" i="17"/>
  <c r="AE81" i="17" s="1"/>
  <c r="AD9" i="17"/>
  <c r="AD81" i="17" s="1"/>
  <c r="AC9" i="17"/>
  <c r="AC81" i="17" s="1"/>
  <c r="AB81" i="17"/>
  <c r="AA9" i="17"/>
  <c r="AA81" i="17" s="1"/>
  <c r="Z9" i="17"/>
  <c r="Z81" i="17" s="1"/>
  <c r="Y9" i="17"/>
  <c r="Y81" i="17" s="1"/>
  <c r="X9" i="17"/>
  <c r="X81" i="17" s="1"/>
  <c r="W9" i="17"/>
  <c r="W81" i="17" s="1"/>
  <c r="V9" i="17"/>
  <c r="V81" i="17" s="1"/>
  <c r="U9" i="17"/>
  <c r="U81" i="17" s="1"/>
  <c r="T9" i="17"/>
  <c r="T81" i="17" s="1"/>
  <c r="S9" i="17"/>
  <c r="S81" i="17" s="1"/>
  <c r="R9" i="17"/>
  <c r="R81" i="17" s="1"/>
  <c r="Q9" i="17"/>
  <c r="Q81" i="17" s="1"/>
  <c r="P9" i="17"/>
  <c r="P81" i="17" s="1"/>
  <c r="O9" i="17"/>
  <c r="O81" i="17" s="1"/>
  <c r="N9" i="17"/>
  <c r="N81" i="17" s="1"/>
  <c r="M9" i="17"/>
  <c r="M81" i="17" s="1"/>
  <c r="L9" i="17"/>
  <c r="L81" i="17" s="1"/>
  <c r="K9" i="17"/>
  <c r="K81" i="17" s="1"/>
  <c r="J9" i="17"/>
  <c r="J81" i="17" s="1"/>
  <c r="I9" i="17"/>
  <c r="I81" i="17" s="1"/>
  <c r="H9" i="17"/>
  <c r="H81" i="17" s="1"/>
  <c r="G9" i="17"/>
  <c r="G81" i="17" s="1"/>
  <c r="F81" i="17"/>
  <c r="D81" i="17"/>
  <c r="C8" i="17"/>
  <c r="C80" i="17" s="1"/>
  <c r="C7" i="17"/>
  <c r="C79" i="17" s="1"/>
  <c r="C78" i="17"/>
  <c r="AG5" i="17"/>
  <c r="AG77" i="17" s="1"/>
  <c r="AE5" i="17"/>
  <c r="AE77" i="17" s="1"/>
  <c r="AC5" i="17"/>
  <c r="AC77" i="17" s="1"/>
  <c r="AA5" i="17"/>
  <c r="AA77" i="17" s="1"/>
  <c r="Y77" i="17"/>
  <c r="U5" i="17"/>
  <c r="U77" i="17" s="1"/>
  <c r="Q5" i="17"/>
  <c r="Q77" i="17" s="1"/>
  <c r="O5" i="17"/>
  <c r="O77" i="17" s="1"/>
  <c r="M5" i="17"/>
  <c r="M77" i="17" s="1"/>
  <c r="I5" i="17"/>
  <c r="I77" i="17" s="1"/>
  <c r="G5" i="17"/>
  <c r="G77" i="17" s="1"/>
  <c r="AC53" i="17" l="1"/>
  <c r="AG53" i="17"/>
  <c r="E81" i="17"/>
  <c r="AA53" i="17"/>
  <c r="AE53" i="17"/>
  <c r="Y53" i="17"/>
  <c r="W5" i="17"/>
  <c r="W77" i="17" s="1"/>
  <c r="U53" i="17"/>
  <c r="D120" i="17"/>
  <c r="D92" i="17"/>
  <c r="F120" i="17"/>
  <c r="F92" i="17"/>
  <c r="F140" i="17" s="1"/>
  <c r="H120" i="17"/>
  <c r="H92" i="17"/>
  <c r="H140" i="17" s="1"/>
  <c r="J120" i="17"/>
  <c r="J92" i="17"/>
  <c r="J140" i="17" s="1"/>
  <c r="L120" i="17"/>
  <c r="L92" i="17"/>
  <c r="L164" i="17" s="1"/>
  <c r="N120" i="17"/>
  <c r="N92" i="17"/>
  <c r="N164" i="17" s="1"/>
  <c r="P120" i="17"/>
  <c r="P92" i="17"/>
  <c r="P164" i="17" s="1"/>
  <c r="T120" i="17"/>
  <c r="T92" i="17"/>
  <c r="T164" i="17" s="1"/>
  <c r="S5" i="17"/>
  <c r="S77" i="17" s="1"/>
  <c r="R120" i="17"/>
  <c r="Q53" i="17"/>
  <c r="O53" i="17"/>
  <c r="C88" i="17"/>
  <c r="C40" i="17"/>
  <c r="M53" i="17"/>
  <c r="K5" i="17"/>
  <c r="K77" i="17" s="1"/>
  <c r="I53" i="17"/>
  <c r="C21" i="17"/>
  <c r="D152" i="17"/>
  <c r="C152" i="17" s="1"/>
  <c r="E5" i="17"/>
  <c r="E77" i="17" s="1"/>
  <c r="G53" i="17"/>
  <c r="C108" i="17"/>
  <c r="C104" i="17" s="1"/>
  <c r="F5" i="17"/>
  <c r="F53" i="17" s="1"/>
  <c r="H5" i="17"/>
  <c r="H53" i="17" s="1"/>
  <c r="J5" i="17"/>
  <c r="L5" i="17"/>
  <c r="L53" i="17" s="1"/>
  <c r="N5" i="17"/>
  <c r="N53" i="17" s="1"/>
  <c r="P5" i="17"/>
  <c r="P53" i="17" s="1"/>
  <c r="R5" i="17"/>
  <c r="R53" i="17" s="1"/>
  <c r="T5" i="17"/>
  <c r="T53" i="17" s="1"/>
  <c r="V5" i="17"/>
  <c r="V53" i="17" s="1"/>
  <c r="X5" i="17"/>
  <c r="X53" i="17" s="1"/>
  <c r="Z5" i="17"/>
  <c r="Z53" i="17" s="1"/>
  <c r="AB5" i="17"/>
  <c r="AB53" i="17" s="1"/>
  <c r="AD5" i="17"/>
  <c r="AD53" i="17" s="1"/>
  <c r="AF5" i="17"/>
  <c r="AF53" i="17" s="1"/>
  <c r="AH5" i="17"/>
  <c r="C9" i="17"/>
  <c r="D17" i="17"/>
  <c r="C17" i="17" s="1"/>
  <c r="D33" i="17"/>
  <c r="F33" i="17"/>
  <c r="H33" i="17"/>
  <c r="J33" i="17"/>
  <c r="L33" i="17"/>
  <c r="N33" i="17"/>
  <c r="P33" i="17"/>
  <c r="R33" i="17"/>
  <c r="T33" i="17"/>
  <c r="V33" i="17"/>
  <c r="X33" i="17"/>
  <c r="Z33" i="17"/>
  <c r="AB33" i="17"/>
  <c r="AD33" i="17"/>
  <c r="AF33" i="17"/>
  <c r="AH33" i="17"/>
  <c r="D57" i="17"/>
  <c r="F57" i="17"/>
  <c r="H57" i="17"/>
  <c r="J57" i="17"/>
  <c r="L57" i="17"/>
  <c r="N57" i="17"/>
  <c r="P57" i="17"/>
  <c r="R57" i="17"/>
  <c r="T57" i="17"/>
  <c r="V57" i="17"/>
  <c r="X57" i="17"/>
  <c r="Z57" i="17"/>
  <c r="AB57" i="17"/>
  <c r="AD57" i="17"/>
  <c r="AF57" i="17"/>
  <c r="AH57" i="17"/>
  <c r="D65" i="17"/>
  <c r="C65" i="17" s="1"/>
  <c r="G29" i="17"/>
  <c r="I29" i="17"/>
  <c r="M29" i="17"/>
  <c r="O29" i="17"/>
  <c r="Q29" i="17"/>
  <c r="U29" i="17"/>
  <c r="Y29" i="17"/>
  <c r="AA29" i="17"/>
  <c r="AC29" i="17"/>
  <c r="AE29" i="17"/>
  <c r="AG29" i="17"/>
  <c r="C30" i="17"/>
  <c r="C31" i="17"/>
  <c r="C32" i="17"/>
  <c r="E33" i="17"/>
  <c r="G33" i="17"/>
  <c r="I33" i="17"/>
  <c r="K33" i="17"/>
  <c r="M33" i="17"/>
  <c r="O33" i="17"/>
  <c r="Q33" i="17"/>
  <c r="S33" i="17"/>
  <c r="U33" i="17"/>
  <c r="W33" i="17"/>
  <c r="Y33" i="17"/>
  <c r="AA33" i="17"/>
  <c r="AC33" i="17"/>
  <c r="AE33" i="17"/>
  <c r="AG33" i="17"/>
  <c r="C34" i="17"/>
  <c r="C35" i="17"/>
  <c r="C36" i="17"/>
  <c r="C37" i="17"/>
  <c r="C38" i="17"/>
  <c r="C39" i="17"/>
  <c r="C54" i="17"/>
  <c r="C55" i="17"/>
  <c r="C56" i="17"/>
  <c r="E57" i="17"/>
  <c r="G57" i="17"/>
  <c r="I57" i="17"/>
  <c r="K57" i="17"/>
  <c r="M57" i="17"/>
  <c r="O57" i="17"/>
  <c r="Q57" i="17"/>
  <c r="S57" i="17"/>
  <c r="U57" i="17"/>
  <c r="W57" i="17"/>
  <c r="Y57" i="17"/>
  <c r="AA57" i="17"/>
  <c r="AC57" i="17"/>
  <c r="AE57" i="17"/>
  <c r="AG57" i="17"/>
  <c r="C58" i="17"/>
  <c r="C59" i="17"/>
  <c r="C60" i="17"/>
  <c r="C61" i="17"/>
  <c r="C62" i="17"/>
  <c r="C63" i="17"/>
  <c r="C64" i="17"/>
  <c r="L140" i="17"/>
  <c r="R164" i="17"/>
  <c r="R140" i="17"/>
  <c r="V164" i="17"/>
  <c r="V140" i="17"/>
  <c r="X164" i="17"/>
  <c r="X140" i="17"/>
  <c r="Z164" i="17"/>
  <c r="Z140" i="17"/>
  <c r="AB164" i="17"/>
  <c r="AB140" i="17"/>
  <c r="AD164" i="17"/>
  <c r="AD140" i="17"/>
  <c r="AF164" i="17"/>
  <c r="AF140" i="17"/>
  <c r="AH164" i="17"/>
  <c r="AH140" i="17"/>
  <c r="C166" i="17"/>
  <c r="C142" i="17"/>
  <c r="C96" i="17"/>
  <c r="E168" i="17"/>
  <c r="E144" i="17"/>
  <c r="G168" i="17"/>
  <c r="G144" i="17"/>
  <c r="I168" i="17"/>
  <c r="I144" i="17"/>
  <c r="K168" i="17"/>
  <c r="K144" i="17"/>
  <c r="M168" i="17"/>
  <c r="M144" i="17"/>
  <c r="O168" i="17"/>
  <c r="O144" i="17"/>
  <c r="Q168" i="17"/>
  <c r="Q144" i="17"/>
  <c r="S168" i="17"/>
  <c r="S144" i="17"/>
  <c r="U168" i="17"/>
  <c r="U144" i="17"/>
  <c r="W168" i="17"/>
  <c r="W144" i="17"/>
  <c r="Y168" i="17"/>
  <c r="Y144" i="17"/>
  <c r="AA168" i="17"/>
  <c r="AA144" i="17"/>
  <c r="AC168" i="17"/>
  <c r="AC144" i="17"/>
  <c r="AE168" i="17"/>
  <c r="AE144" i="17"/>
  <c r="AG168" i="17"/>
  <c r="AG144" i="17"/>
  <c r="C169" i="17"/>
  <c r="C145" i="17"/>
  <c r="C171" i="17"/>
  <c r="C147" i="17"/>
  <c r="C173" i="17"/>
  <c r="C149" i="17"/>
  <c r="C175" i="17"/>
  <c r="C151" i="17"/>
  <c r="J116" i="17"/>
  <c r="R116" i="17"/>
  <c r="V116" i="17"/>
  <c r="X116" i="17"/>
  <c r="Z116" i="17"/>
  <c r="AB116" i="17"/>
  <c r="AD116" i="17"/>
  <c r="AF116" i="17"/>
  <c r="AH116" i="17"/>
  <c r="E164" i="17"/>
  <c r="E140" i="17"/>
  <c r="G164" i="17"/>
  <c r="G140" i="17"/>
  <c r="I164" i="17"/>
  <c r="I140" i="17"/>
  <c r="K164" i="17"/>
  <c r="K140" i="17"/>
  <c r="M164" i="17"/>
  <c r="M140" i="17"/>
  <c r="O164" i="17"/>
  <c r="O140" i="17"/>
  <c r="Q164" i="17"/>
  <c r="Q140" i="17"/>
  <c r="S164" i="17"/>
  <c r="S140" i="17"/>
  <c r="U164" i="17"/>
  <c r="U140" i="17"/>
  <c r="W164" i="17"/>
  <c r="W140" i="17"/>
  <c r="Y164" i="17"/>
  <c r="Y140" i="17"/>
  <c r="AA164" i="17"/>
  <c r="AA140" i="17"/>
  <c r="AC164" i="17"/>
  <c r="AC140" i="17"/>
  <c r="AE164" i="17"/>
  <c r="AE140" i="17"/>
  <c r="AG164" i="17"/>
  <c r="AG140" i="17"/>
  <c r="C165" i="17"/>
  <c r="C141" i="17"/>
  <c r="C167" i="17"/>
  <c r="C143" i="17"/>
  <c r="D168" i="17"/>
  <c r="D144" i="17"/>
  <c r="F168" i="17"/>
  <c r="F144" i="17"/>
  <c r="H168" i="17"/>
  <c r="H144" i="17"/>
  <c r="J168" i="17"/>
  <c r="J144" i="17"/>
  <c r="L168" i="17"/>
  <c r="L144" i="17"/>
  <c r="N168" i="17"/>
  <c r="N144" i="17"/>
  <c r="P168" i="17"/>
  <c r="P144" i="17"/>
  <c r="R168" i="17"/>
  <c r="R144" i="17"/>
  <c r="T168" i="17"/>
  <c r="T144" i="17"/>
  <c r="V168" i="17"/>
  <c r="V144" i="17"/>
  <c r="X168" i="17"/>
  <c r="X144" i="17"/>
  <c r="Z168" i="17"/>
  <c r="Z144" i="17"/>
  <c r="AB168" i="17"/>
  <c r="AB144" i="17"/>
  <c r="AD168" i="17"/>
  <c r="AD144" i="17"/>
  <c r="AF168" i="17"/>
  <c r="AF144" i="17"/>
  <c r="AH168" i="17"/>
  <c r="AH144" i="17"/>
  <c r="C170" i="17"/>
  <c r="C146" i="17"/>
  <c r="C172" i="17"/>
  <c r="C148" i="17"/>
  <c r="C174" i="17"/>
  <c r="C150" i="17"/>
  <c r="E116" i="17"/>
  <c r="G116" i="17"/>
  <c r="I116" i="17"/>
  <c r="K116" i="17"/>
  <c r="M116" i="17"/>
  <c r="O116" i="17"/>
  <c r="Q116" i="17"/>
  <c r="S116" i="17"/>
  <c r="U116" i="17"/>
  <c r="W116" i="17"/>
  <c r="Y116" i="17"/>
  <c r="AA116" i="17"/>
  <c r="AC116" i="17"/>
  <c r="AE116" i="17"/>
  <c r="AG116" i="17"/>
  <c r="C117" i="17"/>
  <c r="C118" i="17"/>
  <c r="C119" i="17"/>
  <c r="E120" i="17"/>
  <c r="G120" i="17"/>
  <c r="I120" i="17"/>
  <c r="K120" i="17"/>
  <c r="M120" i="17"/>
  <c r="O120" i="17"/>
  <c r="Q120" i="17"/>
  <c r="S120" i="17"/>
  <c r="U120" i="17"/>
  <c r="W120" i="17"/>
  <c r="Y120" i="17"/>
  <c r="AA120" i="17"/>
  <c r="AC120" i="17"/>
  <c r="AE120" i="17"/>
  <c r="AG120" i="17"/>
  <c r="C121" i="17"/>
  <c r="C122" i="17"/>
  <c r="C123" i="17"/>
  <c r="C124" i="17"/>
  <c r="C125" i="17"/>
  <c r="C126" i="17"/>
  <c r="C127" i="17"/>
  <c r="V108" i="16"/>
  <c r="V104" i="16" s="1"/>
  <c r="C105" i="16"/>
  <c r="AG108" i="16"/>
  <c r="AG104" i="16" s="1"/>
  <c r="AD108" i="16"/>
  <c r="AD104" i="16" s="1"/>
  <c r="AC108" i="16"/>
  <c r="AC104" i="16" s="1"/>
  <c r="AB108" i="16"/>
  <c r="AB104" i="16" s="1"/>
  <c r="AA108" i="16"/>
  <c r="AA104" i="16" s="1"/>
  <c r="Z108" i="16"/>
  <c r="Z104" i="16" s="1"/>
  <c r="W108" i="16"/>
  <c r="W104" i="16" s="1"/>
  <c r="U108" i="16"/>
  <c r="U104" i="16" s="1"/>
  <c r="T108" i="16"/>
  <c r="T104" i="16" s="1"/>
  <c r="S108" i="16"/>
  <c r="S104" i="16" s="1"/>
  <c r="P108" i="16"/>
  <c r="P104" i="16" s="1"/>
  <c r="O108" i="16"/>
  <c r="O104" i="16" s="1"/>
  <c r="N108" i="16"/>
  <c r="N104" i="16" s="1"/>
  <c r="M108" i="16"/>
  <c r="M104" i="16" s="1"/>
  <c r="L108" i="16"/>
  <c r="L104" i="16" s="1"/>
  <c r="I108" i="16"/>
  <c r="I104" i="16" s="1"/>
  <c r="H108" i="16"/>
  <c r="H104" i="16" s="1"/>
  <c r="G108" i="16"/>
  <c r="G104" i="16" s="1"/>
  <c r="F108" i="16"/>
  <c r="F104" i="16" s="1"/>
  <c r="H164" i="17" l="1"/>
  <c r="N116" i="17"/>
  <c r="F116" i="17"/>
  <c r="P140" i="17"/>
  <c r="J164" i="17"/>
  <c r="F164" i="17"/>
  <c r="W29" i="17"/>
  <c r="W53" i="17"/>
  <c r="C92" i="17"/>
  <c r="C140" i="17" s="1"/>
  <c r="T116" i="17"/>
  <c r="P116" i="17"/>
  <c r="L116" i="17"/>
  <c r="H116" i="17"/>
  <c r="D116" i="17"/>
  <c r="T140" i="17"/>
  <c r="N140" i="17"/>
  <c r="S29" i="17"/>
  <c r="S53" i="17"/>
  <c r="K29" i="17"/>
  <c r="K53" i="17"/>
  <c r="J53" i="17"/>
  <c r="C5" i="17"/>
  <c r="D164" i="17"/>
  <c r="E29" i="17"/>
  <c r="E53" i="17"/>
  <c r="D53" i="17"/>
  <c r="D140" i="17"/>
  <c r="AH77" i="17"/>
  <c r="AH53" i="17"/>
  <c r="AH29" i="17"/>
  <c r="AD77" i="17"/>
  <c r="AD29" i="17"/>
  <c r="Z77" i="17"/>
  <c r="Z29" i="17"/>
  <c r="V77" i="17"/>
  <c r="V29" i="17"/>
  <c r="R77" i="17"/>
  <c r="R29" i="17"/>
  <c r="N77" i="17"/>
  <c r="N29" i="17"/>
  <c r="J77" i="17"/>
  <c r="J29" i="17"/>
  <c r="F77" i="17"/>
  <c r="F29" i="17"/>
  <c r="C168" i="17"/>
  <c r="C144" i="17"/>
  <c r="C120" i="17"/>
  <c r="C81" i="17"/>
  <c r="C57" i="17"/>
  <c r="C33" i="17"/>
  <c r="AF77" i="17"/>
  <c r="AF29" i="17"/>
  <c r="AB77" i="17"/>
  <c r="AB29" i="17"/>
  <c r="X77" i="17"/>
  <c r="X29" i="17"/>
  <c r="T77" i="17"/>
  <c r="T29" i="17"/>
  <c r="P77" i="17"/>
  <c r="P29" i="17"/>
  <c r="L77" i="17"/>
  <c r="L29" i="17"/>
  <c r="H77" i="17"/>
  <c r="H29" i="17"/>
  <c r="D77" i="17"/>
  <c r="D29" i="17"/>
  <c r="D21" i="16"/>
  <c r="C164" i="17" l="1"/>
  <c r="C116" i="17"/>
  <c r="C77" i="17"/>
  <c r="C53" i="17"/>
  <c r="C29" i="17"/>
  <c r="S156" i="16"/>
  <c r="R21" i="16" l="1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AH141" i="16" l="1"/>
  <c r="AH142" i="16"/>
  <c r="AH143" i="16"/>
  <c r="AH145" i="16"/>
  <c r="AH146" i="16"/>
  <c r="AH147" i="16"/>
  <c r="AH148" i="16"/>
  <c r="AH149" i="16"/>
  <c r="AH150" i="16"/>
  <c r="AH151" i="16"/>
  <c r="D9" i="16" l="1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Y108" i="16" l="1"/>
  <c r="Y104" i="16" s="1"/>
  <c r="X108" i="16"/>
  <c r="X104" i="16" s="1"/>
  <c r="Z21" i="16" l="1"/>
  <c r="Y21" i="16"/>
  <c r="X21" i="16"/>
  <c r="W21" i="16"/>
  <c r="V21" i="16"/>
  <c r="S21" i="16"/>
  <c r="AH175" i="16" l="1"/>
  <c r="AG175" i="16"/>
  <c r="AF175" i="16"/>
  <c r="AE175" i="16"/>
  <c r="AD175" i="16"/>
  <c r="AC175" i="16"/>
  <c r="AB175" i="16"/>
  <c r="AA175" i="16"/>
  <c r="Z175" i="16"/>
  <c r="Y175" i="16"/>
  <c r="X175" i="16"/>
  <c r="W175" i="16"/>
  <c r="V175" i="16"/>
  <c r="U175" i="16"/>
  <c r="T175" i="16"/>
  <c r="S175" i="16"/>
  <c r="R175" i="16"/>
  <c r="Q175" i="16"/>
  <c r="P175" i="16"/>
  <c r="O175" i="16"/>
  <c r="N175" i="16"/>
  <c r="M175" i="16"/>
  <c r="L175" i="16"/>
  <c r="K175" i="16"/>
  <c r="J175" i="16"/>
  <c r="I175" i="16"/>
  <c r="H175" i="16"/>
  <c r="G175" i="16"/>
  <c r="F175" i="16"/>
  <c r="E175" i="16"/>
  <c r="D175" i="16"/>
  <c r="AH174" i="16"/>
  <c r="AG174" i="16"/>
  <c r="AF174" i="16"/>
  <c r="AE174" i="16"/>
  <c r="AD174" i="16"/>
  <c r="AC174" i="16"/>
  <c r="AB174" i="16"/>
  <c r="AA174" i="16"/>
  <c r="Z174" i="16"/>
  <c r="Y174" i="16"/>
  <c r="X174" i="16"/>
  <c r="W174" i="16"/>
  <c r="V174" i="16"/>
  <c r="U174" i="16"/>
  <c r="T174" i="16"/>
  <c r="S174" i="16"/>
  <c r="R174" i="16"/>
  <c r="Q174" i="16"/>
  <c r="P174" i="16"/>
  <c r="O174" i="16"/>
  <c r="N174" i="16"/>
  <c r="M174" i="16"/>
  <c r="L174" i="16"/>
  <c r="K174" i="16"/>
  <c r="J174" i="16"/>
  <c r="I174" i="16"/>
  <c r="H174" i="16"/>
  <c r="G174" i="16"/>
  <c r="F174" i="16"/>
  <c r="E174" i="16"/>
  <c r="D174" i="16"/>
  <c r="AH173" i="16"/>
  <c r="AG173" i="16"/>
  <c r="AF173" i="16"/>
  <c r="AE173" i="16"/>
  <c r="AD173" i="16"/>
  <c r="AC173" i="16"/>
  <c r="AB173" i="16"/>
  <c r="AA173" i="16"/>
  <c r="Z173" i="16"/>
  <c r="Y173" i="16"/>
  <c r="X173" i="16"/>
  <c r="W173" i="16"/>
  <c r="V173" i="16"/>
  <c r="U173" i="16"/>
  <c r="T173" i="16"/>
  <c r="S173" i="16"/>
  <c r="R173" i="16"/>
  <c r="Q173" i="16"/>
  <c r="P173" i="16"/>
  <c r="O173" i="16"/>
  <c r="N173" i="16"/>
  <c r="M173" i="16"/>
  <c r="L173" i="16"/>
  <c r="K173" i="16"/>
  <c r="J173" i="16"/>
  <c r="I173" i="16"/>
  <c r="H173" i="16"/>
  <c r="G173" i="16"/>
  <c r="F173" i="16"/>
  <c r="E173" i="16"/>
  <c r="D173" i="16"/>
  <c r="AH172" i="16"/>
  <c r="AG172" i="16"/>
  <c r="AF172" i="16"/>
  <c r="AE172" i="16"/>
  <c r="AD172" i="16"/>
  <c r="AC172" i="16"/>
  <c r="AB172" i="16"/>
  <c r="AA172" i="16"/>
  <c r="Z172" i="16"/>
  <c r="Y172" i="16"/>
  <c r="X172" i="16"/>
  <c r="W172" i="16"/>
  <c r="V172" i="16"/>
  <c r="U172" i="16"/>
  <c r="T172" i="16"/>
  <c r="S172" i="16"/>
  <c r="R172" i="16"/>
  <c r="Q172" i="16"/>
  <c r="P172" i="16"/>
  <c r="O172" i="16"/>
  <c r="N172" i="16"/>
  <c r="M172" i="16"/>
  <c r="L172" i="16"/>
  <c r="K172" i="16"/>
  <c r="J172" i="16"/>
  <c r="I172" i="16"/>
  <c r="H172" i="16"/>
  <c r="G172" i="16"/>
  <c r="F172" i="16"/>
  <c r="E172" i="16"/>
  <c r="D172" i="16"/>
  <c r="AH171" i="16"/>
  <c r="AG171" i="16"/>
  <c r="AF171" i="16"/>
  <c r="AE171" i="16"/>
  <c r="AD171" i="16"/>
  <c r="AC171" i="16"/>
  <c r="AB171" i="16"/>
  <c r="AA171" i="16"/>
  <c r="Z171" i="16"/>
  <c r="Y171" i="16"/>
  <c r="X171" i="16"/>
  <c r="W171" i="16"/>
  <c r="V171" i="16"/>
  <c r="U171" i="16"/>
  <c r="T171" i="16"/>
  <c r="S171" i="16"/>
  <c r="R171" i="16"/>
  <c r="Q171" i="16"/>
  <c r="P171" i="16"/>
  <c r="O171" i="16"/>
  <c r="N171" i="16"/>
  <c r="M171" i="16"/>
  <c r="L171" i="16"/>
  <c r="K171" i="16"/>
  <c r="J171" i="16"/>
  <c r="I171" i="16"/>
  <c r="H171" i="16"/>
  <c r="G171" i="16"/>
  <c r="F171" i="16"/>
  <c r="E171" i="16"/>
  <c r="D171" i="16"/>
  <c r="AH170" i="16"/>
  <c r="AG170" i="16"/>
  <c r="AF170" i="16"/>
  <c r="AE170" i="16"/>
  <c r="AD170" i="16"/>
  <c r="AC170" i="16"/>
  <c r="AB170" i="16"/>
  <c r="AA170" i="16"/>
  <c r="Z170" i="16"/>
  <c r="Y170" i="16"/>
  <c r="X170" i="16"/>
  <c r="W170" i="16"/>
  <c r="V170" i="16"/>
  <c r="U170" i="16"/>
  <c r="T170" i="16"/>
  <c r="S170" i="16"/>
  <c r="R170" i="16"/>
  <c r="Q170" i="16"/>
  <c r="P170" i="16"/>
  <c r="O170" i="16"/>
  <c r="N170" i="16"/>
  <c r="M170" i="16"/>
  <c r="L170" i="16"/>
  <c r="K170" i="16"/>
  <c r="J170" i="16"/>
  <c r="I170" i="16"/>
  <c r="H170" i="16"/>
  <c r="G170" i="16"/>
  <c r="F170" i="16"/>
  <c r="E170" i="16"/>
  <c r="D170" i="16"/>
  <c r="AH169" i="16"/>
  <c r="AG169" i="16"/>
  <c r="AF169" i="16"/>
  <c r="AE169" i="16"/>
  <c r="AD169" i="16"/>
  <c r="AC169" i="16"/>
  <c r="AB169" i="16"/>
  <c r="AA169" i="16"/>
  <c r="Z169" i="16"/>
  <c r="Y169" i="16"/>
  <c r="X169" i="16"/>
  <c r="W169" i="16"/>
  <c r="V169" i="16"/>
  <c r="U169" i="16"/>
  <c r="T169" i="16"/>
  <c r="S169" i="16"/>
  <c r="R169" i="16"/>
  <c r="Q169" i="16"/>
  <c r="P169" i="16"/>
  <c r="O169" i="16"/>
  <c r="N169" i="16"/>
  <c r="M169" i="16"/>
  <c r="L169" i="16"/>
  <c r="K169" i="16"/>
  <c r="J169" i="16"/>
  <c r="I169" i="16"/>
  <c r="H169" i="16"/>
  <c r="G169" i="16"/>
  <c r="F169" i="16"/>
  <c r="E169" i="16"/>
  <c r="D169" i="16"/>
  <c r="AH167" i="16"/>
  <c r="AG167" i="16"/>
  <c r="AF167" i="16"/>
  <c r="AE167" i="16"/>
  <c r="AD167" i="16"/>
  <c r="AC167" i="16"/>
  <c r="AB167" i="16"/>
  <c r="AA167" i="16"/>
  <c r="Z167" i="16"/>
  <c r="Y167" i="16"/>
  <c r="X167" i="16"/>
  <c r="W167" i="16"/>
  <c r="V167" i="16"/>
  <c r="U167" i="16"/>
  <c r="T167" i="16"/>
  <c r="S167" i="16"/>
  <c r="R167" i="16"/>
  <c r="Q167" i="16"/>
  <c r="P167" i="16"/>
  <c r="O167" i="16"/>
  <c r="N167" i="16"/>
  <c r="M167" i="16"/>
  <c r="L167" i="16"/>
  <c r="K167" i="16"/>
  <c r="J167" i="16"/>
  <c r="I167" i="16"/>
  <c r="H167" i="16"/>
  <c r="G167" i="16"/>
  <c r="F167" i="16"/>
  <c r="E167" i="16"/>
  <c r="D167" i="16"/>
  <c r="AH166" i="16"/>
  <c r="AG166" i="16"/>
  <c r="AF166" i="16"/>
  <c r="AE166" i="16"/>
  <c r="AD166" i="16"/>
  <c r="AC166" i="16"/>
  <c r="AB166" i="16"/>
  <c r="AA166" i="16"/>
  <c r="Z166" i="16"/>
  <c r="Y166" i="16"/>
  <c r="X166" i="16"/>
  <c r="W166" i="16"/>
  <c r="V166" i="16"/>
  <c r="U166" i="16"/>
  <c r="T166" i="16"/>
  <c r="S166" i="16"/>
  <c r="R166" i="16"/>
  <c r="Q166" i="16"/>
  <c r="P166" i="16"/>
  <c r="O166" i="16"/>
  <c r="N166" i="16"/>
  <c r="M166" i="16"/>
  <c r="L166" i="16"/>
  <c r="K166" i="16"/>
  <c r="J166" i="16"/>
  <c r="I166" i="16"/>
  <c r="H166" i="16"/>
  <c r="G166" i="16"/>
  <c r="F166" i="16"/>
  <c r="E166" i="16"/>
  <c r="D166" i="16"/>
  <c r="AH165" i="16"/>
  <c r="AG165" i="16"/>
  <c r="AF165" i="16"/>
  <c r="AE165" i="16"/>
  <c r="AD165" i="16"/>
  <c r="AC165" i="16"/>
  <c r="AB165" i="16"/>
  <c r="AA165" i="16"/>
  <c r="Z165" i="16"/>
  <c r="Y165" i="16"/>
  <c r="X165" i="16"/>
  <c r="W165" i="16"/>
  <c r="V165" i="16"/>
  <c r="U165" i="16"/>
  <c r="T165" i="16"/>
  <c r="S165" i="16"/>
  <c r="R165" i="16"/>
  <c r="Q165" i="16"/>
  <c r="P165" i="16"/>
  <c r="O165" i="16"/>
  <c r="N165" i="16"/>
  <c r="M165" i="16"/>
  <c r="L165" i="16"/>
  <c r="K165" i="16"/>
  <c r="J165" i="16"/>
  <c r="I165" i="16"/>
  <c r="H165" i="16"/>
  <c r="G165" i="16"/>
  <c r="F165" i="16"/>
  <c r="E165" i="16"/>
  <c r="D165" i="16"/>
  <c r="C163" i="16"/>
  <c r="C162" i="16"/>
  <c r="C161" i="16"/>
  <c r="C160" i="16"/>
  <c r="C159" i="16"/>
  <c r="C158" i="16"/>
  <c r="C157" i="16"/>
  <c r="AH156" i="16"/>
  <c r="AH152" i="16" s="1"/>
  <c r="AG156" i="16"/>
  <c r="AF156" i="16"/>
  <c r="AF152" i="16" s="1"/>
  <c r="AE156" i="16"/>
  <c r="AD156" i="16"/>
  <c r="AD152" i="16" s="1"/>
  <c r="AC156" i="16"/>
  <c r="AB156" i="16"/>
  <c r="AB152" i="16" s="1"/>
  <c r="AA156" i="16"/>
  <c r="AA152" i="16" s="1"/>
  <c r="Z156" i="16"/>
  <c r="Z152" i="16" s="1"/>
  <c r="Y156" i="16"/>
  <c r="X156" i="16"/>
  <c r="X152" i="16" s="1"/>
  <c r="W156" i="16"/>
  <c r="V156" i="16"/>
  <c r="V152" i="16" s="1"/>
  <c r="U156" i="16"/>
  <c r="U152" i="16" s="1"/>
  <c r="T156" i="16"/>
  <c r="R156" i="16"/>
  <c r="Q156" i="16"/>
  <c r="Q152" i="16" s="1"/>
  <c r="P156" i="16"/>
  <c r="O156" i="16"/>
  <c r="O152" i="16" s="1"/>
  <c r="N156" i="16"/>
  <c r="M156" i="16"/>
  <c r="M152" i="16" s="1"/>
  <c r="L156" i="16"/>
  <c r="K156" i="16"/>
  <c r="K152" i="16" s="1"/>
  <c r="J156" i="16"/>
  <c r="I156" i="16"/>
  <c r="I152" i="16" s="1"/>
  <c r="H156" i="16"/>
  <c r="G156" i="16"/>
  <c r="G152" i="16" s="1"/>
  <c r="F156" i="16"/>
  <c r="E156" i="16"/>
  <c r="E152" i="16" s="1"/>
  <c r="D156" i="16"/>
  <c r="C155" i="16"/>
  <c r="C154" i="16"/>
  <c r="C153" i="16"/>
  <c r="AG152" i="16"/>
  <c r="AE152" i="16"/>
  <c r="AC152" i="16"/>
  <c r="Y152" i="16"/>
  <c r="W152" i="16"/>
  <c r="T152" i="16"/>
  <c r="S152" i="16"/>
  <c r="R152" i="16"/>
  <c r="P152" i="16"/>
  <c r="N152" i="16"/>
  <c r="L152" i="16"/>
  <c r="J152" i="16"/>
  <c r="H152" i="16"/>
  <c r="F152" i="16"/>
  <c r="D152" i="16"/>
  <c r="AG151" i="16"/>
  <c r="AF151" i="16"/>
  <c r="AE151" i="16"/>
  <c r="AD151" i="16"/>
  <c r="AC151" i="16"/>
  <c r="AB151" i="16"/>
  <c r="AA151" i="16"/>
  <c r="Z151" i="16"/>
  <c r="Y151" i="16"/>
  <c r="X151" i="16"/>
  <c r="W151" i="16"/>
  <c r="V151" i="16"/>
  <c r="U151" i="16"/>
  <c r="T151" i="16"/>
  <c r="S151" i="16"/>
  <c r="R151" i="16"/>
  <c r="Q151" i="16"/>
  <c r="P151" i="16"/>
  <c r="O151" i="16"/>
  <c r="N151" i="16"/>
  <c r="M151" i="16"/>
  <c r="L151" i="16"/>
  <c r="K151" i="16"/>
  <c r="J151" i="16"/>
  <c r="I151" i="16"/>
  <c r="H151" i="16"/>
  <c r="G151" i="16"/>
  <c r="F151" i="16"/>
  <c r="E151" i="16"/>
  <c r="D151" i="16"/>
  <c r="AG150" i="16"/>
  <c r="AF150" i="16"/>
  <c r="AE150" i="16"/>
  <c r="AD150" i="16"/>
  <c r="AC150" i="16"/>
  <c r="AB150" i="16"/>
  <c r="AA150" i="16"/>
  <c r="Z150" i="16"/>
  <c r="Y150" i="16"/>
  <c r="X150" i="16"/>
  <c r="W150" i="16"/>
  <c r="V150" i="16"/>
  <c r="U150" i="16"/>
  <c r="T150" i="16"/>
  <c r="S150" i="16"/>
  <c r="R150" i="16"/>
  <c r="Q150" i="16"/>
  <c r="P150" i="16"/>
  <c r="O150" i="16"/>
  <c r="N150" i="16"/>
  <c r="M150" i="16"/>
  <c r="L150" i="16"/>
  <c r="K150" i="16"/>
  <c r="J150" i="16"/>
  <c r="I150" i="16"/>
  <c r="H150" i="16"/>
  <c r="G150" i="16"/>
  <c r="F150" i="16"/>
  <c r="E150" i="16"/>
  <c r="D150" i="16"/>
  <c r="AG149" i="16"/>
  <c r="AF149" i="16"/>
  <c r="AE149" i="16"/>
  <c r="AD149" i="16"/>
  <c r="AC149" i="16"/>
  <c r="AB149" i="16"/>
  <c r="AA149" i="16"/>
  <c r="Z149" i="16"/>
  <c r="Y149" i="16"/>
  <c r="X149" i="16"/>
  <c r="W149" i="16"/>
  <c r="V149" i="16"/>
  <c r="U149" i="16"/>
  <c r="T149" i="16"/>
  <c r="S149" i="16"/>
  <c r="R149" i="16"/>
  <c r="Q149" i="16"/>
  <c r="P149" i="16"/>
  <c r="O149" i="16"/>
  <c r="N149" i="16"/>
  <c r="M149" i="16"/>
  <c r="L149" i="16"/>
  <c r="K149" i="16"/>
  <c r="J149" i="16"/>
  <c r="I149" i="16"/>
  <c r="H149" i="16"/>
  <c r="G149" i="16"/>
  <c r="F149" i="16"/>
  <c r="E149" i="16"/>
  <c r="D149" i="16"/>
  <c r="AG148" i="16"/>
  <c r="AF148" i="16"/>
  <c r="AE148" i="16"/>
  <c r="AD148" i="16"/>
  <c r="AC148" i="16"/>
  <c r="AB148" i="16"/>
  <c r="AA148" i="16"/>
  <c r="Z148" i="16"/>
  <c r="Y148" i="16"/>
  <c r="X148" i="16"/>
  <c r="W148" i="16"/>
  <c r="V148" i="16"/>
  <c r="U148" i="16"/>
  <c r="T148" i="16"/>
  <c r="S148" i="16"/>
  <c r="R148" i="16"/>
  <c r="Q148" i="16"/>
  <c r="P148" i="16"/>
  <c r="O148" i="16"/>
  <c r="N148" i="16"/>
  <c r="M148" i="16"/>
  <c r="L148" i="16"/>
  <c r="K148" i="16"/>
  <c r="J148" i="16"/>
  <c r="I148" i="16"/>
  <c r="H148" i="16"/>
  <c r="G148" i="16"/>
  <c r="F148" i="16"/>
  <c r="E148" i="16"/>
  <c r="D148" i="16"/>
  <c r="AG147" i="16"/>
  <c r="AF147" i="16"/>
  <c r="AE147" i="16"/>
  <c r="AD147" i="16"/>
  <c r="AC147" i="16"/>
  <c r="AB147" i="16"/>
  <c r="AA147" i="16"/>
  <c r="Z147" i="16"/>
  <c r="Y147" i="16"/>
  <c r="X147" i="16"/>
  <c r="W147" i="16"/>
  <c r="V147" i="16"/>
  <c r="U147" i="16"/>
  <c r="T147" i="16"/>
  <c r="S147" i="16"/>
  <c r="R147" i="16"/>
  <c r="Q147" i="16"/>
  <c r="P147" i="16"/>
  <c r="O147" i="16"/>
  <c r="N147" i="16"/>
  <c r="M147" i="16"/>
  <c r="L147" i="16"/>
  <c r="K147" i="16"/>
  <c r="J147" i="16"/>
  <c r="I147" i="16"/>
  <c r="H147" i="16"/>
  <c r="G147" i="16"/>
  <c r="F147" i="16"/>
  <c r="E147" i="16"/>
  <c r="D147" i="16"/>
  <c r="AG146" i="16"/>
  <c r="AF146" i="16"/>
  <c r="AE146" i="16"/>
  <c r="AD146" i="16"/>
  <c r="AC146" i="16"/>
  <c r="AB146" i="16"/>
  <c r="AA146" i="16"/>
  <c r="Z146" i="16"/>
  <c r="Y146" i="16"/>
  <c r="X146" i="16"/>
  <c r="W146" i="16"/>
  <c r="V146" i="16"/>
  <c r="U146" i="16"/>
  <c r="T146" i="16"/>
  <c r="S146" i="16"/>
  <c r="R146" i="16"/>
  <c r="Q146" i="16"/>
  <c r="P146" i="16"/>
  <c r="O146" i="16"/>
  <c r="N146" i="16"/>
  <c r="M146" i="16"/>
  <c r="L146" i="16"/>
  <c r="K146" i="16"/>
  <c r="J146" i="16"/>
  <c r="I146" i="16"/>
  <c r="H146" i="16"/>
  <c r="G146" i="16"/>
  <c r="F146" i="16"/>
  <c r="E146" i="16"/>
  <c r="D146" i="16"/>
  <c r="AG145" i="16"/>
  <c r="AF145" i="16"/>
  <c r="AE145" i="16"/>
  <c r="AD145" i="16"/>
  <c r="AC145" i="16"/>
  <c r="AB145" i="16"/>
  <c r="AA145" i="16"/>
  <c r="Z145" i="16"/>
  <c r="Y145" i="16"/>
  <c r="X145" i="16"/>
  <c r="W145" i="16"/>
  <c r="V145" i="16"/>
  <c r="U145" i="16"/>
  <c r="T145" i="16"/>
  <c r="S145" i="16"/>
  <c r="R145" i="16"/>
  <c r="Q145" i="16"/>
  <c r="P145" i="16"/>
  <c r="O145" i="16"/>
  <c r="N145" i="16"/>
  <c r="M145" i="16"/>
  <c r="L145" i="16"/>
  <c r="K145" i="16"/>
  <c r="J145" i="16"/>
  <c r="I145" i="16"/>
  <c r="H145" i="16"/>
  <c r="G145" i="16"/>
  <c r="F145" i="16"/>
  <c r="E145" i="16"/>
  <c r="D145" i="16"/>
  <c r="AG143" i="16"/>
  <c r="AF143" i="16"/>
  <c r="AE143" i="16"/>
  <c r="AD143" i="16"/>
  <c r="AC143" i="16"/>
  <c r="AB143" i="16"/>
  <c r="AA143" i="16"/>
  <c r="Z143" i="16"/>
  <c r="Y143" i="16"/>
  <c r="X143" i="16"/>
  <c r="W143" i="16"/>
  <c r="V143" i="16"/>
  <c r="U143" i="16"/>
  <c r="T143" i="16"/>
  <c r="S143" i="16"/>
  <c r="R143" i="16"/>
  <c r="Q143" i="16"/>
  <c r="P143" i="16"/>
  <c r="O143" i="16"/>
  <c r="N143" i="16"/>
  <c r="M143" i="16"/>
  <c r="L143" i="16"/>
  <c r="K143" i="16"/>
  <c r="J143" i="16"/>
  <c r="I143" i="16"/>
  <c r="H143" i="16"/>
  <c r="G143" i="16"/>
  <c r="F143" i="16"/>
  <c r="E143" i="16"/>
  <c r="D143" i="16"/>
  <c r="AG142" i="16"/>
  <c r="AF142" i="16"/>
  <c r="AE142" i="16"/>
  <c r="AD142" i="16"/>
  <c r="AC142" i="16"/>
  <c r="AB142" i="16"/>
  <c r="AA142" i="16"/>
  <c r="Z142" i="16"/>
  <c r="Y142" i="16"/>
  <c r="X142" i="16"/>
  <c r="W142" i="16"/>
  <c r="V142" i="16"/>
  <c r="U142" i="16"/>
  <c r="T142" i="16"/>
  <c r="S142" i="16"/>
  <c r="R142" i="16"/>
  <c r="Q142" i="16"/>
  <c r="P142" i="16"/>
  <c r="O142" i="16"/>
  <c r="N142" i="16"/>
  <c r="M142" i="16"/>
  <c r="L142" i="16"/>
  <c r="K142" i="16"/>
  <c r="J142" i="16"/>
  <c r="I142" i="16"/>
  <c r="H142" i="16"/>
  <c r="G142" i="16"/>
  <c r="F142" i="16"/>
  <c r="E142" i="16"/>
  <c r="D142" i="16"/>
  <c r="AG141" i="16"/>
  <c r="AF141" i="16"/>
  <c r="AE141" i="16"/>
  <c r="AD141" i="16"/>
  <c r="AC141" i="16"/>
  <c r="AB141" i="16"/>
  <c r="AA141" i="16"/>
  <c r="Z141" i="16"/>
  <c r="Y141" i="16"/>
  <c r="X141" i="16"/>
  <c r="W141" i="16"/>
  <c r="V141" i="16"/>
  <c r="U141" i="16"/>
  <c r="T141" i="16"/>
  <c r="S141" i="16"/>
  <c r="R141" i="16"/>
  <c r="Q141" i="16"/>
  <c r="P141" i="16"/>
  <c r="O141" i="16"/>
  <c r="N141" i="16"/>
  <c r="M141" i="16"/>
  <c r="L141" i="16"/>
  <c r="K141" i="16"/>
  <c r="J141" i="16"/>
  <c r="I141" i="16"/>
  <c r="H141" i="16"/>
  <c r="G141" i="16"/>
  <c r="F141" i="16"/>
  <c r="E141" i="16"/>
  <c r="D141" i="16"/>
  <c r="C139" i="16"/>
  <c r="C138" i="16"/>
  <c r="C137" i="16"/>
  <c r="C136" i="16"/>
  <c r="C135" i="16"/>
  <c r="C134" i="16"/>
  <c r="C133" i="16"/>
  <c r="AH132" i="16"/>
  <c r="AH128" i="16" s="1"/>
  <c r="AG132" i="16"/>
  <c r="AG128" i="16" s="1"/>
  <c r="AF132" i="16"/>
  <c r="AF128" i="16" s="1"/>
  <c r="AE132" i="16"/>
  <c r="AE128" i="16" s="1"/>
  <c r="AD132" i="16"/>
  <c r="AD128" i="16" s="1"/>
  <c r="AC132" i="16"/>
  <c r="AB132" i="16"/>
  <c r="AB128" i="16" s="1"/>
  <c r="AA132" i="16"/>
  <c r="AA128" i="16" s="1"/>
  <c r="Z132" i="16"/>
  <c r="Z128" i="16" s="1"/>
  <c r="Y132" i="16"/>
  <c r="X132" i="16"/>
  <c r="X128" i="16" s="1"/>
  <c r="W132" i="16"/>
  <c r="W128" i="16" s="1"/>
  <c r="V132" i="16"/>
  <c r="V128" i="16" s="1"/>
  <c r="U132" i="16"/>
  <c r="U128" i="16" s="1"/>
  <c r="T132" i="16"/>
  <c r="T128" i="16" s="1"/>
  <c r="S132" i="16"/>
  <c r="R132" i="16"/>
  <c r="R128" i="16" s="1"/>
  <c r="Q132" i="16"/>
  <c r="Q128" i="16" s="1"/>
  <c r="P132" i="16"/>
  <c r="P128" i="16" s="1"/>
  <c r="O132" i="16"/>
  <c r="N132" i="16"/>
  <c r="N128" i="16" s="1"/>
  <c r="M132" i="16"/>
  <c r="M128" i="16" s="1"/>
  <c r="L132" i="16"/>
  <c r="L128" i="16" s="1"/>
  <c r="K132" i="16"/>
  <c r="J132" i="16"/>
  <c r="J128" i="16" s="1"/>
  <c r="I132" i="16"/>
  <c r="I128" i="16" s="1"/>
  <c r="H132" i="16"/>
  <c r="H128" i="16" s="1"/>
  <c r="G132" i="16"/>
  <c r="F132" i="16"/>
  <c r="F128" i="16" s="1"/>
  <c r="E132" i="16"/>
  <c r="E128" i="16" s="1"/>
  <c r="D132" i="16"/>
  <c r="D128" i="16" s="1"/>
  <c r="C131" i="16"/>
  <c r="C130" i="16"/>
  <c r="C129" i="16"/>
  <c r="AC128" i="16"/>
  <c r="Y128" i="16"/>
  <c r="S128" i="16"/>
  <c r="O128" i="16"/>
  <c r="K128" i="16"/>
  <c r="G128" i="16"/>
  <c r="AH127" i="16"/>
  <c r="AG127" i="16"/>
  <c r="AF127" i="16"/>
  <c r="AE127" i="16"/>
  <c r="AD127" i="16"/>
  <c r="AC127" i="16"/>
  <c r="AB127" i="16"/>
  <c r="AA127" i="16"/>
  <c r="Z127" i="16"/>
  <c r="Y127" i="16"/>
  <c r="X127" i="16"/>
  <c r="W127" i="16"/>
  <c r="V127" i="16"/>
  <c r="U127" i="16"/>
  <c r="T127" i="16"/>
  <c r="S127" i="16"/>
  <c r="R127" i="16"/>
  <c r="Q127" i="16"/>
  <c r="P127" i="16"/>
  <c r="O127" i="16"/>
  <c r="N127" i="16"/>
  <c r="M127" i="16"/>
  <c r="L127" i="16"/>
  <c r="K127" i="16"/>
  <c r="J127" i="16"/>
  <c r="I127" i="16"/>
  <c r="H127" i="16"/>
  <c r="G127" i="16"/>
  <c r="F127" i="16"/>
  <c r="E127" i="16"/>
  <c r="D127" i="16"/>
  <c r="AH126" i="16"/>
  <c r="AG126" i="16"/>
  <c r="AF126" i="16"/>
  <c r="AE126" i="16"/>
  <c r="AD126" i="16"/>
  <c r="AC126" i="16"/>
  <c r="AB126" i="16"/>
  <c r="AA126" i="16"/>
  <c r="Z126" i="16"/>
  <c r="Y126" i="16"/>
  <c r="X126" i="16"/>
  <c r="W126" i="16"/>
  <c r="V126" i="16"/>
  <c r="U126" i="16"/>
  <c r="T126" i="16"/>
  <c r="S126" i="16"/>
  <c r="R126" i="16"/>
  <c r="Q126" i="16"/>
  <c r="P126" i="16"/>
  <c r="O126" i="16"/>
  <c r="N126" i="16"/>
  <c r="M126" i="16"/>
  <c r="L126" i="16"/>
  <c r="K126" i="16"/>
  <c r="J126" i="16"/>
  <c r="I126" i="16"/>
  <c r="H126" i="16"/>
  <c r="G126" i="16"/>
  <c r="F126" i="16"/>
  <c r="E126" i="16"/>
  <c r="D126" i="16"/>
  <c r="AH125" i="16"/>
  <c r="AG125" i="16"/>
  <c r="AF125" i="16"/>
  <c r="AE125" i="16"/>
  <c r="AD125" i="16"/>
  <c r="AC125" i="16"/>
  <c r="AB125" i="16"/>
  <c r="AA125" i="16"/>
  <c r="Z125" i="16"/>
  <c r="Y125" i="16"/>
  <c r="X125" i="16"/>
  <c r="W125" i="16"/>
  <c r="V125" i="16"/>
  <c r="U125" i="16"/>
  <c r="T125" i="16"/>
  <c r="S125" i="16"/>
  <c r="R125" i="16"/>
  <c r="Q125" i="16"/>
  <c r="P125" i="16"/>
  <c r="O125" i="16"/>
  <c r="N125" i="16"/>
  <c r="M125" i="16"/>
  <c r="L125" i="16"/>
  <c r="K125" i="16"/>
  <c r="J125" i="16"/>
  <c r="I125" i="16"/>
  <c r="H125" i="16"/>
  <c r="G125" i="16"/>
  <c r="F125" i="16"/>
  <c r="E125" i="16"/>
  <c r="D125" i="16"/>
  <c r="AH124" i="16"/>
  <c r="AG124" i="16"/>
  <c r="AF124" i="16"/>
  <c r="AE124" i="16"/>
  <c r="AD124" i="16"/>
  <c r="AC124" i="16"/>
  <c r="AB124" i="16"/>
  <c r="AA124" i="16"/>
  <c r="Z124" i="16"/>
  <c r="Y124" i="16"/>
  <c r="X124" i="16"/>
  <c r="W124" i="16"/>
  <c r="V124" i="16"/>
  <c r="U124" i="16"/>
  <c r="T124" i="16"/>
  <c r="S124" i="16"/>
  <c r="R124" i="16"/>
  <c r="Q124" i="16"/>
  <c r="P124" i="16"/>
  <c r="O124" i="16"/>
  <c r="N124" i="16"/>
  <c r="M124" i="16"/>
  <c r="L124" i="16"/>
  <c r="K124" i="16"/>
  <c r="J124" i="16"/>
  <c r="I124" i="16"/>
  <c r="H124" i="16"/>
  <c r="G124" i="16"/>
  <c r="F124" i="16"/>
  <c r="E124" i="16"/>
  <c r="D124" i="16"/>
  <c r="AH123" i="16"/>
  <c r="AG123" i="16"/>
  <c r="AF123" i="16"/>
  <c r="AE123" i="16"/>
  <c r="AD123" i="16"/>
  <c r="AC123" i="16"/>
  <c r="AB123" i="16"/>
  <c r="AA123" i="16"/>
  <c r="Z123" i="16"/>
  <c r="Y123" i="16"/>
  <c r="X123" i="16"/>
  <c r="W123" i="16"/>
  <c r="V123" i="16"/>
  <c r="U123" i="16"/>
  <c r="T123" i="16"/>
  <c r="S123" i="16"/>
  <c r="R123" i="16"/>
  <c r="Q123" i="16"/>
  <c r="P123" i="16"/>
  <c r="O123" i="16"/>
  <c r="N123" i="16"/>
  <c r="M123" i="16"/>
  <c r="L123" i="16"/>
  <c r="K123" i="16"/>
  <c r="J123" i="16"/>
  <c r="I123" i="16"/>
  <c r="H123" i="16"/>
  <c r="G123" i="16"/>
  <c r="F123" i="16"/>
  <c r="E123" i="16"/>
  <c r="D123" i="16"/>
  <c r="AH122" i="16"/>
  <c r="AG122" i="16"/>
  <c r="AF122" i="16"/>
  <c r="AE122" i="16"/>
  <c r="AD122" i="16"/>
  <c r="AC122" i="16"/>
  <c r="AB122" i="16"/>
  <c r="AA122" i="16"/>
  <c r="Z122" i="16"/>
  <c r="Y122" i="16"/>
  <c r="X122" i="16"/>
  <c r="W122" i="16"/>
  <c r="V122" i="16"/>
  <c r="U122" i="16"/>
  <c r="T122" i="16"/>
  <c r="S122" i="16"/>
  <c r="R122" i="16"/>
  <c r="Q122" i="16"/>
  <c r="P122" i="16"/>
  <c r="O122" i="16"/>
  <c r="N122" i="16"/>
  <c r="M122" i="16"/>
  <c r="L122" i="16"/>
  <c r="K122" i="16"/>
  <c r="J122" i="16"/>
  <c r="I122" i="16"/>
  <c r="H122" i="16"/>
  <c r="G122" i="16"/>
  <c r="F122" i="16"/>
  <c r="E122" i="16"/>
  <c r="D122" i="16"/>
  <c r="AH121" i="16"/>
  <c r="AG121" i="16"/>
  <c r="AF121" i="16"/>
  <c r="AE121" i="16"/>
  <c r="AD121" i="16"/>
  <c r="AC121" i="16"/>
  <c r="AB121" i="16"/>
  <c r="AA121" i="16"/>
  <c r="Z121" i="16"/>
  <c r="Y121" i="16"/>
  <c r="X121" i="16"/>
  <c r="W121" i="16"/>
  <c r="V121" i="16"/>
  <c r="U121" i="16"/>
  <c r="T121" i="16"/>
  <c r="S121" i="16"/>
  <c r="R121" i="16"/>
  <c r="Q121" i="16"/>
  <c r="P121" i="16"/>
  <c r="O121" i="16"/>
  <c r="N121" i="16"/>
  <c r="M121" i="16"/>
  <c r="L121" i="16"/>
  <c r="K121" i="16"/>
  <c r="J121" i="16"/>
  <c r="I121" i="16"/>
  <c r="H121" i="16"/>
  <c r="G121" i="16"/>
  <c r="F121" i="16"/>
  <c r="E121" i="16"/>
  <c r="D121" i="16"/>
  <c r="AH119" i="16"/>
  <c r="AG119" i="16"/>
  <c r="AF119" i="16"/>
  <c r="AE119" i="16"/>
  <c r="AD119" i="16"/>
  <c r="AC119" i="16"/>
  <c r="AB119" i="16"/>
  <c r="AA119" i="16"/>
  <c r="Z119" i="16"/>
  <c r="Y119" i="16"/>
  <c r="X119" i="16"/>
  <c r="W119" i="16"/>
  <c r="V119" i="16"/>
  <c r="U119" i="16"/>
  <c r="T119" i="16"/>
  <c r="S119" i="16"/>
  <c r="R119" i="16"/>
  <c r="Q119" i="16"/>
  <c r="P119" i="16"/>
  <c r="O119" i="16"/>
  <c r="N119" i="16"/>
  <c r="M119" i="16"/>
  <c r="L119" i="16"/>
  <c r="K119" i="16"/>
  <c r="J119" i="16"/>
  <c r="I119" i="16"/>
  <c r="H119" i="16"/>
  <c r="G119" i="16"/>
  <c r="F119" i="16"/>
  <c r="E119" i="16"/>
  <c r="D119" i="16"/>
  <c r="AH118" i="16"/>
  <c r="AG118" i="16"/>
  <c r="AF118" i="16"/>
  <c r="AE118" i="16"/>
  <c r="AD118" i="16"/>
  <c r="AC118" i="16"/>
  <c r="AB118" i="16"/>
  <c r="AA118" i="16"/>
  <c r="Z118" i="16"/>
  <c r="Y118" i="16"/>
  <c r="X118" i="16"/>
  <c r="W118" i="16"/>
  <c r="V118" i="16"/>
  <c r="U118" i="16"/>
  <c r="T118" i="16"/>
  <c r="S118" i="16"/>
  <c r="R118" i="16"/>
  <c r="Q118" i="16"/>
  <c r="P118" i="16"/>
  <c r="O118" i="16"/>
  <c r="N118" i="16"/>
  <c r="M118" i="16"/>
  <c r="L118" i="16"/>
  <c r="K118" i="16"/>
  <c r="J118" i="16"/>
  <c r="I118" i="16"/>
  <c r="H118" i="16"/>
  <c r="G118" i="16"/>
  <c r="F118" i="16"/>
  <c r="E118" i="16"/>
  <c r="D118" i="16"/>
  <c r="AH117" i="16"/>
  <c r="AF117" i="16"/>
  <c r="AE117" i="16"/>
  <c r="AD117" i="16"/>
  <c r="AC117" i="16"/>
  <c r="AB117" i="16"/>
  <c r="AA117" i="16"/>
  <c r="Z117" i="16"/>
  <c r="Y117" i="16"/>
  <c r="X117" i="16"/>
  <c r="W117" i="16"/>
  <c r="V117" i="16"/>
  <c r="U117" i="16"/>
  <c r="T117" i="16"/>
  <c r="S117" i="16"/>
  <c r="R117" i="16"/>
  <c r="Q117" i="16"/>
  <c r="P117" i="16"/>
  <c r="O117" i="16"/>
  <c r="N117" i="16"/>
  <c r="M117" i="16"/>
  <c r="L117" i="16"/>
  <c r="K117" i="16"/>
  <c r="J117" i="16"/>
  <c r="I117" i="16"/>
  <c r="H117" i="16"/>
  <c r="G117" i="16"/>
  <c r="F117" i="16"/>
  <c r="E117" i="16"/>
  <c r="D117" i="16"/>
  <c r="C103" i="16"/>
  <c r="C102" i="16"/>
  <c r="C101" i="16"/>
  <c r="C100" i="16"/>
  <c r="C99" i="16"/>
  <c r="C98" i="16"/>
  <c r="C97" i="16"/>
  <c r="AH96" i="16"/>
  <c r="AH144" i="16" s="1"/>
  <c r="AG96" i="16"/>
  <c r="AF96" i="16"/>
  <c r="AE96" i="16"/>
  <c r="AD96" i="16"/>
  <c r="AC96" i="16"/>
  <c r="AB96" i="16"/>
  <c r="AA96" i="16"/>
  <c r="Z96" i="16"/>
  <c r="Z120" i="16" s="1"/>
  <c r="Y96" i="16"/>
  <c r="X96" i="16"/>
  <c r="X120" i="16" s="1"/>
  <c r="W96" i="16"/>
  <c r="V96" i="16"/>
  <c r="V120" i="16" s="1"/>
  <c r="U96" i="16"/>
  <c r="T96" i="16"/>
  <c r="S96" i="16"/>
  <c r="R96" i="16"/>
  <c r="Q96" i="16"/>
  <c r="P96" i="16"/>
  <c r="O96" i="16"/>
  <c r="N96" i="16"/>
  <c r="N120" i="16" s="1"/>
  <c r="M96" i="16"/>
  <c r="L96" i="16"/>
  <c r="K96" i="16"/>
  <c r="J96" i="16"/>
  <c r="I96" i="16"/>
  <c r="H96" i="16"/>
  <c r="G96" i="16"/>
  <c r="F96" i="16"/>
  <c r="F120" i="16" s="1"/>
  <c r="E96" i="16"/>
  <c r="D96" i="16"/>
  <c r="C95" i="16"/>
  <c r="C94" i="16"/>
  <c r="C93" i="16"/>
  <c r="AH92" i="16"/>
  <c r="AH140" i="16" s="1"/>
  <c r="AG92" i="16"/>
  <c r="AF92" i="16"/>
  <c r="AE92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115" i="16"/>
  <c r="C114" i="16"/>
  <c r="C113" i="16"/>
  <c r="C112" i="16"/>
  <c r="C111" i="16"/>
  <c r="C110" i="16"/>
  <c r="C109" i="16"/>
  <c r="AH108" i="16"/>
  <c r="AH104" i="16" s="1"/>
  <c r="AF108" i="16"/>
  <c r="AF104" i="16" s="1"/>
  <c r="AE108" i="16"/>
  <c r="AE104" i="16" s="1"/>
  <c r="R108" i="16"/>
  <c r="R104" i="16" s="1"/>
  <c r="Q108" i="16"/>
  <c r="Q104" i="16" s="1"/>
  <c r="K108" i="16"/>
  <c r="K104" i="16" s="1"/>
  <c r="J108" i="16"/>
  <c r="J104" i="16" s="1"/>
  <c r="E108" i="16"/>
  <c r="E104" i="16" s="1"/>
  <c r="D108" i="16"/>
  <c r="C107" i="16"/>
  <c r="C106" i="16"/>
  <c r="D104" i="16" l="1"/>
  <c r="C108" i="16"/>
  <c r="C104" i="16" s="1"/>
  <c r="C152" i="16"/>
  <c r="C132" i="16"/>
  <c r="C156" i="16"/>
  <c r="C92" i="16"/>
  <c r="D120" i="16"/>
  <c r="H120" i="16"/>
  <c r="J120" i="16"/>
  <c r="L120" i="16"/>
  <c r="P120" i="16"/>
  <c r="AD120" i="16"/>
  <c r="AF120" i="16"/>
  <c r="AH120" i="16"/>
  <c r="C128" i="16"/>
  <c r="T120" i="16"/>
  <c r="AB120" i="16"/>
  <c r="R120" i="16"/>
  <c r="D164" i="16"/>
  <c r="D140" i="16"/>
  <c r="F164" i="16"/>
  <c r="F140" i="16"/>
  <c r="H164" i="16"/>
  <c r="H140" i="16"/>
  <c r="J164" i="16"/>
  <c r="J140" i="16"/>
  <c r="L164" i="16"/>
  <c r="L140" i="16"/>
  <c r="N164" i="16"/>
  <c r="N140" i="16"/>
  <c r="P164" i="16"/>
  <c r="P140" i="16"/>
  <c r="R164" i="16"/>
  <c r="R140" i="16"/>
  <c r="T164" i="16"/>
  <c r="T140" i="16"/>
  <c r="V164" i="16"/>
  <c r="V140" i="16"/>
  <c r="X164" i="16"/>
  <c r="X140" i="16"/>
  <c r="Z164" i="16"/>
  <c r="Z140" i="16"/>
  <c r="AB164" i="16"/>
  <c r="AB140" i="16"/>
  <c r="AD164" i="16"/>
  <c r="AD140" i="16"/>
  <c r="AF164" i="16"/>
  <c r="AF140" i="16"/>
  <c r="AH164" i="16"/>
  <c r="C166" i="16"/>
  <c r="C142" i="16"/>
  <c r="C96" i="16"/>
  <c r="E168" i="16"/>
  <c r="E144" i="16"/>
  <c r="G168" i="16"/>
  <c r="G144" i="16"/>
  <c r="I168" i="16"/>
  <c r="I144" i="16"/>
  <c r="K168" i="16"/>
  <c r="K144" i="16"/>
  <c r="M168" i="16"/>
  <c r="M144" i="16"/>
  <c r="O168" i="16"/>
  <c r="O144" i="16"/>
  <c r="Q168" i="16"/>
  <c r="Q144" i="16"/>
  <c r="S168" i="16"/>
  <c r="S144" i="16"/>
  <c r="U168" i="16"/>
  <c r="U144" i="16"/>
  <c r="W168" i="16"/>
  <c r="W144" i="16"/>
  <c r="Y168" i="16"/>
  <c r="Y144" i="16"/>
  <c r="AA168" i="16"/>
  <c r="AA144" i="16"/>
  <c r="AC168" i="16"/>
  <c r="AC144" i="16"/>
  <c r="AE168" i="16"/>
  <c r="AE144" i="16"/>
  <c r="AG168" i="16"/>
  <c r="AG144" i="16"/>
  <c r="C169" i="16"/>
  <c r="C145" i="16"/>
  <c r="C171" i="16"/>
  <c r="C147" i="16"/>
  <c r="C173" i="16"/>
  <c r="C149" i="16"/>
  <c r="C175" i="16"/>
  <c r="C151" i="16"/>
  <c r="F116" i="16"/>
  <c r="H116" i="16"/>
  <c r="J116" i="16"/>
  <c r="L116" i="16"/>
  <c r="N116" i="16"/>
  <c r="P116" i="16"/>
  <c r="R116" i="16"/>
  <c r="T116" i="16"/>
  <c r="V116" i="16"/>
  <c r="X116" i="16"/>
  <c r="Z116" i="16"/>
  <c r="AB116" i="16"/>
  <c r="AD116" i="16"/>
  <c r="AF116" i="16"/>
  <c r="AH116" i="16"/>
  <c r="E164" i="16"/>
  <c r="E140" i="16"/>
  <c r="G164" i="16"/>
  <c r="G140" i="16"/>
  <c r="I164" i="16"/>
  <c r="I140" i="16"/>
  <c r="K164" i="16"/>
  <c r="K140" i="16"/>
  <c r="M164" i="16"/>
  <c r="M140" i="16"/>
  <c r="O164" i="16"/>
  <c r="O140" i="16"/>
  <c r="Q164" i="16"/>
  <c r="Q140" i="16"/>
  <c r="S164" i="16"/>
  <c r="S140" i="16"/>
  <c r="U164" i="16"/>
  <c r="U140" i="16"/>
  <c r="W164" i="16"/>
  <c r="W140" i="16"/>
  <c r="Y164" i="16"/>
  <c r="Y140" i="16"/>
  <c r="AA164" i="16"/>
  <c r="AA140" i="16"/>
  <c r="AC164" i="16"/>
  <c r="AC140" i="16"/>
  <c r="AE164" i="16"/>
  <c r="AE140" i="16"/>
  <c r="AG164" i="16"/>
  <c r="AG140" i="16"/>
  <c r="C165" i="16"/>
  <c r="C141" i="16"/>
  <c r="C167" i="16"/>
  <c r="C143" i="16"/>
  <c r="D168" i="16"/>
  <c r="D144" i="16"/>
  <c r="F168" i="16"/>
  <c r="F144" i="16"/>
  <c r="H168" i="16"/>
  <c r="H144" i="16"/>
  <c r="J168" i="16"/>
  <c r="J144" i="16"/>
  <c r="L168" i="16"/>
  <c r="L144" i="16"/>
  <c r="N168" i="16"/>
  <c r="N144" i="16"/>
  <c r="P168" i="16"/>
  <c r="P144" i="16"/>
  <c r="R168" i="16"/>
  <c r="R144" i="16"/>
  <c r="T168" i="16"/>
  <c r="T144" i="16"/>
  <c r="V168" i="16"/>
  <c r="V144" i="16"/>
  <c r="X168" i="16"/>
  <c r="X144" i="16"/>
  <c r="Z168" i="16"/>
  <c r="Z144" i="16"/>
  <c r="AB168" i="16"/>
  <c r="AB144" i="16"/>
  <c r="AD168" i="16"/>
  <c r="AD144" i="16"/>
  <c r="AF168" i="16"/>
  <c r="AF144" i="16"/>
  <c r="AH168" i="16"/>
  <c r="C170" i="16"/>
  <c r="C146" i="16"/>
  <c r="C172" i="16"/>
  <c r="C148" i="16"/>
  <c r="C174" i="16"/>
  <c r="C150" i="16"/>
  <c r="E116" i="16"/>
  <c r="G116" i="16"/>
  <c r="I116" i="16"/>
  <c r="K116" i="16"/>
  <c r="M116" i="16"/>
  <c r="O116" i="16"/>
  <c r="Q116" i="16"/>
  <c r="S116" i="16"/>
  <c r="U116" i="16"/>
  <c r="W116" i="16"/>
  <c r="Y116" i="16"/>
  <c r="AA116" i="16"/>
  <c r="AC116" i="16"/>
  <c r="AE116" i="16"/>
  <c r="C118" i="16"/>
  <c r="C119" i="16"/>
  <c r="E120" i="16"/>
  <c r="G120" i="16"/>
  <c r="I120" i="16"/>
  <c r="K120" i="16"/>
  <c r="M120" i="16"/>
  <c r="O120" i="16"/>
  <c r="Q120" i="16"/>
  <c r="S120" i="16"/>
  <c r="U120" i="16"/>
  <c r="W120" i="16"/>
  <c r="Y120" i="16"/>
  <c r="AA120" i="16"/>
  <c r="AC120" i="16"/>
  <c r="AE120" i="16"/>
  <c r="AG120" i="16"/>
  <c r="C121" i="16"/>
  <c r="C122" i="16"/>
  <c r="C123" i="16"/>
  <c r="C124" i="16"/>
  <c r="C125" i="16"/>
  <c r="C126" i="16"/>
  <c r="C127" i="16"/>
  <c r="E78" i="16"/>
  <c r="D116" i="16" l="1"/>
  <c r="C140" i="16"/>
  <c r="C164" i="16"/>
  <c r="C168" i="16"/>
  <c r="C144" i="16"/>
  <c r="C120" i="16"/>
  <c r="AH88" i="16" l="1"/>
  <c r="AG88" i="16"/>
  <c r="AF88" i="16"/>
  <c r="AE88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AH87" i="16"/>
  <c r="AG87" i="16"/>
  <c r="AF87" i="16"/>
  <c r="AE87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AH86" i="16"/>
  <c r="AG86" i="16"/>
  <c r="AF86" i="16"/>
  <c r="AE86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AH85" i="16"/>
  <c r="AG85" i="16"/>
  <c r="AF85" i="16"/>
  <c r="AE85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AH84" i="16"/>
  <c r="AG84" i="16"/>
  <c r="AF84" i="16"/>
  <c r="AE84" i="16"/>
  <c r="AD84" i="16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AH83" i="16"/>
  <c r="AG83" i="16"/>
  <c r="AF83" i="16"/>
  <c r="AE83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AH82" i="16"/>
  <c r="AG82" i="16"/>
  <c r="AF82" i="16"/>
  <c r="AE82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AH80" i="16"/>
  <c r="AG80" i="16"/>
  <c r="AF80" i="16"/>
  <c r="AE80" i="16"/>
  <c r="AD80" i="16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AH79" i="16"/>
  <c r="AG79" i="16"/>
  <c r="AF79" i="16"/>
  <c r="AE79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AH78" i="16"/>
  <c r="AG78" i="16"/>
  <c r="AF78" i="16"/>
  <c r="AE78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D78" i="16"/>
  <c r="AH64" i="16"/>
  <c r="AG64" i="16"/>
  <c r="AF64" i="16"/>
  <c r="AE64" i="16"/>
  <c r="AD64" i="16"/>
  <c r="AC64" i="16"/>
  <c r="AB64" i="16"/>
  <c r="AA64" i="16"/>
  <c r="Z64" i="16"/>
  <c r="Y64" i="16"/>
  <c r="X64" i="16"/>
  <c r="W64" i="16"/>
  <c r="V64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H64" i="16"/>
  <c r="G64" i="16"/>
  <c r="F64" i="16"/>
  <c r="E64" i="16"/>
  <c r="D64" i="16"/>
  <c r="AH63" i="16"/>
  <c r="AG63" i="16"/>
  <c r="AF63" i="16"/>
  <c r="AE63" i="16"/>
  <c r="AD63" i="16"/>
  <c r="AC63" i="16"/>
  <c r="AB63" i="16"/>
  <c r="AA63" i="16"/>
  <c r="Z63" i="16"/>
  <c r="Y63" i="16"/>
  <c r="X63" i="16"/>
  <c r="W63" i="16"/>
  <c r="V63" i="16"/>
  <c r="U63" i="16"/>
  <c r="T63" i="16"/>
  <c r="S63" i="16"/>
  <c r="R63" i="16"/>
  <c r="Q63" i="16"/>
  <c r="P63" i="16"/>
  <c r="O63" i="16"/>
  <c r="N63" i="16"/>
  <c r="M63" i="16"/>
  <c r="L63" i="16"/>
  <c r="K63" i="16"/>
  <c r="J63" i="16"/>
  <c r="I63" i="16"/>
  <c r="H63" i="16"/>
  <c r="G63" i="16"/>
  <c r="F63" i="16"/>
  <c r="E63" i="16"/>
  <c r="D63" i="16"/>
  <c r="AH62" i="16"/>
  <c r="AG62" i="16"/>
  <c r="AF62" i="16"/>
  <c r="AE62" i="16"/>
  <c r="AD62" i="16"/>
  <c r="AC62" i="16"/>
  <c r="AB62" i="16"/>
  <c r="AA62" i="16"/>
  <c r="Z62" i="16"/>
  <c r="Y62" i="16"/>
  <c r="X62" i="16"/>
  <c r="W62" i="16"/>
  <c r="V62" i="16"/>
  <c r="U62" i="16"/>
  <c r="T62" i="16"/>
  <c r="S62" i="16"/>
  <c r="R62" i="16"/>
  <c r="Q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AH61" i="16"/>
  <c r="AG61" i="16"/>
  <c r="AF61" i="16"/>
  <c r="AE61" i="16"/>
  <c r="AD61" i="16"/>
  <c r="AC61" i="16"/>
  <c r="AB61" i="16"/>
  <c r="AA61" i="16"/>
  <c r="Z61" i="16"/>
  <c r="Y61" i="16"/>
  <c r="X61" i="16"/>
  <c r="W61" i="16"/>
  <c r="V61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AH60" i="16"/>
  <c r="AG60" i="16"/>
  <c r="AF60" i="16"/>
  <c r="AE60" i="16"/>
  <c r="AD60" i="16"/>
  <c r="AC60" i="16"/>
  <c r="AB60" i="16"/>
  <c r="AA60" i="16"/>
  <c r="Z60" i="16"/>
  <c r="Y60" i="16"/>
  <c r="X60" i="16"/>
  <c r="W60" i="16"/>
  <c r="V60" i="16"/>
  <c r="U60" i="16"/>
  <c r="T60" i="16"/>
  <c r="S60" i="16"/>
  <c r="R60" i="16"/>
  <c r="Q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AH59" i="16"/>
  <c r="AG59" i="16"/>
  <c r="AF59" i="16"/>
  <c r="AE59" i="16"/>
  <c r="AD59" i="16"/>
  <c r="AC59" i="16"/>
  <c r="AB59" i="16"/>
  <c r="AA59" i="16"/>
  <c r="Z59" i="16"/>
  <c r="Y59" i="16"/>
  <c r="X59" i="16"/>
  <c r="W59" i="16"/>
  <c r="V59" i="16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AH58" i="16"/>
  <c r="AG58" i="16"/>
  <c r="AF58" i="16"/>
  <c r="AE58" i="16"/>
  <c r="AD58" i="16"/>
  <c r="AC58" i="16"/>
  <c r="AB58" i="16"/>
  <c r="AA58" i="16"/>
  <c r="Z58" i="16"/>
  <c r="Y58" i="16"/>
  <c r="X58" i="16"/>
  <c r="W58" i="16"/>
  <c r="V58" i="16"/>
  <c r="U58" i="16"/>
  <c r="T58" i="16"/>
  <c r="S58" i="16"/>
  <c r="R58" i="16"/>
  <c r="Q58" i="16"/>
  <c r="P58" i="16"/>
  <c r="O58" i="16"/>
  <c r="N58" i="16"/>
  <c r="M58" i="16"/>
  <c r="L58" i="16"/>
  <c r="K58" i="16"/>
  <c r="J58" i="16"/>
  <c r="I58" i="16"/>
  <c r="H58" i="16"/>
  <c r="G58" i="16"/>
  <c r="F58" i="16"/>
  <c r="E58" i="16"/>
  <c r="D58" i="16"/>
  <c r="AH56" i="16"/>
  <c r="AG56" i="16"/>
  <c r="AF56" i="16"/>
  <c r="AE56" i="16"/>
  <c r="AD56" i="16"/>
  <c r="AC56" i="16"/>
  <c r="AB56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O56" i="16"/>
  <c r="N56" i="16"/>
  <c r="M56" i="16"/>
  <c r="L56" i="16"/>
  <c r="K56" i="16"/>
  <c r="J56" i="16"/>
  <c r="I56" i="16"/>
  <c r="H56" i="16"/>
  <c r="G56" i="16"/>
  <c r="F56" i="16"/>
  <c r="E56" i="16"/>
  <c r="D56" i="16"/>
  <c r="AH55" i="16"/>
  <c r="AG55" i="16"/>
  <c r="AF55" i="16"/>
  <c r="AE55" i="16"/>
  <c r="AD55" i="16"/>
  <c r="AC55" i="16"/>
  <c r="AB55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D55" i="16"/>
  <c r="AH54" i="16"/>
  <c r="AG54" i="16"/>
  <c r="AF54" i="16"/>
  <c r="AE54" i="16"/>
  <c r="AD54" i="16"/>
  <c r="AC54" i="16"/>
  <c r="AB54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AH40" i="16"/>
  <c r="AG40" i="16"/>
  <c r="AF40" i="16"/>
  <c r="AE40" i="16"/>
  <c r="AD40" i="16"/>
  <c r="AC40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AH39" i="16"/>
  <c r="AG39" i="16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AH38" i="16"/>
  <c r="AG38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AH34" i="16"/>
  <c r="AG34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AH32" i="16"/>
  <c r="AG32" i="16"/>
  <c r="AF32" i="16"/>
  <c r="AE32" i="16"/>
  <c r="AD32" i="16"/>
  <c r="AC32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AH31" i="16"/>
  <c r="AG31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76" i="16"/>
  <c r="C75" i="16"/>
  <c r="C74" i="16"/>
  <c r="C73" i="16"/>
  <c r="C72" i="16"/>
  <c r="C71" i="16"/>
  <c r="C70" i="16"/>
  <c r="AH69" i="16"/>
  <c r="AG69" i="16"/>
  <c r="AF69" i="16"/>
  <c r="AE69" i="16"/>
  <c r="AD69" i="16"/>
  <c r="AC69" i="16"/>
  <c r="AB69" i="16"/>
  <c r="AA69" i="16"/>
  <c r="Z69" i="16"/>
  <c r="Y69" i="16"/>
  <c r="X69" i="16"/>
  <c r="W69" i="16"/>
  <c r="V69" i="16"/>
  <c r="U69" i="16"/>
  <c r="T69" i="16"/>
  <c r="S69" i="16"/>
  <c r="R69" i="16"/>
  <c r="Q69" i="16"/>
  <c r="P69" i="16"/>
  <c r="O69" i="16"/>
  <c r="N69" i="16"/>
  <c r="M69" i="16"/>
  <c r="L69" i="16"/>
  <c r="K69" i="16"/>
  <c r="J69" i="16"/>
  <c r="I69" i="16"/>
  <c r="H69" i="16"/>
  <c r="G69" i="16"/>
  <c r="F69" i="16"/>
  <c r="E69" i="16"/>
  <c r="D69" i="16"/>
  <c r="C68" i="16"/>
  <c r="C67" i="16"/>
  <c r="C66" i="16"/>
  <c r="AH65" i="16"/>
  <c r="AG65" i="16"/>
  <c r="AF65" i="16"/>
  <c r="AE65" i="16"/>
  <c r="AD65" i="16"/>
  <c r="AC65" i="16"/>
  <c r="AB65" i="16"/>
  <c r="AA65" i="16"/>
  <c r="Z65" i="16"/>
  <c r="Y65" i="16"/>
  <c r="X65" i="16"/>
  <c r="W65" i="16"/>
  <c r="V65" i="16"/>
  <c r="U65" i="16"/>
  <c r="T65" i="16"/>
  <c r="S65" i="16"/>
  <c r="R65" i="16"/>
  <c r="Q65" i="16"/>
  <c r="P65" i="16"/>
  <c r="O65" i="16"/>
  <c r="N65" i="16"/>
  <c r="M65" i="16"/>
  <c r="L65" i="16"/>
  <c r="K65" i="16"/>
  <c r="J65" i="16"/>
  <c r="I65" i="16"/>
  <c r="H65" i="16"/>
  <c r="G65" i="16"/>
  <c r="F65" i="16"/>
  <c r="E65" i="16"/>
  <c r="D65" i="16"/>
  <c r="C52" i="16"/>
  <c r="C51" i="16"/>
  <c r="C50" i="16"/>
  <c r="C49" i="16"/>
  <c r="C48" i="16"/>
  <c r="C47" i="16"/>
  <c r="C46" i="16"/>
  <c r="AH45" i="16"/>
  <c r="AG45" i="16"/>
  <c r="AF45" i="16"/>
  <c r="AE45" i="16"/>
  <c r="AD45" i="16"/>
  <c r="AC45" i="16"/>
  <c r="AB45" i="16"/>
  <c r="AA45" i="16"/>
  <c r="Z45" i="16"/>
  <c r="Y45" i="16"/>
  <c r="X45" i="16"/>
  <c r="X41" i="16" s="1"/>
  <c r="W45" i="16"/>
  <c r="V45" i="16"/>
  <c r="U45" i="16"/>
  <c r="T45" i="16"/>
  <c r="T41" i="16" s="1"/>
  <c r="S45" i="16"/>
  <c r="S41" i="16" s="1"/>
  <c r="R45" i="16"/>
  <c r="R41" i="16" s="1"/>
  <c r="Q45" i="16"/>
  <c r="P45" i="16"/>
  <c r="P41" i="16" s="1"/>
  <c r="O45" i="16"/>
  <c r="O41" i="16" s="1"/>
  <c r="N45" i="16"/>
  <c r="N41" i="16" s="1"/>
  <c r="M45" i="16"/>
  <c r="L45" i="16"/>
  <c r="K45" i="16"/>
  <c r="J45" i="16"/>
  <c r="I45" i="16"/>
  <c r="H45" i="16"/>
  <c r="G45" i="16"/>
  <c r="F45" i="16"/>
  <c r="E45" i="16"/>
  <c r="D45" i="16"/>
  <c r="C44" i="16"/>
  <c r="C43" i="16"/>
  <c r="C42" i="16"/>
  <c r="AH41" i="16"/>
  <c r="AG41" i="16"/>
  <c r="AF41" i="16"/>
  <c r="AE41" i="16"/>
  <c r="AD41" i="16"/>
  <c r="AC41" i="16"/>
  <c r="AB41" i="16"/>
  <c r="AA41" i="16"/>
  <c r="Z41" i="16"/>
  <c r="Y41" i="16"/>
  <c r="W41" i="16"/>
  <c r="V41" i="16"/>
  <c r="U41" i="16"/>
  <c r="Q41" i="16"/>
  <c r="M41" i="16"/>
  <c r="L41" i="16"/>
  <c r="K41" i="16"/>
  <c r="J41" i="16"/>
  <c r="I41" i="16"/>
  <c r="H41" i="16"/>
  <c r="G41" i="16"/>
  <c r="F41" i="16"/>
  <c r="E41" i="16"/>
  <c r="D41" i="16"/>
  <c r="C16" i="16"/>
  <c r="C15" i="16"/>
  <c r="C14" i="16"/>
  <c r="C13" i="16"/>
  <c r="C12" i="16"/>
  <c r="C11" i="16"/>
  <c r="C10" i="16"/>
  <c r="AH9" i="16"/>
  <c r="AH5" i="16" s="1"/>
  <c r="AG9" i="16"/>
  <c r="AF9" i="16"/>
  <c r="AF5" i="16" s="1"/>
  <c r="AE9" i="16"/>
  <c r="AE5" i="16" s="1"/>
  <c r="AD9" i="16"/>
  <c r="AD5" i="16" s="1"/>
  <c r="AC9" i="16"/>
  <c r="AC5" i="16" s="1"/>
  <c r="AB5" i="16"/>
  <c r="Z5" i="16"/>
  <c r="X5" i="16"/>
  <c r="V5" i="16"/>
  <c r="T5" i="16"/>
  <c r="R5" i="16"/>
  <c r="C8" i="16"/>
  <c r="C7" i="16"/>
  <c r="C6" i="16"/>
  <c r="AG5" i="16"/>
  <c r="AA5" i="16"/>
  <c r="Y5" i="16"/>
  <c r="W5" i="16"/>
  <c r="U5" i="16"/>
  <c r="S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21" i="16"/>
  <c r="T17" i="16" s="1"/>
  <c r="U21" i="16"/>
  <c r="U17" i="16" s="1"/>
  <c r="V17" i="16"/>
  <c r="W17" i="16"/>
  <c r="X17" i="16"/>
  <c r="Y17" i="16"/>
  <c r="Z17" i="16"/>
  <c r="AA21" i="16"/>
  <c r="AA17" i="16" s="1"/>
  <c r="AB21" i="16"/>
  <c r="AB17" i="16" s="1"/>
  <c r="AC21" i="16"/>
  <c r="AC17" i="16" s="1"/>
  <c r="AD21" i="16"/>
  <c r="AD17" i="16" s="1"/>
  <c r="AE21" i="16"/>
  <c r="AE17" i="16" s="1"/>
  <c r="AF21" i="16"/>
  <c r="AF17" i="16" s="1"/>
  <c r="AG21" i="16"/>
  <c r="AG17" i="16" s="1"/>
  <c r="AH21" i="16"/>
  <c r="AH17" i="16" s="1"/>
  <c r="C26" i="16"/>
  <c r="C25" i="16"/>
  <c r="C28" i="16"/>
  <c r="C27" i="16"/>
  <c r="C22" i="16"/>
  <c r="C23" i="16"/>
  <c r="C19" i="16"/>
  <c r="C24" i="16"/>
  <c r="C18" i="16"/>
  <c r="C20" i="16"/>
  <c r="C65" i="16" l="1"/>
  <c r="C69" i="16"/>
  <c r="C45" i="16"/>
  <c r="C41" i="16"/>
  <c r="E33" i="16"/>
  <c r="G33" i="16"/>
  <c r="C34" i="16"/>
  <c r="C36" i="16"/>
  <c r="C38" i="16"/>
  <c r="C40" i="16"/>
  <c r="E77" i="16"/>
  <c r="E53" i="16"/>
  <c r="G77" i="16"/>
  <c r="G53" i="16"/>
  <c r="I77" i="16"/>
  <c r="I53" i="16"/>
  <c r="K77" i="16"/>
  <c r="K53" i="16"/>
  <c r="M77" i="16"/>
  <c r="M53" i="16"/>
  <c r="O77" i="16"/>
  <c r="O53" i="16"/>
  <c r="Q77" i="16"/>
  <c r="Q53" i="16"/>
  <c r="S77" i="16"/>
  <c r="S53" i="16"/>
  <c r="U77" i="16"/>
  <c r="U53" i="16"/>
  <c r="W77" i="16"/>
  <c r="W53" i="16"/>
  <c r="Y77" i="16"/>
  <c r="Y53" i="16"/>
  <c r="AA77" i="16"/>
  <c r="AA53" i="16"/>
  <c r="AC77" i="16"/>
  <c r="AC53" i="16"/>
  <c r="AE77" i="16"/>
  <c r="AE53" i="16"/>
  <c r="AG77" i="16"/>
  <c r="AG53" i="16"/>
  <c r="C78" i="16"/>
  <c r="C54" i="16"/>
  <c r="C80" i="16"/>
  <c r="C56" i="16"/>
  <c r="D81" i="16"/>
  <c r="D57" i="16"/>
  <c r="F81" i="16"/>
  <c r="F57" i="16"/>
  <c r="H81" i="16"/>
  <c r="H57" i="16"/>
  <c r="J81" i="16"/>
  <c r="J57" i="16"/>
  <c r="L81" i="16"/>
  <c r="L57" i="16"/>
  <c r="N81" i="16"/>
  <c r="N57" i="16"/>
  <c r="P81" i="16"/>
  <c r="P57" i="16"/>
  <c r="R81" i="16"/>
  <c r="R57" i="16"/>
  <c r="T81" i="16"/>
  <c r="T57" i="16"/>
  <c r="V81" i="16"/>
  <c r="V57" i="16"/>
  <c r="X81" i="16"/>
  <c r="X57" i="16"/>
  <c r="Z81" i="16"/>
  <c r="Z57" i="16"/>
  <c r="AB81" i="16"/>
  <c r="AB57" i="16"/>
  <c r="AD81" i="16"/>
  <c r="AD57" i="16"/>
  <c r="AF81" i="16"/>
  <c r="AF57" i="16"/>
  <c r="AH81" i="16"/>
  <c r="AH57" i="16"/>
  <c r="C83" i="16"/>
  <c r="C59" i="16"/>
  <c r="C85" i="16"/>
  <c r="C61" i="16"/>
  <c r="C87" i="16"/>
  <c r="C63" i="16"/>
  <c r="C30" i="16"/>
  <c r="C32" i="16"/>
  <c r="E29" i="16"/>
  <c r="G29" i="16"/>
  <c r="I29" i="16"/>
  <c r="K29" i="16"/>
  <c r="M29" i="16"/>
  <c r="O29" i="16"/>
  <c r="Q29" i="16"/>
  <c r="S29" i="16"/>
  <c r="U29" i="16"/>
  <c r="W29" i="16"/>
  <c r="Y29" i="16"/>
  <c r="AA29" i="16"/>
  <c r="AC29" i="16"/>
  <c r="AE29" i="16"/>
  <c r="AG29" i="16"/>
  <c r="J33" i="16"/>
  <c r="N33" i="16"/>
  <c r="R33" i="16"/>
  <c r="V33" i="16"/>
  <c r="Z33" i="16"/>
  <c r="AD33" i="16"/>
  <c r="AH33" i="16"/>
  <c r="C5" i="16"/>
  <c r="D77" i="16"/>
  <c r="D53" i="16"/>
  <c r="F77" i="16"/>
  <c r="F53" i="16"/>
  <c r="H77" i="16"/>
  <c r="H53" i="16"/>
  <c r="J77" i="16"/>
  <c r="J53" i="16"/>
  <c r="L77" i="16"/>
  <c r="L53" i="16"/>
  <c r="N77" i="16"/>
  <c r="N53" i="16"/>
  <c r="P77" i="16"/>
  <c r="P53" i="16"/>
  <c r="R77" i="16"/>
  <c r="R53" i="16"/>
  <c r="T77" i="16"/>
  <c r="T53" i="16"/>
  <c r="V77" i="16"/>
  <c r="V53" i="16"/>
  <c r="X77" i="16"/>
  <c r="X53" i="16"/>
  <c r="Z77" i="16"/>
  <c r="Z53" i="16"/>
  <c r="AB77" i="16"/>
  <c r="AB53" i="16"/>
  <c r="AD77" i="16"/>
  <c r="AD53" i="16"/>
  <c r="AF77" i="16"/>
  <c r="AF53" i="16"/>
  <c r="AH77" i="16"/>
  <c r="AH53" i="16"/>
  <c r="C79" i="16"/>
  <c r="C55" i="16"/>
  <c r="C9" i="16"/>
  <c r="E81" i="16"/>
  <c r="E57" i="16"/>
  <c r="G81" i="16"/>
  <c r="G57" i="16"/>
  <c r="I81" i="16"/>
  <c r="I57" i="16"/>
  <c r="I33" i="16"/>
  <c r="K81" i="16"/>
  <c r="K57" i="16"/>
  <c r="K33" i="16"/>
  <c r="M81" i="16"/>
  <c r="M57" i="16"/>
  <c r="M33" i="16"/>
  <c r="O81" i="16"/>
  <c r="O57" i="16"/>
  <c r="O33" i="16"/>
  <c r="Q81" i="16"/>
  <c r="Q57" i="16"/>
  <c r="Q33" i="16"/>
  <c r="S81" i="16"/>
  <c r="S57" i="16"/>
  <c r="S33" i="16"/>
  <c r="U81" i="16"/>
  <c r="U57" i="16"/>
  <c r="U33" i="16"/>
  <c r="W81" i="16"/>
  <c r="W57" i="16"/>
  <c r="W33" i="16"/>
  <c r="Y81" i="16"/>
  <c r="Y57" i="16"/>
  <c r="Y33" i="16"/>
  <c r="AA81" i="16"/>
  <c r="AA57" i="16"/>
  <c r="AA33" i="16"/>
  <c r="AC81" i="16"/>
  <c r="AC57" i="16"/>
  <c r="AC33" i="16"/>
  <c r="AE81" i="16"/>
  <c r="AE57" i="16"/>
  <c r="AE33" i="16"/>
  <c r="AG81" i="16"/>
  <c r="AG57" i="16"/>
  <c r="AG33" i="16"/>
  <c r="C82" i="16"/>
  <c r="C58" i="16"/>
  <c r="C84" i="16"/>
  <c r="C60" i="16"/>
  <c r="C86" i="16"/>
  <c r="C62" i="16"/>
  <c r="C88" i="16"/>
  <c r="C64" i="16"/>
  <c r="C31" i="16"/>
  <c r="C35" i="16"/>
  <c r="C37" i="16"/>
  <c r="C39" i="16"/>
  <c r="F29" i="16"/>
  <c r="H29" i="16"/>
  <c r="J29" i="16"/>
  <c r="L29" i="16"/>
  <c r="N29" i="16"/>
  <c r="P29" i="16"/>
  <c r="R29" i="16"/>
  <c r="T29" i="16"/>
  <c r="V29" i="16"/>
  <c r="X29" i="16"/>
  <c r="Z29" i="16"/>
  <c r="AB29" i="16"/>
  <c r="AD29" i="16"/>
  <c r="AF29" i="16"/>
  <c r="AH29" i="16"/>
  <c r="D33" i="16"/>
  <c r="F33" i="16"/>
  <c r="H33" i="16"/>
  <c r="L33" i="16"/>
  <c r="P33" i="16"/>
  <c r="T33" i="16"/>
  <c r="X33" i="16"/>
  <c r="AB33" i="16"/>
  <c r="AF33" i="16"/>
  <c r="C21" i="16"/>
  <c r="D17" i="16"/>
  <c r="C17" i="16" s="1"/>
  <c r="D29" i="16" l="1"/>
  <c r="C81" i="16"/>
  <c r="C57" i="16"/>
  <c r="C33" i="16"/>
  <c r="C77" i="16"/>
  <c r="C53" i="16"/>
  <c r="C29" i="16"/>
  <c r="E5" i="11" l="1"/>
  <c r="C9" i="11" l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D6" i="11"/>
  <c r="D7" i="11" s="1"/>
  <c r="D8" i="11" s="1"/>
  <c r="D9" i="11" s="1"/>
  <c r="D10" i="11" s="1"/>
  <c r="B6" i="11"/>
  <c r="E6" i="11" s="1"/>
  <c r="B7" i="11" l="1"/>
  <c r="D11" i="11"/>
  <c r="D12" i="11" s="1"/>
  <c r="D13" i="11" s="1"/>
  <c r="D14" i="11" s="1"/>
  <c r="D15" i="11" s="1"/>
  <c r="B8" i="11" l="1"/>
  <c r="E7" i="11"/>
  <c r="D16" i="11"/>
  <c r="D17" i="11" s="1"/>
  <c r="D18" i="11" s="1"/>
  <c r="D19" i="11" s="1"/>
  <c r="D20" i="11" s="1"/>
  <c r="D21" i="11" l="1"/>
  <c r="D22" i="11" s="1"/>
  <c r="D23" i="11" s="1"/>
  <c r="D24" i="11" s="1"/>
  <c r="D25" i="11" s="1"/>
  <c r="D26" i="11" s="1"/>
  <c r="D27" i="11" s="1"/>
  <c r="B9" i="11"/>
  <c r="E8" i="11"/>
  <c r="D28" i="11" l="1"/>
  <c r="E27" i="11"/>
  <c r="E9" i="11"/>
  <c r="B12" i="11"/>
  <c r="B10" i="11"/>
  <c r="B13" i="11" l="1"/>
  <c r="E12" i="11"/>
  <c r="B11" i="11"/>
  <c r="E11" i="11" s="1"/>
  <c r="E10" i="11"/>
  <c r="D29" i="11"/>
  <c r="E28" i="11"/>
  <c r="E29" i="11" l="1"/>
  <c r="D30" i="11"/>
  <c r="B14" i="11"/>
  <c r="E13" i="11"/>
  <c r="D31" i="11" l="1"/>
  <c r="E30" i="11"/>
  <c r="B15" i="11"/>
  <c r="E14" i="11"/>
  <c r="E15" i="11" l="1"/>
  <c r="B16" i="11"/>
  <c r="D32" i="11"/>
  <c r="E31" i="11"/>
  <c r="E16" i="11" l="1"/>
  <c r="B17" i="11"/>
  <c r="D33" i="11"/>
  <c r="E32" i="11"/>
  <c r="AG117" i="16"/>
  <c r="AG116" i="16"/>
  <c r="E17" i="11" l="1"/>
  <c r="B18" i="11"/>
  <c r="D34" i="11"/>
  <c r="E34" i="11" s="1"/>
  <c r="E33" i="11"/>
  <c r="C117" i="16"/>
  <c r="C116" i="16"/>
  <c r="E18" i="11" l="1"/>
  <c r="B19" i="11"/>
  <c r="B20" i="11" l="1"/>
  <c r="E19" i="11"/>
  <c r="B21" i="11" l="1"/>
  <c r="E20" i="11"/>
  <c r="B22" i="11" l="1"/>
  <c r="E21" i="11"/>
  <c r="B23" i="11" l="1"/>
  <c r="E22" i="11"/>
  <c r="B24" i="11" l="1"/>
  <c r="E23" i="11"/>
  <c r="B25" i="11" l="1"/>
  <c r="E24" i="11"/>
  <c r="B26" i="11" l="1"/>
  <c r="E26" i="11" s="1"/>
  <c r="E25" i="11"/>
</calcChain>
</file>

<file path=xl/sharedStrings.xml><?xml version="1.0" encoding="utf-8"?>
<sst xmlns="http://schemas.openxmlformats.org/spreadsheetml/2006/main" count="547" uniqueCount="68">
  <si>
    <t>Day</t>
  </si>
  <si>
    <t>Daily Sales Performance January 2018</t>
  </si>
  <si>
    <t>-</t>
  </si>
  <si>
    <t>Gap (Nov17 - Jan18)</t>
  </si>
  <si>
    <t>vs Dec17</t>
  </si>
  <si>
    <t>Jan18 Result</t>
  </si>
  <si>
    <t>vs Nov17</t>
  </si>
  <si>
    <t>1.0 Application - Sarawak</t>
  </si>
  <si>
    <t>Total</t>
  </si>
  <si>
    <t>Grand Total</t>
  </si>
  <si>
    <t xml:space="preserve">Sarawak </t>
  </si>
  <si>
    <t xml:space="preserve">Sabah </t>
  </si>
  <si>
    <t>Result vs. Target</t>
  </si>
  <si>
    <t xml:space="preserve">1st 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</si>
  <si>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</si>
  <si>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</si>
  <si>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</si>
  <si>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</si>
  <si>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</si>
  <si>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</si>
  <si>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</si>
  <si>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</si>
  <si>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</si>
  <si>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</si>
  <si>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</si>
  <si>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</si>
  <si>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</si>
  <si>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</si>
  <si>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</si>
  <si>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</si>
  <si>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</si>
  <si>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</si>
  <si>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</si>
  <si>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</si>
  <si>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</si>
  <si>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</si>
  <si>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</si>
  <si>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</si>
  <si>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</si>
  <si>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</si>
  <si>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</si>
  <si>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</si>
  <si>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</si>
  <si>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</si>
  <si>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Northern Region</t>
  </si>
  <si>
    <t>Central region</t>
  </si>
  <si>
    <t>Southern Region</t>
  </si>
  <si>
    <t>Eastern Region</t>
  </si>
  <si>
    <t>East Malaysia Region</t>
  </si>
  <si>
    <t>Telemarketing HQ</t>
  </si>
  <si>
    <t>Web</t>
  </si>
  <si>
    <t>Direct Mail</t>
  </si>
  <si>
    <t>Others (ACS Staff Loan)</t>
  </si>
  <si>
    <t>M-o-M</t>
  </si>
  <si>
    <t>Y-o-Y</t>
  </si>
  <si>
    <t>Sat</t>
  </si>
  <si>
    <t>Sun</t>
  </si>
  <si>
    <t>Result</t>
  </si>
  <si>
    <t>Target</t>
  </si>
  <si>
    <t>Last Month Result</t>
  </si>
  <si>
    <t>Last Year Result</t>
  </si>
  <si>
    <t xml:space="preserve">1.0 Application </t>
  </si>
  <si>
    <t>2.0 Sales</t>
  </si>
  <si>
    <t xml:space="preserve">MAY 2018 PF Result </t>
  </si>
  <si>
    <t xml:space="preserve">April 2018 PF Result </t>
  </si>
  <si>
    <t>*PH</t>
  </si>
  <si>
    <t>*Sat</t>
  </si>
  <si>
    <t>*Sun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</si>
</sst>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,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10" fillId="0" borderId="0" applyNumberFormat="0" applyFill="0" applyBorder="0" applyAlignment="0" applyProtection="0"/>
    <xf numFmtId="0" fontId="11" fillId="0" borderId="39" applyNumberFormat="0" applyFill="0" applyAlignment="0" applyProtection="0"/>
    <xf numFmtId="0" fontId="12" fillId="0" borderId="40" applyNumberFormat="0" applyFill="0" applyAlignment="0" applyProtection="0"/>
    <xf numFmtId="0" fontId="13" fillId="0" borderId="41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42" applyNumberFormat="0" applyAlignment="0" applyProtection="0"/>
    <xf numFmtId="0" fontId="18" fillId="9" borderId="43" applyNumberFormat="0" applyAlignment="0" applyProtection="0"/>
    <xf numFmtId="0" fontId="19" fillId="9" borderId="42" applyNumberFormat="0" applyAlignment="0" applyProtection="0"/>
    <xf numFmtId="0" fontId="20" fillId="0" borderId="44" applyNumberFormat="0" applyFill="0" applyAlignment="0" applyProtection="0"/>
    <xf numFmtId="0" fontId="21" fillId="10" borderId="45" applyNumberFormat="0" applyAlignment="0" applyProtection="0"/>
    <xf numFmtId="0" fontId="22" fillId="0" borderId="0" applyNumberFormat="0" applyFill="0" applyBorder="0" applyAlignment="0" applyProtection="0"/>
    <xf numFmtId="0" fontId="9" fillId="11" borderId="46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47" applyNumberFormat="0" applyFill="0" applyAlignment="0" applyProtection="0"/>
    <xf numFmtId="0" fontId="24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24" fillId="35" borderId="0" applyNumberFormat="0" applyBorder="0" applyAlignment="0" applyProtection="0"/>
  </cellStyleXfs>
  <cellXfs count="251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2" xfId="0" applyFont="1" applyBorder="1" applyAlignment="1"/>
    <xf numFmtId="3" fontId="0" fillId="0" borderId="1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Border="1"/>
    <xf numFmtId="3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/>
    </xf>
    <xf numFmtId="165" fontId="5" fillId="0" borderId="0" xfId="0" applyNumberFormat="1" applyFont="1" applyBorder="1"/>
    <xf numFmtId="0" fontId="7" fillId="0" borderId="0" xfId="0" applyFont="1" applyBorder="1"/>
    <xf numFmtId="3" fontId="7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5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5" fontId="6" fillId="0" borderId="0" xfId="0" applyNumberFormat="1" applyFont="1" applyFill="1" applyBorder="1"/>
    <xf numFmtId="165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/>
    </xf>
    <xf numFmtId="165" fontId="7" fillId="0" borderId="0" xfId="0" applyNumberFormat="1" applyFont="1" applyBorder="1"/>
    <xf numFmtId="0" fontId="5" fillId="0" borderId="0" xfId="0" applyFont="1" applyBorder="1" applyAlignment="1">
      <alignment vertical="center" wrapText="1"/>
    </xf>
    <xf numFmtId="3" fontId="6" fillId="2" borderId="5" xfId="0" applyNumberFormat="1" applyFont="1" applyFill="1" applyBorder="1" applyAlignment="1">
      <alignment horizontal="center" vertical="center"/>
    </xf>
    <xf numFmtId="3" fontId="5" fillId="4" borderId="12" xfId="0" applyNumberFormat="1" applyFont="1" applyFill="1" applyBorder="1"/>
    <xf numFmtId="3" fontId="5" fillId="4" borderId="12" xfId="0" applyNumberFormat="1" applyFont="1" applyFill="1" applyBorder="1" applyAlignment="1">
      <alignment horizontal="center" vertical="center"/>
    </xf>
    <xf numFmtId="3" fontId="7" fillId="4" borderId="12" xfId="0" applyNumberFormat="1" applyFont="1" applyFill="1" applyBorder="1"/>
    <xf numFmtId="3" fontId="5" fillId="0" borderId="16" xfId="0" applyNumberFormat="1" applyFont="1" applyBorder="1" applyAlignment="1">
      <alignment horizontal="center" vertical="center"/>
    </xf>
    <xf numFmtId="3" fontId="5" fillId="0" borderId="16" xfId="0" applyNumberFormat="1" applyFont="1" applyBorder="1" applyAlignment="1">
      <alignment horizontal="center"/>
    </xf>
    <xf numFmtId="3" fontId="5" fillId="4" borderId="17" xfId="0" applyNumberFormat="1" applyFont="1" applyFill="1" applyBorder="1"/>
    <xf numFmtId="3" fontId="6" fillId="4" borderId="18" xfId="0" applyNumberFormat="1" applyFont="1" applyFill="1" applyBorder="1" applyAlignment="1">
      <alignment horizontal="center" vertical="center"/>
    </xf>
    <xf numFmtId="17" fontId="8" fillId="3" borderId="21" xfId="0" applyNumberFormat="1" applyFont="1" applyFill="1" applyBorder="1" applyAlignment="1">
      <alignment horizontal="center" vertical="center"/>
    </xf>
    <xf numFmtId="17" fontId="8" fillId="4" borderId="22" xfId="0" applyNumberFormat="1" applyFont="1" applyFill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4" borderId="10" xfId="0" applyNumberFormat="1" applyFont="1" applyFill="1" applyBorder="1" applyAlignment="1">
      <alignment horizontal="center" vertical="center"/>
    </xf>
    <xf numFmtId="164" fontId="5" fillId="4" borderId="12" xfId="0" applyNumberFormat="1" applyFont="1" applyFill="1" applyBorder="1"/>
    <xf numFmtId="164" fontId="5" fillId="4" borderId="12" xfId="0" applyNumberFormat="1" applyFont="1" applyFill="1" applyBorder="1" applyAlignment="1">
      <alignment horizontal="center" vertical="center"/>
    </xf>
    <xf numFmtId="164" fontId="7" fillId="4" borderId="12" xfId="0" applyNumberFormat="1" applyFont="1" applyFill="1" applyBorder="1"/>
    <xf numFmtId="164" fontId="5" fillId="0" borderId="16" xfId="0" applyNumberFormat="1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/>
    </xf>
    <xf numFmtId="164" fontId="5" fillId="4" borderId="17" xfId="0" applyNumberFormat="1" applyFont="1" applyFill="1" applyBorder="1"/>
    <xf numFmtId="3" fontId="5" fillId="4" borderId="12" xfId="0" applyNumberFormat="1" applyFont="1" applyFill="1" applyBorder="1" applyAlignment="1">
      <alignment horizontal="center"/>
    </xf>
    <xf numFmtId="3" fontId="7" fillId="4" borderId="12" xfId="0" applyNumberFormat="1" applyFont="1" applyFill="1" applyBorder="1" applyAlignment="1">
      <alignment horizontal="center"/>
    </xf>
    <xf numFmtId="3" fontId="5" fillId="4" borderId="24" xfId="0" applyNumberFormat="1" applyFont="1" applyFill="1" applyBorder="1" applyAlignment="1">
      <alignment horizontal="center"/>
    </xf>
    <xf numFmtId="3" fontId="5" fillId="4" borderId="24" xfId="0" applyNumberFormat="1" applyFont="1" applyFill="1" applyBorder="1"/>
    <xf numFmtId="3" fontId="6" fillId="2" borderId="6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3" fontId="6" fillId="2" borderId="27" xfId="0" applyNumberFormat="1" applyFont="1" applyFill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7" fillId="0" borderId="28" xfId="0" applyFont="1" applyBorder="1" applyAlignment="1">
      <alignment horizontal="left" vertical="center" indent="1"/>
    </xf>
    <xf numFmtId="0" fontId="5" fillId="0" borderId="29" xfId="0" applyFont="1" applyBorder="1" applyAlignment="1">
      <alignment vertical="center"/>
    </xf>
    <xf numFmtId="3" fontId="6" fillId="2" borderId="18" xfId="0" applyNumberFormat="1" applyFont="1" applyFill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horizontal="left" vertical="center" indent="1"/>
    </xf>
    <xf numFmtId="0" fontId="5" fillId="0" borderId="24" xfId="0" applyFont="1" applyBorder="1" applyAlignment="1">
      <alignment vertical="center"/>
    </xf>
    <xf numFmtId="3" fontId="6" fillId="2" borderId="10" xfId="0" applyNumberFormat="1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165" fontId="5" fillId="0" borderId="12" xfId="0" applyNumberFormat="1" applyFont="1" applyBorder="1"/>
    <xf numFmtId="165" fontId="5" fillId="0" borderId="12" xfId="0" applyNumberFormat="1" applyFont="1" applyBorder="1" applyAlignment="1">
      <alignment horizontal="center" vertical="center"/>
    </xf>
    <xf numFmtId="165" fontId="7" fillId="0" borderId="12" xfId="0" applyNumberFormat="1" applyFont="1" applyBorder="1"/>
    <xf numFmtId="165" fontId="5" fillId="4" borderId="12" xfId="0" applyNumberFormat="1" applyFont="1" applyFill="1" applyBorder="1" applyAlignment="1">
      <alignment horizontal="center"/>
    </xf>
    <xf numFmtId="165" fontId="5" fillId="4" borderId="12" xfId="0" applyNumberFormat="1" applyFont="1" applyFill="1" applyBorder="1" applyAlignment="1">
      <alignment horizontal="center" vertical="center"/>
    </xf>
    <xf numFmtId="165" fontId="7" fillId="4" borderId="12" xfId="0" applyNumberFormat="1" applyFont="1" applyFill="1" applyBorder="1" applyAlignment="1">
      <alignment horizontal="center"/>
    </xf>
    <xf numFmtId="165" fontId="5" fillId="4" borderId="12" xfId="0" applyNumberFormat="1" applyFont="1" applyFill="1" applyBorder="1"/>
    <xf numFmtId="165" fontId="7" fillId="4" borderId="12" xfId="0" applyNumberFormat="1" applyFont="1" applyFill="1" applyBorder="1"/>
    <xf numFmtId="165" fontId="6" fillId="2" borderId="5" xfId="0" applyNumberFormat="1" applyFont="1" applyFill="1" applyBorder="1" applyAlignment="1">
      <alignment horizontal="center" vertical="center"/>
    </xf>
    <xf numFmtId="17" fontId="8" fillId="3" borderId="22" xfId="0" applyNumberFormat="1" applyFont="1" applyFill="1" applyBorder="1" applyAlignment="1">
      <alignment horizontal="center" vertical="center"/>
    </xf>
    <xf numFmtId="165" fontId="6" fillId="2" borderId="6" xfId="0" applyNumberFormat="1" applyFont="1" applyFill="1" applyBorder="1" applyAlignment="1">
      <alignment horizontal="center" vertical="center"/>
    </xf>
    <xf numFmtId="165" fontId="6" fillId="2" borderId="18" xfId="0" applyNumberFormat="1" applyFont="1" applyFill="1" applyBorder="1" applyAlignment="1">
      <alignment vertical="center"/>
    </xf>
    <xf numFmtId="165" fontId="5" fillId="0" borderId="12" xfId="0" applyNumberFormat="1" applyFont="1" applyBorder="1" applyAlignment="1">
      <alignment vertical="center"/>
    </xf>
    <xf numFmtId="165" fontId="7" fillId="0" borderId="12" xfId="0" applyNumberFormat="1" applyFont="1" applyBorder="1" applyAlignment="1">
      <alignment horizontal="left" vertical="center" indent="1"/>
    </xf>
    <xf numFmtId="165" fontId="5" fillId="0" borderId="24" xfId="0" applyNumberFormat="1" applyFont="1" applyBorder="1" applyAlignment="1">
      <alignment vertical="center"/>
    </xf>
    <xf numFmtId="165" fontId="5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/>
    </xf>
    <xf numFmtId="165" fontId="5" fillId="4" borderId="24" xfId="0" applyNumberFormat="1" applyFont="1" applyFill="1" applyBorder="1"/>
    <xf numFmtId="165" fontId="6" fillId="4" borderId="18" xfId="0" applyNumberFormat="1" applyFont="1" applyFill="1" applyBorder="1" applyAlignment="1">
      <alignment horizontal="center" vertical="center"/>
    </xf>
    <xf numFmtId="165" fontId="5" fillId="4" borderId="24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vertical="center"/>
    </xf>
    <xf numFmtId="165" fontId="6" fillId="2" borderId="8" xfId="0" applyNumberFormat="1" applyFont="1" applyFill="1" applyBorder="1" applyAlignment="1">
      <alignment horizontal="center" vertical="center"/>
    </xf>
    <xf numFmtId="165" fontId="6" fillId="2" borderId="9" xfId="0" applyNumberFormat="1" applyFont="1" applyFill="1" applyBorder="1" applyAlignment="1">
      <alignment horizontal="center" vertical="center"/>
    </xf>
    <xf numFmtId="165" fontId="6" fillId="2" borderId="10" xfId="0" applyNumberFormat="1" applyFont="1" applyFill="1" applyBorder="1" applyAlignment="1">
      <alignment horizontal="center" vertical="center"/>
    </xf>
    <xf numFmtId="165" fontId="5" fillId="0" borderId="17" xfId="0" applyNumberFormat="1" applyFont="1" applyBorder="1" applyAlignment="1">
      <alignment vertical="center"/>
    </xf>
    <xf numFmtId="165" fontId="5" fillId="0" borderId="16" xfId="0" applyNumberFormat="1" applyFont="1" applyBorder="1" applyAlignment="1">
      <alignment horizontal="center" vertical="center"/>
    </xf>
    <xf numFmtId="165" fontId="5" fillId="0" borderId="16" xfId="0" applyNumberFormat="1" applyFont="1" applyBorder="1" applyAlignment="1">
      <alignment horizontal="center"/>
    </xf>
    <xf numFmtId="165" fontId="5" fillId="0" borderId="17" xfId="0" applyNumberFormat="1" applyFont="1" applyBorder="1"/>
    <xf numFmtId="17" fontId="8" fillId="3" borderId="20" xfId="0" applyNumberFormat="1" applyFont="1" applyFill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3" fontId="5" fillId="0" borderId="15" xfId="0" applyNumberFormat="1" applyFont="1" applyBorder="1" applyAlignment="1">
      <alignment horizontal="center" vertical="center"/>
    </xf>
    <xf numFmtId="3" fontId="5" fillId="0" borderId="25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64" fontId="8" fillId="3" borderId="7" xfId="0" applyNumberFormat="1" applyFont="1" applyFill="1" applyBorder="1" applyAlignment="1">
      <alignment horizontal="center" vertical="center"/>
    </xf>
    <xf numFmtId="3" fontId="6" fillId="2" borderId="34" xfId="0" applyNumberFormat="1" applyFont="1" applyFill="1" applyBorder="1" applyAlignment="1">
      <alignment horizontal="center" vertical="center"/>
    </xf>
    <xf numFmtId="3" fontId="5" fillId="2" borderId="35" xfId="0" applyNumberFormat="1" applyFont="1" applyFill="1" applyBorder="1" applyAlignment="1">
      <alignment horizontal="center" vertical="center"/>
    </xf>
    <xf numFmtId="3" fontId="7" fillId="2" borderId="35" xfId="0" applyNumberFormat="1" applyFont="1" applyFill="1" applyBorder="1" applyAlignment="1">
      <alignment horizontal="center" vertical="center"/>
    </xf>
    <xf numFmtId="3" fontId="5" fillId="2" borderId="36" xfId="0" applyNumberFormat="1" applyFont="1" applyFill="1" applyBorder="1" applyAlignment="1">
      <alignment horizontal="center" vertical="center"/>
    </xf>
    <xf numFmtId="3" fontId="5" fillId="2" borderId="37" xfId="0" applyNumberFormat="1" applyFont="1" applyFill="1" applyBorder="1" applyAlignment="1">
      <alignment horizontal="center" vertical="center"/>
    </xf>
    <xf numFmtId="164" fontId="6" fillId="2" borderId="38" xfId="0" applyNumberFormat="1" applyFont="1" applyFill="1" applyBorder="1" applyAlignment="1">
      <alignment horizontal="center" vertical="center"/>
    </xf>
    <xf numFmtId="164" fontId="5" fillId="2" borderId="35" xfId="0" applyNumberFormat="1" applyFont="1" applyFill="1" applyBorder="1" applyAlignment="1">
      <alignment horizontal="center" vertical="center"/>
    </xf>
    <xf numFmtId="164" fontId="7" fillId="2" borderId="35" xfId="0" applyNumberFormat="1" applyFont="1" applyFill="1" applyBorder="1" applyAlignment="1">
      <alignment horizontal="center" vertical="center"/>
    </xf>
    <xf numFmtId="164" fontId="5" fillId="2" borderId="36" xfId="0" applyNumberFormat="1" applyFont="1" applyFill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  <xf numFmtId="165" fontId="5" fillId="0" borderId="25" xfId="0" applyNumberFormat="1" applyFont="1" applyBorder="1" applyAlignment="1">
      <alignment horizontal="center" vertical="center"/>
    </xf>
    <xf numFmtId="165" fontId="6" fillId="2" borderId="38" xfId="0" applyNumberFormat="1" applyFont="1" applyFill="1" applyBorder="1" applyAlignment="1">
      <alignment horizontal="center" vertical="center"/>
    </xf>
    <xf numFmtId="165" fontId="5" fillId="2" borderId="35" xfId="0" applyNumberFormat="1" applyFont="1" applyFill="1" applyBorder="1" applyAlignment="1">
      <alignment horizontal="center" vertical="center"/>
    </xf>
    <xf numFmtId="165" fontId="7" fillId="2" borderId="35" xfId="0" applyNumberFormat="1" applyFont="1" applyFill="1" applyBorder="1" applyAlignment="1">
      <alignment horizontal="center" vertical="center"/>
    </xf>
    <xf numFmtId="165" fontId="5" fillId="2" borderId="36" xfId="0" applyNumberFormat="1" applyFont="1" applyFill="1" applyBorder="1" applyAlignment="1">
      <alignment horizontal="center" vertical="center"/>
    </xf>
    <xf numFmtId="165" fontId="6" fillId="2" borderId="34" xfId="0" applyNumberFormat="1" applyFont="1" applyFill="1" applyBorder="1" applyAlignment="1">
      <alignment horizontal="center" vertical="center"/>
    </xf>
    <xf numFmtId="165" fontId="5" fillId="2" borderId="37" xfId="0" applyNumberFormat="1" applyFont="1" applyFill="1" applyBorder="1" applyAlignment="1">
      <alignment horizontal="center" vertical="center"/>
    </xf>
    <xf numFmtId="3" fontId="5" fillId="0" borderId="0" xfId="0" applyNumberFormat="1" applyFont="1" applyBorder="1"/>
    <xf numFmtId="165" fontId="7" fillId="2" borderId="48" xfId="0" applyNumberFormat="1" applyFont="1" applyFill="1" applyBorder="1" applyAlignment="1">
      <alignment horizontal="center" vertical="center"/>
    </xf>
    <xf numFmtId="165" fontId="5" fillId="2" borderId="48" xfId="0" applyNumberFormat="1" applyFont="1" applyFill="1" applyBorder="1" applyAlignment="1">
      <alignment horizontal="center" vertical="center"/>
    </xf>
    <xf numFmtId="165" fontId="6" fillId="2" borderId="49" xfId="0" applyNumberFormat="1" applyFont="1" applyFill="1" applyBorder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/>
    </xf>
    <xf numFmtId="3" fontId="0" fillId="0" borderId="0" xfId="0" applyNumberFormat="1"/>
    <xf numFmtId="165" fontId="7" fillId="4" borderId="28" xfId="0" applyNumberFormat="1" applyFont="1" applyFill="1" applyBorder="1"/>
    <xf numFmtId="165" fontId="6" fillId="4" borderId="27" xfId="0" applyNumberFormat="1" applyFont="1" applyFill="1" applyBorder="1" applyAlignment="1">
      <alignment horizontal="center" vertical="center"/>
    </xf>
    <xf numFmtId="165" fontId="5" fillId="4" borderId="28" xfId="0" applyNumberFormat="1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5" fontId="6" fillId="2" borderId="33" xfId="0" applyNumberFormat="1" applyFont="1" applyFill="1" applyBorder="1" applyAlignment="1">
      <alignment horizontal="center" vertical="center"/>
    </xf>
    <xf numFmtId="165" fontId="5" fillId="4" borderId="51" xfId="0" applyNumberFormat="1" applyFont="1" applyFill="1" applyBorder="1"/>
    <xf numFmtId="164" fontId="5" fillId="0" borderId="4" xfId="0" applyNumberFormat="1" applyFont="1" applyBorder="1" applyAlignment="1">
      <alignment horizontal="center"/>
    </xf>
    <xf numFmtId="165" fontId="5" fillId="2" borderId="50" xfId="0" applyNumberFormat="1" applyFont="1" applyFill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165" fontId="5" fillId="4" borderId="28" xfId="0" applyNumberFormat="1" applyFont="1" applyFill="1" applyBorder="1"/>
    <xf numFmtId="164" fontId="6" fillId="2" borderId="5" xfId="0" applyNumberFormat="1" applyFont="1" applyFill="1" applyBorder="1" applyAlignment="1">
      <alignment horizontal="center" vertical="center"/>
    </xf>
    <xf numFmtId="165" fontId="7" fillId="0" borderId="12" xfId="0" applyNumberFormat="1" applyFont="1" applyBorder="1" applyAlignment="1">
      <alignment horizontal="center"/>
    </xf>
    <xf numFmtId="165" fontId="5" fillId="0" borderId="30" xfId="0" applyNumberFormat="1" applyFont="1" applyBorder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165" fontId="5" fillId="0" borderId="30" xfId="0" applyNumberFormat="1" applyFont="1" applyBorder="1" applyAlignment="1">
      <alignment horizontal="center" vertical="center"/>
    </xf>
    <xf numFmtId="165" fontId="0" fillId="0" borderId="3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3" fontId="5" fillId="0" borderId="12" xfId="0" applyNumberFormat="1" applyFont="1" applyFill="1" applyBorder="1" applyAlignment="1">
      <alignment horizontal="center" vertical="center"/>
    </xf>
    <xf numFmtId="3" fontId="5" fillId="0" borderId="12" xfId="0" applyNumberFormat="1" applyFont="1" applyFill="1" applyBorder="1" applyAlignment="1">
      <alignment horizontal="center"/>
    </xf>
    <xf numFmtId="3" fontId="7" fillId="0" borderId="12" xfId="0" applyNumberFormat="1" applyFont="1" applyFill="1" applyBorder="1" applyAlignment="1">
      <alignment horizontal="center"/>
    </xf>
    <xf numFmtId="3" fontId="5" fillId="0" borderId="24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5" fontId="5" fillId="0" borderId="28" xfId="0" applyNumberFormat="1" applyFont="1" applyFill="1" applyBorder="1" applyAlignment="1">
      <alignment horizontal="center" vertical="center"/>
    </xf>
    <xf numFmtId="3" fontId="6" fillId="2" borderId="18" xfId="0" applyNumberFormat="1" applyFont="1" applyFill="1" applyBorder="1" applyAlignment="1">
      <alignment horizontal="center" vertical="center"/>
    </xf>
    <xf numFmtId="164" fontId="6" fillId="2" borderId="10" xfId="0" applyNumberFormat="1" applyFont="1" applyFill="1" applyBorder="1" applyAlignment="1">
      <alignment horizontal="center" vertical="center"/>
    </xf>
    <xf numFmtId="165" fontId="6" fillId="2" borderId="27" xfId="0" applyNumberFormat="1" applyFont="1" applyFill="1" applyBorder="1" applyAlignment="1">
      <alignment horizontal="center" vertical="center"/>
    </xf>
    <xf numFmtId="165" fontId="6" fillId="2" borderId="52" xfId="0" applyNumberFormat="1" applyFont="1" applyFill="1" applyBorder="1" applyAlignment="1">
      <alignment horizontal="center" vertical="center"/>
    </xf>
    <xf numFmtId="165" fontId="5" fillId="0" borderId="28" xfId="0" applyNumberFormat="1" applyFont="1" applyFill="1" applyBorder="1" applyAlignment="1">
      <alignment horizontal="center"/>
    </xf>
    <xf numFmtId="165" fontId="7" fillId="0" borderId="28" xfId="0" applyNumberFormat="1" applyFont="1" applyFill="1" applyBorder="1" applyAlignment="1">
      <alignment horizontal="center"/>
    </xf>
    <xf numFmtId="165" fontId="5" fillId="0" borderId="51" xfId="0" applyNumberFormat="1" applyFont="1" applyFill="1" applyBorder="1" applyAlignment="1">
      <alignment horizontal="center"/>
    </xf>
    <xf numFmtId="164" fontId="6" fillId="2" borderId="52" xfId="0" applyNumberFormat="1" applyFont="1" applyFill="1" applyBorder="1" applyAlignment="1">
      <alignment horizontal="center" vertical="center"/>
    </xf>
    <xf numFmtId="164" fontId="5" fillId="0" borderId="28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3" fontId="5" fillId="0" borderId="17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7" fillId="0" borderId="12" xfId="0" applyNumberFormat="1" applyFont="1" applyFill="1" applyBorder="1" applyAlignment="1">
      <alignment horizontal="center"/>
    </xf>
    <xf numFmtId="164" fontId="5" fillId="0" borderId="17" xfId="0" applyNumberFormat="1" applyFont="1" applyFill="1" applyBorder="1" applyAlignment="1">
      <alignment horizontal="center"/>
    </xf>
    <xf numFmtId="165" fontId="5" fillId="0" borderId="29" xfId="0" applyNumberFormat="1" applyFont="1" applyFill="1" applyBorder="1" applyAlignment="1">
      <alignment horizontal="center"/>
    </xf>
    <xf numFmtId="164" fontId="5" fillId="0" borderId="28" xfId="0" applyNumberFormat="1" applyFont="1" applyFill="1" applyBorder="1" applyAlignment="1">
      <alignment horizontal="center"/>
    </xf>
    <xf numFmtId="164" fontId="7" fillId="0" borderId="28" xfId="0" applyNumberFormat="1" applyFont="1" applyFill="1" applyBorder="1" applyAlignment="1">
      <alignment horizontal="center"/>
    </xf>
    <xf numFmtId="164" fontId="5" fillId="0" borderId="29" xfId="0" applyNumberFormat="1" applyFont="1" applyFill="1" applyBorder="1" applyAlignment="1">
      <alignment horizontal="center"/>
    </xf>
    <xf numFmtId="3" fontId="5" fillId="0" borderId="0" xfId="0" applyNumberFormat="1" applyFont="1"/>
    <xf numFmtId="3" fontId="6" fillId="36" borderId="6" xfId="0" applyNumberFormat="1" applyFont="1" applyFill="1" applyBorder="1" applyAlignment="1">
      <alignment horizontal="center" vertical="center"/>
    </xf>
    <xf numFmtId="3" fontId="5" fillId="36" borderId="1" xfId="0" applyNumberFormat="1" applyFont="1" applyFill="1" applyBorder="1" applyAlignment="1">
      <alignment horizontal="center" vertical="center"/>
    </xf>
    <xf numFmtId="3" fontId="7" fillId="36" borderId="1" xfId="0" applyNumberFormat="1" applyFont="1" applyFill="1" applyBorder="1" applyAlignment="1">
      <alignment horizontal="center" vertical="center"/>
    </xf>
    <xf numFmtId="3" fontId="5" fillId="36" borderId="16" xfId="0" applyNumberFormat="1" applyFont="1" applyFill="1" applyBorder="1" applyAlignment="1">
      <alignment horizontal="center" vertical="center"/>
    </xf>
    <xf numFmtId="3" fontId="5" fillId="36" borderId="3" xfId="0" applyNumberFormat="1" applyFont="1" applyFill="1" applyBorder="1" applyAlignment="1">
      <alignment horizontal="center" vertical="center"/>
    </xf>
    <xf numFmtId="3" fontId="7" fillId="36" borderId="3" xfId="0" applyNumberFormat="1" applyFont="1" applyFill="1" applyBorder="1" applyAlignment="1">
      <alignment horizontal="center" vertical="center"/>
    </xf>
    <xf numFmtId="3" fontId="5" fillId="36" borderId="25" xfId="0" applyNumberFormat="1" applyFont="1" applyFill="1" applyBorder="1" applyAlignment="1">
      <alignment horizontal="center" vertical="center"/>
    </xf>
    <xf numFmtId="164" fontId="6" fillId="36" borderId="8" xfId="0" applyNumberFormat="1" applyFont="1" applyFill="1" applyBorder="1" applyAlignment="1">
      <alignment horizontal="center" vertical="center"/>
    </xf>
    <xf numFmtId="164" fontId="5" fillId="36" borderId="3" xfId="0" applyNumberFormat="1" applyFont="1" applyFill="1" applyBorder="1" applyAlignment="1">
      <alignment horizontal="center" vertical="center"/>
    </xf>
    <xf numFmtId="164" fontId="7" fillId="36" borderId="3" xfId="0" applyNumberFormat="1" applyFont="1" applyFill="1" applyBorder="1" applyAlignment="1">
      <alignment horizontal="center" vertical="center"/>
    </xf>
    <xf numFmtId="164" fontId="5" fillId="36" borderId="15" xfId="0" applyNumberFormat="1" applyFont="1" applyFill="1" applyBorder="1" applyAlignment="1">
      <alignment horizontal="center" vertical="center"/>
    </xf>
    <xf numFmtId="165" fontId="5" fillId="36" borderId="3" xfId="0" applyNumberFormat="1" applyFont="1" applyFill="1" applyBorder="1" applyAlignment="1">
      <alignment horizontal="center" vertical="center"/>
    </xf>
    <xf numFmtId="165" fontId="7" fillId="36" borderId="3" xfId="0" applyNumberFormat="1" applyFont="1" applyFill="1" applyBorder="1" applyAlignment="1">
      <alignment horizontal="center" vertical="center"/>
    </xf>
    <xf numFmtId="165" fontId="6" fillId="36" borderId="6" xfId="0" applyNumberFormat="1" applyFont="1" applyFill="1" applyBorder="1" applyAlignment="1">
      <alignment horizontal="center" vertical="center"/>
    </xf>
    <xf numFmtId="165" fontId="5" fillId="36" borderId="25" xfId="0" applyNumberFormat="1" applyFont="1" applyFill="1" applyBorder="1" applyAlignment="1">
      <alignment horizontal="center" vertical="center"/>
    </xf>
    <xf numFmtId="164" fontId="5" fillId="36" borderId="25" xfId="0" applyNumberFormat="1" applyFont="1" applyFill="1" applyBorder="1" applyAlignment="1">
      <alignment horizontal="center" vertical="center"/>
    </xf>
    <xf numFmtId="165" fontId="6" fillId="36" borderId="33" xfId="0" applyNumberFormat="1" applyFont="1" applyFill="1" applyBorder="1" applyAlignment="1">
      <alignment horizontal="center" vertical="center"/>
    </xf>
    <xf numFmtId="165" fontId="5" fillId="36" borderId="30" xfId="0" applyNumberFormat="1" applyFont="1" applyFill="1" applyBorder="1" applyAlignment="1">
      <alignment horizontal="center"/>
    </xf>
    <xf numFmtId="165" fontId="5" fillId="36" borderId="30" xfId="0" applyNumberFormat="1" applyFont="1" applyFill="1" applyBorder="1" applyAlignment="1">
      <alignment horizontal="center" vertical="center"/>
    </xf>
    <xf numFmtId="165" fontId="5" fillId="36" borderId="31" xfId="0" applyNumberFormat="1" applyFont="1" applyFill="1" applyBorder="1" applyAlignment="1">
      <alignment horizontal="center"/>
    </xf>
    <xf numFmtId="164" fontId="6" fillId="36" borderId="6" xfId="0" applyNumberFormat="1" applyFont="1" applyFill="1" applyBorder="1" applyAlignment="1">
      <alignment horizontal="center" vertical="center"/>
    </xf>
    <xf numFmtId="3" fontId="6" fillId="36" borderId="5" xfId="0" applyNumberFormat="1" applyFont="1" applyFill="1" applyBorder="1" applyAlignment="1">
      <alignment horizontal="center" vertical="center"/>
    </xf>
    <xf numFmtId="3" fontId="5" fillId="36" borderId="4" xfId="0" applyNumberFormat="1" applyFont="1" applyFill="1" applyBorder="1" applyAlignment="1">
      <alignment horizontal="center" vertical="center"/>
    </xf>
    <xf numFmtId="164" fontId="6" fillId="36" borderId="9" xfId="0" applyNumberFormat="1" applyFont="1" applyFill="1" applyBorder="1" applyAlignment="1">
      <alignment horizontal="center" vertical="center"/>
    </xf>
    <xf numFmtId="164" fontId="5" fillId="36" borderId="1" xfId="0" applyNumberFormat="1" applyFont="1" applyFill="1" applyBorder="1" applyAlignment="1">
      <alignment horizontal="center" vertical="center"/>
    </xf>
    <xf numFmtId="164" fontId="7" fillId="36" borderId="1" xfId="0" applyNumberFormat="1" applyFont="1" applyFill="1" applyBorder="1" applyAlignment="1">
      <alignment horizontal="center" vertical="center"/>
    </xf>
    <xf numFmtId="164" fontId="5" fillId="36" borderId="16" xfId="0" applyNumberFormat="1" applyFont="1" applyFill="1" applyBorder="1" applyAlignment="1">
      <alignment horizontal="center" vertical="center"/>
    </xf>
    <xf numFmtId="165" fontId="6" fillId="36" borderId="9" xfId="0" applyNumberFormat="1" applyFont="1" applyFill="1" applyBorder="1" applyAlignment="1">
      <alignment horizontal="center" vertical="center"/>
    </xf>
    <xf numFmtId="165" fontId="5" fillId="36" borderId="1" xfId="0" applyNumberFormat="1" applyFont="1" applyFill="1" applyBorder="1" applyAlignment="1">
      <alignment horizontal="center" vertical="center"/>
    </xf>
    <xf numFmtId="165" fontId="7" fillId="36" borderId="1" xfId="0" applyNumberFormat="1" applyFont="1" applyFill="1" applyBorder="1" applyAlignment="1">
      <alignment horizontal="center" vertical="center"/>
    </xf>
    <xf numFmtId="165" fontId="6" fillId="36" borderId="5" xfId="0" applyNumberFormat="1" applyFont="1" applyFill="1" applyBorder="1" applyAlignment="1">
      <alignment horizontal="center" vertical="center"/>
    </xf>
    <xf numFmtId="165" fontId="5" fillId="36" borderId="4" xfId="0" applyNumberFormat="1" applyFont="1" applyFill="1" applyBorder="1" applyAlignment="1">
      <alignment horizontal="center" vertical="center"/>
    </xf>
    <xf numFmtId="164" fontId="5" fillId="36" borderId="4" xfId="0" applyNumberFormat="1" applyFont="1" applyFill="1" applyBorder="1" applyAlignment="1">
      <alignment horizontal="center" vertical="center"/>
    </xf>
    <xf numFmtId="165" fontId="5" fillId="36" borderId="1" xfId="0" applyNumberFormat="1" applyFont="1" applyFill="1" applyBorder="1" applyAlignment="1">
      <alignment horizontal="center"/>
    </xf>
    <xf numFmtId="165" fontId="5" fillId="36" borderId="16" xfId="0" applyNumberFormat="1" applyFont="1" applyFill="1" applyBorder="1" applyAlignment="1">
      <alignment horizontal="center"/>
    </xf>
    <xf numFmtId="164" fontId="6" fillId="36" borderId="5" xfId="0" applyNumberFormat="1" applyFont="1" applyFill="1" applyBorder="1" applyAlignment="1">
      <alignment horizontal="center" vertical="center"/>
    </xf>
    <xf numFmtId="3" fontId="5" fillId="36" borderId="1" xfId="0" applyNumberFormat="1" applyFont="1" applyFill="1" applyBorder="1" applyAlignment="1">
      <alignment horizontal="center"/>
    </xf>
    <xf numFmtId="3" fontId="7" fillId="36" borderId="1" xfId="0" applyNumberFormat="1" applyFont="1" applyFill="1" applyBorder="1" applyAlignment="1">
      <alignment horizontal="center"/>
    </xf>
    <xf numFmtId="3" fontId="5" fillId="36" borderId="16" xfId="0" applyNumberFormat="1" applyFont="1" applyFill="1" applyBorder="1" applyAlignment="1">
      <alignment horizontal="center"/>
    </xf>
    <xf numFmtId="3" fontId="5" fillId="36" borderId="4" xfId="0" applyNumberFormat="1" applyFont="1" applyFill="1" applyBorder="1" applyAlignment="1">
      <alignment horizontal="center"/>
    </xf>
    <xf numFmtId="164" fontId="5" fillId="36" borderId="1" xfId="0" applyNumberFormat="1" applyFont="1" applyFill="1" applyBorder="1" applyAlignment="1">
      <alignment horizontal="center"/>
    </xf>
    <xf numFmtId="164" fontId="7" fillId="36" borderId="1" xfId="0" applyNumberFormat="1" applyFont="1" applyFill="1" applyBorder="1" applyAlignment="1">
      <alignment horizontal="center"/>
    </xf>
    <xf numFmtId="164" fontId="5" fillId="36" borderId="16" xfId="0" applyNumberFormat="1" applyFont="1" applyFill="1" applyBorder="1" applyAlignment="1">
      <alignment horizontal="center"/>
    </xf>
    <xf numFmtId="165" fontId="7" fillId="36" borderId="1" xfId="0" applyNumberFormat="1" applyFont="1" applyFill="1" applyBorder="1" applyAlignment="1">
      <alignment horizontal="center"/>
    </xf>
    <xf numFmtId="165" fontId="5" fillId="36" borderId="4" xfId="0" applyNumberFormat="1" applyFont="1" applyFill="1" applyBorder="1" applyAlignment="1">
      <alignment horizontal="center"/>
    </xf>
    <xf numFmtId="164" fontId="5" fillId="36" borderId="4" xfId="0" applyNumberFormat="1" applyFont="1" applyFill="1" applyBorder="1" applyAlignment="1">
      <alignment horizontal="center"/>
    </xf>
    <xf numFmtId="17" fontId="8" fillId="3" borderId="53" xfId="0" applyNumberFormat="1" applyFont="1" applyFill="1" applyBorder="1" applyAlignment="1">
      <alignment horizontal="center" vertical="center"/>
    </xf>
    <xf numFmtId="165" fontId="6" fillId="36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0" fillId="36" borderId="31" xfId="0" applyNumberFormat="1" applyFill="1" applyBorder="1" applyAlignment="1">
      <alignment horizontal="center" vertical="center"/>
    </xf>
    <xf numFmtId="165" fontId="0" fillId="36" borderId="16" xfId="0" applyNumberFormat="1" applyFill="1" applyBorder="1" applyAlignment="1">
      <alignment horizontal="center" vertical="center"/>
    </xf>
    <xf numFmtId="165" fontId="0" fillId="36" borderId="30" xfId="0" applyNumberFormat="1" applyFill="1" applyBorder="1" applyAlignment="1">
      <alignment horizontal="center" vertical="center"/>
    </xf>
    <xf numFmtId="165" fontId="0" fillId="36" borderId="1" xfId="0" applyNumberFormat="1" applyFill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/>
    </xf>
    <xf numFmtId="165" fontId="0" fillId="0" borderId="16" xfId="0" applyNumberForma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/>
    </xf>
    <xf numFmtId="17" fontId="8" fillId="3" borderId="23" xfId="0" applyNumberFormat="1" applyFont="1" applyFill="1" applyBorder="1" applyAlignment="1">
      <alignment horizontal="center" vertical="center"/>
    </xf>
    <xf numFmtId="165" fontId="5" fillId="0" borderId="15" xfId="0" applyNumberFormat="1" applyFont="1" applyBorder="1" applyAlignment="1">
      <alignment horizontal="center"/>
    </xf>
    <xf numFmtId="165" fontId="6" fillId="36" borderId="30" xfId="0" applyNumberFormat="1" applyFont="1" applyFill="1" applyBorder="1" applyAlignment="1">
      <alignment horizontal="center" vertical="center"/>
    </xf>
    <xf numFmtId="165" fontId="6" fillId="0" borderId="32" xfId="0" applyNumberFormat="1" applyFont="1" applyFill="1" applyBorder="1" applyAlignment="1">
      <alignment horizontal="center" vertical="center" wrapText="1"/>
    </xf>
    <xf numFmtId="165" fontId="6" fillId="0" borderId="30" xfId="0" applyNumberFormat="1" applyFont="1" applyFill="1" applyBorder="1" applyAlignment="1">
      <alignment horizontal="center" vertical="center" wrapText="1"/>
    </xf>
    <xf numFmtId="165" fontId="6" fillId="0" borderId="11" xfId="0" applyNumberFormat="1" applyFont="1" applyFill="1" applyBorder="1" applyAlignment="1">
      <alignment horizontal="center" vertic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164" fontId="8" fillId="3" borderId="19" xfId="0" applyNumberFormat="1" applyFont="1" applyFill="1" applyBorder="1" applyAlignment="1">
      <alignment horizontal="left" vertical="center"/>
    </xf>
    <xf numFmtId="164" fontId="8" fillId="3" borderId="26" xfId="0" applyNumberFormat="1" applyFont="1" applyFill="1" applyBorder="1" applyAlignment="1">
      <alignment horizontal="left" vertical="center"/>
    </xf>
    <xf numFmtId="165" fontId="6" fillId="0" borderId="33" xfId="0" applyNumberFormat="1" applyFont="1" applyFill="1" applyBorder="1" applyAlignment="1">
      <alignment horizontal="center" vertical="center" wrapText="1"/>
    </xf>
    <xf numFmtId="165" fontId="6" fillId="0" borderId="3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83573928258969"/>
          <c:y val="7.5201479156339582E-2"/>
          <c:w val="0.74133720127089364"/>
          <c:h val="0.83115392139702016"/>
        </c:manualLayout>
      </c:layout>
      <c:lineChart>
        <c:grouping val="standard"/>
        <c:varyColors val="0"/>
        <c:ser>
          <c:idx val="0"/>
          <c:order val="0"/>
          <c:tx>
            <c:v>Jan-18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val>
            <c:numRef>
              <c:f>'App - Sarawak'!$B$5:$B$26</c:f>
              <c:numCache>
                <c:formatCode>#,##0</c:formatCode>
                <c:ptCount val="22"/>
                <c:pt idx="0">
                  <c:v>0</c:v>
                </c:pt>
                <c:pt idx="1">
                  <c:v>36</c:v>
                </c:pt>
                <c:pt idx="2">
                  <c:v>109</c:v>
                </c:pt>
                <c:pt idx="3">
                  <c:v>159</c:v>
                </c:pt>
                <c:pt idx="4">
                  <c:v>197</c:v>
                </c:pt>
                <c:pt idx="5">
                  <c:v>197</c:v>
                </c:pt>
                <c:pt idx="6">
                  <c:v>197</c:v>
                </c:pt>
                <c:pt idx="7">
                  <c:v>262</c:v>
                </c:pt>
                <c:pt idx="8">
                  <c:v>311</c:v>
                </c:pt>
                <c:pt idx="9">
                  <c:v>351</c:v>
                </c:pt>
                <c:pt idx="10">
                  <c:v>388</c:v>
                </c:pt>
                <c:pt idx="11">
                  <c:v>470</c:v>
                </c:pt>
                <c:pt idx="12">
                  <c:v>470</c:v>
                </c:pt>
                <c:pt idx="13">
                  <c:v>470</c:v>
                </c:pt>
                <c:pt idx="14">
                  <c:v>549</c:v>
                </c:pt>
                <c:pt idx="15">
                  <c:v>613</c:v>
                </c:pt>
                <c:pt idx="16">
                  <c:v>684</c:v>
                </c:pt>
                <c:pt idx="17">
                  <c:v>751</c:v>
                </c:pt>
                <c:pt idx="18">
                  <c:v>817</c:v>
                </c:pt>
                <c:pt idx="19">
                  <c:v>817</c:v>
                </c:pt>
                <c:pt idx="20">
                  <c:v>817</c:v>
                </c:pt>
                <c:pt idx="21">
                  <c:v>914</c:v>
                </c:pt>
              </c:numCache>
            </c:numRef>
          </c:val>
          <c:smooth val="0"/>
        </c:ser>
        <c:ser>
          <c:idx val="1"/>
          <c:order val="1"/>
          <c:tx>
            <c:v>Nov-17</c:v>
          </c:tx>
          <c:val>
            <c:numRef>
              <c:f>'App - Sarawak'!$D$5:$D$35</c:f>
              <c:numCache>
                <c:formatCode>#,##0</c:formatCode>
                <c:ptCount val="31"/>
                <c:pt idx="0">
                  <c:v>73</c:v>
                </c:pt>
                <c:pt idx="1">
                  <c:v>124</c:v>
                </c:pt>
                <c:pt idx="2">
                  <c:v>169</c:v>
                </c:pt>
                <c:pt idx="3">
                  <c:v>169</c:v>
                </c:pt>
                <c:pt idx="4">
                  <c:v>169</c:v>
                </c:pt>
                <c:pt idx="5">
                  <c:v>249</c:v>
                </c:pt>
                <c:pt idx="6">
                  <c:v>343</c:v>
                </c:pt>
                <c:pt idx="7">
                  <c:v>390</c:v>
                </c:pt>
                <c:pt idx="8">
                  <c:v>486</c:v>
                </c:pt>
                <c:pt idx="9">
                  <c:v>581</c:v>
                </c:pt>
                <c:pt idx="10">
                  <c:v>581</c:v>
                </c:pt>
                <c:pt idx="11">
                  <c:v>581</c:v>
                </c:pt>
                <c:pt idx="12">
                  <c:v>665</c:v>
                </c:pt>
                <c:pt idx="13">
                  <c:v>753</c:v>
                </c:pt>
                <c:pt idx="14">
                  <c:v>825</c:v>
                </c:pt>
                <c:pt idx="15">
                  <c:v>895</c:v>
                </c:pt>
                <c:pt idx="16">
                  <c:v>972</c:v>
                </c:pt>
                <c:pt idx="17">
                  <c:v>972</c:v>
                </c:pt>
                <c:pt idx="18">
                  <c:v>972</c:v>
                </c:pt>
                <c:pt idx="19">
                  <c:v>1032</c:v>
                </c:pt>
                <c:pt idx="20">
                  <c:v>1076</c:v>
                </c:pt>
                <c:pt idx="21">
                  <c:v>1139</c:v>
                </c:pt>
                <c:pt idx="22">
                  <c:v>1190</c:v>
                </c:pt>
                <c:pt idx="23">
                  <c:v>1242</c:v>
                </c:pt>
                <c:pt idx="24">
                  <c:v>1242</c:v>
                </c:pt>
                <c:pt idx="25">
                  <c:v>1242</c:v>
                </c:pt>
                <c:pt idx="26">
                  <c:v>1289</c:v>
                </c:pt>
                <c:pt idx="27">
                  <c:v>1352</c:v>
                </c:pt>
                <c:pt idx="28">
                  <c:v>1435</c:v>
                </c:pt>
                <c:pt idx="29">
                  <c:v>1476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77952"/>
        <c:axId val="67279488"/>
      </c:lineChart>
      <c:catAx>
        <c:axId val="672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67279488"/>
        <c:crosses val="autoZero"/>
        <c:auto val="1"/>
        <c:lblAlgn val="ctr"/>
        <c:lblOffset val="100"/>
        <c:noMultiLvlLbl val="0"/>
      </c:catAx>
      <c:valAx>
        <c:axId val="672794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277952"/>
        <c:crosses val="autoZero"/>
        <c:crossBetween val="between"/>
        <c:majorUnit val="50"/>
      </c:valAx>
      <c:spPr>
        <a:solidFill>
          <a:schemeClr val="accent2">
            <a:lumMod val="40000"/>
            <a:lumOff val="60000"/>
          </a:schemeClr>
        </a:solidFill>
      </c:spPr>
    </c:plotArea>
    <c:legend>
      <c:legendPos val="r"/>
      <c:layout>
        <c:manualLayout>
          <c:xMode val="edge"/>
          <c:yMode val="edge"/>
          <c:x val="0.85425684947276326"/>
          <c:y val="0.44786909627781357"/>
          <c:w val="0.1387256066675876"/>
          <c:h val="0.10426180744437287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</c:spPr>
  <c:printSettings>
    <c:headerFooter/>
    <c:pageMargins b="0.75" l="0.7" r="0.7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23810</xdr:rowOff>
    </xdr:from>
    <xdr:to>
      <xdr:col>13</xdr:col>
      <xdr:colOff>600075</xdr:colOff>
      <xdr:row>25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5"/>
  <sheetViews>
    <sheetView view="pageBreakPreview" zoomScale="89" zoomScaleNormal="100" zoomScaleSheetLayoutView="89" workbookViewId="0">
      <pane xSplit="3" ySplit="4" topLeftCell="AC77" activePane="bottomRight" state="frozen"/>
      <selection pane="topRight" activeCell="C1" sqref="C1"/>
      <selection pane="bottomLeft" activeCell="A6" sqref="A6"/>
      <selection pane="bottomRight" activeCell="AS96" sqref="AS96"/>
    </sheetView>
  </sheetViews>
  <sheetFormatPr defaultRowHeight="12.75" x14ac:dyDescent="0.2"/>
  <cols>
    <col min="1" max="1" width="12.42578125" style="33" customWidth="1"/>
    <col min="2" max="2" width="23.5703125" style="15" customWidth="1"/>
    <col min="3" max="6" width="9.42578125" style="13" customWidth="1"/>
    <col min="7" max="7" width="9" style="13" customWidth="1"/>
    <col min="8" max="8" width="10.5703125" style="13" customWidth="1"/>
    <col min="9" max="9" width="9.85546875" style="13" customWidth="1"/>
    <col min="10" max="10" width="9.42578125" style="13" customWidth="1"/>
    <col min="11" max="11" width="9.85546875" style="13" customWidth="1"/>
    <col min="12" max="12" width="9.140625" style="13" customWidth="1"/>
    <col min="13" max="14" width="10.85546875" style="13" customWidth="1"/>
    <col min="15" max="15" width="10.5703125" style="13" customWidth="1"/>
    <col min="16" max="17" width="9.42578125" style="13" customWidth="1"/>
    <col min="18" max="18" width="9.7109375" style="13" customWidth="1"/>
    <col min="19" max="19" width="11.85546875" style="13" customWidth="1"/>
    <col min="20" max="20" width="10.140625" style="13" customWidth="1"/>
    <col min="21" max="21" width="10.42578125" style="13" customWidth="1"/>
    <col min="22" max="24" width="9.42578125" style="13" customWidth="1"/>
    <col min="25" max="26" width="8.7109375" style="13" customWidth="1"/>
    <col min="27" max="27" width="9.42578125" style="13" customWidth="1"/>
    <col min="28" max="28" width="9" style="13" bestFit="1" customWidth="1"/>
    <col min="29" max="29" width="8.42578125" style="13" bestFit="1" customWidth="1"/>
    <col min="30" max="30" width="9" style="13" bestFit="1" customWidth="1"/>
    <col min="31" max="31" width="8.42578125" style="13" bestFit="1" customWidth="1"/>
    <col min="32" max="32" width="7.85546875" style="13" bestFit="1" customWidth="1"/>
    <col min="33" max="33" width="9.5703125" style="13" bestFit="1" customWidth="1"/>
    <col min="34" max="34" width="5.85546875" style="14" hidden="1" customWidth="1"/>
    <col min="35" max="35" width="9.140625" style="14"/>
    <col min="36" max="36" width="11" style="14" bestFit="1" customWidth="1"/>
    <col min="37" max="16384" width="9.140625" style="14"/>
  </cols>
  <sheetData>
    <row r="1" spans="1:34" x14ac:dyDescent="0.2">
      <c r="A1" s="15" t="s">
        <v>64</v>
      </c>
    </row>
    <row r="3" spans="1:34" ht="13.5" thickBot="1" x14ac:dyDescent="0.25">
      <c r="B3" s="12"/>
      <c r="D3" s="13" t="s">
        <v>56</v>
      </c>
      <c r="J3" s="13" t="s">
        <v>55</v>
      </c>
      <c r="K3" s="13" t="s">
        <v>56</v>
      </c>
      <c r="Q3" s="13" t="s">
        <v>55</v>
      </c>
      <c r="R3" s="13" t="s">
        <v>56</v>
      </c>
      <c r="X3" s="13" t="s">
        <v>55</v>
      </c>
      <c r="Y3" s="13" t="s">
        <v>56</v>
      </c>
    </row>
    <row r="4" spans="1:34" ht="15" customHeight="1" thickBot="1" x14ac:dyDescent="0.25">
      <c r="A4" s="247" t="s">
        <v>61</v>
      </c>
      <c r="B4" s="248"/>
      <c r="C4" s="106" t="s">
        <v>8</v>
      </c>
      <c r="D4" s="98" t="s">
        <v>13</v>
      </c>
      <c r="E4" s="42" t="s">
        <v>14</v>
      </c>
      <c r="F4" s="42" t="s">
        <v>15</v>
      </c>
      <c r="G4" s="42" t="s">
        <v>16</v>
      </c>
      <c r="H4" s="42" t="s">
        <v>17</v>
      </c>
      <c r="I4" s="42" t="s">
        <v>18</v>
      </c>
      <c r="J4" s="42" t="s">
        <v>19</v>
      </c>
      <c r="K4" s="42" t="s">
        <v>20</v>
      </c>
      <c r="L4" s="42" t="s">
        <v>21</v>
      </c>
      <c r="M4" s="42" t="s">
        <v>22</v>
      </c>
      <c r="N4" s="42" t="s">
        <v>23</v>
      </c>
      <c r="O4" s="42" t="s">
        <v>24</v>
      </c>
      <c r="P4" s="42" t="s">
        <v>25</v>
      </c>
      <c r="Q4" s="42" t="s">
        <v>26</v>
      </c>
      <c r="R4" s="42" t="s">
        <v>27</v>
      </c>
      <c r="S4" s="42" t="s">
        <v>28</v>
      </c>
      <c r="T4" s="42" t="s">
        <v>29</v>
      </c>
      <c r="U4" s="42" t="s">
        <v>30</v>
      </c>
      <c r="V4" s="42" t="s">
        <v>31</v>
      </c>
      <c r="W4" s="42" t="s">
        <v>32</v>
      </c>
      <c r="X4" s="42" t="s">
        <v>33</v>
      </c>
      <c r="Y4" s="42" t="s">
        <v>34</v>
      </c>
      <c r="Z4" s="42" t="s">
        <v>35</v>
      </c>
      <c r="AA4" s="42" t="s">
        <v>36</v>
      </c>
      <c r="AB4" s="42" t="s">
        <v>37</v>
      </c>
      <c r="AC4" s="42" t="s">
        <v>38</v>
      </c>
      <c r="AD4" s="42" t="s">
        <v>39</v>
      </c>
      <c r="AE4" s="42" t="s">
        <v>40</v>
      </c>
      <c r="AF4" s="42" t="s">
        <v>41</v>
      </c>
      <c r="AG4" s="42" t="s">
        <v>42</v>
      </c>
      <c r="AH4" s="43"/>
    </row>
    <row r="5" spans="1:34" s="21" customFormat="1" x14ac:dyDescent="0.2">
      <c r="A5" s="245" t="s">
        <v>57</v>
      </c>
      <c r="B5" s="60" t="s">
        <v>9</v>
      </c>
      <c r="C5" s="107">
        <f>SUM(D5:AH5)</f>
        <v>31358</v>
      </c>
      <c r="D5" s="58">
        <f t="shared" ref="D5:AH5" si="0">D8+D6+D12+D7+D9+D15+D16+D13+D14</f>
        <v>90</v>
      </c>
      <c r="E5" s="34">
        <f t="shared" si="0"/>
        <v>1491</v>
      </c>
      <c r="F5" s="34">
        <f t="shared" si="0"/>
        <v>1319</v>
      </c>
      <c r="G5" s="34">
        <f t="shared" si="0"/>
        <v>1127</v>
      </c>
      <c r="H5" s="34">
        <f t="shared" si="0"/>
        <v>1668</v>
      </c>
      <c r="I5" s="34">
        <f t="shared" si="0"/>
        <v>1386</v>
      </c>
      <c r="J5" s="34">
        <f t="shared" si="0"/>
        <v>0</v>
      </c>
      <c r="K5" s="34">
        <f t="shared" si="0"/>
        <v>109</v>
      </c>
      <c r="L5" s="34">
        <f t="shared" si="0"/>
        <v>2108</v>
      </c>
      <c r="M5" s="34">
        <f t="shared" si="0"/>
        <v>1744</v>
      </c>
      <c r="N5" s="34">
        <f t="shared" si="0"/>
        <v>1341</v>
      </c>
      <c r="O5" s="34">
        <f t="shared" si="0"/>
        <v>1619</v>
      </c>
      <c r="P5" s="34">
        <f t="shared" si="0"/>
        <v>1341</v>
      </c>
      <c r="Q5" s="34">
        <f t="shared" si="0"/>
        <v>0</v>
      </c>
      <c r="R5" s="34">
        <f t="shared" si="0"/>
        <v>0</v>
      </c>
      <c r="S5" s="34">
        <f t="shared" si="0"/>
        <v>1871</v>
      </c>
      <c r="T5" s="34">
        <f t="shared" si="0"/>
        <v>1369</v>
      </c>
      <c r="U5" s="34">
        <f t="shared" si="0"/>
        <v>1412</v>
      </c>
      <c r="V5" s="34">
        <f t="shared" si="0"/>
        <v>1433</v>
      </c>
      <c r="W5" s="34">
        <f t="shared" si="0"/>
        <v>1344</v>
      </c>
      <c r="X5" s="34">
        <f t="shared" si="0"/>
        <v>0</v>
      </c>
      <c r="Y5" s="34">
        <f t="shared" si="0"/>
        <v>121</v>
      </c>
      <c r="Z5" s="34">
        <f t="shared" si="0"/>
        <v>1848</v>
      </c>
      <c r="AA5" s="34">
        <f t="shared" si="0"/>
        <v>1404</v>
      </c>
      <c r="AB5" s="34">
        <f t="shared" si="0"/>
        <v>1393</v>
      </c>
      <c r="AC5" s="34">
        <f t="shared" si="0"/>
        <v>1305</v>
      </c>
      <c r="AD5" s="34">
        <f t="shared" si="0"/>
        <v>854</v>
      </c>
      <c r="AE5" s="34">
        <f t="shared" si="0"/>
        <v>0</v>
      </c>
      <c r="AF5" s="34">
        <f t="shared" si="0"/>
        <v>24</v>
      </c>
      <c r="AG5" s="34">
        <f t="shared" si="0"/>
        <v>1637</v>
      </c>
      <c r="AH5" s="41">
        <f t="shared" si="0"/>
        <v>0</v>
      </c>
    </row>
    <row r="6" spans="1:34" x14ac:dyDescent="0.2">
      <c r="A6" s="245"/>
      <c r="B6" s="61" t="s">
        <v>45</v>
      </c>
      <c r="C6" s="108">
        <f>SUM(D6:AH6)</f>
        <v>9882</v>
      </c>
      <c r="D6" s="99">
        <v>0</v>
      </c>
      <c r="E6" s="16">
        <v>509</v>
      </c>
      <c r="F6" s="16">
        <v>461</v>
      </c>
      <c r="G6" s="16">
        <v>268</v>
      </c>
      <c r="H6" s="16">
        <v>602</v>
      </c>
      <c r="I6" s="16">
        <v>440</v>
      </c>
      <c r="J6" s="16">
        <v>0</v>
      </c>
      <c r="K6" s="16">
        <v>0</v>
      </c>
      <c r="L6" s="16">
        <v>737</v>
      </c>
      <c r="M6" s="16">
        <v>535</v>
      </c>
      <c r="N6" s="16">
        <v>379</v>
      </c>
      <c r="O6" s="17">
        <v>534</v>
      </c>
      <c r="P6" s="17">
        <v>383</v>
      </c>
      <c r="Q6" s="17">
        <v>0</v>
      </c>
      <c r="R6" s="17">
        <v>0</v>
      </c>
      <c r="S6" s="17">
        <v>637</v>
      </c>
      <c r="T6" s="17">
        <v>387</v>
      </c>
      <c r="U6" s="17">
        <v>359</v>
      </c>
      <c r="V6" s="17">
        <v>473</v>
      </c>
      <c r="W6" s="17">
        <v>509</v>
      </c>
      <c r="X6" s="17">
        <v>0</v>
      </c>
      <c r="Y6" s="17">
        <v>0</v>
      </c>
      <c r="Z6" s="17">
        <v>700</v>
      </c>
      <c r="AA6" s="17">
        <v>415</v>
      </c>
      <c r="AB6" s="17">
        <v>379</v>
      </c>
      <c r="AC6" s="17">
        <v>388</v>
      </c>
      <c r="AD6" s="17">
        <v>195</v>
      </c>
      <c r="AE6" s="17">
        <v>0</v>
      </c>
      <c r="AF6" s="17">
        <v>0</v>
      </c>
      <c r="AG6" s="17">
        <v>592</v>
      </c>
      <c r="AH6" s="35"/>
    </row>
    <row r="7" spans="1:34" x14ac:dyDescent="0.2">
      <c r="A7" s="245"/>
      <c r="B7" s="61" t="s">
        <v>47</v>
      </c>
      <c r="C7" s="108">
        <f>SUM(D7:AH7)</f>
        <v>2297</v>
      </c>
      <c r="D7" s="99">
        <v>32</v>
      </c>
      <c r="E7" s="16">
        <v>140</v>
      </c>
      <c r="F7" s="16">
        <v>95</v>
      </c>
      <c r="G7" s="16">
        <v>61</v>
      </c>
      <c r="H7" s="16">
        <v>136</v>
      </c>
      <c r="I7" s="16">
        <v>60</v>
      </c>
      <c r="J7" s="16">
        <v>0</v>
      </c>
      <c r="K7" s="16">
        <v>43</v>
      </c>
      <c r="L7" s="16">
        <v>160</v>
      </c>
      <c r="M7" s="16">
        <v>115</v>
      </c>
      <c r="N7" s="16">
        <v>82</v>
      </c>
      <c r="O7" s="17">
        <v>132</v>
      </c>
      <c r="P7" s="17">
        <v>76</v>
      </c>
      <c r="Q7" s="17">
        <v>0</v>
      </c>
      <c r="R7" s="17">
        <v>0</v>
      </c>
      <c r="S7" s="17">
        <v>172</v>
      </c>
      <c r="T7" s="17">
        <v>115</v>
      </c>
      <c r="U7" s="17">
        <v>89</v>
      </c>
      <c r="V7" s="17">
        <v>89</v>
      </c>
      <c r="W7" s="17">
        <v>80</v>
      </c>
      <c r="X7" s="17">
        <v>0</v>
      </c>
      <c r="Y7" s="17">
        <v>39</v>
      </c>
      <c r="Z7" s="17">
        <v>123</v>
      </c>
      <c r="AA7" s="17">
        <v>88</v>
      </c>
      <c r="AB7" s="17">
        <v>103</v>
      </c>
      <c r="AC7" s="17">
        <v>58</v>
      </c>
      <c r="AD7" s="17">
        <v>51</v>
      </c>
      <c r="AE7" s="17">
        <v>0</v>
      </c>
      <c r="AF7" s="17">
        <v>24</v>
      </c>
      <c r="AG7" s="17">
        <v>134</v>
      </c>
      <c r="AH7" s="35"/>
    </row>
    <row r="8" spans="1:34" x14ac:dyDescent="0.2">
      <c r="A8" s="245"/>
      <c r="B8" s="61" t="s">
        <v>44</v>
      </c>
      <c r="C8" s="108">
        <f t="shared" ref="C8" si="1">SUM(D8:AH8)</f>
        <v>5589</v>
      </c>
      <c r="D8" s="99">
        <v>0</v>
      </c>
      <c r="E8" s="16">
        <v>244</v>
      </c>
      <c r="F8" s="16">
        <v>205</v>
      </c>
      <c r="G8" s="16">
        <v>267</v>
      </c>
      <c r="H8" s="16">
        <v>211</v>
      </c>
      <c r="I8" s="16">
        <v>265</v>
      </c>
      <c r="J8" s="16">
        <v>0</v>
      </c>
      <c r="K8" s="16">
        <v>0</v>
      </c>
      <c r="L8" s="16">
        <v>403</v>
      </c>
      <c r="M8" s="16">
        <v>329</v>
      </c>
      <c r="N8" s="16">
        <v>261</v>
      </c>
      <c r="O8" s="17">
        <v>327</v>
      </c>
      <c r="P8" s="17">
        <v>221</v>
      </c>
      <c r="Q8" s="17">
        <v>0</v>
      </c>
      <c r="R8" s="17">
        <v>0</v>
      </c>
      <c r="S8" s="17">
        <v>285</v>
      </c>
      <c r="T8" s="17">
        <v>267</v>
      </c>
      <c r="U8" s="17">
        <v>282</v>
      </c>
      <c r="V8" s="17">
        <v>254</v>
      </c>
      <c r="W8" s="17">
        <v>247</v>
      </c>
      <c r="X8" s="17">
        <v>0</v>
      </c>
      <c r="Y8" s="17">
        <v>0</v>
      </c>
      <c r="Z8" s="17">
        <v>294</v>
      </c>
      <c r="AA8" s="17">
        <v>260</v>
      </c>
      <c r="AB8" s="17">
        <v>259</v>
      </c>
      <c r="AC8" s="17">
        <v>236</v>
      </c>
      <c r="AD8" s="17">
        <v>191</v>
      </c>
      <c r="AE8" s="17">
        <v>0</v>
      </c>
      <c r="AF8" s="17">
        <v>0</v>
      </c>
      <c r="AG8" s="17">
        <v>281</v>
      </c>
      <c r="AH8" s="35"/>
    </row>
    <row r="9" spans="1:34" x14ac:dyDescent="0.2">
      <c r="A9" s="245"/>
      <c r="B9" s="61" t="s">
        <v>48</v>
      </c>
      <c r="C9" s="108">
        <f>SUM(D9:AH9)</f>
        <v>2475</v>
      </c>
      <c r="D9" s="99">
        <f t="shared" ref="D9:P9" si="2">D11+D10</f>
        <v>0</v>
      </c>
      <c r="E9" s="16">
        <f t="shared" si="2"/>
        <v>118</v>
      </c>
      <c r="F9" s="16">
        <f t="shared" si="2"/>
        <v>73</v>
      </c>
      <c r="G9" s="16">
        <f t="shared" si="2"/>
        <v>87</v>
      </c>
      <c r="H9" s="16">
        <f t="shared" si="2"/>
        <v>160</v>
      </c>
      <c r="I9" s="16">
        <f t="shared" si="2"/>
        <v>99</v>
      </c>
      <c r="J9" s="16">
        <f t="shared" si="2"/>
        <v>0</v>
      </c>
      <c r="K9" s="16">
        <f t="shared" si="2"/>
        <v>0</v>
      </c>
      <c r="L9" s="16">
        <f t="shared" si="2"/>
        <v>148</v>
      </c>
      <c r="M9" s="16">
        <f t="shared" si="2"/>
        <v>145</v>
      </c>
      <c r="N9" s="16">
        <f t="shared" si="2"/>
        <v>103</v>
      </c>
      <c r="O9" s="16">
        <f t="shared" si="2"/>
        <v>121</v>
      </c>
      <c r="P9" s="16">
        <f t="shared" si="2"/>
        <v>129</v>
      </c>
      <c r="Q9" s="16">
        <f t="shared" ref="Q9" si="3">Q10+Q11</f>
        <v>0</v>
      </c>
      <c r="R9" s="16">
        <f t="shared" ref="R9" si="4">R10+R11</f>
        <v>0</v>
      </c>
      <c r="S9" s="16">
        <f t="shared" ref="S9" si="5">S10+S11</f>
        <v>197</v>
      </c>
      <c r="T9" s="16">
        <f t="shared" ref="T9" si="6">T10+T11</f>
        <v>93</v>
      </c>
      <c r="U9" s="16">
        <f t="shared" ref="U9" si="7">U10+U11</f>
        <v>127</v>
      </c>
      <c r="V9" s="16">
        <f t="shared" ref="V9" si="8">V10+V11</f>
        <v>136</v>
      </c>
      <c r="W9" s="16">
        <f t="shared" ref="W9" si="9">W10+W11</f>
        <v>60</v>
      </c>
      <c r="X9" s="16">
        <f t="shared" ref="X9" si="10">X10+X11</f>
        <v>0</v>
      </c>
      <c r="Y9" s="16">
        <f t="shared" ref="Y9" si="11">Y10+Y11</f>
        <v>0</v>
      </c>
      <c r="Z9" s="16">
        <f t="shared" ref="Z9" si="12">Z10+Z11</f>
        <v>140</v>
      </c>
      <c r="AA9" s="16">
        <f t="shared" ref="AA9" si="13">AA10+AA11</f>
        <v>86</v>
      </c>
      <c r="AB9" s="16">
        <f t="shared" ref="AB9" si="14">AB10+AB11</f>
        <v>144</v>
      </c>
      <c r="AC9" s="16">
        <f t="shared" ref="AC9" si="15">AC10+AC11</f>
        <v>102</v>
      </c>
      <c r="AD9" s="16">
        <f t="shared" ref="AD9" si="16">AD10+AD11</f>
        <v>89</v>
      </c>
      <c r="AE9" s="16">
        <f t="shared" ref="AE9" si="17">AE10+AE11</f>
        <v>0</v>
      </c>
      <c r="AF9" s="16">
        <f t="shared" ref="AF9" si="18">AF10+AF11</f>
        <v>0</v>
      </c>
      <c r="AG9" s="16">
        <f t="shared" ref="AG9" si="19">AG10+AG11</f>
        <v>118</v>
      </c>
      <c r="AH9" s="36">
        <f t="shared" ref="AH9" si="20">AH10+AH11</f>
        <v>0</v>
      </c>
    </row>
    <row r="10" spans="1:34" x14ac:dyDescent="0.2">
      <c r="A10" s="245"/>
      <c r="B10" s="62" t="s">
        <v>11</v>
      </c>
      <c r="C10" s="109">
        <f>SUM(D10:AH10)</f>
        <v>1081</v>
      </c>
      <c r="D10" s="100">
        <v>0</v>
      </c>
      <c r="E10" s="20">
        <v>69</v>
      </c>
      <c r="F10" s="20">
        <v>22</v>
      </c>
      <c r="G10" s="20">
        <v>28</v>
      </c>
      <c r="H10" s="20">
        <v>66</v>
      </c>
      <c r="I10" s="20">
        <v>31</v>
      </c>
      <c r="J10" s="20">
        <v>0</v>
      </c>
      <c r="K10" s="20">
        <v>0</v>
      </c>
      <c r="L10" s="20">
        <v>72</v>
      </c>
      <c r="M10" s="20">
        <v>63</v>
      </c>
      <c r="N10" s="20">
        <v>44</v>
      </c>
      <c r="O10" s="24">
        <v>41</v>
      </c>
      <c r="P10" s="24">
        <v>40</v>
      </c>
      <c r="Q10" s="24">
        <v>0</v>
      </c>
      <c r="R10" s="24">
        <v>0</v>
      </c>
      <c r="S10" s="24">
        <v>108</v>
      </c>
      <c r="T10" s="24">
        <v>42</v>
      </c>
      <c r="U10" s="24">
        <v>45</v>
      </c>
      <c r="V10" s="24">
        <v>65</v>
      </c>
      <c r="W10" s="24">
        <v>27</v>
      </c>
      <c r="X10" s="24">
        <v>0</v>
      </c>
      <c r="Y10" s="24">
        <v>0</v>
      </c>
      <c r="Z10" s="24">
        <v>83</v>
      </c>
      <c r="AA10" s="24">
        <v>31</v>
      </c>
      <c r="AB10" s="24">
        <v>51</v>
      </c>
      <c r="AC10" s="24">
        <v>60</v>
      </c>
      <c r="AD10" s="24">
        <v>50</v>
      </c>
      <c r="AE10" s="24">
        <v>0</v>
      </c>
      <c r="AF10" s="24">
        <v>0</v>
      </c>
      <c r="AG10" s="24">
        <v>43</v>
      </c>
      <c r="AH10" s="37"/>
    </row>
    <row r="11" spans="1:34" s="19" customFormat="1" x14ac:dyDescent="0.2">
      <c r="A11" s="245"/>
      <c r="B11" s="62" t="s">
        <v>10</v>
      </c>
      <c r="C11" s="109">
        <f>SUM(D11:AH11)</f>
        <v>1394</v>
      </c>
      <c r="D11" s="100">
        <v>0</v>
      </c>
      <c r="E11" s="20">
        <v>49</v>
      </c>
      <c r="F11" s="20">
        <v>51</v>
      </c>
      <c r="G11" s="20">
        <v>59</v>
      </c>
      <c r="H11" s="20">
        <v>94</v>
      </c>
      <c r="I11" s="20">
        <v>68</v>
      </c>
      <c r="J11" s="20">
        <v>0</v>
      </c>
      <c r="K11" s="20">
        <v>0</v>
      </c>
      <c r="L11" s="20">
        <v>76</v>
      </c>
      <c r="M11" s="20">
        <v>82</v>
      </c>
      <c r="N11" s="20">
        <v>59</v>
      </c>
      <c r="O11" s="24">
        <v>80</v>
      </c>
      <c r="P11" s="24">
        <v>89</v>
      </c>
      <c r="Q11" s="24">
        <v>0</v>
      </c>
      <c r="R11" s="24">
        <v>0</v>
      </c>
      <c r="S11" s="24">
        <v>89</v>
      </c>
      <c r="T11" s="24">
        <v>51</v>
      </c>
      <c r="U11" s="24">
        <v>82</v>
      </c>
      <c r="V11" s="24">
        <v>71</v>
      </c>
      <c r="W11" s="24">
        <v>33</v>
      </c>
      <c r="X11" s="24">
        <v>0</v>
      </c>
      <c r="Y11" s="24">
        <v>0</v>
      </c>
      <c r="Z11" s="24">
        <v>57</v>
      </c>
      <c r="AA11" s="24">
        <v>55</v>
      </c>
      <c r="AB11" s="24">
        <v>93</v>
      </c>
      <c r="AC11" s="24">
        <v>42</v>
      </c>
      <c r="AD11" s="24">
        <v>39</v>
      </c>
      <c r="AE11" s="24">
        <v>0</v>
      </c>
      <c r="AF11" s="24">
        <v>0</v>
      </c>
      <c r="AG11" s="24">
        <v>75</v>
      </c>
      <c r="AH11" s="37"/>
    </row>
    <row r="12" spans="1:34" s="19" customFormat="1" x14ac:dyDescent="0.2">
      <c r="A12" s="245"/>
      <c r="B12" s="61" t="s">
        <v>46</v>
      </c>
      <c r="C12" s="108">
        <f t="shared" ref="C12" si="21">SUM(D12:AH12)</f>
        <v>4791</v>
      </c>
      <c r="D12" s="99">
        <v>0</v>
      </c>
      <c r="E12" s="16">
        <v>267</v>
      </c>
      <c r="F12" s="16">
        <v>190</v>
      </c>
      <c r="G12" s="16">
        <v>177</v>
      </c>
      <c r="H12" s="16">
        <v>224</v>
      </c>
      <c r="I12" s="16">
        <v>222</v>
      </c>
      <c r="J12" s="16">
        <v>0</v>
      </c>
      <c r="K12" s="16">
        <v>0</v>
      </c>
      <c r="L12" s="16">
        <v>328</v>
      </c>
      <c r="M12" s="16">
        <v>261</v>
      </c>
      <c r="N12" s="16">
        <v>184</v>
      </c>
      <c r="O12" s="17">
        <v>236</v>
      </c>
      <c r="P12" s="17">
        <v>229</v>
      </c>
      <c r="Q12" s="17">
        <v>0</v>
      </c>
      <c r="R12" s="17">
        <v>0</v>
      </c>
      <c r="S12" s="17">
        <v>279</v>
      </c>
      <c r="T12" s="17">
        <v>220</v>
      </c>
      <c r="U12" s="17">
        <v>198</v>
      </c>
      <c r="V12" s="17">
        <v>215</v>
      </c>
      <c r="W12" s="17">
        <v>208</v>
      </c>
      <c r="X12" s="17">
        <v>0</v>
      </c>
      <c r="Y12" s="17">
        <v>0</v>
      </c>
      <c r="Z12" s="17">
        <v>291</v>
      </c>
      <c r="AA12" s="17">
        <v>224</v>
      </c>
      <c r="AB12" s="17">
        <v>223</v>
      </c>
      <c r="AC12" s="17">
        <v>225</v>
      </c>
      <c r="AD12" s="17">
        <v>135</v>
      </c>
      <c r="AE12" s="17">
        <v>0</v>
      </c>
      <c r="AF12" s="17">
        <v>0</v>
      </c>
      <c r="AG12" s="17">
        <v>255</v>
      </c>
      <c r="AH12" s="35"/>
    </row>
    <row r="13" spans="1:34" x14ac:dyDescent="0.2">
      <c r="A13" s="245"/>
      <c r="B13" s="61" t="s">
        <v>51</v>
      </c>
      <c r="C13" s="108">
        <f>SUM(D13:AH13)</f>
        <v>0</v>
      </c>
      <c r="D13" s="99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35"/>
    </row>
    <row r="14" spans="1:34" x14ac:dyDescent="0.2">
      <c r="A14" s="245"/>
      <c r="B14" s="61" t="s">
        <v>52</v>
      </c>
      <c r="C14" s="108">
        <f>SUM(D14:AH14)</f>
        <v>19</v>
      </c>
      <c r="D14" s="99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7</v>
      </c>
      <c r="O14" s="17">
        <v>0</v>
      </c>
      <c r="P14" s="17">
        <v>2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9</v>
      </c>
      <c r="AA14" s="17">
        <v>0</v>
      </c>
      <c r="AB14" s="17">
        <v>0</v>
      </c>
      <c r="AC14" s="17">
        <v>1</v>
      </c>
      <c r="AD14" s="17">
        <v>0</v>
      </c>
      <c r="AE14" s="17">
        <v>0</v>
      </c>
      <c r="AF14" s="17">
        <v>0</v>
      </c>
      <c r="AG14" s="17">
        <v>0</v>
      </c>
      <c r="AH14" s="35"/>
    </row>
    <row r="15" spans="1:34" x14ac:dyDescent="0.2">
      <c r="A15" s="245"/>
      <c r="B15" s="61" t="s">
        <v>49</v>
      </c>
      <c r="C15" s="108">
        <f t="shared" ref="C15:C16" si="22">SUM(D15:AH15)</f>
        <v>1478</v>
      </c>
      <c r="D15" s="99">
        <v>0</v>
      </c>
      <c r="E15" s="16">
        <v>0</v>
      </c>
      <c r="F15" s="16">
        <v>49</v>
      </c>
      <c r="G15" s="16">
        <v>63</v>
      </c>
      <c r="H15" s="16">
        <v>113</v>
      </c>
      <c r="I15" s="16">
        <v>76</v>
      </c>
      <c r="J15" s="16">
        <v>0</v>
      </c>
      <c r="K15" s="16">
        <v>0</v>
      </c>
      <c r="L15" s="16">
        <v>52</v>
      </c>
      <c r="M15" s="16">
        <v>119</v>
      </c>
      <c r="N15" s="16">
        <v>91</v>
      </c>
      <c r="O15" s="17">
        <v>95</v>
      </c>
      <c r="P15" s="17">
        <v>87</v>
      </c>
      <c r="Q15" s="17">
        <v>0</v>
      </c>
      <c r="R15" s="17">
        <v>0</v>
      </c>
      <c r="S15" s="17">
        <v>20</v>
      </c>
      <c r="T15" s="17">
        <v>100</v>
      </c>
      <c r="U15" s="17">
        <v>103</v>
      </c>
      <c r="V15" s="17">
        <v>71</v>
      </c>
      <c r="W15" s="17">
        <v>104</v>
      </c>
      <c r="X15" s="17">
        <v>0</v>
      </c>
      <c r="Y15" s="17">
        <v>0</v>
      </c>
      <c r="Z15" s="17">
        <v>43</v>
      </c>
      <c r="AA15" s="17">
        <v>48</v>
      </c>
      <c r="AB15" s="17">
        <v>67</v>
      </c>
      <c r="AC15" s="17">
        <v>100</v>
      </c>
      <c r="AD15" s="17">
        <v>30</v>
      </c>
      <c r="AE15" s="17">
        <v>0</v>
      </c>
      <c r="AF15" s="17">
        <v>0</v>
      </c>
      <c r="AG15" s="17">
        <v>47</v>
      </c>
      <c r="AH15" s="35"/>
    </row>
    <row r="16" spans="1:34" ht="13.5" thickBot="1" x14ac:dyDescent="0.25">
      <c r="A16" s="246"/>
      <c r="B16" s="63" t="s">
        <v>50</v>
      </c>
      <c r="C16" s="110">
        <f t="shared" si="22"/>
        <v>4827</v>
      </c>
      <c r="D16" s="101">
        <v>58</v>
      </c>
      <c r="E16" s="38">
        <v>213</v>
      </c>
      <c r="F16" s="38">
        <v>246</v>
      </c>
      <c r="G16" s="38">
        <v>204</v>
      </c>
      <c r="H16" s="38">
        <v>222</v>
      </c>
      <c r="I16" s="38">
        <v>224</v>
      </c>
      <c r="J16" s="38">
        <v>0</v>
      </c>
      <c r="K16" s="38">
        <v>66</v>
      </c>
      <c r="L16" s="38">
        <v>280</v>
      </c>
      <c r="M16" s="38">
        <v>240</v>
      </c>
      <c r="N16" s="38">
        <v>234</v>
      </c>
      <c r="O16" s="39">
        <v>174</v>
      </c>
      <c r="P16" s="39">
        <v>214</v>
      </c>
      <c r="Q16" s="39">
        <v>0</v>
      </c>
      <c r="R16" s="39">
        <v>0</v>
      </c>
      <c r="S16" s="39">
        <v>281</v>
      </c>
      <c r="T16" s="39">
        <v>187</v>
      </c>
      <c r="U16" s="39">
        <v>254</v>
      </c>
      <c r="V16" s="39">
        <v>195</v>
      </c>
      <c r="W16" s="39">
        <v>136</v>
      </c>
      <c r="X16" s="39">
        <v>0</v>
      </c>
      <c r="Y16" s="39">
        <v>82</v>
      </c>
      <c r="Z16" s="39">
        <v>248</v>
      </c>
      <c r="AA16" s="39">
        <v>283</v>
      </c>
      <c r="AB16" s="39">
        <v>218</v>
      </c>
      <c r="AC16" s="39">
        <v>195</v>
      </c>
      <c r="AD16" s="39">
        <v>163</v>
      </c>
      <c r="AE16" s="39">
        <v>0</v>
      </c>
      <c r="AF16" s="39">
        <v>0</v>
      </c>
      <c r="AG16" s="39">
        <v>210</v>
      </c>
      <c r="AH16" s="40"/>
    </row>
    <row r="17" spans="1:34" s="21" customFormat="1" x14ac:dyDescent="0.2">
      <c r="A17" s="245" t="s">
        <v>58</v>
      </c>
      <c r="B17" s="64" t="s">
        <v>9</v>
      </c>
      <c r="C17" s="107">
        <f>SUM(D17:AH17)</f>
        <v>41079.252760844596</v>
      </c>
      <c r="D17" s="58">
        <f t="shared" ref="D17:AH17" si="23">D20+D18+D24+D19+D21+D27+D28+D25+D26</f>
        <v>0</v>
      </c>
      <c r="E17" s="34">
        <f t="shared" si="23"/>
        <v>1889.06263804223</v>
      </c>
      <c r="F17" s="34">
        <f t="shared" si="23"/>
        <v>1889.06263804223</v>
      </c>
      <c r="G17" s="34">
        <f t="shared" si="23"/>
        <v>1889.06263804223</v>
      </c>
      <c r="H17" s="34">
        <f t="shared" si="23"/>
        <v>1889.06263804223</v>
      </c>
      <c r="I17" s="34">
        <f t="shared" si="23"/>
        <v>1889.06263804223</v>
      </c>
      <c r="J17" s="34">
        <f t="shared" si="23"/>
        <v>0</v>
      </c>
      <c r="K17" s="34">
        <f t="shared" si="23"/>
        <v>0</v>
      </c>
      <c r="L17" s="34">
        <f t="shared" si="23"/>
        <v>1889.06263804223</v>
      </c>
      <c r="M17" s="34">
        <f t="shared" si="23"/>
        <v>1889.06263804223</v>
      </c>
      <c r="N17" s="34">
        <f t="shared" si="23"/>
        <v>1889.06263804223</v>
      </c>
      <c r="O17" s="34">
        <f t="shared" si="23"/>
        <v>1889.06263804223</v>
      </c>
      <c r="P17" s="34">
        <f t="shared" si="23"/>
        <v>1889.06263804223</v>
      </c>
      <c r="Q17" s="34">
        <f t="shared" si="23"/>
        <v>0</v>
      </c>
      <c r="R17" s="34">
        <f t="shared" si="23"/>
        <v>0</v>
      </c>
      <c r="S17" s="34">
        <f t="shared" si="23"/>
        <v>1889.06263804223</v>
      </c>
      <c r="T17" s="34">
        <f t="shared" si="23"/>
        <v>1889.06263804223</v>
      </c>
      <c r="U17" s="34">
        <f t="shared" si="23"/>
        <v>1889.06263804223</v>
      </c>
      <c r="V17" s="34">
        <f t="shared" si="23"/>
        <v>1889.06263804223</v>
      </c>
      <c r="W17" s="34">
        <f t="shared" si="23"/>
        <v>1889.06263804223</v>
      </c>
      <c r="X17" s="34">
        <f t="shared" si="23"/>
        <v>0</v>
      </c>
      <c r="Y17" s="34">
        <f t="shared" si="23"/>
        <v>0</v>
      </c>
      <c r="Z17" s="34">
        <f t="shared" si="23"/>
        <v>1889.06263804223</v>
      </c>
      <c r="AA17" s="34">
        <f t="shared" si="23"/>
        <v>1889.06263804223</v>
      </c>
      <c r="AB17" s="34">
        <f t="shared" si="23"/>
        <v>1889.06263804223</v>
      </c>
      <c r="AC17" s="34">
        <f t="shared" si="23"/>
        <v>1889.06263804223</v>
      </c>
      <c r="AD17" s="34">
        <f t="shared" si="23"/>
        <v>1889.06263804223</v>
      </c>
      <c r="AE17" s="34">
        <f t="shared" si="23"/>
        <v>0</v>
      </c>
      <c r="AF17" s="34">
        <f t="shared" si="23"/>
        <v>0</v>
      </c>
      <c r="AG17" s="34">
        <f t="shared" si="23"/>
        <v>3298</v>
      </c>
      <c r="AH17" s="41">
        <f t="shared" si="23"/>
        <v>0</v>
      </c>
    </row>
    <row r="18" spans="1:34" x14ac:dyDescent="0.2">
      <c r="A18" s="245"/>
      <c r="B18" s="65" t="s">
        <v>45</v>
      </c>
      <c r="C18" s="108">
        <f>SUM(D18:AH18)</f>
        <v>10204.172983479104</v>
      </c>
      <c r="D18" s="99">
        <v>0</v>
      </c>
      <c r="E18" s="16">
        <v>485.90864917395533</v>
      </c>
      <c r="F18" s="16">
        <v>485.90864917395533</v>
      </c>
      <c r="G18" s="16">
        <v>485.90864917395533</v>
      </c>
      <c r="H18" s="16">
        <v>485.90864917395533</v>
      </c>
      <c r="I18" s="16">
        <v>485.90864917395533</v>
      </c>
      <c r="J18" s="16">
        <v>0</v>
      </c>
      <c r="K18" s="16">
        <v>0</v>
      </c>
      <c r="L18" s="16">
        <v>485.90864917395533</v>
      </c>
      <c r="M18" s="16">
        <v>485.90864917395533</v>
      </c>
      <c r="N18" s="16">
        <v>485.90864917395533</v>
      </c>
      <c r="O18" s="17">
        <v>485.90864917395533</v>
      </c>
      <c r="P18" s="17">
        <v>485.90864917395533</v>
      </c>
      <c r="Q18" s="17">
        <v>0</v>
      </c>
      <c r="R18" s="17">
        <v>0</v>
      </c>
      <c r="S18" s="17">
        <v>485.90864917395533</v>
      </c>
      <c r="T18" s="17">
        <v>485.90864917395533</v>
      </c>
      <c r="U18" s="17">
        <v>485.90864917395533</v>
      </c>
      <c r="V18" s="17">
        <v>485.90864917395533</v>
      </c>
      <c r="W18" s="17">
        <v>485.90864917395533</v>
      </c>
      <c r="X18" s="17">
        <v>0</v>
      </c>
      <c r="Y18" s="17">
        <v>0</v>
      </c>
      <c r="Z18" s="17">
        <v>485.90864917395533</v>
      </c>
      <c r="AA18" s="17">
        <v>485.90864917395533</v>
      </c>
      <c r="AB18" s="17">
        <v>485.90864917395533</v>
      </c>
      <c r="AC18" s="17">
        <v>485.90864917395533</v>
      </c>
      <c r="AD18" s="17">
        <v>485.90864917395533</v>
      </c>
      <c r="AE18" s="17">
        <v>0</v>
      </c>
      <c r="AF18" s="17">
        <v>0</v>
      </c>
      <c r="AG18" s="17">
        <v>486</v>
      </c>
      <c r="AH18" s="54"/>
    </row>
    <row r="19" spans="1:34" x14ac:dyDescent="0.2">
      <c r="A19" s="245"/>
      <c r="B19" s="65" t="s">
        <v>47</v>
      </c>
      <c r="C19" s="108">
        <f>SUM(D19:AH19)</f>
        <v>3910.2056438643708</v>
      </c>
      <c r="D19" s="99">
        <v>0</v>
      </c>
      <c r="E19" s="16">
        <v>186.21028219321857</v>
      </c>
      <c r="F19" s="16">
        <v>186.21028219321857</v>
      </c>
      <c r="G19" s="16">
        <v>186.21028219321857</v>
      </c>
      <c r="H19" s="16">
        <v>186.21028219321857</v>
      </c>
      <c r="I19" s="16">
        <v>186.21028219321857</v>
      </c>
      <c r="J19" s="16">
        <v>0</v>
      </c>
      <c r="K19" s="16">
        <v>0</v>
      </c>
      <c r="L19" s="16">
        <v>186.21028219321857</v>
      </c>
      <c r="M19" s="16">
        <v>186.21028219321857</v>
      </c>
      <c r="N19" s="16">
        <v>186.21028219321857</v>
      </c>
      <c r="O19" s="17">
        <v>186.21028219321857</v>
      </c>
      <c r="P19" s="17">
        <v>186.21028219321857</v>
      </c>
      <c r="Q19" s="17">
        <v>0</v>
      </c>
      <c r="R19" s="17">
        <v>0</v>
      </c>
      <c r="S19" s="17">
        <v>186.21028219321857</v>
      </c>
      <c r="T19" s="17">
        <v>186.21028219321857</v>
      </c>
      <c r="U19" s="17">
        <v>186.21028219321857</v>
      </c>
      <c r="V19" s="17">
        <v>186.21028219321857</v>
      </c>
      <c r="W19" s="17">
        <v>186.21028219321857</v>
      </c>
      <c r="X19" s="17">
        <v>0</v>
      </c>
      <c r="Y19" s="17">
        <v>0</v>
      </c>
      <c r="Z19" s="17">
        <v>186.21028219321857</v>
      </c>
      <c r="AA19" s="17">
        <v>186.21028219321857</v>
      </c>
      <c r="AB19" s="17">
        <v>186.21028219321857</v>
      </c>
      <c r="AC19" s="17">
        <v>186.21028219321857</v>
      </c>
      <c r="AD19" s="17">
        <v>186.21028219321857</v>
      </c>
      <c r="AE19" s="17">
        <v>0</v>
      </c>
      <c r="AF19" s="17">
        <v>0</v>
      </c>
      <c r="AG19" s="17">
        <v>186</v>
      </c>
      <c r="AH19" s="54"/>
    </row>
    <row r="20" spans="1:34" x14ac:dyDescent="0.2">
      <c r="A20" s="245"/>
      <c r="B20" s="65" t="s">
        <v>44</v>
      </c>
      <c r="C20" s="108">
        <f t="shared" ref="C20:C28" si="24">SUM(D20:AH20)</f>
        <v>7137.3263849552486</v>
      </c>
      <c r="D20" s="99">
        <v>0</v>
      </c>
      <c r="E20" s="16">
        <v>339.86631924776242</v>
      </c>
      <c r="F20" s="16">
        <v>339.86631924776242</v>
      </c>
      <c r="G20" s="16">
        <v>339.86631924776242</v>
      </c>
      <c r="H20" s="16">
        <v>339.86631924776242</v>
      </c>
      <c r="I20" s="16">
        <v>339.86631924776242</v>
      </c>
      <c r="J20" s="16">
        <v>0</v>
      </c>
      <c r="K20" s="16">
        <v>0</v>
      </c>
      <c r="L20" s="16">
        <v>339.86631924776242</v>
      </c>
      <c r="M20" s="16">
        <v>339.86631924776242</v>
      </c>
      <c r="N20" s="16">
        <v>339.86631924776242</v>
      </c>
      <c r="O20" s="17">
        <v>339.86631924776242</v>
      </c>
      <c r="P20" s="17">
        <v>339.86631924776242</v>
      </c>
      <c r="Q20" s="17">
        <v>0</v>
      </c>
      <c r="R20" s="17">
        <v>0</v>
      </c>
      <c r="S20" s="17">
        <v>339.86631924776242</v>
      </c>
      <c r="T20" s="17">
        <v>339.86631924776242</v>
      </c>
      <c r="U20" s="17">
        <v>339.86631924776242</v>
      </c>
      <c r="V20" s="17">
        <v>339.86631924776242</v>
      </c>
      <c r="W20" s="17">
        <v>339.86631924776242</v>
      </c>
      <c r="X20" s="17">
        <v>0</v>
      </c>
      <c r="Y20" s="17">
        <v>0</v>
      </c>
      <c r="Z20" s="17">
        <v>339.86631924776242</v>
      </c>
      <c r="AA20" s="17">
        <v>339.86631924776242</v>
      </c>
      <c r="AB20" s="17">
        <v>339.86631924776242</v>
      </c>
      <c r="AC20" s="17">
        <v>339.86631924776242</v>
      </c>
      <c r="AD20" s="17">
        <v>339.86631924776242</v>
      </c>
      <c r="AE20" s="17">
        <v>0</v>
      </c>
      <c r="AF20" s="17">
        <v>0</v>
      </c>
      <c r="AG20" s="17">
        <v>340</v>
      </c>
      <c r="AH20" s="54"/>
    </row>
    <row r="21" spans="1:34" x14ac:dyDescent="0.2">
      <c r="A21" s="245"/>
      <c r="B21" s="65" t="s">
        <v>48</v>
      </c>
      <c r="C21" s="108">
        <f>SUM(D21:AH21)</f>
        <v>4527.4417449519487</v>
      </c>
      <c r="D21" s="99">
        <f t="shared" ref="D21:P21" si="25">D23+D22</f>
        <v>0</v>
      </c>
      <c r="E21" s="16">
        <f t="shared" si="25"/>
        <v>148.47208724759747</v>
      </c>
      <c r="F21" s="16">
        <f t="shared" si="25"/>
        <v>148.47208724759747</v>
      </c>
      <c r="G21" s="16">
        <f t="shared" si="25"/>
        <v>148.47208724759747</v>
      </c>
      <c r="H21" s="16">
        <f t="shared" si="25"/>
        <v>148.47208724759747</v>
      </c>
      <c r="I21" s="16">
        <f t="shared" si="25"/>
        <v>148.47208724759747</v>
      </c>
      <c r="J21" s="16">
        <f t="shared" si="25"/>
        <v>0</v>
      </c>
      <c r="K21" s="16">
        <f t="shared" si="25"/>
        <v>0</v>
      </c>
      <c r="L21" s="16">
        <f t="shared" si="25"/>
        <v>148.47208724759747</v>
      </c>
      <c r="M21" s="16">
        <f t="shared" si="25"/>
        <v>148.47208724759747</v>
      </c>
      <c r="N21" s="16">
        <f t="shared" si="25"/>
        <v>148.47208724759747</v>
      </c>
      <c r="O21" s="16">
        <f t="shared" si="25"/>
        <v>148.47208724759747</v>
      </c>
      <c r="P21" s="16">
        <f t="shared" si="25"/>
        <v>148.47208724759747</v>
      </c>
      <c r="Q21" s="16">
        <f t="shared" ref="Q21:R21" si="26">Q22+Q23</f>
        <v>0</v>
      </c>
      <c r="R21" s="16">
        <f t="shared" si="26"/>
        <v>0</v>
      </c>
      <c r="S21" s="16">
        <f t="shared" ref="S21" si="27">S23+S22</f>
        <v>148.47208724759747</v>
      </c>
      <c r="T21" s="16">
        <f t="shared" ref="T21:AH21" si="28">T23+T22</f>
        <v>148.47208724759747</v>
      </c>
      <c r="U21" s="16">
        <f t="shared" si="28"/>
        <v>148.47208724759747</v>
      </c>
      <c r="V21" s="16">
        <f t="shared" ref="V21:Z21" si="29">V23+V22</f>
        <v>148.47208724759747</v>
      </c>
      <c r="W21" s="16">
        <f t="shared" si="29"/>
        <v>148.47208724759747</v>
      </c>
      <c r="X21" s="16">
        <f t="shared" si="29"/>
        <v>0</v>
      </c>
      <c r="Y21" s="16">
        <f t="shared" si="29"/>
        <v>0</v>
      </c>
      <c r="Z21" s="16">
        <f t="shared" si="29"/>
        <v>148.47208724759747</v>
      </c>
      <c r="AA21" s="16">
        <f t="shared" si="28"/>
        <v>148.47208724759747</v>
      </c>
      <c r="AB21" s="16">
        <f t="shared" si="28"/>
        <v>148.47208724759747</v>
      </c>
      <c r="AC21" s="16">
        <f t="shared" si="28"/>
        <v>148.47208724759747</v>
      </c>
      <c r="AD21" s="16">
        <f t="shared" si="28"/>
        <v>148.47208724759747</v>
      </c>
      <c r="AE21" s="16">
        <f t="shared" si="28"/>
        <v>0</v>
      </c>
      <c r="AF21" s="16">
        <f t="shared" si="28"/>
        <v>0</v>
      </c>
      <c r="AG21" s="16">
        <f t="shared" si="28"/>
        <v>1558</v>
      </c>
      <c r="AH21" s="36">
        <f t="shared" si="28"/>
        <v>0</v>
      </c>
    </row>
    <row r="22" spans="1:34" s="19" customFormat="1" x14ac:dyDescent="0.2">
      <c r="A22" s="245"/>
      <c r="B22" s="66" t="s">
        <v>11</v>
      </c>
      <c r="C22" s="109">
        <f>SUM(D22:AH22)</f>
        <v>2569.8094158298236</v>
      </c>
      <c r="D22" s="100">
        <v>0</v>
      </c>
      <c r="E22" s="20">
        <v>93.240470791491205</v>
      </c>
      <c r="F22" s="20">
        <v>93.240470791491205</v>
      </c>
      <c r="G22" s="20">
        <v>93.240470791491205</v>
      </c>
      <c r="H22" s="20">
        <v>93.240470791491205</v>
      </c>
      <c r="I22" s="20">
        <v>93.240470791491205</v>
      </c>
      <c r="J22" s="20">
        <v>0</v>
      </c>
      <c r="K22" s="20">
        <v>0</v>
      </c>
      <c r="L22" s="20">
        <v>93.240470791491205</v>
      </c>
      <c r="M22" s="20">
        <v>93.240470791491205</v>
      </c>
      <c r="N22" s="20">
        <v>93.240470791491205</v>
      </c>
      <c r="O22" s="24">
        <v>93.240470791491205</v>
      </c>
      <c r="P22" s="24">
        <v>93.240470791491205</v>
      </c>
      <c r="Q22" s="24">
        <v>0</v>
      </c>
      <c r="R22" s="24">
        <v>0</v>
      </c>
      <c r="S22" s="24">
        <v>93.240470791491205</v>
      </c>
      <c r="T22" s="24">
        <v>93.240470791491205</v>
      </c>
      <c r="U22" s="24">
        <v>93.240470791491205</v>
      </c>
      <c r="V22" s="24">
        <v>93.240470791491205</v>
      </c>
      <c r="W22" s="24">
        <v>93.240470791491205</v>
      </c>
      <c r="X22" s="24">
        <v>0</v>
      </c>
      <c r="Y22" s="24">
        <v>0</v>
      </c>
      <c r="Z22" s="24">
        <v>93.240470791491205</v>
      </c>
      <c r="AA22" s="24">
        <v>93.240470791491205</v>
      </c>
      <c r="AB22" s="24">
        <v>93.240470791491205</v>
      </c>
      <c r="AC22" s="24">
        <v>93.240470791491205</v>
      </c>
      <c r="AD22" s="24">
        <v>93.240470791491205</v>
      </c>
      <c r="AE22" s="24">
        <v>0</v>
      </c>
      <c r="AF22" s="24">
        <v>0</v>
      </c>
      <c r="AG22" s="24">
        <v>705</v>
      </c>
      <c r="AH22" s="55"/>
    </row>
    <row r="23" spans="1:34" s="19" customFormat="1" x14ac:dyDescent="0.2">
      <c r="A23" s="245"/>
      <c r="B23" s="66" t="s">
        <v>10</v>
      </c>
      <c r="C23" s="109">
        <f>SUM(D23:AH23)</f>
        <v>1957.6323291221254</v>
      </c>
      <c r="D23" s="100">
        <v>0</v>
      </c>
      <c r="E23" s="20">
        <v>55.231616456106252</v>
      </c>
      <c r="F23" s="20">
        <v>55.231616456106252</v>
      </c>
      <c r="G23" s="20">
        <v>55.231616456106252</v>
      </c>
      <c r="H23" s="20">
        <v>55.231616456106252</v>
      </c>
      <c r="I23" s="20">
        <v>55.231616456106252</v>
      </c>
      <c r="J23" s="20">
        <v>0</v>
      </c>
      <c r="K23" s="20">
        <v>0</v>
      </c>
      <c r="L23" s="20">
        <v>55.231616456106252</v>
      </c>
      <c r="M23" s="20">
        <v>55.231616456106252</v>
      </c>
      <c r="N23" s="20">
        <v>55.231616456106252</v>
      </c>
      <c r="O23" s="24">
        <v>55.231616456106252</v>
      </c>
      <c r="P23" s="24">
        <v>55.231616456106252</v>
      </c>
      <c r="Q23" s="24">
        <v>0</v>
      </c>
      <c r="R23" s="24">
        <v>0</v>
      </c>
      <c r="S23" s="24">
        <v>55.231616456106252</v>
      </c>
      <c r="T23" s="24">
        <v>55.231616456106252</v>
      </c>
      <c r="U23" s="24">
        <v>55.231616456106252</v>
      </c>
      <c r="V23" s="24">
        <v>55.231616456106252</v>
      </c>
      <c r="W23" s="24">
        <v>55.231616456106252</v>
      </c>
      <c r="X23" s="24">
        <v>0</v>
      </c>
      <c r="Y23" s="24">
        <v>0</v>
      </c>
      <c r="Z23" s="24">
        <v>55.231616456106252</v>
      </c>
      <c r="AA23" s="24">
        <v>55.231616456106252</v>
      </c>
      <c r="AB23" s="24">
        <v>55.231616456106252</v>
      </c>
      <c r="AC23" s="24">
        <v>55.231616456106252</v>
      </c>
      <c r="AD23" s="24">
        <v>55.231616456106252</v>
      </c>
      <c r="AE23" s="24">
        <v>0</v>
      </c>
      <c r="AF23" s="24">
        <v>0</v>
      </c>
      <c r="AG23" s="24">
        <v>853</v>
      </c>
      <c r="AH23" s="55"/>
    </row>
    <row r="24" spans="1:34" x14ac:dyDescent="0.2">
      <c r="A24" s="245"/>
      <c r="B24" s="65" t="s">
        <v>46</v>
      </c>
      <c r="C24" s="108">
        <f t="shared" si="24"/>
        <v>8067.934174297242</v>
      </c>
      <c r="D24" s="99">
        <v>0</v>
      </c>
      <c r="E24" s="16">
        <v>384.19670871486193</v>
      </c>
      <c r="F24" s="16">
        <v>384.19670871486193</v>
      </c>
      <c r="G24" s="16">
        <v>384.19670871486193</v>
      </c>
      <c r="H24" s="16">
        <v>384.19670871486193</v>
      </c>
      <c r="I24" s="16">
        <v>384.19670871486193</v>
      </c>
      <c r="J24" s="16">
        <v>0</v>
      </c>
      <c r="K24" s="16">
        <v>0</v>
      </c>
      <c r="L24" s="16">
        <v>384.19670871486193</v>
      </c>
      <c r="M24" s="16">
        <v>384.19670871486193</v>
      </c>
      <c r="N24" s="16">
        <v>384.19670871486193</v>
      </c>
      <c r="O24" s="17">
        <v>384.19670871486193</v>
      </c>
      <c r="P24" s="17">
        <v>384.19670871486193</v>
      </c>
      <c r="Q24" s="17">
        <v>0</v>
      </c>
      <c r="R24" s="17">
        <v>0</v>
      </c>
      <c r="S24" s="17">
        <v>384.19670871486193</v>
      </c>
      <c r="T24" s="17">
        <v>384.19670871486193</v>
      </c>
      <c r="U24" s="17">
        <v>384.19670871486193</v>
      </c>
      <c r="V24" s="17">
        <v>384.19670871486193</v>
      </c>
      <c r="W24" s="17">
        <v>384.19670871486193</v>
      </c>
      <c r="X24" s="17">
        <v>0</v>
      </c>
      <c r="Y24" s="17">
        <v>0</v>
      </c>
      <c r="Z24" s="17">
        <v>384.19670871486193</v>
      </c>
      <c r="AA24" s="17">
        <v>384.19670871486193</v>
      </c>
      <c r="AB24" s="17">
        <v>384.19670871486193</v>
      </c>
      <c r="AC24" s="17">
        <v>384.19670871486193</v>
      </c>
      <c r="AD24" s="17">
        <v>384.19670871486193</v>
      </c>
      <c r="AE24" s="17">
        <v>0</v>
      </c>
      <c r="AF24" s="17">
        <v>0</v>
      </c>
      <c r="AG24" s="17">
        <v>384</v>
      </c>
      <c r="AH24" s="54"/>
    </row>
    <row r="25" spans="1:34" x14ac:dyDescent="0.2">
      <c r="A25" s="245"/>
      <c r="B25" s="65" t="s">
        <v>51</v>
      </c>
      <c r="C25" s="108">
        <f>SUM(D25:AH25)</f>
        <v>0</v>
      </c>
      <c r="D25" s="99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54"/>
    </row>
    <row r="26" spans="1:34" x14ac:dyDescent="0.2">
      <c r="A26" s="245"/>
      <c r="B26" s="65" t="s">
        <v>52</v>
      </c>
      <c r="C26" s="108">
        <f>SUM(D26:AH26)</f>
        <v>0</v>
      </c>
      <c r="D26" s="99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54"/>
    </row>
    <row r="27" spans="1:34" x14ac:dyDescent="0.2">
      <c r="A27" s="245"/>
      <c r="B27" s="65" t="s">
        <v>49</v>
      </c>
      <c r="C27" s="108">
        <f t="shared" si="24"/>
        <v>2205.1840286255083</v>
      </c>
      <c r="D27" s="99">
        <v>0</v>
      </c>
      <c r="E27" s="16">
        <v>105.00920143127541</v>
      </c>
      <c r="F27" s="16">
        <v>105.00920143127541</v>
      </c>
      <c r="G27" s="16">
        <v>105.00920143127541</v>
      </c>
      <c r="H27" s="16">
        <v>105.00920143127541</v>
      </c>
      <c r="I27" s="16">
        <v>105.00920143127541</v>
      </c>
      <c r="J27" s="16">
        <v>0</v>
      </c>
      <c r="K27" s="16">
        <v>0</v>
      </c>
      <c r="L27" s="16">
        <v>105.00920143127541</v>
      </c>
      <c r="M27" s="16">
        <v>105.00920143127541</v>
      </c>
      <c r="N27" s="16">
        <v>105.00920143127541</v>
      </c>
      <c r="O27" s="17">
        <v>105.00920143127541</v>
      </c>
      <c r="P27" s="17">
        <v>105.00920143127541</v>
      </c>
      <c r="Q27" s="17">
        <v>0</v>
      </c>
      <c r="R27" s="17">
        <v>0</v>
      </c>
      <c r="S27" s="17">
        <v>105.00920143127541</v>
      </c>
      <c r="T27" s="17">
        <v>105.00920143127541</v>
      </c>
      <c r="U27" s="17">
        <v>105.00920143127541</v>
      </c>
      <c r="V27" s="17">
        <v>105.00920143127541</v>
      </c>
      <c r="W27" s="17">
        <v>105.00920143127541</v>
      </c>
      <c r="X27" s="17">
        <v>0</v>
      </c>
      <c r="Y27" s="17">
        <v>0</v>
      </c>
      <c r="Z27" s="17">
        <v>105.00920143127541</v>
      </c>
      <c r="AA27" s="17">
        <v>105.00920143127541</v>
      </c>
      <c r="AB27" s="17">
        <v>105.00920143127541</v>
      </c>
      <c r="AC27" s="17">
        <v>105.00920143127541</v>
      </c>
      <c r="AD27" s="17">
        <v>105.00920143127541</v>
      </c>
      <c r="AE27" s="17">
        <v>0</v>
      </c>
      <c r="AF27" s="17">
        <v>0</v>
      </c>
      <c r="AG27" s="17">
        <v>105</v>
      </c>
      <c r="AH27" s="54"/>
    </row>
    <row r="28" spans="1:34" ht="13.5" thickBot="1" x14ac:dyDescent="0.25">
      <c r="A28" s="245"/>
      <c r="B28" s="67" t="s">
        <v>50</v>
      </c>
      <c r="C28" s="111">
        <f t="shared" si="24"/>
        <v>5026.9878006711788</v>
      </c>
      <c r="D28" s="102">
        <v>0</v>
      </c>
      <c r="E28" s="44">
        <v>239.39939003355886</v>
      </c>
      <c r="F28" s="44">
        <v>239.39939003355886</v>
      </c>
      <c r="G28" s="44">
        <v>239.39939003355886</v>
      </c>
      <c r="H28" s="44">
        <v>239.39939003355886</v>
      </c>
      <c r="I28" s="44">
        <v>239.39939003355886</v>
      </c>
      <c r="J28" s="44">
        <v>0</v>
      </c>
      <c r="K28" s="44">
        <v>0</v>
      </c>
      <c r="L28" s="44">
        <v>239.39939003355886</v>
      </c>
      <c r="M28" s="44">
        <v>239.39939003355886</v>
      </c>
      <c r="N28" s="44">
        <v>239.39939003355886</v>
      </c>
      <c r="O28" s="45">
        <v>239.39939003355886</v>
      </c>
      <c r="P28" s="45">
        <v>239.39939003355886</v>
      </c>
      <c r="Q28" s="45">
        <v>0</v>
      </c>
      <c r="R28" s="45">
        <v>0</v>
      </c>
      <c r="S28" s="45">
        <v>239.39939003355886</v>
      </c>
      <c r="T28" s="45">
        <v>239.39939003355886</v>
      </c>
      <c r="U28" s="45">
        <v>239.39939003355886</v>
      </c>
      <c r="V28" s="45">
        <v>239.39939003355886</v>
      </c>
      <c r="W28" s="45">
        <v>239.39939003355886</v>
      </c>
      <c r="X28" s="45">
        <v>0</v>
      </c>
      <c r="Y28" s="45">
        <v>0</v>
      </c>
      <c r="Z28" s="45">
        <v>239.39939003355886</v>
      </c>
      <c r="AA28" s="45">
        <v>239.39939003355886</v>
      </c>
      <c r="AB28" s="45">
        <v>239.39939003355886</v>
      </c>
      <c r="AC28" s="45">
        <v>239.39939003355886</v>
      </c>
      <c r="AD28" s="45">
        <v>239.39939003355886</v>
      </c>
      <c r="AE28" s="45">
        <v>0</v>
      </c>
      <c r="AF28" s="45">
        <v>0</v>
      </c>
      <c r="AG28" s="45">
        <v>239</v>
      </c>
      <c r="AH28" s="56"/>
    </row>
    <row r="29" spans="1:34" s="21" customFormat="1" x14ac:dyDescent="0.2">
      <c r="A29" s="244" t="s">
        <v>12</v>
      </c>
      <c r="B29" s="68" t="s">
        <v>9</v>
      </c>
      <c r="C29" s="112">
        <f t="shared" ref="C29:AH29" si="30">IFERROR(C5/C17,0)</f>
        <v>0.76335371002389374</v>
      </c>
      <c r="D29" s="59">
        <f t="shared" si="30"/>
        <v>0</v>
      </c>
      <c r="E29" s="46">
        <f t="shared" si="30"/>
        <v>0.78928033934609465</v>
      </c>
      <c r="F29" s="46">
        <f t="shared" si="30"/>
        <v>0.69822989107813471</v>
      </c>
      <c r="G29" s="46">
        <f t="shared" si="30"/>
        <v>0.59659218138366776</v>
      </c>
      <c r="H29" s="46">
        <f t="shared" si="30"/>
        <v>0.88297760297068129</v>
      </c>
      <c r="I29" s="46">
        <f t="shared" si="30"/>
        <v>0.73369721685693301</v>
      </c>
      <c r="J29" s="46">
        <f t="shared" si="30"/>
        <v>0</v>
      </c>
      <c r="K29" s="46">
        <f t="shared" si="30"/>
        <v>0</v>
      </c>
      <c r="L29" s="46">
        <f t="shared" si="30"/>
        <v>1.1158973543538346</v>
      </c>
      <c r="M29" s="46">
        <f t="shared" si="30"/>
        <v>0.92320919639140775</v>
      </c>
      <c r="N29" s="46">
        <f t="shared" si="30"/>
        <v>0.70987587864729229</v>
      </c>
      <c r="O29" s="46">
        <f t="shared" si="30"/>
        <v>0.85703881247573921</v>
      </c>
      <c r="P29" s="46">
        <f t="shared" si="30"/>
        <v>0.70987587864729229</v>
      </c>
      <c r="Q29" s="46">
        <f t="shared" si="30"/>
        <v>0</v>
      </c>
      <c r="R29" s="46">
        <f t="shared" si="30"/>
        <v>0</v>
      </c>
      <c r="S29" s="46">
        <f t="shared" si="30"/>
        <v>0.99043830644972708</v>
      </c>
      <c r="T29" s="46">
        <f t="shared" si="30"/>
        <v>0.72469804464440213</v>
      </c>
      <c r="U29" s="46">
        <f t="shared" si="30"/>
        <v>0.74746065671139206</v>
      </c>
      <c r="V29" s="46">
        <f t="shared" si="30"/>
        <v>0.75857728120922441</v>
      </c>
      <c r="W29" s="46">
        <f t="shared" si="30"/>
        <v>0.71146396786126842</v>
      </c>
      <c r="X29" s="46">
        <f t="shared" si="30"/>
        <v>0</v>
      </c>
      <c r="Y29" s="46">
        <f t="shared" si="30"/>
        <v>0</v>
      </c>
      <c r="Z29" s="46">
        <f t="shared" si="30"/>
        <v>0.97826295580924405</v>
      </c>
      <c r="AA29" s="46">
        <f t="shared" si="30"/>
        <v>0.74322575214078934</v>
      </c>
      <c r="AB29" s="46">
        <f t="shared" si="30"/>
        <v>0.7374027583562105</v>
      </c>
      <c r="AC29" s="46">
        <f t="shared" si="30"/>
        <v>0.69081880807957985</v>
      </c>
      <c r="AD29" s="46">
        <f t="shared" si="30"/>
        <v>0.4520760629118476</v>
      </c>
      <c r="AE29" s="46">
        <f t="shared" si="30"/>
        <v>0</v>
      </c>
      <c r="AF29" s="46">
        <f t="shared" si="30"/>
        <v>0</v>
      </c>
      <c r="AG29" s="46">
        <f t="shared" si="30"/>
        <v>0.49636143117040632</v>
      </c>
      <c r="AH29" s="47">
        <f t="shared" si="30"/>
        <v>0</v>
      </c>
    </row>
    <row r="30" spans="1:34" x14ac:dyDescent="0.2">
      <c r="A30" s="245"/>
      <c r="B30" s="65" t="s">
        <v>45</v>
      </c>
      <c r="C30" s="113">
        <f t="shared" ref="C30:AH30" si="31">IFERROR(C6/C18,0)</f>
        <v>0.96842733026961492</v>
      </c>
      <c r="D30" s="103">
        <f t="shared" si="31"/>
        <v>0</v>
      </c>
      <c r="E30" s="22">
        <f t="shared" si="31"/>
        <v>1.0475219999999998</v>
      </c>
      <c r="F30" s="22">
        <f t="shared" si="31"/>
        <v>0.94873799999999997</v>
      </c>
      <c r="G30" s="22">
        <f t="shared" si="31"/>
        <v>0.55154399999999992</v>
      </c>
      <c r="H30" s="22">
        <f t="shared" si="31"/>
        <v>1.2389159999999999</v>
      </c>
      <c r="I30" s="22">
        <f t="shared" si="31"/>
        <v>0.90551999999999999</v>
      </c>
      <c r="J30" s="22">
        <f t="shared" si="31"/>
        <v>0</v>
      </c>
      <c r="K30" s="22">
        <f t="shared" si="31"/>
        <v>0</v>
      </c>
      <c r="L30" s="22">
        <f t="shared" si="31"/>
        <v>1.5167459999999999</v>
      </c>
      <c r="M30" s="22">
        <f t="shared" si="31"/>
        <v>1.10103</v>
      </c>
      <c r="N30" s="22">
        <f t="shared" si="31"/>
        <v>0.77998199999999995</v>
      </c>
      <c r="O30" s="25">
        <f t="shared" si="31"/>
        <v>1.0989719999999998</v>
      </c>
      <c r="P30" s="25">
        <f t="shared" si="31"/>
        <v>0.78821399999999997</v>
      </c>
      <c r="Q30" s="25">
        <f t="shared" si="31"/>
        <v>0</v>
      </c>
      <c r="R30" s="25">
        <f t="shared" si="31"/>
        <v>0</v>
      </c>
      <c r="S30" s="25">
        <f t="shared" si="31"/>
        <v>1.3109459999999999</v>
      </c>
      <c r="T30" s="25">
        <f t="shared" si="31"/>
        <v>0.79644599999999999</v>
      </c>
      <c r="U30" s="25">
        <f t="shared" si="31"/>
        <v>0.73882199999999998</v>
      </c>
      <c r="V30" s="25">
        <f t="shared" si="31"/>
        <v>0.97343399999999991</v>
      </c>
      <c r="W30" s="25">
        <f t="shared" si="31"/>
        <v>1.0475219999999998</v>
      </c>
      <c r="X30" s="25">
        <f t="shared" si="31"/>
        <v>0</v>
      </c>
      <c r="Y30" s="25">
        <f t="shared" si="31"/>
        <v>0</v>
      </c>
      <c r="Z30" s="25">
        <f t="shared" si="31"/>
        <v>1.4405999999999999</v>
      </c>
      <c r="AA30" s="25">
        <f t="shared" si="31"/>
        <v>0.85407</v>
      </c>
      <c r="AB30" s="25">
        <f t="shared" si="31"/>
        <v>0.77998199999999995</v>
      </c>
      <c r="AC30" s="25">
        <f t="shared" si="31"/>
        <v>0.79850399999999999</v>
      </c>
      <c r="AD30" s="25">
        <f t="shared" si="31"/>
        <v>0.40131</v>
      </c>
      <c r="AE30" s="25">
        <f t="shared" si="31"/>
        <v>0</v>
      </c>
      <c r="AF30" s="25">
        <f t="shared" si="31"/>
        <v>0</v>
      </c>
      <c r="AG30" s="25">
        <f t="shared" si="31"/>
        <v>1.2181069958847737</v>
      </c>
      <c r="AH30" s="48">
        <f t="shared" si="31"/>
        <v>0</v>
      </c>
    </row>
    <row r="31" spans="1:34" x14ac:dyDescent="0.2">
      <c r="A31" s="245"/>
      <c r="B31" s="65" t="s">
        <v>47</v>
      </c>
      <c r="C31" s="113">
        <f t="shared" ref="C31:AH31" si="32">IFERROR(C7/C19,0)</f>
        <v>0.58743713482289517</v>
      </c>
      <c r="D31" s="103">
        <f t="shared" si="32"/>
        <v>0</v>
      </c>
      <c r="E31" s="22">
        <f t="shared" si="32"/>
        <v>0.75183818181818174</v>
      </c>
      <c r="F31" s="22">
        <f t="shared" si="32"/>
        <v>0.51017590909090904</v>
      </c>
      <c r="G31" s="22">
        <f t="shared" si="32"/>
        <v>0.32758663636363633</v>
      </c>
      <c r="H31" s="22">
        <f t="shared" si="32"/>
        <v>0.73035709090909084</v>
      </c>
      <c r="I31" s="22">
        <f t="shared" si="32"/>
        <v>0.32221636363636363</v>
      </c>
      <c r="J31" s="22">
        <f t="shared" si="32"/>
        <v>0</v>
      </c>
      <c r="K31" s="22">
        <f t="shared" si="32"/>
        <v>0</v>
      </c>
      <c r="L31" s="22">
        <f t="shared" si="32"/>
        <v>0.85924363636363632</v>
      </c>
      <c r="M31" s="22">
        <f t="shared" si="32"/>
        <v>0.61758136363636362</v>
      </c>
      <c r="N31" s="22">
        <f t="shared" si="32"/>
        <v>0.44036236363636361</v>
      </c>
      <c r="O31" s="25">
        <f t="shared" si="32"/>
        <v>0.70887599999999995</v>
      </c>
      <c r="P31" s="25">
        <f t="shared" si="32"/>
        <v>0.40814072727272727</v>
      </c>
      <c r="Q31" s="25">
        <f t="shared" si="32"/>
        <v>0</v>
      </c>
      <c r="R31" s="25">
        <f t="shared" si="32"/>
        <v>0</v>
      </c>
      <c r="S31" s="25">
        <f t="shared" si="32"/>
        <v>0.923686909090909</v>
      </c>
      <c r="T31" s="25">
        <f t="shared" si="32"/>
        <v>0.61758136363636362</v>
      </c>
      <c r="U31" s="25">
        <f t="shared" si="32"/>
        <v>0.4779542727272727</v>
      </c>
      <c r="V31" s="25">
        <f t="shared" si="32"/>
        <v>0.4779542727272727</v>
      </c>
      <c r="W31" s="25">
        <f t="shared" si="32"/>
        <v>0.42962181818181816</v>
      </c>
      <c r="X31" s="25">
        <f t="shared" si="32"/>
        <v>0</v>
      </c>
      <c r="Y31" s="25">
        <f t="shared" si="32"/>
        <v>0</v>
      </c>
      <c r="Z31" s="25">
        <f t="shared" si="32"/>
        <v>0.66054354545454541</v>
      </c>
      <c r="AA31" s="25">
        <f t="shared" si="32"/>
        <v>0.47258399999999995</v>
      </c>
      <c r="AB31" s="25">
        <f t="shared" si="32"/>
        <v>0.55313809090909083</v>
      </c>
      <c r="AC31" s="25">
        <f t="shared" si="32"/>
        <v>0.31147581818181813</v>
      </c>
      <c r="AD31" s="25">
        <f t="shared" si="32"/>
        <v>0.27388390909090909</v>
      </c>
      <c r="AE31" s="25">
        <f t="shared" si="32"/>
        <v>0</v>
      </c>
      <c r="AF31" s="25">
        <f t="shared" si="32"/>
        <v>0</v>
      </c>
      <c r="AG31" s="25">
        <f t="shared" si="32"/>
        <v>0.72043010752688175</v>
      </c>
      <c r="AH31" s="48">
        <f t="shared" si="32"/>
        <v>0</v>
      </c>
    </row>
    <row r="32" spans="1:34" x14ac:dyDescent="0.2">
      <c r="A32" s="245"/>
      <c r="B32" s="65" t="s">
        <v>44</v>
      </c>
      <c r="C32" s="113">
        <f t="shared" ref="C32:AH32" si="33">IFERROR(C8/C20,0)</f>
        <v>0.7830663330432861</v>
      </c>
      <c r="D32" s="103">
        <f t="shared" si="33"/>
        <v>0</v>
      </c>
      <c r="E32" s="22">
        <f t="shared" si="33"/>
        <v>0.71792933333333364</v>
      </c>
      <c r="F32" s="22">
        <f t="shared" si="33"/>
        <v>0.60317833333333359</v>
      </c>
      <c r="G32" s="22">
        <f t="shared" si="33"/>
        <v>0.78560300000000027</v>
      </c>
      <c r="H32" s="22">
        <f t="shared" si="33"/>
        <v>0.62083233333333354</v>
      </c>
      <c r="I32" s="22">
        <f t="shared" si="33"/>
        <v>0.77971833333333362</v>
      </c>
      <c r="J32" s="22">
        <f t="shared" si="33"/>
        <v>0</v>
      </c>
      <c r="K32" s="22">
        <f t="shared" si="33"/>
        <v>0</v>
      </c>
      <c r="L32" s="22">
        <f t="shared" si="33"/>
        <v>1.1857603333333337</v>
      </c>
      <c r="M32" s="22">
        <f t="shared" si="33"/>
        <v>0.96802766666666706</v>
      </c>
      <c r="N32" s="22">
        <f t="shared" si="33"/>
        <v>0.76794900000000033</v>
      </c>
      <c r="O32" s="25">
        <f t="shared" si="33"/>
        <v>0.96214300000000041</v>
      </c>
      <c r="P32" s="25">
        <f t="shared" si="33"/>
        <v>0.6502556666666669</v>
      </c>
      <c r="Q32" s="25">
        <f t="shared" si="33"/>
        <v>0</v>
      </c>
      <c r="R32" s="25">
        <f t="shared" si="33"/>
        <v>0</v>
      </c>
      <c r="S32" s="25">
        <f t="shared" si="33"/>
        <v>0.83856500000000034</v>
      </c>
      <c r="T32" s="25">
        <f t="shared" si="33"/>
        <v>0.78560300000000027</v>
      </c>
      <c r="U32" s="25">
        <f t="shared" si="33"/>
        <v>0.82973800000000031</v>
      </c>
      <c r="V32" s="25">
        <f t="shared" si="33"/>
        <v>0.747352666666667</v>
      </c>
      <c r="W32" s="25">
        <f t="shared" si="33"/>
        <v>0.72675633333333356</v>
      </c>
      <c r="X32" s="25">
        <f t="shared" si="33"/>
        <v>0</v>
      </c>
      <c r="Y32" s="25">
        <f t="shared" si="33"/>
        <v>0</v>
      </c>
      <c r="Z32" s="25">
        <f t="shared" si="33"/>
        <v>0.86504600000000031</v>
      </c>
      <c r="AA32" s="25">
        <f t="shared" si="33"/>
        <v>0.76500666666666695</v>
      </c>
      <c r="AB32" s="25">
        <f t="shared" si="33"/>
        <v>0.76206433333333357</v>
      </c>
      <c r="AC32" s="25">
        <f t="shared" si="33"/>
        <v>0.69439066666666693</v>
      </c>
      <c r="AD32" s="25">
        <f t="shared" si="33"/>
        <v>0.56198566666666683</v>
      </c>
      <c r="AE32" s="25">
        <f t="shared" si="33"/>
        <v>0</v>
      </c>
      <c r="AF32" s="25">
        <f t="shared" si="33"/>
        <v>0</v>
      </c>
      <c r="AG32" s="25">
        <f t="shared" si="33"/>
        <v>0.82647058823529407</v>
      </c>
      <c r="AH32" s="48">
        <f t="shared" si="33"/>
        <v>0</v>
      </c>
    </row>
    <row r="33" spans="1:34" x14ac:dyDescent="0.2">
      <c r="A33" s="245"/>
      <c r="B33" s="65" t="s">
        <v>48</v>
      </c>
      <c r="C33" s="113">
        <f t="shared" ref="C33:AH33" si="34">IFERROR(C9/C21,0)</f>
        <v>0.54666633817201504</v>
      </c>
      <c r="D33" s="103">
        <f t="shared" si="34"/>
        <v>0</v>
      </c>
      <c r="E33" s="22">
        <f t="shared" si="34"/>
        <v>0.7947621818181817</v>
      </c>
      <c r="F33" s="22">
        <f t="shared" si="34"/>
        <v>0.49167490909090905</v>
      </c>
      <c r="G33" s="22">
        <f t="shared" si="34"/>
        <v>0.5859687272727272</v>
      </c>
      <c r="H33" s="22">
        <f t="shared" si="34"/>
        <v>1.0776436363636361</v>
      </c>
      <c r="I33" s="22">
        <f t="shared" si="34"/>
        <v>0.66679199999999994</v>
      </c>
      <c r="J33" s="22">
        <f t="shared" si="34"/>
        <v>0</v>
      </c>
      <c r="K33" s="22">
        <f t="shared" si="34"/>
        <v>0</v>
      </c>
      <c r="L33" s="22">
        <f t="shared" si="34"/>
        <v>0.9968203636363635</v>
      </c>
      <c r="M33" s="22">
        <f t="shared" si="34"/>
        <v>0.97661454545454529</v>
      </c>
      <c r="N33" s="22">
        <f t="shared" si="34"/>
        <v>0.69373309090909085</v>
      </c>
      <c r="O33" s="25">
        <f t="shared" si="34"/>
        <v>0.81496799999999991</v>
      </c>
      <c r="P33" s="25">
        <f t="shared" si="34"/>
        <v>0.86885018181818174</v>
      </c>
      <c r="Q33" s="25">
        <f t="shared" si="34"/>
        <v>0</v>
      </c>
      <c r="R33" s="25">
        <f t="shared" si="34"/>
        <v>0</v>
      </c>
      <c r="S33" s="25">
        <f t="shared" si="34"/>
        <v>1.3268487272727272</v>
      </c>
      <c r="T33" s="25">
        <f t="shared" si="34"/>
        <v>0.62638036363636351</v>
      </c>
      <c r="U33" s="25">
        <f t="shared" si="34"/>
        <v>0.85537963636363623</v>
      </c>
      <c r="V33" s="25">
        <f t="shared" si="34"/>
        <v>0.91599709090909076</v>
      </c>
      <c r="W33" s="25">
        <f t="shared" si="34"/>
        <v>0.40411636363636361</v>
      </c>
      <c r="X33" s="25">
        <f t="shared" si="34"/>
        <v>0</v>
      </c>
      <c r="Y33" s="25">
        <f t="shared" si="34"/>
        <v>0</v>
      </c>
      <c r="Z33" s="25">
        <f t="shared" si="34"/>
        <v>0.94293818181818168</v>
      </c>
      <c r="AA33" s="25">
        <f t="shared" si="34"/>
        <v>0.5792334545454545</v>
      </c>
      <c r="AB33" s="25">
        <f t="shared" si="34"/>
        <v>0.96987927272727259</v>
      </c>
      <c r="AC33" s="25">
        <f t="shared" si="34"/>
        <v>0.68699781818181804</v>
      </c>
      <c r="AD33" s="25">
        <f t="shared" si="34"/>
        <v>0.5994392727272726</v>
      </c>
      <c r="AE33" s="25">
        <f t="shared" si="34"/>
        <v>0</v>
      </c>
      <c r="AF33" s="25">
        <f t="shared" si="34"/>
        <v>0</v>
      </c>
      <c r="AG33" s="25">
        <f t="shared" si="34"/>
        <v>7.5738125802310652E-2</v>
      </c>
      <c r="AH33" s="48">
        <f t="shared" si="34"/>
        <v>0</v>
      </c>
    </row>
    <row r="34" spans="1:34" x14ac:dyDescent="0.2">
      <c r="A34" s="245"/>
      <c r="B34" s="66" t="s">
        <v>11</v>
      </c>
      <c r="C34" s="113">
        <f t="shared" ref="C34:AH34" si="35">IFERROR(C10/C23,0)</f>
        <v>0.55219766445354956</v>
      </c>
      <c r="D34" s="103">
        <f t="shared" si="35"/>
        <v>0</v>
      </c>
      <c r="E34" s="22">
        <f t="shared" si="35"/>
        <v>1.2492844574780058</v>
      </c>
      <c r="F34" s="22">
        <f t="shared" si="35"/>
        <v>0.39832258064516129</v>
      </c>
      <c r="G34" s="22">
        <f t="shared" si="35"/>
        <v>0.50695601173020532</v>
      </c>
      <c r="H34" s="22">
        <f t="shared" si="35"/>
        <v>1.1949677419354838</v>
      </c>
      <c r="I34" s="22">
        <f t="shared" si="35"/>
        <v>0.56127272727272726</v>
      </c>
      <c r="J34" s="22">
        <f t="shared" si="35"/>
        <v>0</v>
      </c>
      <c r="K34" s="22">
        <f t="shared" si="35"/>
        <v>0</v>
      </c>
      <c r="L34" s="22">
        <f t="shared" si="35"/>
        <v>1.3036011730205279</v>
      </c>
      <c r="M34" s="22">
        <f t="shared" si="35"/>
        <v>1.1406510263929619</v>
      </c>
      <c r="N34" s="22">
        <f t="shared" si="35"/>
        <v>0.79664516129032259</v>
      </c>
      <c r="O34" s="22">
        <f t="shared" si="35"/>
        <v>0.74232844574780055</v>
      </c>
      <c r="P34" s="22">
        <f t="shared" si="35"/>
        <v>0.72422287390029327</v>
      </c>
      <c r="Q34" s="22">
        <f t="shared" si="35"/>
        <v>0</v>
      </c>
      <c r="R34" s="22">
        <f t="shared" si="35"/>
        <v>0</v>
      </c>
      <c r="S34" s="22">
        <f t="shared" si="35"/>
        <v>1.9554017595307918</v>
      </c>
      <c r="T34" s="22">
        <f t="shared" si="35"/>
        <v>0.76043401759530793</v>
      </c>
      <c r="U34" s="22">
        <f t="shared" si="35"/>
        <v>0.81475073313782986</v>
      </c>
      <c r="V34" s="22">
        <f t="shared" si="35"/>
        <v>1.1768621700879764</v>
      </c>
      <c r="W34" s="22">
        <f t="shared" si="35"/>
        <v>0.48885043988269794</v>
      </c>
      <c r="X34" s="22">
        <f t="shared" si="35"/>
        <v>0</v>
      </c>
      <c r="Y34" s="22">
        <f t="shared" si="35"/>
        <v>0</v>
      </c>
      <c r="Z34" s="22">
        <f t="shared" si="35"/>
        <v>1.5027624633431085</v>
      </c>
      <c r="AA34" s="22">
        <f t="shared" si="35"/>
        <v>0.56127272727272726</v>
      </c>
      <c r="AB34" s="22">
        <f t="shared" si="35"/>
        <v>0.92338416422287395</v>
      </c>
      <c r="AC34" s="22">
        <f t="shared" si="35"/>
        <v>1.08633431085044</v>
      </c>
      <c r="AD34" s="22">
        <f t="shared" si="35"/>
        <v>0.90527859237536656</v>
      </c>
      <c r="AE34" s="22">
        <f t="shared" si="35"/>
        <v>0</v>
      </c>
      <c r="AF34" s="22">
        <f t="shared" si="35"/>
        <v>0</v>
      </c>
      <c r="AG34" s="22">
        <f t="shared" si="35"/>
        <v>5.0410316529894493E-2</v>
      </c>
      <c r="AH34" s="49">
        <f t="shared" si="35"/>
        <v>0</v>
      </c>
    </row>
    <row r="35" spans="1:34" s="19" customFormat="1" x14ac:dyDescent="0.2">
      <c r="A35" s="245"/>
      <c r="B35" s="66" t="s">
        <v>10</v>
      </c>
      <c r="C35" s="114">
        <f t="shared" ref="C35:AH35" si="36">IFERROR(C11/C22,0)</f>
        <v>0.54245267816868825</v>
      </c>
      <c r="D35" s="104">
        <f t="shared" si="36"/>
        <v>0</v>
      </c>
      <c r="E35" s="23">
        <f t="shared" si="36"/>
        <v>0.52552287203242609</v>
      </c>
      <c r="F35" s="23">
        <f t="shared" si="36"/>
        <v>0.54697278517660675</v>
      </c>
      <c r="G35" s="23">
        <f t="shared" si="36"/>
        <v>0.63277243775332948</v>
      </c>
      <c r="H35" s="23">
        <f t="shared" si="36"/>
        <v>1.0081459177764909</v>
      </c>
      <c r="I35" s="23">
        <f t="shared" si="36"/>
        <v>0.72929704690214237</v>
      </c>
      <c r="J35" s="23">
        <f t="shared" si="36"/>
        <v>0</v>
      </c>
      <c r="K35" s="23">
        <f t="shared" si="36"/>
        <v>0</v>
      </c>
      <c r="L35" s="23">
        <f t="shared" si="36"/>
        <v>0.81509669947886498</v>
      </c>
      <c r="M35" s="23">
        <f t="shared" si="36"/>
        <v>0.87944643891140706</v>
      </c>
      <c r="N35" s="23">
        <f t="shared" si="36"/>
        <v>0.63277243775332948</v>
      </c>
      <c r="O35" s="26">
        <f t="shared" si="36"/>
        <v>0.8579965257672264</v>
      </c>
      <c r="P35" s="26">
        <f t="shared" si="36"/>
        <v>0.95452113491603929</v>
      </c>
      <c r="Q35" s="26">
        <f t="shared" si="36"/>
        <v>0</v>
      </c>
      <c r="R35" s="26">
        <f t="shared" si="36"/>
        <v>0</v>
      </c>
      <c r="S35" s="26">
        <f t="shared" si="36"/>
        <v>0.95452113491603929</v>
      </c>
      <c r="T35" s="26">
        <f t="shared" si="36"/>
        <v>0.54697278517660675</v>
      </c>
      <c r="U35" s="26">
        <f t="shared" si="36"/>
        <v>0.87944643891140706</v>
      </c>
      <c r="V35" s="26">
        <f t="shared" si="36"/>
        <v>0.7614719166184134</v>
      </c>
      <c r="W35" s="26">
        <f t="shared" si="36"/>
        <v>0.35392356687898086</v>
      </c>
      <c r="X35" s="26">
        <f t="shared" si="36"/>
        <v>0</v>
      </c>
      <c r="Y35" s="26">
        <f t="shared" si="36"/>
        <v>0</v>
      </c>
      <c r="Z35" s="26">
        <f t="shared" si="36"/>
        <v>0.61132252460914882</v>
      </c>
      <c r="AA35" s="26">
        <f t="shared" si="36"/>
        <v>0.58987261146496817</v>
      </c>
      <c r="AB35" s="26">
        <f t="shared" si="36"/>
        <v>0.9974209612044006</v>
      </c>
      <c r="AC35" s="26">
        <f t="shared" si="36"/>
        <v>0.45044817602779386</v>
      </c>
      <c r="AD35" s="26">
        <f t="shared" si="36"/>
        <v>0.41827330631152287</v>
      </c>
      <c r="AE35" s="26">
        <f t="shared" si="36"/>
        <v>0</v>
      </c>
      <c r="AF35" s="26">
        <f t="shared" si="36"/>
        <v>0</v>
      </c>
      <c r="AG35" s="26">
        <f t="shared" si="36"/>
        <v>0.10638297872340426</v>
      </c>
      <c r="AH35" s="50">
        <f t="shared" si="36"/>
        <v>0</v>
      </c>
    </row>
    <row r="36" spans="1:34" s="19" customFormat="1" x14ac:dyDescent="0.2">
      <c r="A36" s="245"/>
      <c r="B36" s="65" t="s">
        <v>46</v>
      </c>
      <c r="C36" s="114">
        <f t="shared" ref="C36:AH36" si="37">IFERROR(C12/C24,0)</f>
        <v>0.59383231153064286</v>
      </c>
      <c r="D36" s="104">
        <f t="shared" si="37"/>
        <v>0</v>
      </c>
      <c r="E36" s="23">
        <f t="shared" si="37"/>
        <v>0.6949565000000002</v>
      </c>
      <c r="F36" s="23">
        <f t="shared" si="37"/>
        <v>0.49453833333333341</v>
      </c>
      <c r="G36" s="23">
        <f t="shared" si="37"/>
        <v>0.4607015000000001</v>
      </c>
      <c r="H36" s="23">
        <f t="shared" si="37"/>
        <v>0.58303466666666681</v>
      </c>
      <c r="I36" s="23">
        <f t="shared" si="37"/>
        <v>0.57782900000000015</v>
      </c>
      <c r="J36" s="23">
        <f t="shared" si="37"/>
        <v>0</v>
      </c>
      <c r="K36" s="23">
        <f t="shared" si="37"/>
        <v>0</v>
      </c>
      <c r="L36" s="23">
        <f t="shared" si="37"/>
        <v>0.85372933333333356</v>
      </c>
      <c r="M36" s="23">
        <f t="shared" si="37"/>
        <v>0.6793395000000001</v>
      </c>
      <c r="N36" s="23">
        <f t="shared" si="37"/>
        <v>0.47892133333333342</v>
      </c>
      <c r="O36" s="26">
        <f t="shared" si="37"/>
        <v>0.6142686666666668</v>
      </c>
      <c r="P36" s="26">
        <f t="shared" si="37"/>
        <v>0.59604883333333347</v>
      </c>
      <c r="Q36" s="26">
        <f t="shared" si="37"/>
        <v>0</v>
      </c>
      <c r="R36" s="26">
        <f t="shared" si="37"/>
        <v>0</v>
      </c>
      <c r="S36" s="26">
        <f t="shared" si="37"/>
        <v>0.72619050000000018</v>
      </c>
      <c r="T36" s="26">
        <f t="shared" si="37"/>
        <v>0.57262333333333348</v>
      </c>
      <c r="U36" s="26">
        <f t="shared" si="37"/>
        <v>0.51536100000000007</v>
      </c>
      <c r="V36" s="26">
        <f t="shared" si="37"/>
        <v>0.55960916666666682</v>
      </c>
      <c r="W36" s="26">
        <f t="shared" si="37"/>
        <v>0.5413893333333335</v>
      </c>
      <c r="X36" s="26">
        <f t="shared" si="37"/>
        <v>0</v>
      </c>
      <c r="Y36" s="26">
        <f t="shared" si="37"/>
        <v>0</v>
      </c>
      <c r="Z36" s="26">
        <f t="shared" si="37"/>
        <v>0.75742450000000017</v>
      </c>
      <c r="AA36" s="26">
        <f t="shared" si="37"/>
        <v>0.58303466666666681</v>
      </c>
      <c r="AB36" s="26">
        <f t="shared" si="37"/>
        <v>0.58043183333333348</v>
      </c>
      <c r="AC36" s="26">
        <f t="shared" si="37"/>
        <v>0.58563750000000014</v>
      </c>
      <c r="AD36" s="26">
        <f t="shared" si="37"/>
        <v>0.3513825000000001</v>
      </c>
      <c r="AE36" s="26">
        <f t="shared" si="37"/>
        <v>0</v>
      </c>
      <c r="AF36" s="26">
        <f t="shared" si="37"/>
        <v>0</v>
      </c>
      <c r="AG36" s="26">
        <f t="shared" si="37"/>
        <v>0.6640625</v>
      </c>
      <c r="AH36" s="50">
        <f t="shared" si="37"/>
        <v>0</v>
      </c>
    </row>
    <row r="37" spans="1:34" x14ac:dyDescent="0.2">
      <c r="A37" s="245"/>
      <c r="B37" s="65" t="s">
        <v>51</v>
      </c>
      <c r="C37" s="113">
        <f t="shared" ref="C37:AH37" si="38">IFERROR(C13/C25,0)</f>
        <v>0</v>
      </c>
      <c r="D37" s="103">
        <f t="shared" si="38"/>
        <v>0</v>
      </c>
      <c r="E37" s="22">
        <f t="shared" si="38"/>
        <v>0</v>
      </c>
      <c r="F37" s="22">
        <f t="shared" si="38"/>
        <v>0</v>
      </c>
      <c r="G37" s="22">
        <f t="shared" si="38"/>
        <v>0</v>
      </c>
      <c r="H37" s="22">
        <f t="shared" si="38"/>
        <v>0</v>
      </c>
      <c r="I37" s="22">
        <f t="shared" si="38"/>
        <v>0</v>
      </c>
      <c r="J37" s="22">
        <f t="shared" si="38"/>
        <v>0</v>
      </c>
      <c r="K37" s="22">
        <f t="shared" si="38"/>
        <v>0</v>
      </c>
      <c r="L37" s="22">
        <f t="shared" si="38"/>
        <v>0</v>
      </c>
      <c r="M37" s="22">
        <f t="shared" si="38"/>
        <v>0</v>
      </c>
      <c r="N37" s="22">
        <f t="shared" si="38"/>
        <v>0</v>
      </c>
      <c r="O37" s="25">
        <f t="shared" si="38"/>
        <v>0</v>
      </c>
      <c r="P37" s="25">
        <f t="shared" si="38"/>
        <v>0</v>
      </c>
      <c r="Q37" s="25">
        <f t="shared" si="38"/>
        <v>0</v>
      </c>
      <c r="R37" s="25">
        <f t="shared" si="38"/>
        <v>0</v>
      </c>
      <c r="S37" s="25">
        <f t="shared" si="38"/>
        <v>0</v>
      </c>
      <c r="T37" s="25">
        <f t="shared" si="38"/>
        <v>0</v>
      </c>
      <c r="U37" s="25">
        <f t="shared" si="38"/>
        <v>0</v>
      </c>
      <c r="V37" s="25">
        <f t="shared" si="38"/>
        <v>0</v>
      </c>
      <c r="W37" s="25">
        <f t="shared" si="38"/>
        <v>0</v>
      </c>
      <c r="X37" s="25">
        <f t="shared" si="38"/>
        <v>0</v>
      </c>
      <c r="Y37" s="25">
        <f t="shared" si="38"/>
        <v>0</v>
      </c>
      <c r="Z37" s="25">
        <f t="shared" si="38"/>
        <v>0</v>
      </c>
      <c r="AA37" s="25">
        <f t="shared" si="38"/>
        <v>0</v>
      </c>
      <c r="AB37" s="25">
        <f t="shared" si="38"/>
        <v>0</v>
      </c>
      <c r="AC37" s="25">
        <f t="shared" si="38"/>
        <v>0</v>
      </c>
      <c r="AD37" s="25">
        <f t="shared" si="38"/>
        <v>0</v>
      </c>
      <c r="AE37" s="25">
        <f t="shared" si="38"/>
        <v>0</v>
      </c>
      <c r="AF37" s="25">
        <f t="shared" si="38"/>
        <v>0</v>
      </c>
      <c r="AG37" s="25">
        <f t="shared" si="38"/>
        <v>0</v>
      </c>
      <c r="AH37" s="48">
        <f t="shared" si="38"/>
        <v>0</v>
      </c>
    </row>
    <row r="38" spans="1:34" x14ac:dyDescent="0.2">
      <c r="A38" s="245"/>
      <c r="B38" s="65" t="s">
        <v>52</v>
      </c>
      <c r="C38" s="113">
        <f t="shared" ref="C38:AH38" si="39">IFERROR(C14/C26,0)</f>
        <v>0</v>
      </c>
      <c r="D38" s="103">
        <f t="shared" si="39"/>
        <v>0</v>
      </c>
      <c r="E38" s="22">
        <f t="shared" si="39"/>
        <v>0</v>
      </c>
      <c r="F38" s="22">
        <f t="shared" si="39"/>
        <v>0</v>
      </c>
      <c r="G38" s="22">
        <f t="shared" si="39"/>
        <v>0</v>
      </c>
      <c r="H38" s="22">
        <f t="shared" si="39"/>
        <v>0</v>
      </c>
      <c r="I38" s="22">
        <f t="shared" si="39"/>
        <v>0</v>
      </c>
      <c r="J38" s="22">
        <f t="shared" si="39"/>
        <v>0</v>
      </c>
      <c r="K38" s="22">
        <f t="shared" si="39"/>
        <v>0</v>
      </c>
      <c r="L38" s="22">
        <f t="shared" si="39"/>
        <v>0</v>
      </c>
      <c r="M38" s="22">
        <f t="shared" si="39"/>
        <v>0</v>
      </c>
      <c r="N38" s="22">
        <f t="shared" si="39"/>
        <v>0</v>
      </c>
      <c r="O38" s="25">
        <f t="shared" si="39"/>
        <v>0</v>
      </c>
      <c r="P38" s="25">
        <f t="shared" si="39"/>
        <v>0</v>
      </c>
      <c r="Q38" s="25">
        <f t="shared" si="39"/>
        <v>0</v>
      </c>
      <c r="R38" s="25">
        <f t="shared" si="39"/>
        <v>0</v>
      </c>
      <c r="S38" s="25">
        <f t="shared" si="39"/>
        <v>0</v>
      </c>
      <c r="T38" s="25">
        <f t="shared" si="39"/>
        <v>0</v>
      </c>
      <c r="U38" s="25">
        <f t="shared" si="39"/>
        <v>0</v>
      </c>
      <c r="V38" s="25">
        <f t="shared" si="39"/>
        <v>0</v>
      </c>
      <c r="W38" s="25">
        <f t="shared" si="39"/>
        <v>0</v>
      </c>
      <c r="X38" s="25">
        <f t="shared" si="39"/>
        <v>0</v>
      </c>
      <c r="Y38" s="25">
        <f t="shared" si="39"/>
        <v>0</v>
      </c>
      <c r="Z38" s="25">
        <f t="shared" si="39"/>
        <v>0</v>
      </c>
      <c r="AA38" s="25">
        <f t="shared" si="39"/>
        <v>0</v>
      </c>
      <c r="AB38" s="25">
        <f t="shared" si="39"/>
        <v>0</v>
      </c>
      <c r="AC38" s="25">
        <f t="shared" si="39"/>
        <v>0</v>
      </c>
      <c r="AD38" s="25">
        <f t="shared" si="39"/>
        <v>0</v>
      </c>
      <c r="AE38" s="25">
        <f t="shared" si="39"/>
        <v>0</v>
      </c>
      <c r="AF38" s="25">
        <f t="shared" si="39"/>
        <v>0</v>
      </c>
      <c r="AG38" s="25">
        <f t="shared" si="39"/>
        <v>0</v>
      </c>
      <c r="AH38" s="48">
        <f t="shared" si="39"/>
        <v>0</v>
      </c>
    </row>
    <row r="39" spans="1:34" x14ac:dyDescent="0.2">
      <c r="A39" s="245"/>
      <c r="B39" s="65" t="s">
        <v>49</v>
      </c>
      <c r="C39" s="113">
        <f t="shared" ref="C39:AH39" si="40">IFERROR(C15/C27,0)</f>
        <v>0.67023884665137801</v>
      </c>
      <c r="D39" s="103">
        <f t="shared" si="40"/>
        <v>0</v>
      </c>
      <c r="E39" s="22">
        <f t="shared" si="40"/>
        <v>0</v>
      </c>
      <c r="F39" s="22">
        <f t="shared" si="40"/>
        <v>0.46662577500000002</v>
      </c>
      <c r="G39" s="22">
        <f t="shared" si="40"/>
        <v>0.59994742499999998</v>
      </c>
      <c r="H39" s="22">
        <f t="shared" si="40"/>
        <v>1.076096175</v>
      </c>
      <c r="I39" s="22">
        <f t="shared" si="40"/>
        <v>0.72374610000000006</v>
      </c>
      <c r="J39" s="22">
        <f t="shared" si="40"/>
        <v>0</v>
      </c>
      <c r="K39" s="22">
        <f t="shared" si="40"/>
        <v>0</v>
      </c>
      <c r="L39" s="22">
        <f t="shared" si="40"/>
        <v>0.49519469999999999</v>
      </c>
      <c r="M39" s="22">
        <f t="shared" si="40"/>
        <v>1.1332340249999999</v>
      </c>
      <c r="N39" s="22">
        <f t="shared" si="40"/>
        <v>0.86659072500000001</v>
      </c>
      <c r="O39" s="25">
        <f t="shared" si="40"/>
        <v>0.90468262499999996</v>
      </c>
      <c r="P39" s="25">
        <f t="shared" si="40"/>
        <v>0.82849882500000005</v>
      </c>
      <c r="Q39" s="25">
        <f t="shared" si="40"/>
        <v>0</v>
      </c>
      <c r="R39" s="25">
        <f t="shared" si="40"/>
        <v>0</v>
      </c>
      <c r="S39" s="25">
        <f t="shared" si="40"/>
        <v>0.1904595</v>
      </c>
      <c r="T39" s="25">
        <f t="shared" si="40"/>
        <v>0.95229750000000002</v>
      </c>
      <c r="U39" s="25">
        <f t="shared" si="40"/>
        <v>0.98086642499999999</v>
      </c>
      <c r="V39" s="25">
        <f t="shared" si="40"/>
        <v>0.676131225</v>
      </c>
      <c r="W39" s="25">
        <f t="shared" si="40"/>
        <v>0.99038939999999998</v>
      </c>
      <c r="X39" s="25">
        <f t="shared" si="40"/>
        <v>0</v>
      </c>
      <c r="Y39" s="25">
        <f t="shared" si="40"/>
        <v>0</v>
      </c>
      <c r="Z39" s="25">
        <f t="shared" si="40"/>
        <v>0.40948792500000003</v>
      </c>
      <c r="AA39" s="25">
        <f t="shared" si="40"/>
        <v>0.45710280000000003</v>
      </c>
      <c r="AB39" s="25">
        <f t="shared" si="40"/>
        <v>0.63803932500000005</v>
      </c>
      <c r="AC39" s="25">
        <f t="shared" si="40"/>
        <v>0.95229750000000002</v>
      </c>
      <c r="AD39" s="25">
        <f t="shared" si="40"/>
        <v>0.28568925000000001</v>
      </c>
      <c r="AE39" s="25">
        <f t="shared" si="40"/>
        <v>0</v>
      </c>
      <c r="AF39" s="25">
        <f t="shared" si="40"/>
        <v>0</v>
      </c>
      <c r="AG39" s="25">
        <f t="shared" si="40"/>
        <v>0.44761904761904764</v>
      </c>
      <c r="AH39" s="48">
        <f t="shared" si="40"/>
        <v>0</v>
      </c>
    </row>
    <row r="40" spans="1:34" ht="13.5" thickBot="1" x14ac:dyDescent="0.25">
      <c r="A40" s="246"/>
      <c r="B40" s="69" t="s">
        <v>50</v>
      </c>
      <c r="C40" s="115">
        <f t="shared" ref="C40:AH40" si="41">IFERROR(C16/C28,0)</f>
        <v>0.96021717008255369</v>
      </c>
      <c r="D40" s="105">
        <f t="shared" si="41"/>
        <v>0</v>
      </c>
      <c r="E40" s="51">
        <f t="shared" si="41"/>
        <v>0.88972657770824637</v>
      </c>
      <c r="F40" s="51">
        <f t="shared" si="41"/>
        <v>1.0275715404517776</v>
      </c>
      <c r="G40" s="51">
        <f t="shared" si="41"/>
        <v>0.8521324969600107</v>
      </c>
      <c r="H40" s="51">
        <f t="shared" si="41"/>
        <v>0.92732065845648215</v>
      </c>
      <c r="I40" s="51">
        <f t="shared" si="41"/>
        <v>0.93567489862275677</v>
      </c>
      <c r="J40" s="51">
        <f t="shared" si="41"/>
        <v>0</v>
      </c>
      <c r="K40" s="51">
        <f t="shared" si="41"/>
        <v>0</v>
      </c>
      <c r="L40" s="51">
        <f t="shared" si="41"/>
        <v>1.1695936232784461</v>
      </c>
      <c r="M40" s="51">
        <f t="shared" si="41"/>
        <v>1.0025088199529537</v>
      </c>
      <c r="N40" s="51">
        <f t="shared" si="41"/>
        <v>0.97744609945412986</v>
      </c>
      <c r="O40" s="52">
        <f t="shared" si="41"/>
        <v>0.72681889446589143</v>
      </c>
      <c r="P40" s="52">
        <f t="shared" si="41"/>
        <v>0.89390369779138368</v>
      </c>
      <c r="Q40" s="52">
        <f t="shared" si="41"/>
        <v>0</v>
      </c>
      <c r="R40" s="52">
        <f t="shared" si="41"/>
        <v>0</v>
      </c>
      <c r="S40" s="52">
        <f t="shared" si="41"/>
        <v>1.1737707433615834</v>
      </c>
      <c r="T40" s="52">
        <f t="shared" si="41"/>
        <v>0.78112145554667645</v>
      </c>
      <c r="U40" s="52">
        <f t="shared" si="41"/>
        <v>1.060988501116876</v>
      </c>
      <c r="V40" s="52">
        <f t="shared" si="41"/>
        <v>0.81453841621177492</v>
      </c>
      <c r="W40" s="52">
        <f t="shared" si="41"/>
        <v>0.5680883313066738</v>
      </c>
      <c r="X40" s="52">
        <f t="shared" si="41"/>
        <v>0</v>
      </c>
      <c r="Y40" s="52">
        <f t="shared" si="41"/>
        <v>0</v>
      </c>
      <c r="Z40" s="52">
        <f t="shared" si="41"/>
        <v>1.0359257806180522</v>
      </c>
      <c r="AA40" s="52">
        <f t="shared" si="41"/>
        <v>1.182124983527858</v>
      </c>
      <c r="AB40" s="52">
        <f t="shared" si="41"/>
        <v>0.91061217812393291</v>
      </c>
      <c r="AC40" s="52">
        <f t="shared" si="41"/>
        <v>0.81453841621177492</v>
      </c>
      <c r="AD40" s="52">
        <f t="shared" si="41"/>
        <v>0.68087057355138103</v>
      </c>
      <c r="AE40" s="52">
        <f t="shared" si="41"/>
        <v>0</v>
      </c>
      <c r="AF40" s="52">
        <f t="shared" si="41"/>
        <v>0</v>
      </c>
      <c r="AG40" s="52">
        <f t="shared" si="41"/>
        <v>0.87866108786610875</v>
      </c>
      <c r="AH40" s="53">
        <f t="shared" si="41"/>
        <v>0</v>
      </c>
    </row>
    <row r="41" spans="1:34" s="21" customFormat="1" x14ac:dyDescent="0.2">
      <c r="A41" s="245" t="s">
        <v>59</v>
      </c>
      <c r="B41" s="64" t="s">
        <v>9</v>
      </c>
      <c r="C41" s="107">
        <f>SUM(D41:AH41)</f>
        <v>29081</v>
      </c>
      <c r="D41" s="58">
        <f t="shared" ref="D41:AH41" si="42">D44+D42+D48+D43+D45+D51+D52+D49+D50</f>
        <v>924</v>
      </c>
      <c r="E41" s="34">
        <f t="shared" si="42"/>
        <v>882</v>
      </c>
      <c r="F41" s="34">
        <f t="shared" si="42"/>
        <v>21</v>
      </c>
      <c r="G41" s="34">
        <f t="shared" si="42"/>
        <v>28</v>
      </c>
      <c r="H41" s="34">
        <f t="shared" si="42"/>
        <v>1639</v>
      </c>
      <c r="I41" s="34">
        <f t="shared" si="42"/>
        <v>1622</v>
      </c>
      <c r="J41" s="34">
        <f t="shared" si="42"/>
        <v>0</v>
      </c>
      <c r="K41" s="34">
        <f t="shared" si="42"/>
        <v>1863</v>
      </c>
      <c r="L41" s="34">
        <f t="shared" si="42"/>
        <v>1673</v>
      </c>
      <c r="M41" s="34">
        <f t="shared" si="42"/>
        <v>0</v>
      </c>
      <c r="N41" s="34">
        <f t="shared" si="42"/>
        <v>71</v>
      </c>
      <c r="O41" s="34">
        <f t="shared" si="42"/>
        <v>1710</v>
      </c>
      <c r="P41" s="34">
        <f t="shared" si="42"/>
        <v>2039</v>
      </c>
      <c r="Q41" s="34">
        <f t="shared" si="42"/>
        <v>1577</v>
      </c>
      <c r="R41" s="34">
        <f t="shared" si="42"/>
        <v>1099</v>
      </c>
      <c r="S41" s="34">
        <f t="shared" si="42"/>
        <v>1204</v>
      </c>
      <c r="T41" s="34">
        <f t="shared" si="42"/>
        <v>0</v>
      </c>
      <c r="U41" s="34">
        <f t="shared" si="42"/>
        <v>60</v>
      </c>
      <c r="V41" s="34">
        <f t="shared" si="42"/>
        <v>1820</v>
      </c>
      <c r="W41" s="34">
        <f t="shared" si="42"/>
        <v>1387</v>
      </c>
      <c r="X41" s="34">
        <f t="shared" si="42"/>
        <v>1094</v>
      </c>
      <c r="Y41" s="34">
        <f t="shared" si="42"/>
        <v>1116</v>
      </c>
      <c r="Z41" s="34">
        <f t="shared" si="42"/>
        <v>848</v>
      </c>
      <c r="AA41" s="34">
        <f t="shared" si="42"/>
        <v>14</v>
      </c>
      <c r="AB41" s="34">
        <f t="shared" si="42"/>
        <v>70</v>
      </c>
      <c r="AC41" s="34">
        <f t="shared" si="42"/>
        <v>1545</v>
      </c>
      <c r="AD41" s="34">
        <f t="shared" si="42"/>
        <v>1470</v>
      </c>
      <c r="AE41" s="34">
        <f t="shared" si="42"/>
        <v>1107</v>
      </c>
      <c r="AF41" s="34">
        <f t="shared" si="42"/>
        <v>1185</v>
      </c>
      <c r="AG41" s="34">
        <f t="shared" si="42"/>
        <v>1013</v>
      </c>
      <c r="AH41" s="41">
        <f t="shared" si="42"/>
        <v>0</v>
      </c>
    </row>
    <row r="42" spans="1:34" x14ac:dyDescent="0.2">
      <c r="A42" s="245"/>
      <c r="B42" s="65" t="s">
        <v>45</v>
      </c>
      <c r="C42" s="108">
        <f>SUM(D42:AH42)</f>
        <v>9478</v>
      </c>
      <c r="D42" s="99">
        <v>252</v>
      </c>
      <c r="E42" s="16">
        <v>310</v>
      </c>
      <c r="F42" s="16">
        <v>0</v>
      </c>
      <c r="G42" s="16">
        <v>0</v>
      </c>
      <c r="H42" s="16">
        <v>605</v>
      </c>
      <c r="I42" s="16">
        <v>603</v>
      </c>
      <c r="J42" s="16">
        <v>0</v>
      </c>
      <c r="K42" s="16">
        <v>479</v>
      </c>
      <c r="L42" s="16">
        <v>650</v>
      </c>
      <c r="M42" s="16">
        <v>0</v>
      </c>
      <c r="N42" s="16">
        <v>0</v>
      </c>
      <c r="O42" s="16">
        <v>686</v>
      </c>
      <c r="P42" s="17">
        <v>609</v>
      </c>
      <c r="Q42" s="17">
        <v>456</v>
      </c>
      <c r="R42" s="17">
        <v>304</v>
      </c>
      <c r="S42" s="17">
        <v>434</v>
      </c>
      <c r="T42" s="17">
        <v>0</v>
      </c>
      <c r="U42" s="17">
        <v>0</v>
      </c>
      <c r="V42" s="17">
        <v>738</v>
      </c>
      <c r="W42" s="17">
        <v>443</v>
      </c>
      <c r="X42" s="17">
        <v>328</v>
      </c>
      <c r="Y42" s="17">
        <v>327</v>
      </c>
      <c r="Z42" s="17">
        <v>283</v>
      </c>
      <c r="AA42" s="17">
        <v>0</v>
      </c>
      <c r="AB42" s="17">
        <v>0</v>
      </c>
      <c r="AC42" s="17">
        <v>561</v>
      </c>
      <c r="AD42" s="17">
        <v>424</v>
      </c>
      <c r="AE42" s="17">
        <v>332</v>
      </c>
      <c r="AF42" s="17">
        <v>339</v>
      </c>
      <c r="AG42" s="17">
        <v>315</v>
      </c>
      <c r="AH42" s="35"/>
    </row>
    <row r="43" spans="1:34" x14ac:dyDescent="0.2">
      <c r="A43" s="245"/>
      <c r="B43" s="65" t="s">
        <v>47</v>
      </c>
      <c r="C43" s="108">
        <f>SUM(D43:AH43)</f>
        <v>2117</v>
      </c>
      <c r="D43" s="99">
        <v>73</v>
      </c>
      <c r="E43" s="16">
        <v>35</v>
      </c>
      <c r="F43" s="16">
        <v>0</v>
      </c>
      <c r="G43" s="16">
        <v>28</v>
      </c>
      <c r="H43" s="16">
        <v>97</v>
      </c>
      <c r="I43" s="16">
        <v>111</v>
      </c>
      <c r="J43" s="16">
        <v>0</v>
      </c>
      <c r="K43" s="16">
        <v>178</v>
      </c>
      <c r="L43" s="16">
        <v>87</v>
      </c>
      <c r="M43" s="16">
        <v>0</v>
      </c>
      <c r="N43" s="16">
        <v>32</v>
      </c>
      <c r="O43" s="17">
        <v>140</v>
      </c>
      <c r="P43" s="17">
        <v>155</v>
      </c>
      <c r="Q43" s="17">
        <v>110</v>
      </c>
      <c r="R43" s="17">
        <v>81</v>
      </c>
      <c r="S43" s="17">
        <v>53</v>
      </c>
      <c r="T43" s="17">
        <v>0</v>
      </c>
      <c r="U43" s="17">
        <v>0</v>
      </c>
      <c r="V43" s="17">
        <v>146</v>
      </c>
      <c r="W43" s="17">
        <v>82</v>
      </c>
      <c r="X43" s="17">
        <v>91</v>
      </c>
      <c r="Y43" s="17">
        <v>67</v>
      </c>
      <c r="Z43" s="17">
        <v>41</v>
      </c>
      <c r="AA43" s="17">
        <v>0</v>
      </c>
      <c r="AB43" s="17">
        <v>22</v>
      </c>
      <c r="AC43" s="17">
        <v>124</v>
      </c>
      <c r="AD43" s="17">
        <v>120</v>
      </c>
      <c r="AE43" s="17">
        <v>88</v>
      </c>
      <c r="AF43" s="17">
        <v>97</v>
      </c>
      <c r="AG43" s="17">
        <v>59</v>
      </c>
      <c r="AH43" s="35"/>
    </row>
    <row r="44" spans="1:34" x14ac:dyDescent="0.2">
      <c r="A44" s="245"/>
      <c r="B44" s="65" t="s">
        <v>44</v>
      </c>
      <c r="C44" s="108">
        <f t="shared" ref="C44" si="43">SUM(D44:AH44)</f>
        <v>5397</v>
      </c>
      <c r="D44" s="99">
        <v>155</v>
      </c>
      <c r="E44" s="16">
        <v>130</v>
      </c>
      <c r="F44" s="16">
        <v>0</v>
      </c>
      <c r="G44" s="16">
        <v>0</v>
      </c>
      <c r="H44" s="16">
        <v>254</v>
      </c>
      <c r="I44" s="16">
        <v>276</v>
      </c>
      <c r="J44" s="16">
        <v>0</v>
      </c>
      <c r="K44" s="16">
        <v>447</v>
      </c>
      <c r="L44" s="16">
        <v>305</v>
      </c>
      <c r="M44" s="16">
        <v>0</v>
      </c>
      <c r="N44" s="16">
        <v>0</v>
      </c>
      <c r="O44" s="17">
        <v>278</v>
      </c>
      <c r="P44" s="17">
        <v>406</v>
      </c>
      <c r="Q44" s="17">
        <v>288</v>
      </c>
      <c r="R44" s="17">
        <v>245</v>
      </c>
      <c r="S44" s="17">
        <v>178</v>
      </c>
      <c r="T44" s="17">
        <v>0</v>
      </c>
      <c r="U44" s="17">
        <v>0</v>
      </c>
      <c r="V44" s="17">
        <v>330</v>
      </c>
      <c r="W44" s="17">
        <v>290</v>
      </c>
      <c r="X44" s="17">
        <v>201</v>
      </c>
      <c r="Y44" s="17">
        <v>237</v>
      </c>
      <c r="Z44" s="17">
        <v>203</v>
      </c>
      <c r="AA44" s="17">
        <v>0</v>
      </c>
      <c r="AB44" s="17">
        <v>0</v>
      </c>
      <c r="AC44" s="17">
        <v>323</v>
      </c>
      <c r="AD44" s="17">
        <v>274</v>
      </c>
      <c r="AE44" s="17">
        <v>231</v>
      </c>
      <c r="AF44" s="17">
        <v>163</v>
      </c>
      <c r="AG44" s="17">
        <v>183</v>
      </c>
      <c r="AH44" s="35"/>
    </row>
    <row r="45" spans="1:34" x14ac:dyDescent="0.2">
      <c r="A45" s="245"/>
      <c r="B45" s="65" t="s">
        <v>48</v>
      </c>
      <c r="C45" s="108">
        <f>SUM(D45:AH45)</f>
        <v>2145</v>
      </c>
      <c r="D45" s="99">
        <f>D46+D47</f>
        <v>93</v>
      </c>
      <c r="E45" s="16">
        <f t="shared" ref="E45" si="44">E46+E47</f>
        <v>76</v>
      </c>
      <c r="F45" s="16">
        <f t="shared" ref="F45" si="45">F46+F47</f>
        <v>0</v>
      </c>
      <c r="G45" s="16">
        <f t="shared" ref="G45" si="46">G46+G47</f>
        <v>0</v>
      </c>
      <c r="H45" s="16">
        <f t="shared" ref="H45" si="47">H46+H47</f>
        <v>97</v>
      </c>
      <c r="I45" s="16">
        <f t="shared" ref="I45" si="48">I46+I47</f>
        <v>135</v>
      </c>
      <c r="J45" s="16">
        <f t="shared" ref="J45" si="49">J46+J47</f>
        <v>0</v>
      </c>
      <c r="K45" s="16">
        <f t="shared" ref="K45" si="50">K46+K47</f>
        <v>149</v>
      </c>
      <c r="L45" s="16">
        <f t="shared" ref="L45" si="51">L46+L47</f>
        <v>127</v>
      </c>
      <c r="M45" s="16">
        <f t="shared" ref="M45" si="52">M46+M47</f>
        <v>0</v>
      </c>
      <c r="N45" s="16">
        <f t="shared" ref="N45" si="53">N46+N47</f>
        <v>0</v>
      </c>
      <c r="O45" s="16">
        <f t="shared" ref="O45" si="54">O46+O47</f>
        <v>113</v>
      </c>
      <c r="P45" s="16">
        <f t="shared" ref="P45" si="55">P46+P47</f>
        <v>148</v>
      </c>
      <c r="Q45" s="16">
        <f t="shared" ref="Q45" si="56">Q46+Q47</f>
        <v>128</v>
      </c>
      <c r="R45" s="16">
        <f t="shared" ref="R45" si="57">R46+R47</f>
        <v>91</v>
      </c>
      <c r="S45" s="16">
        <f t="shared" ref="S45" si="58">S46+S47</f>
        <v>91</v>
      </c>
      <c r="T45" s="16">
        <f t="shared" ref="T45" si="59">T46+T47</f>
        <v>0</v>
      </c>
      <c r="U45" s="16">
        <f t="shared" ref="U45" si="60">U46+U47</f>
        <v>0</v>
      </c>
      <c r="V45" s="16">
        <f t="shared" ref="V45" si="61">V46+V47</f>
        <v>128</v>
      </c>
      <c r="W45" s="16">
        <f t="shared" ref="W45" si="62">W46+W47</f>
        <v>113</v>
      </c>
      <c r="X45" s="16">
        <f t="shared" ref="X45" si="63">X46+X47</f>
        <v>92</v>
      </c>
      <c r="Y45" s="16">
        <f t="shared" ref="Y45" si="64">Y46+Y47</f>
        <v>88</v>
      </c>
      <c r="Z45" s="16">
        <f t="shared" ref="Z45" si="65">Z46+Z47</f>
        <v>69</v>
      </c>
      <c r="AA45" s="16">
        <f t="shared" ref="AA45" si="66">AA46+AA47</f>
        <v>0</v>
      </c>
      <c r="AB45" s="16">
        <f t="shared" ref="AB45" si="67">AB46+AB47</f>
        <v>0</v>
      </c>
      <c r="AC45" s="16">
        <f t="shared" ref="AC45" si="68">AC46+AC47</f>
        <v>117</v>
      </c>
      <c r="AD45" s="16">
        <f t="shared" ref="AD45" si="69">AD46+AD47</f>
        <v>90</v>
      </c>
      <c r="AE45" s="16">
        <f t="shared" ref="AE45" si="70">AE46+AE47</f>
        <v>86</v>
      </c>
      <c r="AF45" s="16">
        <f t="shared" ref="AF45" si="71">AF46+AF47</f>
        <v>105</v>
      </c>
      <c r="AG45" s="16">
        <f t="shared" ref="AG45" si="72">AG46+AG47</f>
        <v>9</v>
      </c>
      <c r="AH45" s="36">
        <f t="shared" ref="AH45" si="73">AH46+AH47</f>
        <v>0</v>
      </c>
    </row>
    <row r="46" spans="1:34" x14ac:dyDescent="0.2">
      <c r="A46" s="245"/>
      <c r="B46" s="66" t="s">
        <v>11</v>
      </c>
      <c r="C46" s="109">
        <f>SUM(D46:AH46)</f>
        <v>876</v>
      </c>
      <c r="D46" s="100">
        <v>37</v>
      </c>
      <c r="E46" s="20">
        <v>16</v>
      </c>
      <c r="F46" s="20">
        <v>0</v>
      </c>
      <c r="G46" s="20">
        <v>0</v>
      </c>
      <c r="H46" s="20">
        <v>41</v>
      </c>
      <c r="I46" s="20">
        <v>50</v>
      </c>
      <c r="J46" s="20">
        <v>0</v>
      </c>
      <c r="K46" s="20">
        <v>61</v>
      </c>
      <c r="L46" s="20">
        <v>44</v>
      </c>
      <c r="M46" s="20">
        <v>0</v>
      </c>
      <c r="N46" s="20">
        <v>0</v>
      </c>
      <c r="O46" s="24">
        <v>58</v>
      </c>
      <c r="P46" s="24">
        <v>48</v>
      </c>
      <c r="Q46" s="24">
        <v>55</v>
      </c>
      <c r="R46" s="24">
        <v>36</v>
      </c>
      <c r="S46" s="24">
        <v>36</v>
      </c>
      <c r="T46" s="24">
        <v>0</v>
      </c>
      <c r="U46" s="24">
        <v>0</v>
      </c>
      <c r="V46" s="24">
        <v>73</v>
      </c>
      <c r="W46" s="24">
        <v>60</v>
      </c>
      <c r="X46" s="24">
        <v>38</v>
      </c>
      <c r="Y46" s="24">
        <v>42</v>
      </c>
      <c r="Z46" s="24">
        <v>25</v>
      </c>
      <c r="AA46" s="24">
        <v>0</v>
      </c>
      <c r="AB46" s="24">
        <v>0</v>
      </c>
      <c r="AC46" s="24">
        <v>41</v>
      </c>
      <c r="AD46" s="24">
        <v>28</v>
      </c>
      <c r="AE46" s="24">
        <v>36</v>
      </c>
      <c r="AF46" s="24">
        <v>47</v>
      </c>
      <c r="AG46" s="24">
        <v>4</v>
      </c>
      <c r="AH46" s="37"/>
    </row>
    <row r="47" spans="1:34" s="19" customFormat="1" x14ac:dyDescent="0.2">
      <c r="A47" s="245"/>
      <c r="B47" s="66" t="s">
        <v>10</v>
      </c>
      <c r="C47" s="109">
        <f>SUM(D47:AH47)</f>
        <v>1269</v>
      </c>
      <c r="D47" s="100">
        <v>56</v>
      </c>
      <c r="E47" s="20">
        <v>60</v>
      </c>
      <c r="F47" s="20">
        <v>0</v>
      </c>
      <c r="G47" s="20">
        <v>0</v>
      </c>
      <c r="H47" s="20">
        <v>56</v>
      </c>
      <c r="I47" s="20">
        <v>85</v>
      </c>
      <c r="J47" s="20">
        <v>0</v>
      </c>
      <c r="K47" s="20">
        <v>88</v>
      </c>
      <c r="L47" s="20">
        <v>83</v>
      </c>
      <c r="M47" s="20">
        <v>0</v>
      </c>
      <c r="N47" s="20">
        <v>0</v>
      </c>
      <c r="O47" s="24">
        <v>55</v>
      </c>
      <c r="P47" s="24">
        <v>100</v>
      </c>
      <c r="Q47" s="24">
        <v>73</v>
      </c>
      <c r="R47" s="24">
        <v>55</v>
      </c>
      <c r="S47" s="24">
        <v>55</v>
      </c>
      <c r="T47" s="24">
        <v>0</v>
      </c>
      <c r="U47" s="24">
        <v>0</v>
      </c>
      <c r="V47" s="24">
        <v>55</v>
      </c>
      <c r="W47" s="24">
        <v>53</v>
      </c>
      <c r="X47" s="24">
        <v>54</v>
      </c>
      <c r="Y47" s="24">
        <v>46</v>
      </c>
      <c r="Z47" s="24">
        <v>44</v>
      </c>
      <c r="AA47" s="24">
        <v>0</v>
      </c>
      <c r="AB47" s="24">
        <v>0</v>
      </c>
      <c r="AC47" s="24">
        <v>76</v>
      </c>
      <c r="AD47" s="24">
        <v>62</v>
      </c>
      <c r="AE47" s="24">
        <v>50</v>
      </c>
      <c r="AF47" s="24">
        <v>58</v>
      </c>
      <c r="AG47" s="24">
        <v>5</v>
      </c>
      <c r="AH47" s="37"/>
    </row>
    <row r="48" spans="1:34" s="19" customFormat="1" x14ac:dyDescent="0.2">
      <c r="A48" s="245"/>
      <c r="B48" s="65" t="s">
        <v>46</v>
      </c>
      <c r="C48" s="108">
        <f t="shared" ref="C48" si="74">SUM(D48:AH48)</f>
        <v>4266</v>
      </c>
      <c r="D48" s="99">
        <v>134</v>
      </c>
      <c r="E48" s="16">
        <v>142</v>
      </c>
      <c r="F48" s="16">
        <v>0</v>
      </c>
      <c r="G48" s="16">
        <v>0</v>
      </c>
      <c r="H48" s="16">
        <v>259</v>
      </c>
      <c r="I48" s="16">
        <v>244</v>
      </c>
      <c r="J48" s="16">
        <v>0</v>
      </c>
      <c r="K48" s="16">
        <v>236</v>
      </c>
      <c r="L48" s="16">
        <v>242</v>
      </c>
      <c r="M48" s="16">
        <v>0</v>
      </c>
      <c r="N48" s="16">
        <v>0</v>
      </c>
      <c r="O48" s="17">
        <v>267</v>
      </c>
      <c r="P48" s="17">
        <v>272</v>
      </c>
      <c r="Q48" s="17">
        <v>232</v>
      </c>
      <c r="R48" s="17">
        <v>205</v>
      </c>
      <c r="S48" s="17">
        <v>178</v>
      </c>
      <c r="T48" s="17">
        <v>0</v>
      </c>
      <c r="U48" s="17">
        <v>0</v>
      </c>
      <c r="V48" s="17">
        <v>294</v>
      </c>
      <c r="W48" s="17">
        <v>212</v>
      </c>
      <c r="X48" s="17">
        <v>175</v>
      </c>
      <c r="Y48" s="17">
        <v>169</v>
      </c>
      <c r="Z48" s="17">
        <v>53</v>
      </c>
      <c r="AA48" s="17">
        <v>0</v>
      </c>
      <c r="AB48" s="17">
        <v>0</v>
      </c>
      <c r="AC48" s="17">
        <v>232</v>
      </c>
      <c r="AD48" s="17">
        <v>206</v>
      </c>
      <c r="AE48" s="17">
        <v>198</v>
      </c>
      <c r="AF48" s="17">
        <v>197</v>
      </c>
      <c r="AG48" s="17">
        <v>119</v>
      </c>
      <c r="AH48" s="35"/>
    </row>
    <row r="49" spans="1:34" x14ac:dyDescent="0.2">
      <c r="A49" s="245"/>
      <c r="B49" s="65" t="s">
        <v>51</v>
      </c>
      <c r="C49" s="108">
        <f>SUM(D49:AH49)</f>
        <v>3</v>
      </c>
      <c r="D49" s="99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7">
        <v>0</v>
      </c>
      <c r="P49" s="17">
        <v>1</v>
      </c>
      <c r="Q49" s="17">
        <v>1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1</v>
      </c>
      <c r="AE49" s="17">
        <v>0</v>
      </c>
      <c r="AF49" s="17">
        <v>0</v>
      </c>
      <c r="AG49" s="17">
        <v>0</v>
      </c>
      <c r="AH49" s="35"/>
    </row>
    <row r="50" spans="1:34" x14ac:dyDescent="0.2">
      <c r="A50" s="245"/>
      <c r="B50" s="65" t="s">
        <v>52</v>
      </c>
      <c r="C50" s="108">
        <f>SUM(D50:AH50)</f>
        <v>18</v>
      </c>
      <c r="D50" s="99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7">
        <v>8</v>
      </c>
      <c r="P50" s="17">
        <v>5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2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1</v>
      </c>
      <c r="AF50" s="17">
        <v>0</v>
      </c>
      <c r="AG50" s="17">
        <v>2</v>
      </c>
      <c r="AH50" s="35"/>
    </row>
    <row r="51" spans="1:34" x14ac:dyDescent="0.2">
      <c r="A51" s="245"/>
      <c r="B51" s="65" t="s">
        <v>49</v>
      </c>
      <c r="C51" s="108">
        <f t="shared" ref="C51:C52" si="75">SUM(D51:AH51)</f>
        <v>1454</v>
      </c>
      <c r="D51" s="99">
        <v>70</v>
      </c>
      <c r="E51" s="16">
        <v>52</v>
      </c>
      <c r="F51" s="16">
        <v>0</v>
      </c>
      <c r="G51" s="16">
        <v>0</v>
      </c>
      <c r="H51" s="16">
        <v>75</v>
      </c>
      <c r="I51" s="16">
        <v>51</v>
      </c>
      <c r="J51" s="16">
        <v>0</v>
      </c>
      <c r="K51" s="16">
        <v>124</v>
      </c>
      <c r="L51" s="16">
        <v>91</v>
      </c>
      <c r="M51" s="16">
        <v>0</v>
      </c>
      <c r="N51" s="16">
        <v>0</v>
      </c>
      <c r="O51" s="17">
        <v>24</v>
      </c>
      <c r="P51" s="17">
        <v>107</v>
      </c>
      <c r="Q51" s="17">
        <v>158</v>
      </c>
      <c r="R51" s="17">
        <v>12</v>
      </c>
      <c r="S51" s="17">
        <v>106</v>
      </c>
      <c r="T51" s="17">
        <v>0</v>
      </c>
      <c r="U51" s="17">
        <v>0</v>
      </c>
      <c r="V51" s="17">
        <v>11</v>
      </c>
      <c r="W51" s="17">
        <v>78</v>
      </c>
      <c r="X51" s="17">
        <v>69</v>
      </c>
      <c r="Y51" s="17">
        <v>67</v>
      </c>
      <c r="Z51" s="17">
        <v>61</v>
      </c>
      <c r="AA51" s="17">
        <v>0</v>
      </c>
      <c r="AB51" s="17">
        <v>0</v>
      </c>
      <c r="AC51" s="17">
        <v>21</v>
      </c>
      <c r="AD51" s="17">
        <v>107</v>
      </c>
      <c r="AE51" s="17">
        <v>5</v>
      </c>
      <c r="AF51" s="17">
        <v>70</v>
      </c>
      <c r="AG51" s="17">
        <v>95</v>
      </c>
      <c r="AH51" s="35"/>
    </row>
    <row r="52" spans="1:34" ht="13.5" thickBot="1" x14ac:dyDescent="0.25">
      <c r="A52" s="245"/>
      <c r="B52" s="67" t="s">
        <v>50</v>
      </c>
      <c r="C52" s="111">
        <f t="shared" si="75"/>
        <v>4203</v>
      </c>
      <c r="D52" s="102">
        <v>147</v>
      </c>
      <c r="E52" s="44">
        <v>137</v>
      </c>
      <c r="F52" s="44">
        <v>21</v>
      </c>
      <c r="G52" s="44">
        <v>0</v>
      </c>
      <c r="H52" s="44">
        <v>252</v>
      </c>
      <c r="I52" s="44">
        <v>202</v>
      </c>
      <c r="J52" s="44">
        <v>0</v>
      </c>
      <c r="K52" s="44">
        <v>250</v>
      </c>
      <c r="L52" s="44">
        <v>171</v>
      </c>
      <c r="M52" s="44">
        <v>0</v>
      </c>
      <c r="N52" s="44">
        <v>39</v>
      </c>
      <c r="O52" s="45">
        <v>194</v>
      </c>
      <c r="P52" s="45">
        <v>336</v>
      </c>
      <c r="Q52" s="45">
        <v>204</v>
      </c>
      <c r="R52" s="45">
        <v>161</v>
      </c>
      <c r="S52" s="45">
        <v>164</v>
      </c>
      <c r="T52" s="45">
        <v>0</v>
      </c>
      <c r="U52" s="45">
        <v>60</v>
      </c>
      <c r="V52" s="45">
        <v>173</v>
      </c>
      <c r="W52" s="45">
        <v>167</v>
      </c>
      <c r="X52" s="45">
        <v>138</v>
      </c>
      <c r="Y52" s="45">
        <v>161</v>
      </c>
      <c r="Z52" s="45">
        <v>138</v>
      </c>
      <c r="AA52" s="45">
        <v>14</v>
      </c>
      <c r="AB52" s="45">
        <v>48</v>
      </c>
      <c r="AC52" s="45">
        <v>167</v>
      </c>
      <c r="AD52" s="45">
        <v>248</v>
      </c>
      <c r="AE52" s="45">
        <v>166</v>
      </c>
      <c r="AF52" s="45">
        <v>214</v>
      </c>
      <c r="AG52" s="45">
        <v>231</v>
      </c>
      <c r="AH52" s="57"/>
    </row>
    <row r="53" spans="1:34" s="21" customFormat="1" x14ac:dyDescent="0.2">
      <c r="A53" s="244" t="s">
        <v>53</v>
      </c>
      <c r="B53" s="68" t="s">
        <v>9</v>
      </c>
      <c r="C53" s="112">
        <f t="shared" ref="C53:AH53" si="76">IFERROR(C5/C41,0)</f>
        <v>1.0782985454420413</v>
      </c>
      <c r="D53" s="59">
        <f t="shared" si="76"/>
        <v>9.7402597402597407E-2</v>
      </c>
      <c r="E53" s="46">
        <f t="shared" si="76"/>
        <v>1.6904761904761905</v>
      </c>
      <c r="F53" s="46">
        <f t="shared" si="76"/>
        <v>62.80952380952381</v>
      </c>
      <c r="G53" s="46">
        <f t="shared" si="76"/>
        <v>40.25</v>
      </c>
      <c r="H53" s="46">
        <f t="shared" si="76"/>
        <v>1.0176937156802928</v>
      </c>
      <c r="I53" s="46">
        <f t="shared" si="76"/>
        <v>0.8545006165228114</v>
      </c>
      <c r="J53" s="46">
        <f t="shared" si="76"/>
        <v>0</v>
      </c>
      <c r="K53" s="46">
        <f t="shared" si="76"/>
        <v>5.8507783145464308E-2</v>
      </c>
      <c r="L53" s="46">
        <f t="shared" si="76"/>
        <v>1.260011954572624</v>
      </c>
      <c r="M53" s="46">
        <f t="shared" si="76"/>
        <v>0</v>
      </c>
      <c r="N53" s="46">
        <f t="shared" si="76"/>
        <v>18.887323943661972</v>
      </c>
      <c r="O53" s="46">
        <f t="shared" si="76"/>
        <v>0.94678362573099417</v>
      </c>
      <c r="P53" s="46">
        <f t="shared" si="76"/>
        <v>0.65767533104462972</v>
      </c>
      <c r="Q53" s="46">
        <f t="shared" si="76"/>
        <v>0</v>
      </c>
      <c r="R53" s="46">
        <f t="shared" si="76"/>
        <v>0</v>
      </c>
      <c r="S53" s="46">
        <f t="shared" si="76"/>
        <v>1.5539867109634551</v>
      </c>
      <c r="T53" s="46">
        <f t="shared" si="76"/>
        <v>0</v>
      </c>
      <c r="U53" s="46">
        <f t="shared" si="76"/>
        <v>23.533333333333335</v>
      </c>
      <c r="V53" s="46">
        <f t="shared" si="76"/>
        <v>0.78736263736263734</v>
      </c>
      <c r="W53" s="46">
        <f t="shared" si="76"/>
        <v>0.96899783705839937</v>
      </c>
      <c r="X53" s="46">
        <f t="shared" si="76"/>
        <v>0</v>
      </c>
      <c r="Y53" s="46">
        <f t="shared" si="76"/>
        <v>0.10842293906810035</v>
      </c>
      <c r="Z53" s="46">
        <f t="shared" si="76"/>
        <v>2.1792452830188678</v>
      </c>
      <c r="AA53" s="46">
        <f t="shared" si="76"/>
        <v>100.28571428571429</v>
      </c>
      <c r="AB53" s="46">
        <f t="shared" si="76"/>
        <v>19.899999999999999</v>
      </c>
      <c r="AC53" s="46">
        <f t="shared" si="76"/>
        <v>0.84466019417475724</v>
      </c>
      <c r="AD53" s="46">
        <f t="shared" si="76"/>
        <v>0.580952380952381</v>
      </c>
      <c r="AE53" s="46">
        <f t="shared" si="76"/>
        <v>0</v>
      </c>
      <c r="AF53" s="46">
        <f t="shared" si="76"/>
        <v>2.0253164556962026E-2</v>
      </c>
      <c r="AG53" s="46">
        <f t="shared" si="76"/>
        <v>1.6159921026653505</v>
      </c>
      <c r="AH53" s="47">
        <f t="shared" si="76"/>
        <v>0</v>
      </c>
    </row>
    <row r="54" spans="1:34" x14ac:dyDescent="0.2">
      <c r="A54" s="245"/>
      <c r="B54" s="65" t="s">
        <v>45</v>
      </c>
      <c r="C54" s="113">
        <f t="shared" ref="C54:AH54" si="77">IFERROR(C6/C42,0)</f>
        <v>1.0426250263768728</v>
      </c>
      <c r="D54" s="103">
        <f t="shared" si="77"/>
        <v>0</v>
      </c>
      <c r="E54" s="22">
        <f t="shared" si="77"/>
        <v>1.6419354838709677</v>
      </c>
      <c r="F54" s="22">
        <f t="shared" si="77"/>
        <v>0</v>
      </c>
      <c r="G54" s="22">
        <f t="shared" si="77"/>
        <v>0</v>
      </c>
      <c r="H54" s="22">
        <f t="shared" si="77"/>
        <v>0.99504132231404963</v>
      </c>
      <c r="I54" s="22">
        <f t="shared" si="77"/>
        <v>0.72968490878938641</v>
      </c>
      <c r="J54" s="22">
        <f t="shared" si="77"/>
        <v>0</v>
      </c>
      <c r="K54" s="22">
        <f t="shared" si="77"/>
        <v>0</v>
      </c>
      <c r="L54" s="22">
        <f t="shared" si="77"/>
        <v>1.1338461538461539</v>
      </c>
      <c r="M54" s="22">
        <f t="shared" si="77"/>
        <v>0</v>
      </c>
      <c r="N54" s="22">
        <f t="shared" si="77"/>
        <v>0</v>
      </c>
      <c r="O54" s="25">
        <f t="shared" si="77"/>
        <v>0.77842565597667635</v>
      </c>
      <c r="P54" s="25">
        <f t="shared" si="77"/>
        <v>0.62889983579638753</v>
      </c>
      <c r="Q54" s="25">
        <f t="shared" si="77"/>
        <v>0</v>
      </c>
      <c r="R54" s="25">
        <f t="shared" si="77"/>
        <v>0</v>
      </c>
      <c r="S54" s="25">
        <f t="shared" si="77"/>
        <v>1.467741935483871</v>
      </c>
      <c r="T54" s="25">
        <f t="shared" si="77"/>
        <v>0</v>
      </c>
      <c r="U54" s="25">
        <f t="shared" si="77"/>
        <v>0</v>
      </c>
      <c r="V54" s="25">
        <f t="shared" si="77"/>
        <v>0.64092140921409213</v>
      </c>
      <c r="W54" s="25">
        <f t="shared" si="77"/>
        <v>1.1489841986455982</v>
      </c>
      <c r="X54" s="25">
        <f t="shared" si="77"/>
        <v>0</v>
      </c>
      <c r="Y54" s="25">
        <f t="shared" si="77"/>
        <v>0</v>
      </c>
      <c r="Z54" s="25">
        <f t="shared" si="77"/>
        <v>2.4734982332155475</v>
      </c>
      <c r="AA54" s="25">
        <f t="shared" si="77"/>
        <v>0</v>
      </c>
      <c r="AB54" s="25">
        <f t="shared" si="77"/>
        <v>0</v>
      </c>
      <c r="AC54" s="25">
        <f t="shared" si="77"/>
        <v>0.69162210338680929</v>
      </c>
      <c r="AD54" s="25">
        <f t="shared" si="77"/>
        <v>0.45990566037735847</v>
      </c>
      <c r="AE54" s="25">
        <f t="shared" si="77"/>
        <v>0</v>
      </c>
      <c r="AF54" s="25">
        <f t="shared" si="77"/>
        <v>0</v>
      </c>
      <c r="AG54" s="25">
        <f t="shared" si="77"/>
        <v>1.8793650793650793</v>
      </c>
      <c r="AH54" s="48">
        <f t="shared" si="77"/>
        <v>0</v>
      </c>
    </row>
    <row r="55" spans="1:34" x14ac:dyDescent="0.2">
      <c r="A55" s="245"/>
      <c r="B55" s="65" t="s">
        <v>47</v>
      </c>
      <c r="C55" s="113">
        <f t="shared" ref="C55:AH55" si="78">IFERROR(C7/C43,0)</f>
        <v>1.0850259801606046</v>
      </c>
      <c r="D55" s="103">
        <f t="shared" si="78"/>
        <v>0.43835616438356162</v>
      </c>
      <c r="E55" s="22">
        <f t="shared" si="78"/>
        <v>4</v>
      </c>
      <c r="F55" s="22">
        <f t="shared" si="78"/>
        <v>0</v>
      </c>
      <c r="G55" s="22">
        <f t="shared" si="78"/>
        <v>2.1785714285714284</v>
      </c>
      <c r="H55" s="22">
        <f t="shared" si="78"/>
        <v>1.402061855670103</v>
      </c>
      <c r="I55" s="22">
        <f t="shared" si="78"/>
        <v>0.54054054054054057</v>
      </c>
      <c r="J55" s="22">
        <f t="shared" si="78"/>
        <v>0</v>
      </c>
      <c r="K55" s="22">
        <f t="shared" si="78"/>
        <v>0.24157303370786518</v>
      </c>
      <c r="L55" s="22">
        <f t="shared" si="78"/>
        <v>1.8390804597701149</v>
      </c>
      <c r="M55" s="22">
        <f t="shared" si="78"/>
        <v>0</v>
      </c>
      <c r="N55" s="22">
        <f t="shared" si="78"/>
        <v>2.5625</v>
      </c>
      <c r="O55" s="25">
        <f t="shared" si="78"/>
        <v>0.94285714285714284</v>
      </c>
      <c r="P55" s="25">
        <f t="shared" si="78"/>
        <v>0.49032258064516127</v>
      </c>
      <c r="Q55" s="25">
        <f t="shared" si="78"/>
        <v>0</v>
      </c>
      <c r="R55" s="25">
        <f t="shared" si="78"/>
        <v>0</v>
      </c>
      <c r="S55" s="25">
        <f t="shared" si="78"/>
        <v>3.2452830188679247</v>
      </c>
      <c r="T55" s="25">
        <f t="shared" si="78"/>
        <v>0</v>
      </c>
      <c r="U55" s="25">
        <f t="shared" si="78"/>
        <v>0</v>
      </c>
      <c r="V55" s="25">
        <f t="shared" si="78"/>
        <v>0.6095890410958904</v>
      </c>
      <c r="W55" s="25">
        <f t="shared" si="78"/>
        <v>0.97560975609756095</v>
      </c>
      <c r="X55" s="25">
        <f t="shared" si="78"/>
        <v>0</v>
      </c>
      <c r="Y55" s="25">
        <f t="shared" si="78"/>
        <v>0.58208955223880599</v>
      </c>
      <c r="Z55" s="25">
        <f t="shared" si="78"/>
        <v>3</v>
      </c>
      <c r="AA55" s="25">
        <f t="shared" si="78"/>
        <v>0</v>
      </c>
      <c r="AB55" s="25">
        <f t="shared" si="78"/>
        <v>4.6818181818181817</v>
      </c>
      <c r="AC55" s="25">
        <f t="shared" si="78"/>
        <v>0.46774193548387094</v>
      </c>
      <c r="AD55" s="25">
        <f t="shared" si="78"/>
        <v>0.42499999999999999</v>
      </c>
      <c r="AE55" s="25">
        <f t="shared" si="78"/>
        <v>0</v>
      </c>
      <c r="AF55" s="25">
        <f t="shared" si="78"/>
        <v>0.24742268041237114</v>
      </c>
      <c r="AG55" s="25">
        <f t="shared" si="78"/>
        <v>2.2711864406779663</v>
      </c>
      <c r="AH55" s="48">
        <f t="shared" si="78"/>
        <v>0</v>
      </c>
    </row>
    <row r="56" spans="1:34" x14ac:dyDescent="0.2">
      <c r="A56" s="245"/>
      <c r="B56" s="65" t="s">
        <v>44</v>
      </c>
      <c r="C56" s="113">
        <f t="shared" ref="C56:AH56" si="79">IFERROR(C8/C44,0)</f>
        <v>1.0355753196220123</v>
      </c>
      <c r="D56" s="103">
        <f t="shared" si="79"/>
        <v>0</v>
      </c>
      <c r="E56" s="22">
        <f t="shared" si="79"/>
        <v>1.8769230769230769</v>
      </c>
      <c r="F56" s="22">
        <f t="shared" si="79"/>
        <v>0</v>
      </c>
      <c r="G56" s="22">
        <f t="shared" si="79"/>
        <v>0</v>
      </c>
      <c r="H56" s="22">
        <f t="shared" si="79"/>
        <v>0.8307086614173228</v>
      </c>
      <c r="I56" s="22">
        <f t="shared" si="79"/>
        <v>0.96014492753623193</v>
      </c>
      <c r="J56" s="22">
        <f t="shared" si="79"/>
        <v>0</v>
      </c>
      <c r="K56" s="22">
        <f t="shared" si="79"/>
        <v>0</v>
      </c>
      <c r="L56" s="22">
        <f t="shared" si="79"/>
        <v>1.3213114754098361</v>
      </c>
      <c r="M56" s="22">
        <f t="shared" si="79"/>
        <v>0</v>
      </c>
      <c r="N56" s="22">
        <f t="shared" si="79"/>
        <v>0</v>
      </c>
      <c r="O56" s="25">
        <f t="shared" si="79"/>
        <v>1.1762589928057554</v>
      </c>
      <c r="P56" s="25">
        <f t="shared" si="79"/>
        <v>0.54433497536945807</v>
      </c>
      <c r="Q56" s="25">
        <f t="shared" si="79"/>
        <v>0</v>
      </c>
      <c r="R56" s="25">
        <f t="shared" si="79"/>
        <v>0</v>
      </c>
      <c r="S56" s="25">
        <f t="shared" si="79"/>
        <v>1.601123595505618</v>
      </c>
      <c r="T56" s="25">
        <f t="shared" si="79"/>
        <v>0</v>
      </c>
      <c r="U56" s="25">
        <f t="shared" si="79"/>
        <v>0</v>
      </c>
      <c r="V56" s="25">
        <f t="shared" si="79"/>
        <v>0.76969696969696966</v>
      </c>
      <c r="W56" s="25">
        <f t="shared" si="79"/>
        <v>0.85172413793103452</v>
      </c>
      <c r="X56" s="25">
        <f t="shared" si="79"/>
        <v>0</v>
      </c>
      <c r="Y56" s="25">
        <f t="shared" si="79"/>
        <v>0</v>
      </c>
      <c r="Z56" s="25">
        <f t="shared" si="79"/>
        <v>1.4482758620689655</v>
      </c>
      <c r="AA56" s="25">
        <f t="shared" si="79"/>
        <v>0</v>
      </c>
      <c r="AB56" s="25">
        <f t="shared" si="79"/>
        <v>0</v>
      </c>
      <c r="AC56" s="25">
        <f t="shared" si="79"/>
        <v>0.73065015479876161</v>
      </c>
      <c r="AD56" s="25">
        <f t="shared" si="79"/>
        <v>0.6970802919708029</v>
      </c>
      <c r="AE56" s="25">
        <f t="shared" si="79"/>
        <v>0</v>
      </c>
      <c r="AF56" s="25">
        <f t="shared" si="79"/>
        <v>0</v>
      </c>
      <c r="AG56" s="25">
        <f t="shared" si="79"/>
        <v>1.53551912568306</v>
      </c>
      <c r="AH56" s="48">
        <f t="shared" si="79"/>
        <v>0</v>
      </c>
    </row>
    <row r="57" spans="1:34" x14ac:dyDescent="0.2">
      <c r="A57" s="245"/>
      <c r="B57" s="65" t="s">
        <v>48</v>
      </c>
      <c r="C57" s="113">
        <f t="shared" ref="C57:AH57" si="80">IFERROR(C9/C45,0)</f>
        <v>1.1538461538461537</v>
      </c>
      <c r="D57" s="103">
        <f t="shared" si="80"/>
        <v>0</v>
      </c>
      <c r="E57" s="22">
        <f t="shared" si="80"/>
        <v>1.5526315789473684</v>
      </c>
      <c r="F57" s="22">
        <f t="shared" si="80"/>
        <v>0</v>
      </c>
      <c r="G57" s="22">
        <f t="shared" si="80"/>
        <v>0</v>
      </c>
      <c r="H57" s="22">
        <f t="shared" si="80"/>
        <v>1.6494845360824741</v>
      </c>
      <c r="I57" s="22">
        <f t="shared" si="80"/>
        <v>0.73333333333333328</v>
      </c>
      <c r="J57" s="22">
        <f t="shared" si="80"/>
        <v>0</v>
      </c>
      <c r="K57" s="22">
        <f t="shared" si="80"/>
        <v>0</v>
      </c>
      <c r="L57" s="22">
        <f t="shared" si="80"/>
        <v>1.1653543307086613</v>
      </c>
      <c r="M57" s="22">
        <f t="shared" si="80"/>
        <v>0</v>
      </c>
      <c r="N57" s="22">
        <f t="shared" si="80"/>
        <v>0</v>
      </c>
      <c r="O57" s="25">
        <f t="shared" si="80"/>
        <v>1.0707964601769913</v>
      </c>
      <c r="P57" s="25">
        <f t="shared" si="80"/>
        <v>0.8716216216216216</v>
      </c>
      <c r="Q57" s="25">
        <f t="shared" si="80"/>
        <v>0</v>
      </c>
      <c r="R57" s="25">
        <f t="shared" si="80"/>
        <v>0</v>
      </c>
      <c r="S57" s="25">
        <f t="shared" si="80"/>
        <v>2.1648351648351647</v>
      </c>
      <c r="T57" s="25">
        <f t="shared" si="80"/>
        <v>0</v>
      </c>
      <c r="U57" s="25">
        <f t="shared" si="80"/>
        <v>0</v>
      </c>
      <c r="V57" s="25">
        <f t="shared" si="80"/>
        <v>1.0625</v>
      </c>
      <c r="W57" s="25">
        <f t="shared" si="80"/>
        <v>0.53097345132743368</v>
      </c>
      <c r="X57" s="25">
        <f t="shared" si="80"/>
        <v>0</v>
      </c>
      <c r="Y57" s="25">
        <f t="shared" si="80"/>
        <v>0</v>
      </c>
      <c r="Z57" s="25">
        <f t="shared" si="80"/>
        <v>2.0289855072463769</v>
      </c>
      <c r="AA57" s="25">
        <f t="shared" si="80"/>
        <v>0</v>
      </c>
      <c r="AB57" s="25">
        <f t="shared" si="80"/>
        <v>0</v>
      </c>
      <c r="AC57" s="25">
        <f t="shared" si="80"/>
        <v>0.87179487179487181</v>
      </c>
      <c r="AD57" s="25">
        <f t="shared" si="80"/>
        <v>0.98888888888888893</v>
      </c>
      <c r="AE57" s="25">
        <f t="shared" si="80"/>
        <v>0</v>
      </c>
      <c r="AF57" s="25">
        <f t="shared" si="80"/>
        <v>0</v>
      </c>
      <c r="AG57" s="25">
        <f t="shared" si="80"/>
        <v>13.111111111111111</v>
      </c>
      <c r="AH57" s="48">
        <f t="shared" si="80"/>
        <v>0</v>
      </c>
    </row>
    <row r="58" spans="1:34" x14ac:dyDescent="0.2">
      <c r="A58" s="245"/>
      <c r="B58" s="66" t="s">
        <v>11</v>
      </c>
      <c r="C58" s="113">
        <f t="shared" ref="C58:AH58" si="81">IFERROR(C10/C46,0)</f>
        <v>1.2340182648401827</v>
      </c>
      <c r="D58" s="103">
        <f t="shared" si="81"/>
        <v>0</v>
      </c>
      <c r="E58" s="22">
        <f t="shared" si="81"/>
        <v>4.3125</v>
      </c>
      <c r="F58" s="22">
        <f t="shared" si="81"/>
        <v>0</v>
      </c>
      <c r="G58" s="22">
        <f t="shared" si="81"/>
        <v>0</v>
      </c>
      <c r="H58" s="22">
        <f t="shared" si="81"/>
        <v>1.6097560975609757</v>
      </c>
      <c r="I58" s="22">
        <f t="shared" si="81"/>
        <v>0.62</v>
      </c>
      <c r="J58" s="22">
        <f t="shared" si="81"/>
        <v>0</v>
      </c>
      <c r="K58" s="22">
        <f t="shared" si="81"/>
        <v>0</v>
      </c>
      <c r="L58" s="22">
        <f t="shared" si="81"/>
        <v>1.6363636363636365</v>
      </c>
      <c r="M58" s="22">
        <f t="shared" si="81"/>
        <v>0</v>
      </c>
      <c r="N58" s="22">
        <f t="shared" si="81"/>
        <v>0</v>
      </c>
      <c r="O58" s="22">
        <f t="shared" si="81"/>
        <v>0.7068965517241379</v>
      </c>
      <c r="P58" s="22">
        <f t="shared" si="81"/>
        <v>0.83333333333333337</v>
      </c>
      <c r="Q58" s="22">
        <f t="shared" si="81"/>
        <v>0</v>
      </c>
      <c r="R58" s="22">
        <f t="shared" si="81"/>
        <v>0</v>
      </c>
      <c r="S58" s="22">
        <f t="shared" si="81"/>
        <v>3</v>
      </c>
      <c r="T58" s="22">
        <f t="shared" si="81"/>
        <v>0</v>
      </c>
      <c r="U58" s="22">
        <f t="shared" si="81"/>
        <v>0</v>
      </c>
      <c r="V58" s="22">
        <f t="shared" si="81"/>
        <v>0.8904109589041096</v>
      </c>
      <c r="W58" s="22">
        <f t="shared" si="81"/>
        <v>0.45</v>
      </c>
      <c r="X58" s="22">
        <f t="shared" si="81"/>
        <v>0</v>
      </c>
      <c r="Y58" s="22">
        <f t="shared" si="81"/>
        <v>0</v>
      </c>
      <c r="Z58" s="22">
        <f t="shared" si="81"/>
        <v>3.32</v>
      </c>
      <c r="AA58" s="22">
        <f t="shared" si="81"/>
        <v>0</v>
      </c>
      <c r="AB58" s="22">
        <f t="shared" si="81"/>
        <v>0</v>
      </c>
      <c r="AC58" s="22">
        <f t="shared" si="81"/>
        <v>1.4634146341463414</v>
      </c>
      <c r="AD58" s="22">
        <f t="shared" si="81"/>
        <v>1.7857142857142858</v>
      </c>
      <c r="AE58" s="22">
        <f t="shared" si="81"/>
        <v>0</v>
      </c>
      <c r="AF58" s="22">
        <f t="shared" si="81"/>
        <v>0</v>
      </c>
      <c r="AG58" s="22">
        <f t="shared" si="81"/>
        <v>10.75</v>
      </c>
      <c r="AH58" s="49">
        <f t="shared" si="81"/>
        <v>0</v>
      </c>
    </row>
    <row r="59" spans="1:34" s="19" customFormat="1" x14ac:dyDescent="0.2">
      <c r="A59" s="245"/>
      <c r="B59" s="66" t="s">
        <v>10</v>
      </c>
      <c r="C59" s="114">
        <f t="shared" ref="C59:AH59" si="82">IFERROR(C11/C47,0)</f>
        <v>1.0985027580772262</v>
      </c>
      <c r="D59" s="104">
        <f t="shared" si="82"/>
        <v>0</v>
      </c>
      <c r="E59" s="23">
        <f t="shared" si="82"/>
        <v>0.81666666666666665</v>
      </c>
      <c r="F59" s="23">
        <f t="shared" si="82"/>
        <v>0</v>
      </c>
      <c r="G59" s="23">
        <f t="shared" si="82"/>
        <v>0</v>
      </c>
      <c r="H59" s="23">
        <f t="shared" si="82"/>
        <v>1.6785714285714286</v>
      </c>
      <c r="I59" s="23">
        <f t="shared" si="82"/>
        <v>0.8</v>
      </c>
      <c r="J59" s="23">
        <f t="shared" si="82"/>
        <v>0</v>
      </c>
      <c r="K59" s="23">
        <f t="shared" si="82"/>
        <v>0</v>
      </c>
      <c r="L59" s="23">
        <f t="shared" si="82"/>
        <v>0.91566265060240959</v>
      </c>
      <c r="M59" s="23">
        <f t="shared" si="82"/>
        <v>0</v>
      </c>
      <c r="N59" s="23">
        <f t="shared" si="82"/>
        <v>0</v>
      </c>
      <c r="O59" s="26">
        <f t="shared" si="82"/>
        <v>1.4545454545454546</v>
      </c>
      <c r="P59" s="26">
        <f t="shared" si="82"/>
        <v>0.89</v>
      </c>
      <c r="Q59" s="26">
        <f t="shared" si="82"/>
        <v>0</v>
      </c>
      <c r="R59" s="26">
        <f t="shared" si="82"/>
        <v>0</v>
      </c>
      <c r="S59" s="26">
        <f t="shared" si="82"/>
        <v>1.6181818181818182</v>
      </c>
      <c r="T59" s="26">
        <f t="shared" si="82"/>
        <v>0</v>
      </c>
      <c r="U59" s="26">
        <f t="shared" si="82"/>
        <v>0</v>
      </c>
      <c r="V59" s="26">
        <f t="shared" si="82"/>
        <v>1.290909090909091</v>
      </c>
      <c r="W59" s="26">
        <f t="shared" si="82"/>
        <v>0.62264150943396224</v>
      </c>
      <c r="X59" s="26">
        <f t="shared" si="82"/>
        <v>0</v>
      </c>
      <c r="Y59" s="26">
        <f t="shared" si="82"/>
        <v>0</v>
      </c>
      <c r="Z59" s="26">
        <f t="shared" si="82"/>
        <v>1.2954545454545454</v>
      </c>
      <c r="AA59" s="26">
        <f t="shared" si="82"/>
        <v>0</v>
      </c>
      <c r="AB59" s="26">
        <f t="shared" si="82"/>
        <v>0</v>
      </c>
      <c r="AC59" s="26">
        <f t="shared" si="82"/>
        <v>0.55263157894736847</v>
      </c>
      <c r="AD59" s="26">
        <f t="shared" si="82"/>
        <v>0.62903225806451613</v>
      </c>
      <c r="AE59" s="26">
        <f t="shared" si="82"/>
        <v>0</v>
      </c>
      <c r="AF59" s="26">
        <f t="shared" si="82"/>
        <v>0</v>
      </c>
      <c r="AG59" s="26">
        <f t="shared" si="82"/>
        <v>15</v>
      </c>
      <c r="AH59" s="50">
        <f t="shared" si="82"/>
        <v>0</v>
      </c>
    </row>
    <row r="60" spans="1:34" s="19" customFormat="1" x14ac:dyDescent="0.2">
      <c r="A60" s="245"/>
      <c r="B60" s="65" t="s">
        <v>46</v>
      </c>
      <c r="C60" s="114">
        <f t="shared" ref="C60:AH60" si="83">IFERROR(C12/C48,0)</f>
        <v>1.1230661040787624</v>
      </c>
      <c r="D60" s="104">
        <f t="shared" si="83"/>
        <v>0</v>
      </c>
      <c r="E60" s="23">
        <f t="shared" si="83"/>
        <v>1.880281690140845</v>
      </c>
      <c r="F60" s="23">
        <f t="shared" si="83"/>
        <v>0</v>
      </c>
      <c r="G60" s="23">
        <f t="shared" si="83"/>
        <v>0</v>
      </c>
      <c r="H60" s="23">
        <f t="shared" si="83"/>
        <v>0.86486486486486491</v>
      </c>
      <c r="I60" s="23">
        <f t="shared" si="83"/>
        <v>0.9098360655737705</v>
      </c>
      <c r="J60" s="23">
        <f t="shared" si="83"/>
        <v>0</v>
      </c>
      <c r="K60" s="23">
        <f t="shared" si="83"/>
        <v>0</v>
      </c>
      <c r="L60" s="23">
        <f t="shared" si="83"/>
        <v>1.3553719008264462</v>
      </c>
      <c r="M60" s="23">
        <f t="shared" si="83"/>
        <v>0</v>
      </c>
      <c r="N60" s="23">
        <f t="shared" si="83"/>
        <v>0</v>
      </c>
      <c r="O60" s="26">
        <f t="shared" si="83"/>
        <v>0.88389513108614237</v>
      </c>
      <c r="P60" s="26">
        <f t="shared" si="83"/>
        <v>0.84191176470588236</v>
      </c>
      <c r="Q60" s="26">
        <f t="shared" si="83"/>
        <v>0</v>
      </c>
      <c r="R60" s="26">
        <f t="shared" si="83"/>
        <v>0</v>
      </c>
      <c r="S60" s="26">
        <f t="shared" si="83"/>
        <v>1.5674157303370786</v>
      </c>
      <c r="T60" s="26">
        <f t="shared" si="83"/>
        <v>0</v>
      </c>
      <c r="U60" s="26">
        <f t="shared" si="83"/>
        <v>0</v>
      </c>
      <c r="V60" s="26">
        <f t="shared" si="83"/>
        <v>0.73129251700680276</v>
      </c>
      <c r="W60" s="26">
        <f t="shared" si="83"/>
        <v>0.98113207547169812</v>
      </c>
      <c r="X60" s="26">
        <f t="shared" si="83"/>
        <v>0</v>
      </c>
      <c r="Y60" s="26">
        <f t="shared" si="83"/>
        <v>0</v>
      </c>
      <c r="Z60" s="26">
        <f t="shared" si="83"/>
        <v>5.4905660377358494</v>
      </c>
      <c r="AA60" s="26">
        <f t="shared" si="83"/>
        <v>0</v>
      </c>
      <c r="AB60" s="26">
        <f t="shared" si="83"/>
        <v>0</v>
      </c>
      <c r="AC60" s="26">
        <f t="shared" si="83"/>
        <v>0.96982758620689657</v>
      </c>
      <c r="AD60" s="26">
        <f t="shared" si="83"/>
        <v>0.65533980582524276</v>
      </c>
      <c r="AE60" s="26">
        <f t="shared" si="83"/>
        <v>0</v>
      </c>
      <c r="AF60" s="26">
        <f t="shared" si="83"/>
        <v>0</v>
      </c>
      <c r="AG60" s="26">
        <f t="shared" si="83"/>
        <v>2.1428571428571428</v>
      </c>
      <c r="AH60" s="50">
        <f t="shared" si="83"/>
        <v>0</v>
      </c>
    </row>
    <row r="61" spans="1:34" x14ac:dyDescent="0.2">
      <c r="A61" s="245"/>
      <c r="B61" s="65" t="s">
        <v>51</v>
      </c>
      <c r="C61" s="113">
        <f t="shared" ref="C61:AH61" si="84">IFERROR(C13/C49,0)</f>
        <v>0</v>
      </c>
      <c r="D61" s="103">
        <f t="shared" si="84"/>
        <v>0</v>
      </c>
      <c r="E61" s="22">
        <f t="shared" si="84"/>
        <v>0</v>
      </c>
      <c r="F61" s="22">
        <f t="shared" si="84"/>
        <v>0</v>
      </c>
      <c r="G61" s="22">
        <f t="shared" si="84"/>
        <v>0</v>
      </c>
      <c r="H61" s="22">
        <f t="shared" si="84"/>
        <v>0</v>
      </c>
      <c r="I61" s="22">
        <f t="shared" si="84"/>
        <v>0</v>
      </c>
      <c r="J61" s="22">
        <f t="shared" si="84"/>
        <v>0</v>
      </c>
      <c r="K61" s="22">
        <f t="shared" si="84"/>
        <v>0</v>
      </c>
      <c r="L61" s="22">
        <f t="shared" si="84"/>
        <v>0</v>
      </c>
      <c r="M61" s="22">
        <f t="shared" si="84"/>
        <v>0</v>
      </c>
      <c r="N61" s="22">
        <f t="shared" si="84"/>
        <v>0</v>
      </c>
      <c r="O61" s="25">
        <f t="shared" si="84"/>
        <v>0</v>
      </c>
      <c r="P61" s="25">
        <f t="shared" si="84"/>
        <v>0</v>
      </c>
      <c r="Q61" s="25">
        <f t="shared" si="84"/>
        <v>0</v>
      </c>
      <c r="R61" s="25">
        <f t="shared" si="84"/>
        <v>0</v>
      </c>
      <c r="S61" s="25">
        <f t="shared" si="84"/>
        <v>0</v>
      </c>
      <c r="T61" s="25">
        <f t="shared" si="84"/>
        <v>0</v>
      </c>
      <c r="U61" s="25">
        <f t="shared" si="84"/>
        <v>0</v>
      </c>
      <c r="V61" s="25">
        <f t="shared" si="84"/>
        <v>0</v>
      </c>
      <c r="W61" s="25">
        <f t="shared" si="84"/>
        <v>0</v>
      </c>
      <c r="X61" s="25">
        <f t="shared" si="84"/>
        <v>0</v>
      </c>
      <c r="Y61" s="25">
        <f t="shared" si="84"/>
        <v>0</v>
      </c>
      <c r="Z61" s="25">
        <f t="shared" si="84"/>
        <v>0</v>
      </c>
      <c r="AA61" s="25">
        <f t="shared" si="84"/>
        <v>0</v>
      </c>
      <c r="AB61" s="25">
        <f t="shared" si="84"/>
        <v>0</v>
      </c>
      <c r="AC61" s="25">
        <f t="shared" si="84"/>
        <v>0</v>
      </c>
      <c r="AD61" s="25">
        <f t="shared" si="84"/>
        <v>0</v>
      </c>
      <c r="AE61" s="25">
        <f t="shared" si="84"/>
        <v>0</v>
      </c>
      <c r="AF61" s="25">
        <f t="shared" si="84"/>
        <v>0</v>
      </c>
      <c r="AG61" s="25">
        <f t="shared" si="84"/>
        <v>0</v>
      </c>
      <c r="AH61" s="48">
        <f t="shared" si="84"/>
        <v>0</v>
      </c>
    </row>
    <row r="62" spans="1:34" x14ac:dyDescent="0.2">
      <c r="A62" s="245"/>
      <c r="B62" s="65" t="s">
        <v>52</v>
      </c>
      <c r="C62" s="113">
        <f t="shared" ref="C62:AH62" si="85">IFERROR(C14/C50,0)</f>
        <v>1.0555555555555556</v>
      </c>
      <c r="D62" s="103">
        <f t="shared" si="85"/>
        <v>0</v>
      </c>
      <c r="E62" s="22">
        <f t="shared" si="85"/>
        <v>0</v>
      </c>
      <c r="F62" s="22">
        <f t="shared" si="85"/>
        <v>0</v>
      </c>
      <c r="G62" s="22">
        <f t="shared" si="85"/>
        <v>0</v>
      </c>
      <c r="H62" s="22">
        <f t="shared" si="85"/>
        <v>0</v>
      </c>
      <c r="I62" s="22">
        <f t="shared" si="85"/>
        <v>0</v>
      </c>
      <c r="J62" s="22">
        <f t="shared" si="85"/>
        <v>0</v>
      </c>
      <c r="K62" s="22">
        <f t="shared" si="85"/>
        <v>0</v>
      </c>
      <c r="L62" s="22">
        <f t="shared" si="85"/>
        <v>0</v>
      </c>
      <c r="M62" s="22">
        <f t="shared" si="85"/>
        <v>0</v>
      </c>
      <c r="N62" s="22">
        <f t="shared" si="85"/>
        <v>0</v>
      </c>
      <c r="O62" s="25">
        <f t="shared" si="85"/>
        <v>0</v>
      </c>
      <c r="P62" s="25">
        <f t="shared" si="85"/>
        <v>0.4</v>
      </c>
      <c r="Q62" s="25">
        <f t="shared" si="85"/>
        <v>0</v>
      </c>
      <c r="R62" s="25">
        <f t="shared" si="85"/>
        <v>0</v>
      </c>
      <c r="S62" s="25">
        <f t="shared" si="85"/>
        <v>0</v>
      </c>
      <c r="T62" s="25">
        <f t="shared" si="85"/>
        <v>0</v>
      </c>
      <c r="U62" s="25">
        <f t="shared" si="85"/>
        <v>0</v>
      </c>
      <c r="V62" s="25">
        <f t="shared" si="85"/>
        <v>0</v>
      </c>
      <c r="W62" s="25">
        <f t="shared" si="85"/>
        <v>0</v>
      </c>
      <c r="X62" s="25">
        <f t="shared" si="85"/>
        <v>0</v>
      </c>
      <c r="Y62" s="25">
        <f t="shared" si="85"/>
        <v>0</v>
      </c>
      <c r="Z62" s="25">
        <f t="shared" si="85"/>
        <v>0</v>
      </c>
      <c r="AA62" s="25">
        <f t="shared" si="85"/>
        <v>0</v>
      </c>
      <c r="AB62" s="25">
        <f t="shared" si="85"/>
        <v>0</v>
      </c>
      <c r="AC62" s="25">
        <f t="shared" si="85"/>
        <v>0</v>
      </c>
      <c r="AD62" s="25">
        <f t="shared" si="85"/>
        <v>0</v>
      </c>
      <c r="AE62" s="25">
        <f t="shared" si="85"/>
        <v>0</v>
      </c>
      <c r="AF62" s="25">
        <f t="shared" si="85"/>
        <v>0</v>
      </c>
      <c r="AG62" s="25">
        <f t="shared" si="85"/>
        <v>0</v>
      </c>
      <c r="AH62" s="48">
        <f t="shared" si="85"/>
        <v>0</v>
      </c>
    </row>
    <row r="63" spans="1:34" x14ac:dyDescent="0.2">
      <c r="A63" s="245"/>
      <c r="B63" s="65" t="s">
        <v>49</v>
      </c>
      <c r="C63" s="113">
        <f t="shared" ref="C63:AH63" si="86">IFERROR(C15/C51,0)</f>
        <v>1.0165061898211829</v>
      </c>
      <c r="D63" s="103">
        <f t="shared" si="86"/>
        <v>0</v>
      </c>
      <c r="E63" s="22">
        <f t="shared" si="86"/>
        <v>0</v>
      </c>
      <c r="F63" s="22">
        <f t="shared" si="86"/>
        <v>0</v>
      </c>
      <c r="G63" s="22">
        <f t="shared" si="86"/>
        <v>0</v>
      </c>
      <c r="H63" s="22">
        <f t="shared" si="86"/>
        <v>1.5066666666666666</v>
      </c>
      <c r="I63" s="22">
        <f t="shared" si="86"/>
        <v>1.4901960784313726</v>
      </c>
      <c r="J63" s="22">
        <f t="shared" si="86"/>
        <v>0</v>
      </c>
      <c r="K63" s="22">
        <f t="shared" si="86"/>
        <v>0</v>
      </c>
      <c r="L63" s="22">
        <f t="shared" si="86"/>
        <v>0.5714285714285714</v>
      </c>
      <c r="M63" s="22">
        <f t="shared" si="86"/>
        <v>0</v>
      </c>
      <c r="N63" s="22">
        <f t="shared" si="86"/>
        <v>0</v>
      </c>
      <c r="O63" s="25">
        <f t="shared" si="86"/>
        <v>3.9583333333333335</v>
      </c>
      <c r="P63" s="25">
        <f t="shared" si="86"/>
        <v>0.81308411214953269</v>
      </c>
      <c r="Q63" s="25">
        <f t="shared" si="86"/>
        <v>0</v>
      </c>
      <c r="R63" s="25">
        <f t="shared" si="86"/>
        <v>0</v>
      </c>
      <c r="S63" s="25">
        <f t="shared" si="86"/>
        <v>0.18867924528301888</v>
      </c>
      <c r="T63" s="25">
        <f t="shared" si="86"/>
        <v>0</v>
      </c>
      <c r="U63" s="25">
        <f t="shared" si="86"/>
        <v>0</v>
      </c>
      <c r="V63" s="25">
        <f t="shared" si="86"/>
        <v>6.4545454545454541</v>
      </c>
      <c r="W63" s="25">
        <f t="shared" si="86"/>
        <v>1.3333333333333333</v>
      </c>
      <c r="X63" s="25">
        <f t="shared" si="86"/>
        <v>0</v>
      </c>
      <c r="Y63" s="25">
        <f t="shared" si="86"/>
        <v>0</v>
      </c>
      <c r="Z63" s="25">
        <f t="shared" si="86"/>
        <v>0.70491803278688525</v>
      </c>
      <c r="AA63" s="25">
        <f t="shared" si="86"/>
        <v>0</v>
      </c>
      <c r="AB63" s="25">
        <f t="shared" si="86"/>
        <v>0</v>
      </c>
      <c r="AC63" s="25">
        <f t="shared" si="86"/>
        <v>4.7619047619047619</v>
      </c>
      <c r="AD63" s="25">
        <f t="shared" si="86"/>
        <v>0.28037383177570091</v>
      </c>
      <c r="AE63" s="25">
        <f t="shared" si="86"/>
        <v>0</v>
      </c>
      <c r="AF63" s="25">
        <f t="shared" si="86"/>
        <v>0</v>
      </c>
      <c r="AG63" s="25">
        <f t="shared" si="86"/>
        <v>0.49473684210526314</v>
      </c>
      <c r="AH63" s="48">
        <f t="shared" si="86"/>
        <v>0</v>
      </c>
    </row>
    <row r="64" spans="1:34" ht="13.5" thickBot="1" x14ac:dyDescent="0.25">
      <c r="A64" s="246"/>
      <c r="B64" s="69" t="s">
        <v>50</v>
      </c>
      <c r="C64" s="115">
        <f t="shared" ref="C64:AH64" si="87">IFERROR(C16/C52,0)</f>
        <v>1.1484653818700927</v>
      </c>
      <c r="D64" s="105">
        <f t="shared" si="87"/>
        <v>0.39455782312925169</v>
      </c>
      <c r="E64" s="51">
        <f t="shared" si="87"/>
        <v>1.5547445255474452</v>
      </c>
      <c r="F64" s="51">
        <f t="shared" si="87"/>
        <v>11.714285714285714</v>
      </c>
      <c r="G64" s="51">
        <f t="shared" si="87"/>
        <v>0</v>
      </c>
      <c r="H64" s="51">
        <f t="shared" si="87"/>
        <v>0.88095238095238093</v>
      </c>
      <c r="I64" s="51">
        <f t="shared" si="87"/>
        <v>1.108910891089109</v>
      </c>
      <c r="J64" s="51">
        <f t="shared" si="87"/>
        <v>0</v>
      </c>
      <c r="K64" s="51">
        <f t="shared" si="87"/>
        <v>0.26400000000000001</v>
      </c>
      <c r="L64" s="51">
        <f t="shared" si="87"/>
        <v>1.6374269005847952</v>
      </c>
      <c r="M64" s="51">
        <f t="shared" si="87"/>
        <v>0</v>
      </c>
      <c r="N64" s="51">
        <f t="shared" si="87"/>
        <v>6</v>
      </c>
      <c r="O64" s="52">
        <f t="shared" si="87"/>
        <v>0.89690721649484539</v>
      </c>
      <c r="P64" s="52">
        <f t="shared" si="87"/>
        <v>0.63690476190476186</v>
      </c>
      <c r="Q64" s="52">
        <f t="shared" si="87"/>
        <v>0</v>
      </c>
      <c r="R64" s="52">
        <f t="shared" si="87"/>
        <v>0</v>
      </c>
      <c r="S64" s="52">
        <f t="shared" si="87"/>
        <v>1.7134146341463414</v>
      </c>
      <c r="T64" s="52">
        <f t="shared" si="87"/>
        <v>0</v>
      </c>
      <c r="U64" s="52">
        <f t="shared" si="87"/>
        <v>4.2333333333333334</v>
      </c>
      <c r="V64" s="52">
        <f t="shared" si="87"/>
        <v>1.1271676300578035</v>
      </c>
      <c r="W64" s="52">
        <f t="shared" si="87"/>
        <v>0.81437125748502992</v>
      </c>
      <c r="X64" s="52">
        <f t="shared" si="87"/>
        <v>0</v>
      </c>
      <c r="Y64" s="52">
        <f t="shared" si="87"/>
        <v>0.50931677018633537</v>
      </c>
      <c r="Z64" s="52">
        <f t="shared" si="87"/>
        <v>1.7971014492753623</v>
      </c>
      <c r="AA64" s="52">
        <f t="shared" si="87"/>
        <v>20.214285714285715</v>
      </c>
      <c r="AB64" s="52">
        <f t="shared" si="87"/>
        <v>4.541666666666667</v>
      </c>
      <c r="AC64" s="52">
        <f t="shared" si="87"/>
        <v>1.1676646706586826</v>
      </c>
      <c r="AD64" s="52">
        <f t="shared" si="87"/>
        <v>0.657258064516129</v>
      </c>
      <c r="AE64" s="52">
        <f t="shared" si="87"/>
        <v>0</v>
      </c>
      <c r="AF64" s="52">
        <f t="shared" si="87"/>
        <v>0</v>
      </c>
      <c r="AG64" s="52">
        <f t="shared" si="87"/>
        <v>0.90909090909090906</v>
      </c>
      <c r="AH64" s="53">
        <f t="shared" si="87"/>
        <v>0</v>
      </c>
    </row>
    <row r="65" spans="1:34" s="21" customFormat="1" x14ac:dyDescent="0.2">
      <c r="A65" s="245" t="s">
        <v>60</v>
      </c>
      <c r="B65" s="64" t="s">
        <v>9</v>
      </c>
      <c r="C65" s="107">
        <f>SUM(D65:AH65)</f>
        <v>29127</v>
      </c>
      <c r="D65" s="58">
        <f t="shared" ref="D65:AH65" si="88">D68+D66+D72+D67+D69+D75+D76+D73+D74</f>
        <v>0</v>
      </c>
      <c r="E65" s="34">
        <f t="shared" si="88"/>
        <v>28</v>
      </c>
      <c r="F65" s="34">
        <f t="shared" si="88"/>
        <v>1487</v>
      </c>
      <c r="G65" s="34">
        <f t="shared" si="88"/>
        <v>1477</v>
      </c>
      <c r="H65" s="34">
        <f t="shared" si="88"/>
        <v>1507</v>
      </c>
      <c r="I65" s="34">
        <f t="shared" si="88"/>
        <v>1557</v>
      </c>
      <c r="J65" s="34">
        <f t="shared" si="88"/>
        <v>1494</v>
      </c>
      <c r="K65" s="34">
        <f t="shared" si="88"/>
        <v>0</v>
      </c>
      <c r="L65" s="34">
        <f t="shared" si="88"/>
        <v>22</v>
      </c>
      <c r="M65" s="34">
        <f t="shared" si="88"/>
        <v>1572</v>
      </c>
      <c r="N65" s="34">
        <f t="shared" si="88"/>
        <v>1579</v>
      </c>
      <c r="O65" s="34">
        <f t="shared" si="88"/>
        <v>1616</v>
      </c>
      <c r="P65" s="34">
        <f t="shared" si="88"/>
        <v>1549</v>
      </c>
      <c r="Q65" s="34">
        <f t="shared" si="88"/>
        <v>1218</v>
      </c>
      <c r="R65" s="34">
        <f t="shared" si="88"/>
        <v>753</v>
      </c>
      <c r="S65" s="34">
        <f t="shared" si="88"/>
        <v>31</v>
      </c>
      <c r="T65" s="34">
        <f t="shared" si="88"/>
        <v>1534</v>
      </c>
      <c r="U65" s="34">
        <f t="shared" si="88"/>
        <v>1362</v>
      </c>
      <c r="V65" s="34">
        <f t="shared" si="88"/>
        <v>1440</v>
      </c>
      <c r="W65" s="34">
        <f t="shared" si="88"/>
        <v>1592</v>
      </c>
      <c r="X65" s="34">
        <f t="shared" si="88"/>
        <v>1314</v>
      </c>
      <c r="Y65" s="34">
        <f t="shared" si="88"/>
        <v>0</v>
      </c>
      <c r="Z65" s="34">
        <f t="shared" si="88"/>
        <v>30</v>
      </c>
      <c r="AA65" s="34">
        <f t="shared" si="88"/>
        <v>0</v>
      </c>
      <c r="AB65" s="34">
        <f t="shared" si="88"/>
        <v>1524</v>
      </c>
      <c r="AC65" s="34">
        <f t="shared" si="88"/>
        <v>1583</v>
      </c>
      <c r="AD65" s="34">
        <f t="shared" si="88"/>
        <v>1561</v>
      </c>
      <c r="AE65" s="34">
        <f t="shared" si="88"/>
        <v>1279</v>
      </c>
      <c r="AF65" s="34">
        <f t="shared" si="88"/>
        <v>0</v>
      </c>
      <c r="AG65" s="34">
        <f t="shared" si="88"/>
        <v>18</v>
      </c>
      <c r="AH65" s="41">
        <f t="shared" si="88"/>
        <v>0</v>
      </c>
    </row>
    <row r="66" spans="1:34" x14ac:dyDescent="0.2">
      <c r="A66" s="245"/>
      <c r="B66" s="65" t="s">
        <v>45</v>
      </c>
      <c r="C66" s="108">
        <f>SUM(D66:AH66)</f>
        <v>11446</v>
      </c>
      <c r="D66" s="99">
        <v>0</v>
      </c>
      <c r="E66" s="16">
        <v>0</v>
      </c>
      <c r="F66" s="16">
        <v>564</v>
      </c>
      <c r="G66" s="16">
        <v>612</v>
      </c>
      <c r="H66" s="16">
        <v>515</v>
      </c>
      <c r="I66" s="16">
        <v>566</v>
      </c>
      <c r="J66" s="16">
        <v>653</v>
      </c>
      <c r="K66" s="16">
        <v>0</v>
      </c>
      <c r="L66" s="16">
        <v>0</v>
      </c>
      <c r="M66" s="16">
        <v>521</v>
      </c>
      <c r="N66" s="16">
        <v>608</v>
      </c>
      <c r="O66" s="17">
        <v>569</v>
      </c>
      <c r="P66" s="17">
        <v>609</v>
      </c>
      <c r="Q66" s="17">
        <v>593</v>
      </c>
      <c r="R66" s="17">
        <v>362</v>
      </c>
      <c r="S66" s="17">
        <v>0</v>
      </c>
      <c r="T66" s="17">
        <v>629</v>
      </c>
      <c r="U66" s="17">
        <v>501</v>
      </c>
      <c r="V66" s="17">
        <v>572</v>
      </c>
      <c r="W66" s="17">
        <v>611</v>
      </c>
      <c r="X66" s="17">
        <v>620</v>
      </c>
      <c r="Y66" s="17">
        <v>0</v>
      </c>
      <c r="Z66" s="17">
        <v>0</v>
      </c>
      <c r="AA66" s="17">
        <v>0</v>
      </c>
      <c r="AB66" s="17">
        <v>670</v>
      </c>
      <c r="AC66" s="17">
        <v>509</v>
      </c>
      <c r="AD66" s="17">
        <v>673</v>
      </c>
      <c r="AE66" s="17">
        <v>489</v>
      </c>
      <c r="AF66" s="17">
        <v>0</v>
      </c>
      <c r="AG66" s="17">
        <v>0</v>
      </c>
      <c r="AH66" s="35"/>
    </row>
    <row r="67" spans="1:34" x14ac:dyDescent="0.2">
      <c r="A67" s="245"/>
      <c r="B67" s="65" t="s">
        <v>47</v>
      </c>
      <c r="C67" s="108">
        <f>SUM(D67:AH67)</f>
        <v>2447</v>
      </c>
      <c r="D67" s="99">
        <v>0</v>
      </c>
      <c r="E67" s="16">
        <v>28</v>
      </c>
      <c r="F67" s="16">
        <v>149</v>
      </c>
      <c r="G67" s="16">
        <v>68</v>
      </c>
      <c r="H67" s="16">
        <v>118</v>
      </c>
      <c r="I67" s="16">
        <v>138</v>
      </c>
      <c r="J67" s="16">
        <v>123</v>
      </c>
      <c r="K67" s="16">
        <v>0</v>
      </c>
      <c r="L67" s="16">
        <v>22</v>
      </c>
      <c r="M67" s="16">
        <v>124</v>
      </c>
      <c r="N67" s="16">
        <v>92</v>
      </c>
      <c r="O67" s="17">
        <v>154</v>
      </c>
      <c r="P67" s="17">
        <v>136</v>
      </c>
      <c r="Q67" s="17">
        <v>74</v>
      </c>
      <c r="R67" s="17">
        <v>59</v>
      </c>
      <c r="S67" s="17">
        <v>31</v>
      </c>
      <c r="T67" s="17">
        <v>115</v>
      </c>
      <c r="U67" s="17">
        <v>140</v>
      </c>
      <c r="V67" s="17">
        <v>113</v>
      </c>
      <c r="W67" s="17">
        <v>121</v>
      </c>
      <c r="X67" s="17">
        <v>64</v>
      </c>
      <c r="Y67" s="17">
        <v>0</v>
      </c>
      <c r="Z67" s="17">
        <v>30</v>
      </c>
      <c r="AA67" s="17">
        <v>0</v>
      </c>
      <c r="AB67" s="17">
        <v>108</v>
      </c>
      <c r="AC67" s="17">
        <v>188</v>
      </c>
      <c r="AD67" s="17">
        <v>117</v>
      </c>
      <c r="AE67" s="17">
        <v>117</v>
      </c>
      <c r="AF67" s="17">
        <v>0</v>
      </c>
      <c r="AG67" s="17">
        <v>18</v>
      </c>
      <c r="AH67" s="35"/>
    </row>
    <row r="68" spans="1:34" x14ac:dyDescent="0.2">
      <c r="A68" s="245"/>
      <c r="B68" s="65" t="s">
        <v>44</v>
      </c>
      <c r="C68" s="108">
        <f t="shared" ref="C68" si="89">SUM(D68:AH68)</f>
        <v>5504</v>
      </c>
      <c r="D68" s="99">
        <v>0</v>
      </c>
      <c r="E68" s="16">
        <v>0</v>
      </c>
      <c r="F68" s="16">
        <v>245</v>
      </c>
      <c r="G68" s="16">
        <v>262</v>
      </c>
      <c r="H68" s="16">
        <v>286</v>
      </c>
      <c r="I68" s="16">
        <v>357</v>
      </c>
      <c r="J68" s="16">
        <v>247</v>
      </c>
      <c r="K68" s="16">
        <v>0</v>
      </c>
      <c r="L68" s="16">
        <v>0</v>
      </c>
      <c r="M68" s="16">
        <v>331</v>
      </c>
      <c r="N68" s="16">
        <v>346</v>
      </c>
      <c r="O68" s="17">
        <v>369</v>
      </c>
      <c r="P68" s="17">
        <v>289</v>
      </c>
      <c r="Q68" s="17">
        <v>240</v>
      </c>
      <c r="R68" s="17">
        <v>155</v>
      </c>
      <c r="S68" s="17">
        <v>0</v>
      </c>
      <c r="T68" s="17">
        <v>288</v>
      </c>
      <c r="U68" s="17">
        <v>279</v>
      </c>
      <c r="V68" s="17">
        <v>242</v>
      </c>
      <c r="W68" s="17">
        <v>324</v>
      </c>
      <c r="X68" s="17">
        <v>194</v>
      </c>
      <c r="Y68" s="17">
        <v>0</v>
      </c>
      <c r="Z68" s="17">
        <v>0</v>
      </c>
      <c r="AA68" s="17">
        <v>0</v>
      </c>
      <c r="AB68" s="17">
        <v>263</v>
      </c>
      <c r="AC68" s="17">
        <v>327</v>
      </c>
      <c r="AD68" s="17">
        <v>261</v>
      </c>
      <c r="AE68" s="17">
        <v>199</v>
      </c>
      <c r="AF68" s="17">
        <v>0</v>
      </c>
      <c r="AG68" s="17">
        <v>0</v>
      </c>
      <c r="AH68" s="35"/>
    </row>
    <row r="69" spans="1:34" x14ac:dyDescent="0.2">
      <c r="A69" s="245"/>
      <c r="B69" s="65" t="s">
        <v>48</v>
      </c>
      <c r="C69" s="108">
        <f>SUM(D69:AH69)</f>
        <v>2340</v>
      </c>
      <c r="D69" s="99">
        <f>D70+D71</f>
        <v>0</v>
      </c>
      <c r="E69" s="16">
        <f t="shared" ref="E69" si="90">E70+E71</f>
        <v>0</v>
      </c>
      <c r="F69" s="16">
        <f t="shared" ref="F69" si="91">F70+F71</f>
        <v>112</v>
      </c>
      <c r="G69" s="16">
        <f t="shared" ref="G69" si="92">G70+G71</f>
        <v>100</v>
      </c>
      <c r="H69" s="16">
        <f t="shared" ref="H69" si="93">H70+H71</f>
        <v>148</v>
      </c>
      <c r="I69" s="16">
        <f t="shared" ref="I69" si="94">I70+I71</f>
        <v>135</v>
      </c>
      <c r="J69" s="16">
        <f t="shared" ref="J69" si="95">J70+J71</f>
        <v>126</v>
      </c>
      <c r="K69" s="16">
        <f t="shared" ref="K69" si="96">K70+K71</f>
        <v>0</v>
      </c>
      <c r="L69" s="16">
        <f t="shared" ref="L69" si="97">L70+L71</f>
        <v>0</v>
      </c>
      <c r="M69" s="16">
        <f t="shared" ref="M69" si="98">M70+M71</f>
        <v>149</v>
      </c>
      <c r="N69" s="16">
        <f t="shared" ref="N69" si="99">N70+N71</f>
        <v>135</v>
      </c>
      <c r="O69" s="16">
        <f t="shared" ref="O69" si="100">O70+O71</f>
        <v>119</v>
      </c>
      <c r="P69" s="16">
        <f t="shared" ref="P69" si="101">P70+P71</f>
        <v>143</v>
      </c>
      <c r="Q69" s="16">
        <f t="shared" ref="Q69" si="102">Q70+Q71</f>
        <v>40</v>
      </c>
      <c r="R69" s="16">
        <f t="shared" ref="R69" si="103">R70+R71</f>
        <v>36</v>
      </c>
      <c r="S69" s="16">
        <f t="shared" ref="S69" si="104">S70+S71</f>
        <v>0</v>
      </c>
      <c r="T69" s="16">
        <f t="shared" ref="T69" si="105">T70+T71</f>
        <v>102</v>
      </c>
      <c r="U69" s="16">
        <f t="shared" ref="U69" si="106">U70+U71</f>
        <v>122</v>
      </c>
      <c r="V69" s="16">
        <f t="shared" ref="V69" si="107">V70+V71</f>
        <v>108</v>
      </c>
      <c r="W69" s="16">
        <f t="shared" ref="W69" si="108">W70+W71</f>
        <v>162</v>
      </c>
      <c r="X69" s="16">
        <f t="shared" ref="X69" si="109">X70+X71</f>
        <v>119</v>
      </c>
      <c r="Y69" s="16">
        <f t="shared" ref="Y69" si="110">Y70+Y71</f>
        <v>0</v>
      </c>
      <c r="Z69" s="16">
        <f t="shared" ref="Z69" si="111">Z70+Z71</f>
        <v>0</v>
      </c>
      <c r="AA69" s="16">
        <f t="shared" ref="AA69" si="112">AA70+AA71</f>
        <v>0</v>
      </c>
      <c r="AB69" s="16">
        <f t="shared" ref="AB69" si="113">AB70+AB71</f>
        <v>138</v>
      </c>
      <c r="AC69" s="16">
        <f t="shared" ref="AC69" si="114">AC70+AC71</f>
        <v>114</v>
      </c>
      <c r="AD69" s="16">
        <f t="shared" ref="AD69" si="115">AD70+AD71</f>
        <v>116</v>
      </c>
      <c r="AE69" s="16">
        <f t="shared" ref="AE69" si="116">AE70+AE71</f>
        <v>116</v>
      </c>
      <c r="AF69" s="16">
        <f t="shared" ref="AF69" si="117">AF70+AF71</f>
        <v>0</v>
      </c>
      <c r="AG69" s="16">
        <f t="shared" ref="AG69" si="118">AG70+AG71</f>
        <v>0</v>
      </c>
      <c r="AH69" s="36">
        <f t="shared" ref="AH69" si="119">AH70+AH71</f>
        <v>0</v>
      </c>
    </row>
    <row r="70" spans="1:34" x14ac:dyDescent="0.2">
      <c r="A70" s="245"/>
      <c r="B70" s="66" t="s">
        <v>11</v>
      </c>
      <c r="C70" s="109">
        <f>SUM(D70:AH70)</f>
        <v>772</v>
      </c>
      <c r="D70" s="100">
        <v>0</v>
      </c>
      <c r="E70" s="20">
        <v>0</v>
      </c>
      <c r="F70" s="20">
        <v>38</v>
      </c>
      <c r="G70" s="20">
        <v>31</v>
      </c>
      <c r="H70" s="20">
        <v>31</v>
      </c>
      <c r="I70" s="20">
        <v>37</v>
      </c>
      <c r="J70" s="20">
        <v>43</v>
      </c>
      <c r="K70" s="20">
        <v>0</v>
      </c>
      <c r="L70" s="20">
        <v>0</v>
      </c>
      <c r="M70" s="20">
        <v>32</v>
      </c>
      <c r="N70" s="20">
        <v>26</v>
      </c>
      <c r="O70" s="24">
        <v>28</v>
      </c>
      <c r="P70" s="24">
        <v>36</v>
      </c>
      <c r="Q70" s="24">
        <v>10</v>
      </c>
      <c r="R70" s="24">
        <v>10</v>
      </c>
      <c r="S70" s="24">
        <v>0</v>
      </c>
      <c r="T70" s="24">
        <v>39</v>
      </c>
      <c r="U70" s="24">
        <v>53</v>
      </c>
      <c r="V70" s="24">
        <v>48</v>
      </c>
      <c r="W70" s="24">
        <v>74</v>
      </c>
      <c r="X70" s="24">
        <v>59</v>
      </c>
      <c r="Y70" s="24">
        <v>0</v>
      </c>
      <c r="Z70" s="24">
        <v>0</v>
      </c>
      <c r="AA70" s="24">
        <v>0</v>
      </c>
      <c r="AB70" s="24">
        <v>28</v>
      </c>
      <c r="AC70" s="24">
        <v>63</v>
      </c>
      <c r="AD70" s="24">
        <v>46</v>
      </c>
      <c r="AE70" s="24">
        <v>40</v>
      </c>
      <c r="AF70" s="24">
        <v>0</v>
      </c>
      <c r="AG70" s="24">
        <v>0</v>
      </c>
      <c r="AH70" s="37"/>
    </row>
    <row r="71" spans="1:34" s="19" customFormat="1" x14ac:dyDescent="0.2">
      <c r="A71" s="245"/>
      <c r="B71" s="66" t="s">
        <v>10</v>
      </c>
      <c r="C71" s="109">
        <f>SUM(D71:AH71)</f>
        <v>1568</v>
      </c>
      <c r="D71" s="100">
        <v>0</v>
      </c>
      <c r="E71" s="20">
        <v>0</v>
      </c>
      <c r="F71" s="20">
        <v>74</v>
      </c>
      <c r="G71" s="20">
        <v>69</v>
      </c>
      <c r="H71" s="20">
        <v>117</v>
      </c>
      <c r="I71" s="20">
        <v>98</v>
      </c>
      <c r="J71" s="20">
        <v>83</v>
      </c>
      <c r="K71" s="20">
        <v>0</v>
      </c>
      <c r="L71" s="20">
        <v>0</v>
      </c>
      <c r="M71" s="20">
        <v>117</v>
      </c>
      <c r="N71" s="20">
        <v>109</v>
      </c>
      <c r="O71" s="24">
        <v>91</v>
      </c>
      <c r="P71" s="24">
        <v>107</v>
      </c>
      <c r="Q71" s="24">
        <v>30</v>
      </c>
      <c r="R71" s="24">
        <v>26</v>
      </c>
      <c r="S71" s="24">
        <v>0</v>
      </c>
      <c r="T71" s="24">
        <v>63</v>
      </c>
      <c r="U71" s="24">
        <v>69</v>
      </c>
      <c r="V71" s="24">
        <v>60</v>
      </c>
      <c r="W71" s="24">
        <v>88</v>
      </c>
      <c r="X71" s="24">
        <v>60</v>
      </c>
      <c r="Y71" s="24">
        <v>0</v>
      </c>
      <c r="Z71" s="24">
        <v>0</v>
      </c>
      <c r="AA71" s="24">
        <v>0</v>
      </c>
      <c r="AB71" s="24">
        <v>110</v>
      </c>
      <c r="AC71" s="24">
        <v>51</v>
      </c>
      <c r="AD71" s="24">
        <v>70</v>
      </c>
      <c r="AE71" s="24">
        <v>76</v>
      </c>
      <c r="AF71" s="24">
        <v>0</v>
      </c>
      <c r="AG71" s="24">
        <v>0</v>
      </c>
      <c r="AH71" s="37"/>
    </row>
    <row r="72" spans="1:34" s="19" customFormat="1" x14ac:dyDescent="0.2">
      <c r="A72" s="245"/>
      <c r="B72" s="65" t="s">
        <v>46</v>
      </c>
      <c r="C72" s="108">
        <f t="shared" ref="C72" si="120">SUM(D72:AH72)</f>
        <v>3757</v>
      </c>
      <c r="D72" s="99">
        <v>0</v>
      </c>
      <c r="E72" s="16">
        <v>0</v>
      </c>
      <c r="F72" s="16">
        <v>200</v>
      </c>
      <c r="G72" s="16">
        <v>181</v>
      </c>
      <c r="H72" s="16">
        <v>248</v>
      </c>
      <c r="I72" s="16">
        <v>191</v>
      </c>
      <c r="J72" s="16">
        <v>162</v>
      </c>
      <c r="K72" s="16">
        <v>0</v>
      </c>
      <c r="L72" s="16">
        <v>0</v>
      </c>
      <c r="M72" s="16">
        <v>205</v>
      </c>
      <c r="N72" s="16">
        <v>199</v>
      </c>
      <c r="O72" s="17">
        <v>185</v>
      </c>
      <c r="P72" s="17">
        <v>198</v>
      </c>
      <c r="Q72" s="17">
        <v>166</v>
      </c>
      <c r="R72" s="17">
        <v>72</v>
      </c>
      <c r="S72" s="17">
        <v>0</v>
      </c>
      <c r="T72" s="17">
        <v>215</v>
      </c>
      <c r="U72" s="17">
        <v>173</v>
      </c>
      <c r="V72" s="17">
        <v>184</v>
      </c>
      <c r="W72" s="17">
        <v>177</v>
      </c>
      <c r="X72" s="17">
        <v>181</v>
      </c>
      <c r="Y72" s="17">
        <v>0</v>
      </c>
      <c r="Z72" s="17">
        <v>0</v>
      </c>
      <c r="AA72" s="17">
        <v>0</v>
      </c>
      <c r="AB72" s="17">
        <v>224</v>
      </c>
      <c r="AC72" s="17">
        <v>220</v>
      </c>
      <c r="AD72" s="17">
        <v>196</v>
      </c>
      <c r="AE72" s="17">
        <v>180</v>
      </c>
      <c r="AF72" s="17">
        <v>0</v>
      </c>
      <c r="AG72" s="17">
        <v>0</v>
      </c>
      <c r="AH72" s="35"/>
    </row>
    <row r="73" spans="1:34" x14ac:dyDescent="0.2">
      <c r="A73" s="245"/>
      <c r="B73" s="65" t="s">
        <v>51</v>
      </c>
      <c r="C73" s="108">
        <f>SUM(D73:AH73)</f>
        <v>0</v>
      </c>
      <c r="D73" s="99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17">
        <v>0</v>
      </c>
      <c r="U73" s="17">
        <v>0</v>
      </c>
      <c r="V73" s="17">
        <v>0</v>
      </c>
      <c r="W73" s="17">
        <v>0</v>
      </c>
      <c r="X73" s="17">
        <v>0</v>
      </c>
      <c r="Y73" s="17">
        <v>0</v>
      </c>
      <c r="Z73" s="17">
        <v>0</v>
      </c>
      <c r="AA73" s="17">
        <v>0</v>
      </c>
      <c r="AB73" s="17">
        <v>0</v>
      </c>
      <c r="AC73" s="17">
        <v>0</v>
      </c>
      <c r="AD73" s="17">
        <v>0</v>
      </c>
      <c r="AE73" s="17">
        <v>0</v>
      </c>
      <c r="AF73" s="17">
        <v>0</v>
      </c>
      <c r="AG73" s="17">
        <v>0</v>
      </c>
      <c r="AH73" s="35"/>
    </row>
    <row r="74" spans="1:34" x14ac:dyDescent="0.2">
      <c r="A74" s="245"/>
      <c r="B74" s="65" t="s">
        <v>52</v>
      </c>
      <c r="C74" s="108">
        <f>SUM(D74:AH74)</f>
        <v>10</v>
      </c>
      <c r="D74" s="99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7">
        <v>3</v>
      </c>
      <c r="V74" s="17">
        <v>0</v>
      </c>
      <c r="W74" s="17">
        <v>0</v>
      </c>
      <c r="X74" s="17">
        <v>0</v>
      </c>
      <c r="Y74" s="17">
        <v>0</v>
      </c>
      <c r="Z74" s="17">
        <v>0</v>
      </c>
      <c r="AA74" s="17">
        <v>0</v>
      </c>
      <c r="AB74" s="17">
        <v>0</v>
      </c>
      <c r="AC74" s="17">
        <v>6</v>
      </c>
      <c r="AD74" s="17">
        <v>1</v>
      </c>
      <c r="AE74" s="17">
        <v>0</v>
      </c>
      <c r="AF74" s="17">
        <v>0</v>
      </c>
      <c r="AG74" s="17">
        <v>0</v>
      </c>
      <c r="AH74" s="35"/>
    </row>
    <row r="75" spans="1:34" x14ac:dyDescent="0.2">
      <c r="A75" s="245"/>
      <c r="B75" s="65" t="s">
        <v>49</v>
      </c>
      <c r="C75" s="108">
        <f t="shared" ref="C75:C76" si="121">SUM(D75:AH75)</f>
        <v>1047</v>
      </c>
      <c r="D75" s="99">
        <v>0</v>
      </c>
      <c r="E75" s="16">
        <v>0</v>
      </c>
      <c r="F75" s="16">
        <v>15</v>
      </c>
      <c r="G75" s="16">
        <v>74</v>
      </c>
      <c r="H75" s="16">
        <v>45</v>
      </c>
      <c r="I75" s="16">
        <v>64</v>
      </c>
      <c r="J75" s="16">
        <v>84</v>
      </c>
      <c r="K75" s="16">
        <v>0</v>
      </c>
      <c r="L75" s="16">
        <v>0</v>
      </c>
      <c r="M75" s="16">
        <v>41</v>
      </c>
      <c r="N75" s="16">
        <v>68</v>
      </c>
      <c r="O75" s="17">
        <v>39</v>
      </c>
      <c r="P75" s="17">
        <v>58</v>
      </c>
      <c r="Q75" s="17">
        <v>52</v>
      </c>
      <c r="R75" s="17">
        <v>37</v>
      </c>
      <c r="S75" s="17">
        <v>0</v>
      </c>
      <c r="T75" s="17">
        <v>49</v>
      </c>
      <c r="U75" s="17">
        <v>31</v>
      </c>
      <c r="V75" s="17">
        <v>87</v>
      </c>
      <c r="W75" s="17">
        <v>60</v>
      </c>
      <c r="X75" s="17">
        <v>46</v>
      </c>
      <c r="Y75" s="17">
        <v>0</v>
      </c>
      <c r="Z75" s="17">
        <v>0</v>
      </c>
      <c r="AA75" s="17">
        <v>0</v>
      </c>
      <c r="AB75" s="17">
        <v>34</v>
      </c>
      <c r="AC75" s="17">
        <v>69</v>
      </c>
      <c r="AD75" s="17">
        <v>41</v>
      </c>
      <c r="AE75" s="17">
        <v>53</v>
      </c>
      <c r="AF75" s="17">
        <v>0</v>
      </c>
      <c r="AG75" s="17">
        <v>0</v>
      </c>
      <c r="AH75" s="35"/>
    </row>
    <row r="76" spans="1:34" ht="13.5" thickBot="1" x14ac:dyDescent="0.25">
      <c r="A76" s="245"/>
      <c r="B76" s="67" t="s">
        <v>50</v>
      </c>
      <c r="C76" s="111">
        <f t="shared" si="121"/>
        <v>2576</v>
      </c>
      <c r="D76" s="102">
        <v>0</v>
      </c>
      <c r="E76" s="44">
        <v>0</v>
      </c>
      <c r="F76" s="44">
        <v>202</v>
      </c>
      <c r="G76" s="44">
        <v>180</v>
      </c>
      <c r="H76" s="44">
        <v>147</v>
      </c>
      <c r="I76" s="44">
        <v>106</v>
      </c>
      <c r="J76" s="44">
        <v>99</v>
      </c>
      <c r="K76" s="44">
        <v>0</v>
      </c>
      <c r="L76" s="44">
        <v>0</v>
      </c>
      <c r="M76" s="44">
        <v>201</v>
      </c>
      <c r="N76" s="44">
        <v>131</v>
      </c>
      <c r="O76" s="45">
        <v>181</v>
      </c>
      <c r="P76" s="45">
        <v>116</v>
      </c>
      <c r="Q76" s="45">
        <v>53</v>
      </c>
      <c r="R76" s="45">
        <v>32</v>
      </c>
      <c r="S76" s="45">
        <v>0</v>
      </c>
      <c r="T76" s="45">
        <v>136</v>
      </c>
      <c r="U76" s="45">
        <v>113</v>
      </c>
      <c r="V76" s="45">
        <v>134</v>
      </c>
      <c r="W76" s="45">
        <v>137</v>
      </c>
      <c r="X76" s="45">
        <v>90</v>
      </c>
      <c r="Y76" s="45">
        <v>0</v>
      </c>
      <c r="Z76" s="45">
        <v>0</v>
      </c>
      <c r="AA76" s="45">
        <v>0</v>
      </c>
      <c r="AB76" s="45">
        <v>87</v>
      </c>
      <c r="AC76" s="45">
        <v>150</v>
      </c>
      <c r="AD76" s="45">
        <v>156</v>
      </c>
      <c r="AE76" s="45">
        <v>125</v>
      </c>
      <c r="AF76" s="45">
        <v>0</v>
      </c>
      <c r="AG76" s="45">
        <v>0</v>
      </c>
      <c r="AH76" s="57"/>
    </row>
    <row r="77" spans="1:34" s="21" customFormat="1" x14ac:dyDescent="0.2">
      <c r="A77" s="244" t="s">
        <v>54</v>
      </c>
      <c r="B77" s="68" t="s">
        <v>9</v>
      </c>
      <c r="C77" s="112">
        <f t="shared" ref="C77:AH77" si="122">IFERROR(C5/C65,0)</f>
        <v>1.0765955985855049</v>
      </c>
      <c r="D77" s="59">
        <f t="shared" si="122"/>
        <v>0</v>
      </c>
      <c r="E77" s="46">
        <f t="shared" si="122"/>
        <v>53.25</v>
      </c>
      <c r="F77" s="46">
        <f t="shared" si="122"/>
        <v>0.88702084734364495</v>
      </c>
      <c r="G77" s="46">
        <f t="shared" si="122"/>
        <v>0.76303317535545023</v>
      </c>
      <c r="H77" s="46">
        <f t="shared" si="122"/>
        <v>1.1068347710683477</v>
      </c>
      <c r="I77" s="46">
        <f t="shared" si="122"/>
        <v>0.89017341040462428</v>
      </c>
      <c r="J77" s="46">
        <f t="shared" si="122"/>
        <v>0</v>
      </c>
      <c r="K77" s="46">
        <f t="shared" si="122"/>
        <v>0</v>
      </c>
      <c r="L77" s="46">
        <f t="shared" si="122"/>
        <v>95.818181818181813</v>
      </c>
      <c r="M77" s="46">
        <f t="shared" si="122"/>
        <v>1.10941475826972</v>
      </c>
      <c r="N77" s="46">
        <f t="shared" si="122"/>
        <v>0.84927169094363519</v>
      </c>
      <c r="O77" s="46">
        <f t="shared" si="122"/>
        <v>1.0018564356435644</v>
      </c>
      <c r="P77" s="46">
        <f t="shared" si="122"/>
        <v>0.86571981923821817</v>
      </c>
      <c r="Q77" s="46">
        <f t="shared" si="122"/>
        <v>0</v>
      </c>
      <c r="R77" s="46">
        <f t="shared" si="122"/>
        <v>0</v>
      </c>
      <c r="S77" s="46">
        <f t="shared" si="122"/>
        <v>60.354838709677416</v>
      </c>
      <c r="T77" s="46">
        <f t="shared" si="122"/>
        <v>0.89243807040417211</v>
      </c>
      <c r="U77" s="46">
        <f t="shared" si="122"/>
        <v>1.0367107195301029</v>
      </c>
      <c r="V77" s="46">
        <f t="shared" si="122"/>
        <v>0.99513888888888891</v>
      </c>
      <c r="W77" s="46">
        <f t="shared" si="122"/>
        <v>0.84422110552763818</v>
      </c>
      <c r="X77" s="46">
        <f t="shared" si="122"/>
        <v>0</v>
      </c>
      <c r="Y77" s="46">
        <f t="shared" si="122"/>
        <v>0</v>
      </c>
      <c r="Z77" s="46">
        <f t="shared" si="122"/>
        <v>61.6</v>
      </c>
      <c r="AA77" s="46">
        <f t="shared" si="122"/>
        <v>0</v>
      </c>
      <c r="AB77" s="46">
        <f t="shared" si="122"/>
        <v>0.91404199475065617</v>
      </c>
      <c r="AC77" s="46">
        <f t="shared" si="122"/>
        <v>0.82438408085912829</v>
      </c>
      <c r="AD77" s="46">
        <f t="shared" si="122"/>
        <v>0.547085201793722</v>
      </c>
      <c r="AE77" s="46">
        <f t="shared" si="122"/>
        <v>0</v>
      </c>
      <c r="AF77" s="46">
        <f t="shared" si="122"/>
        <v>0</v>
      </c>
      <c r="AG77" s="46">
        <f t="shared" si="122"/>
        <v>90.944444444444443</v>
      </c>
      <c r="AH77" s="47">
        <f t="shared" si="122"/>
        <v>0</v>
      </c>
    </row>
    <row r="78" spans="1:34" x14ac:dyDescent="0.2">
      <c r="A78" s="245"/>
      <c r="B78" s="65" t="s">
        <v>45</v>
      </c>
      <c r="C78" s="113">
        <f t="shared" ref="C78:AH78" si="123">IFERROR(C6/C66,0)</f>
        <v>0.86335837847282892</v>
      </c>
      <c r="D78" s="103">
        <f t="shared" si="123"/>
        <v>0</v>
      </c>
      <c r="E78" s="22">
        <f t="shared" si="123"/>
        <v>0</v>
      </c>
      <c r="F78" s="22">
        <f t="shared" si="123"/>
        <v>0.81737588652482274</v>
      </c>
      <c r="G78" s="22">
        <f t="shared" si="123"/>
        <v>0.43790849673202614</v>
      </c>
      <c r="H78" s="22">
        <f t="shared" si="123"/>
        <v>1.1689320388349516</v>
      </c>
      <c r="I78" s="22">
        <f t="shared" si="123"/>
        <v>0.77738515901060068</v>
      </c>
      <c r="J78" s="22">
        <f t="shared" si="123"/>
        <v>0</v>
      </c>
      <c r="K78" s="22">
        <f t="shared" si="123"/>
        <v>0</v>
      </c>
      <c r="L78" s="22">
        <f t="shared" si="123"/>
        <v>0</v>
      </c>
      <c r="M78" s="22">
        <f t="shared" si="123"/>
        <v>1.0268714011516316</v>
      </c>
      <c r="N78" s="22">
        <f t="shared" si="123"/>
        <v>0.62335526315789469</v>
      </c>
      <c r="O78" s="25">
        <f t="shared" si="123"/>
        <v>0.93848857644991213</v>
      </c>
      <c r="P78" s="25">
        <f t="shared" si="123"/>
        <v>0.62889983579638753</v>
      </c>
      <c r="Q78" s="25">
        <f t="shared" si="123"/>
        <v>0</v>
      </c>
      <c r="R78" s="25">
        <f t="shared" si="123"/>
        <v>0</v>
      </c>
      <c r="S78" s="25">
        <f t="shared" si="123"/>
        <v>0</v>
      </c>
      <c r="T78" s="25">
        <f t="shared" si="123"/>
        <v>0.61526232114467405</v>
      </c>
      <c r="U78" s="25">
        <f t="shared" si="123"/>
        <v>0.71656686626746502</v>
      </c>
      <c r="V78" s="25">
        <f t="shared" si="123"/>
        <v>0.82692307692307687</v>
      </c>
      <c r="W78" s="25">
        <f t="shared" si="123"/>
        <v>0.83306055646481181</v>
      </c>
      <c r="X78" s="25">
        <f t="shared" si="123"/>
        <v>0</v>
      </c>
      <c r="Y78" s="25">
        <f t="shared" si="123"/>
        <v>0</v>
      </c>
      <c r="Z78" s="25">
        <f t="shared" si="123"/>
        <v>0</v>
      </c>
      <c r="AA78" s="25">
        <f t="shared" si="123"/>
        <v>0</v>
      </c>
      <c r="AB78" s="25">
        <f t="shared" si="123"/>
        <v>0.56567164179104479</v>
      </c>
      <c r="AC78" s="25">
        <f t="shared" si="123"/>
        <v>0.76227897838899805</v>
      </c>
      <c r="AD78" s="25">
        <f t="shared" si="123"/>
        <v>0.28974739970282321</v>
      </c>
      <c r="AE78" s="25">
        <f t="shared" si="123"/>
        <v>0</v>
      </c>
      <c r="AF78" s="25">
        <f t="shared" si="123"/>
        <v>0</v>
      </c>
      <c r="AG78" s="25">
        <f t="shared" si="123"/>
        <v>0</v>
      </c>
      <c r="AH78" s="48">
        <f t="shared" si="123"/>
        <v>0</v>
      </c>
    </row>
    <row r="79" spans="1:34" x14ac:dyDescent="0.2">
      <c r="A79" s="245"/>
      <c r="B79" s="65" t="s">
        <v>47</v>
      </c>
      <c r="C79" s="113">
        <f t="shared" ref="C79:AH79" si="124">IFERROR(C7/C67,0)</f>
        <v>0.93870044953003673</v>
      </c>
      <c r="D79" s="103">
        <f t="shared" si="124"/>
        <v>0</v>
      </c>
      <c r="E79" s="22">
        <f t="shared" si="124"/>
        <v>5</v>
      </c>
      <c r="F79" s="22">
        <f t="shared" si="124"/>
        <v>0.63758389261744963</v>
      </c>
      <c r="G79" s="22">
        <f t="shared" si="124"/>
        <v>0.8970588235294118</v>
      </c>
      <c r="H79" s="22">
        <f t="shared" si="124"/>
        <v>1.152542372881356</v>
      </c>
      <c r="I79" s="22">
        <f t="shared" si="124"/>
        <v>0.43478260869565216</v>
      </c>
      <c r="J79" s="22">
        <f t="shared" si="124"/>
        <v>0</v>
      </c>
      <c r="K79" s="22">
        <f t="shared" si="124"/>
        <v>0</v>
      </c>
      <c r="L79" s="22">
        <f t="shared" si="124"/>
        <v>7.2727272727272725</v>
      </c>
      <c r="M79" s="22">
        <f t="shared" si="124"/>
        <v>0.92741935483870963</v>
      </c>
      <c r="N79" s="22">
        <f t="shared" si="124"/>
        <v>0.89130434782608692</v>
      </c>
      <c r="O79" s="25">
        <f t="shared" si="124"/>
        <v>0.8571428571428571</v>
      </c>
      <c r="P79" s="25">
        <f t="shared" si="124"/>
        <v>0.55882352941176472</v>
      </c>
      <c r="Q79" s="25">
        <f t="shared" si="124"/>
        <v>0</v>
      </c>
      <c r="R79" s="25">
        <f t="shared" si="124"/>
        <v>0</v>
      </c>
      <c r="S79" s="25">
        <f t="shared" si="124"/>
        <v>5.5483870967741939</v>
      </c>
      <c r="T79" s="25">
        <f t="shared" si="124"/>
        <v>1</v>
      </c>
      <c r="U79" s="25">
        <f t="shared" si="124"/>
        <v>0.63571428571428568</v>
      </c>
      <c r="V79" s="25">
        <f t="shared" si="124"/>
        <v>0.78761061946902655</v>
      </c>
      <c r="W79" s="25">
        <f t="shared" si="124"/>
        <v>0.66115702479338845</v>
      </c>
      <c r="X79" s="25">
        <f t="shared" si="124"/>
        <v>0</v>
      </c>
      <c r="Y79" s="25">
        <f t="shared" si="124"/>
        <v>0</v>
      </c>
      <c r="Z79" s="25">
        <f t="shared" si="124"/>
        <v>4.0999999999999996</v>
      </c>
      <c r="AA79" s="25">
        <f t="shared" si="124"/>
        <v>0</v>
      </c>
      <c r="AB79" s="25">
        <f t="shared" si="124"/>
        <v>0.95370370370370372</v>
      </c>
      <c r="AC79" s="25">
        <f t="shared" si="124"/>
        <v>0.30851063829787234</v>
      </c>
      <c r="AD79" s="25">
        <f t="shared" si="124"/>
        <v>0.4358974358974359</v>
      </c>
      <c r="AE79" s="25">
        <f t="shared" si="124"/>
        <v>0</v>
      </c>
      <c r="AF79" s="25">
        <f t="shared" si="124"/>
        <v>0</v>
      </c>
      <c r="AG79" s="25">
        <f t="shared" si="124"/>
        <v>7.4444444444444446</v>
      </c>
      <c r="AH79" s="48">
        <f t="shared" si="124"/>
        <v>0</v>
      </c>
    </row>
    <row r="80" spans="1:34" x14ac:dyDescent="0.2">
      <c r="A80" s="245"/>
      <c r="B80" s="65" t="s">
        <v>44</v>
      </c>
      <c r="C80" s="113">
        <f t="shared" ref="C80:AH80" si="125">IFERROR(C8/C68,0)</f>
        <v>1.0154433139534884</v>
      </c>
      <c r="D80" s="103">
        <f t="shared" si="125"/>
        <v>0</v>
      </c>
      <c r="E80" s="22">
        <f t="shared" si="125"/>
        <v>0</v>
      </c>
      <c r="F80" s="22">
        <f t="shared" si="125"/>
        <v>0.83673469387755106</v>
      </c>
      <c r="G80" s="22">
        <f t="shared" si="125"/>
        <v>1.0190839694656488</v>
      </c>
      <c r="H80" s="22">
        <f t="shared" si="125"/>
        <v>0.73776223776223782</v>
      </c>
      <c r="I80" s="22">
        <f t="shared" si="125"/>
        <v>0.74229691876750703</v>
      </c>
      <c r="J80" s="22">
        <f t="shared" si="125"/>
        <v>0</v>
      </c>
      <c r="K80" s="22">
        <f t="shared" si="125"/>
        <v>0</v>
      </c>
      <c r="L80" s="22">
        <f t="shared" si="125"/>
        <v>0</v>
      </c>
      <c r="M80" s="22">
        <f t="shared" si="125"/>
        <v>0.9939577039274925</v>
      </c>
      <c r="N80" s="22">
        <f t="shared" si="125"/>
        <v>0.75433526011560692</v>
      </c>
      <c r="O80" s="25">
        <f t="shared" si="125"/>
        <v>0.88617886178861793</v>
      </c>
      <c r="P80" s="25">
        <f t="shared" si="125"/>
        <v>0.76470588235294112</v>
      </c>
      <c r="Q80" s="25">
        <f t="shared" si="125"/>
        <v>0</v>
      </c>
      <c r="R80" s="25">
        <f t="shared" si="125"/>
        <v>0</v>
      </c>
      <c r="S80" s="25">
        <f t="shared" si="125"/>
        <v>0</v>
      </c>
      <c r="T80" s="25">
        <f t="shared" si="125"/>
        <v>0.92708333333333337</v>
      </c>
      <c r="U80" s="25">
        <f t="shared" si="125"/>
        <v>1.010752688172043</v>
      </c>
      <c r="V80" s="25">
        <f t="shared" si="125"/>
        <v>1.0495867768595042</v>
      </c>
      <c r="W80" s="25">
        <f t="shared" si="125"/>
        <v>0.76234567901234573</v>
      </c>
      <c r="X80" s="25">
        <f t="shared" si="125"/>
        <v>0</v>
      </c>
      <c r="Y80" s="25">
        <f t="shared" si="125"/>
        <v>0</v>
      </c>
      <c r="Z80" s="25">
        <f t="shared" si="125"/>
        <v>0</v>
      </c>
      <c r="AA80" s="25">
        <f t="shared" si="125"/>
        <v>0</v>
      </c>
      <c r="AB80" s="25">
        <f t="shared" si="125"/>
        <v>0.98479087452471481</v>
      </c>
      <c r="AC80" s="25">
        <f t="shared" si="125"/>
        <v>0.72171253822629966</v>
      </c>
      <c r="AD80" s="25">
        <f t="shared" si="125"/>
        <v>0.73180076628352486</v>
      </c>
      <c r="AE80" s="25">
        <f t="shared" si="125"/>
        <v>0</v>
      </c>
      <c r="AF80" s="25">
        <f t="shared" si="125"/>
        <v>0</v>
      </c>
      <c r="AG80" s="25">
        <f t="shared" si="125"/>
        <v>0</v>
      </c>
      <c r="AH80" s="48">
        <f t="shared" si="125"/>
        <v>0</v>
      </c>
    </row>
    <row r="81" spans="1:34" x14ac:dyDescent="0.2">
      <c r="A81" s="245"/>
      <c r="B81" s="65" t="s">
        <v>48</v>
      </c>
      <c r="C81" s="113">
        <f t="shared" ref="C81:AH81" si="126">IFERROR(C9/C69,0)</f>
        <v>1.0576923076923077</v>
      </c>
      <c r="D81" s="103">
        <f t="shared" si="126"/>
        <v>0</v>
      </c>
      <c r="E81" s="22">
        <f t="shared" si="126"/>
        <v>0</v>
      </c>
      <c r="F81" s="22">
        <f t="shared" si="126"/>
        <v>0.6517857142857143</v>
      </c>
      <c r="G81" s="22">
        <f t="shared" si="126"/>
        <v>0.87</v>
      </c>
      <c r="H81" s="22">
        <f t="shared" si="126"/>
        <v>1.0810810810810811</v>
      </c>
      <c r="I81" s="22">
        <f t="shared" si="126"/>
        <v>0.73333333333333328</v>
      </c>
      <c r="J81" s="22">
        <f t="shared" si="126"/>
        <v>0</v>
      </c>
      <c r="K81" s="22">
        <f t="shared" si="126"/>
        <v>0</v>
      </c>
      <c r="L81" s="22">
        <f t="shared" si="126"/>
        <v>0</v>
      </c>
      <c r="M81" s="22">
        <f t="shared" si="126"/>
        <v>0.97315436241610742</v>
      </c>
      <c r="N81" s="22">
        <f t="shared" si="126"/>
        <v>0.76296296296296295</v>
      </c>
      <c r="O81" s="25">
        <f t="shared" si="126"/>
        <v>1.0168067226890756</v>
      </c>
      <c r="P81" s="25">
        <f t="shared" si="126"/>
        <v>0.90209790209790208</v>
      </c>
      <c r="Q81" s="25">
        <f t="shared" si="126"/>
        <v>0</v>
      </c>
      <c r="R81" s="25">
        <f t="shared" si="126"/>
        <v>0</v>
      </c>
      <c r="S81" s="25">
        <f t="shared" si="126"/>
        <v>0</v>
      </c>
      <c r="T81" s="25">
        <f t="shared" si="126"/>
        <v>0.91176470588235292</v>
      </c>
      <c r="U81" s="25">
        <f t="shared" si="126"/>
        <v>1.040983606557377</v>
      </c>
      <c r="V81" s="25">
        <f t="shared" si="126"/>
        <v>1.2592592592592593</v>
      </c>
      <c r="W81" s="25">
        <f t="shared" si="126"/>
        <v>0.37037037037037035</v>
      </c>
      <c r="X81" s="25">
        <f t="shared" si="126"/>
        <v>0</v>
      </c>
      <c r="Y81" s="25">
        <f t="shared" si="126"/>
        <v>0</v>
      </c>
      <c r="Z81" s="25">
        <f t="shared" si="126"/>
        <v>0</v>
      </c>
      <c r="AA81" s="25">
        <f t="shared" si="126"/>
        <v>0</v>
      </c>
      <c r="AB81" s="25">
        <f t="shared" si="126"/>
        <v>1.0434782608695652</v>
      </c>
      <c r="AC81" s="25">
        <f t="shared" si="126"/>
        <v>0.89473684210526316</v>
      </c>
      <c r="AD81" s="25">
        <f t="shared" si="126"/>
        <v>0.76724137931034486</v>
      </c>
      <c r="AE81" s="25">
        <f t="shared" si="126"/>
        <v>0</v>
      </c>
      <c r="AF81" s="25">
        <f t="shared" si="126"/>
        <v>0</v>
      </c>
      <c r="AG81" s="25">
        <f t="shared" si="126"/>
        <v>0</v>
      </c>
      <c r="AH81" s="48">
        <f t="shared" si="126"/>
        <v>0</v>
      </c>
    </row>
    <row r="82" spans="1:34" x14ac:dyDescent="0.2">
      <c r="A82" s="245"/>
      <c r="B82" s="66" t="s">
        <v>11</v>
      </c>
      <c r="C82" s="113">
        <f t="shared" ref="C82:AH82" si="127">IFERROR(C10/C70,0)</f>
        <v>1.400259067357513</v>
      </c>
      <c r="D82" s="103">
        <f t="shared" si="127"/>
        <v>0</v>
      </c>
      <c r="E82" s="22">
        <f t="shared" si="127"/>
        <v>0</v>
      </c>
      <c r="F82" s="22">
        <f t="shared" si="127"/>
        <v>0.57894736842105265</v>
      </c>
      <c r="G82" s="22">
        <f t="shared" si="127"/>
        <v>0.90322580645161288</v>
      </c>
      <c r="H82" s="22">
        <f t="shared" si="127"/>
        <v>2.129032258064516</v>
      </c>
      <c r="I82" s="22">
        <f t="shared" si="127"/>
        <v>0.83783783783783783</v>
      </c>
      <c r="J82" s="22">
        <f t="shared" si="127"/>
        <v>0</v>
      </c>
      <c r="K82" s="22">
        <f t="shared" si="127"/>
        <v>0</v>
      </c>
      <c r="L82" s="22">
        <f t="shared" si="127"/>
        <v>0</v>
      </c>
      <c r="M82" s="22">
        <f t="shared" si="127"/>
        <v>1.96875</v>
      </c>
      <c r="N82" s="22">
        <f t="shared" si="127"/>
        <v>1.6923076923076923</v>
      </c>
      <c r="O82" s="22">
        <f t="shared" si="127"/>
        <v>1.4642857142857142</v>
      </c>
      <c r="P82" s="22">
        <f t="shared" si="127"/>
        <v>1.1111111111111112</v>
      </c>
      <c r="Q82" s="22">
        <f t="shared" si="127"/>
        <v>0</v>
      </c>
      <c r="R82" s="22">
        <f t="shared" si="127"/>
        <v>0</v>
      </c>
      <c r="S82" s="22">
        <f t="shared" si="127"/>
        <v>0</v>
      </c>
      <c r="T82" s="22">
        <f t="shared" si="127"/>
        <v>1.0769230769230769</v>
      </c>
      <c r="U82" s="22">
        <f t="shared" si="127"/>
        <v>0.84905660377358494</v>
      </c>
      <c r="V82" s="22">
        <f t="shared" si="127"/>
        <v>1.3541666666666667</v>
      </c>
      <c r="W82" s="22">
        <f t="shared" si="127"/>
        <v>0.36486486486486486</v>
      </c>
      <c r="X82" s="22">
        <f t="shared" si="127"/>
        <v>0</v>
      </c>
      <c r="Y82" s="22">
        <f t="shared" si="127"/>
        <v>0</v>
      </c>
      <c r="Z82" s="22">
        <f t="shared" si="127"/>
        <v>0</v>
      </c>
      <c r="AA82" s="22">
        <f t="shared" si="127"/>
        <v>0</v>
      </c>
      <c r="AB82" s="22">
        <f t="shared" si="127"/>
        <v>1.8214285714285714</v>
      </c>
      <c r="AC82" s="22">
        <f t="shared" si="127"/>
        <v>0.95238095238095233</v>
      </c>
      <c r="AD82" s="22">
        <f t="shared" si="127"/>
        <v>1.0869565217391304</v>
      </c>
      <c r="AE82" s="22">
        <f t="shared" si="127"/>
        <v>0</v>
      </c>
      <c r="AF82" s="22">
        <f t="shared" si="127"/>
        <v>0</v>
      </c>
      <c r="AG82" s="22">
        <f t="shared" si="127"/>
        <v>0</v>
      </c>
      <c r="AH82" s="49">
        <f t="shared" si="127"/>
        <v>0</v>
      </c>
    </row>
    <row r="83" spans="1:34" s="19" customFormat="1" x14ac:dyDescent="0.2">
      <c r="A83" s="245"/>
      <c r="B83" s="66" t="s">
        <v>10</v>
      </c>
      <c r="C83" s="114">
        <f t="shared" ref="C83:AH83" si="128">IFERROR(C11/C71,0)</f>
        <v>0.88903061224489799</v>
      </c>
      <c r="D83" s="104">
        <f t="shared" si="128"/>
        <v>0</v>
      </c>
      <c r="E83" s="23">
        <f t="shared" si="128"/>
        <v>0</v>
      </c>
      <c r="F83" s="23">
        <f t="shared" si="128"/>
        <v>0.68918918918918914</v>
      </c>
      <c r="G83" s="23">
        <f t="shared" si="128"/>
        <v>0.85507246376811596</v>
      </c>
      <c r="H83" s="23">
        <f t="shared" si="128"/>
        <v>0.80341880341880345</v>
      </c>
      <c r="I83" s="23">
        <f t="shared" si="128"/>
        <v>0.69387755102040816</v>
      </c>
      <c r="J83" s="23">
        <f t="shared" si="128"/>
        <v>0</v>
      </c>
      <c r="K83" s="23">
        <f t="shared" si="128"/>
        <v>0</v>
      </c>
      <c r="L83" s="23">
        <f t="shared" si="128"/>
        <v>0</v>
      </c>
      <c r="M83" s="23">
        <f t="shared" si="128"/>
        <v>0.70085470085470081</v>
      </c>
      <c r="N83" s="23">
        <f t="shared" si="128"/>
        <v>0.54128440366972475</v>
      </c>
      <c r="O83" s="26">
        <f t="shared" si="128"/>
        <v>0.87912087912087911</v>
      </c>
      <c r="P83" s="26">
        <f t="shared" si="128"/>
        <v>0.83177570093457942</v>
      </c>
      <c r="Q83" s="26">
        <f t="shared" si="128"/>
        <v>0</v>
      </c>
      <c r="R83" s="26">
        <f t="shared" si="128"/>
        <v>0</v>
      </c>
      <c r="S83" s="26">
        <f t="shared" si="128"/>
        <v>0</v>
      </c>
      <c r="T83" s="26">
        <f t="shared" si="128"/>
        <v>0.80952380952380953</v>
      </c>
      <c r="U83" s="26">
        <f t="shared" si="128"/>
        <v>1.1884057971014492</v>
      </c>
      <c r="V83" s="26">
        <f t="shared" si="128"/>
        <v>1.1833333333333333</v>
      </c>
      <c r="W83" s="26">
        <f t="shared" si="128"/>
        <v>0.375</v>
      </c>
      <c r="X83" s="26">
        <f t="shared" si="128"/>
        <v>0</v>
      </c>
      <c r="Y83" s="26">
        <f t="shared" si="128"/>
        <v>0</v>
      </c>
      <c r="Z83" s="26">
        <f t="shared" si="128"/>
        <v>0</v>
      </c>
      <c r="AA83" s="26">
        <f t="shared" si="128"/>
        <v>0</v>
      </c>
      <c r="AB83" s="26">
        <f t="shared" si="128"/>
        <v>0.84545454545454546</v>
      </c>
      <c r="AC83" s="26">
        <f t="shared" si="128"/>
        <v>0.82352941176470584</v>
      </c>
      <c r="AD83" s="26">
        <f t="shared" si="128"/>
        <v>0.55714285714285716</v>
      </c>
      <c r="AE83" s="26">
        <f t="shared" si="128"/>
        <v>0</v>
      </c>
      <c r="AF83" s="26">
        <f t="shared" si="128"/>
        <v>0</v>
      </c>
      <c r="AG83" s="26">
        <f t="shared" si="128"/>
        <v>0</v>
      </c>
      <c r="AH83" s="50">
        <f t="shared" si="128"/>
        <v>0</v>
      </c>
    </row>
    <row r="84" spans="1:34" s="19" customFormat="1" x14ac:dyDescent="0.2">
      <c r="A84" s="245"/>
      <c r="B84" s="65" t="s">
        <v>46</v>
      </c>
      <c r="C84" s="114">
        <f t="shared" ref="C84:AH84" si="129">IFERROR(C12/C72,0)</f>
        <v>1.2752195900984828</v>
      </c>
      <c r="D84" s="104">
        <f t="shared" si="129"/>
        <v>0</v>
      </c>
      <c r="E84" s="23">
        <f t="shared" si="129"/>
        <v>0</v>
      </c>
      <c r="F84" s="23">
        <f t="shared" si="129"/>
        <v>0.95</v>
      </c>
      <c r="G84" s="23">
        <f t="shared" si="129"/>
        <v>0.97790055248618779</v>
      </c>
      <c r="H84" s="23">
        <f t="shared" si="129"/>
        <v>0.90322580645161288</v>
      </c>
      <c r="I84" s="23">
        <f t="shared" si="129"/>
        <v>1.162303664921466</v>
      </c>
      <c r="J84" s="23">
        <f t="shared" si="129"/>
        <v>0</v>
      </c>
      <c r="K84" s="23">
        <f t="shared" si="129"/>
        <v>0</v>
      </c>
      <c r="L84" s="23">
        <f t="shared" si="129"/>
        <v>0</v>
      </c>
      <c r="M84" s="23">
        <f t="shared" si="129"/>
        <v>1.2731707317073171</v>
      </c>
      <c r="N84" s="23">
        <f t="shared" si="129"/>
        <v>0.92462311557788945</v>
      </c>
      <c r="O84" s="26">
        <f t="shared" si="129"/>
        <v>1.2756756756756757</v>
      </c>
      <c r="P84" s="26">
        <f t="shared" si="129"/>
        <v>1.1565656565656566</v>
      </c>
      <c r="Q84" s="26">
        <f t="shared" si="129"/>
        <v>0</v>
      </c>
      <c r="R84" s="26">
        <f t="shared" si="129"/>
        <v>0</v>
      </c>
      <c r="S84" s="26">
        <f t="shared" si="129"/>
        <v>0</v>
      </c>
      <c r="T84" s="26">
        <f t="shared" si="129"/>
        <v>1.0232558139534884</v>
      </c>
      <c r="U84" s="26">
        <f t="shared" si="129"/>
        <v>1.1445086705202312</v>
      </c>
      <c r="V84" s="26">
        <f t="shared" si="129"/>
        <v>1.1684782608695652</v>
      </c>
      <c r="W84" s="26">
        <f t="shared" si="129"/>
        <v>1.1751412429378532</v>
      </c>
      <c r="X84" s="26">
        <f t="shared" si="129"/>
        <v>0</v>
      </c>
      <c r="Y84" s="26">
        <f t="shared" si="129"/>
        <v>0</v>
      </c>
      <c r="Z84" s="26">
        <f t="shared" si="129"/>
        <v>0</v>
      </c>
      <c r="AA84" s="26">
        <f t="shared" si="129"/>
        <v>0</v>
      </c>
      <c r="AB84" s="26">
        <f t="shared" si="129"/>
        <v>0.9955357142857143</v>
      </c>
      <c r="AC84" s="26">
        <f t="shared" si="129"/>
        <v>1.0227272727272727</v>
      </c>
      <c r="AD84" s="26">
        <f t="shared" si="129"/>
        <v>0.68877551020408168</v>
      </c>
      <c r="AE84" s="26">
        <f t="shared" si="129"/>
        <v>0</v>
      </c>
      <c r="AF84" s="26">
        <f t="shared" si="129"/>
        <v>0</v>
      </c>
      <c r="AG84" s="26">
        <f t="shared" si="129"/>
        <v>0</v>
      </c>
      <c r="AH84" s="50">
        <f t="shared" si="129"/>
        <v>0</v>
      </c>
    </row>
    <row r="85" spans="1:34" x14ac:dyDescent="0.2">
      <c r="A85" s="245"/>
      <c r="B85" s="65" t="s">
        <v>51</v>
      </c>
      <c r="C85" s="113">
        <f t="shared" ref="C85:AH85" si="130">IFERROR(C13/C73,0)</f>
        <v>0</v>
      </c>
      <c r="D85" s="103">
        <f t="shared" si="130"/>
        <v>0</v>
      </c>
      <c r="E85" s="22">
        <f t="shared" si="130"/>
        <v>0</v>
      </c>
      <c r="F85" s="22">
        <f t="shared" si="130"/>
        <v>0</v>
      </c>
      <c r="G85" s="22">
        <f t="shared" si="130"/>
        <v>0</v>
      </c>
      <c r="H85" s="22">
        <f t="shared" si="130"/>
        <v>0</v>
      </c>
      <c r="I85" s="22">
        <f t="shared" si="130"/>
        <v>0</v>
      </c>
      <c r="J85" s="22">
        <f t="shared" si="130"/>
        <v>0</v>
      </c>
      <c r="K85" s="22">
        <f t="shared" si="130"/>
        <v>0</v>
      </c>
      <c r="L85" s="22">
        <f t="shared" si="130"/>
        <v>0</v>
      </c>
      <c r="M85" s="22">
        <f t="shared" si="130"/>
        <v>0</v>
      </c>
      <c r="N85" s="22">
        <f t="shared" si="130"/>
        <v>0</v>
      </c>
      <c r="O85" s="25">
        <f t="shared" si="130"/>
        <v>0</v>
      </c>
      <c r="P85" s="25">
        <f t="shared" si="130"/>
        <v>0</v>
      </c>
      <c r="Q85" s="25">
        <f t="shared" si="130"/>
        <v>0</v>
      </c>
      <c r="R85" s="25">
        <f t="shared" si="130"/>
        <v>0</v>
      </c>
      <c r="S85" s="25">
        <f t="shared" si="130"/>
        <v>0</v>
      </c>
      <c r="T85" s="25">
        <f t="shared" si="130"/>
        <v>0</v>
      </c>
      <c r="U85" s="25">
        <f t="shared" si="130"/>
        <v>0</v>
      </c>
      <c r="V85" s="25">
        <f t="shared" si="130"/>
        <v>0</v>
      </c>
      <c r="W85" s="25">
        <f t="shared" si="130"/>
        <v>0</v>
      </c>
      <c r="X85" s="25">
        <f t="shared" si="130"/>
        <v>0</v>
      </c>
      <c r="Y85" s="25">
        <f t="shared" si="130"/>
        <v>0</v>
      </c>
      <c r="Z85" s="25">
        <f t="shared" si="130"/>
        <v>0</v>
      </c>
      <c r="AA85" s="25">
        <f t="shared" si="130"/>
        <v>0</v>
      </c>
      <c r="AB85" s="25">
        <f t="shared" si="130"/>
        <v>0</v>
      </c>
      <c r="AC85" s="25">
        <f t="shared" si="130"/>
        <v>0</v>
      </c>
      <c r="AD85" s="25">
        <f t="shared" si="130"/>
        <v>0</v>
      </c>
      <c r="AE85" s="25">
        <f t="shared" si="130"/>
        <v>0</v>
      </c>
      <c r="AF85" s="25">
        <f t="shared" si="130"/>
        <v>0</v>
      </c>
      <c r="AG85" s="25">
        <f t="shared" si="130"/>
        <v>0</v>
      </c>
      <c r="AH85" s="48">
        <f t="shared" si="130"/>
        <v>0</v>
      </c>
    </row>
    <row r="86" spans="1:34" x14ac:dyDescent="0.2">
      <c r="A86" s="245"/>
      <c r="B86" s="65" t="s">
        <v>52</v>
      </c>
      <c r="C86" s="113">
        <f t="shared" ref="C86:AH86" si="131">IFERROR(C14/C74,0)</f>
        <v>1.9</v>
      </c>
      <c r="D86" s="103">
        <f t="shared" si="131"/>
        <v>0</v>
      </c>
      <c r="E86" s="22">
        <f t="shared" si="131"/>
        <v>0</v>
      </c>
      <c r="F86" s="22">
        <f t="shared" si="131"/>
        <v>0</v>
      </c>
      <c r="G86" s="22">
        <f t="shared" si="131"/>
        <v>0</v>
      </c>
      <c r="H86" s="22">
        <f t="shared" si="131"/>
        <v>0</v>
      </c>
      <c r="I86" s="22">
        <f t="shared" si="131"/>
        <v>0</v>
      </c>
      <c r="J86" s="22">
        <f t="shared" si="131"/>
        <v>0</v>
      </c>
      <c r="K86" s="22">
        <f t="shared" si="131"/>
        <v>0</v>
      </c>
      <c r="L86" s="22">
        <f t="shared" si="131"/>
        <v>0</v>
      </c>
      <c r="M86" s="22">
        <f t="shared" si="131"/>
        <v>0</v>
      </c>
      <c r="N86" s="22">
        <f t="shared" si="131"/>
        <v>0</v>
      </c>
      <c r="O86" s="25">
        <f t="shared" si="131"/>
        <v>0</v>
      </c>
      <c r="P86" s="25">
        <f t="shared" si="131"/>
        <v>0</v>
      </c>
      <c r="Q86" s="25">
        <f t="shared" si="131"/>
        <v>0</v>
      </c>
      <c r="R86" s="25">
        <f t="shared" si="131"/>
        <v>0</v>
      </c>
      <c r="S86" s="25">
        <f t="shared" si="131"/>
        <v>0</v>
      </c>
      <c r="T86" s="25">
        <f t="shared" si="131"/>
        <v>0</v>
      </c>
      <c r="U86" s="25">
        <f t="shared" si="131"/>
        <v>0</v>
      </c>
      <c r="V86" s="25">
        <f t="shared" si="131"/>
        <v>0</v>
      </c>
      <c r="W86" s="25">
        <f t="shared" si="131"/>
        <v>0</v>
      </c>
      <c r="X86" s="25">
        <f t="shared" si="131"/>
        <v>0</v>
      </c>
      <c r="Y86" s="25">
        <f t="shared" si="131"/>
        <v>0</v>
      </c>
      <c r="Z86" s="25">
        <f t="shared" si="131"/>
        <v>0</v>
      </c>
      <c r="AA86" s="25">
        <f t="shared" si="131"/>
        <v>0</v>
      </c>
      <c r="AB86" s="25">
        <f t="shared" si="131"/>
        <v>0</v>
      </c>
      <c r="AC86" s="25">
        <f t="shared" si="131"/>
        <v>0.16666666666666666</v>
      </c>
      <c r="AD86" s="25">
        <f t="shared" si="131"/>
        <v>0</v>
      </c>
      <c r="AE86" s="25">
        <f t="shared" si="131"/>
        <v>0</v>
      </c>
      <c r="AF86" s="25">
        <f t="shared" si="131"/>
        <v>0</v>
      </c>
      <c r="AG86" s="25">
        <f t="shared" si="131"/>
        <v>0</v>
      </c>
      <c r="AH86" s="48">
        <f t="shared" si="131"/>
        <v>0</v>
      </c>
    </row>
    <row r="87" spans="1:34" x14ac:dyDescent="0.2">
      <c r="A87" s="245"/>
      <c r="B87" s="65" t="s">
        <v>49</v>
      </c>
      <c r="C87" s="113">
        <f t="shared" ref="C87:AH87" si="132">IFERROR(C15/C75,0)</f>
        <v>1.4116523400191021</v>
      </c>
      <c r="D87" s="103">
        <f t="shared" si="132"/>
        <v>0</v>
      </c>
      <c r="E87" s="22">
        <f t="shared" si="132"/>
        <v>0</v>
      </c>
      <c r="F87" s="22">
        <f t="shared" si="132"/>
        <v>3.2666666666666666</v>
      </c>
      <c r="G87" s="22">
        <f t="shared" si="132"/>
        <v>0.85135135135135132</v>
      </c>
      <c r="H87" s="22">
        <f t="shared" si="132"/>
        <v>2.5111111111111111</v>
      </c>
      <c r="I87" s="22">
        <f t="shared" si="132"/>
        <v>1.1875</v>
      </c>
      <c r="J87" s="22">
        <f t="shared" si="132"/>
        <v>0</v>
      </c>
      <c r="K87" s="22">
        <f t="shared" si="132"/>
        <v>0</v>
      </c>
      <c r="L87" s="22">
        <f t="shared" si="132"/>
        <v>0</v>
      </c>
      <c r="M87" s="22">
        <f t="shared" si="132"/>
        <v>2.9024390243902438</v>
      </c>
      <c r="N87" s="22">
        <f t="shared" si="132"/>
        <v>1.338235294117647</v>
      </c>
      <c r="O87" s="25">
        <f t="shared" si="132"/>
        <v>2.4358974358974357</v>
      </c>
      <c r="P87" s="25">
        <f t="shared" si="132"/>
        <v>1.5</v>
      </c>
      <c r="Q87" s="25">
        <f t="shared" si="132"/>
        <v>0</v>
      </c>
      <c r="R87" s="25">
        <f t="shared" si="132"/>
        <v>0</v>
      </c>
      <c r="S87" s="25">
        <f t="shared" si="132"/>
        <v>0</v>
      </c>
      <c r="T87" s="25">
        <f t="shared" si="132"/>
        <v>2.0408163265306123</v>
      </c>
      <c r="U87" s="25">
        <f t="shared" si="132"/>
        <v>3.3225806451612905</v>
      </c>
      <c r="V87" s="25">
        <f t="shared" si="132"/>
        <v>0.81609195402298851</v>
      </c>
      <c r="W87" s="25">
        <f t="shared" si="132"/>
        <v>1.7333333333333334</v>
      </c>
      <c r="X87" s="25">
        <f t="shared" si="132"/>
        <v>0</v>
      </c>
      <c r="Y87" s="25">
        <f t="shared" si="132"/>
        <v>0</v>
      </c>
      <c r="Z87" s="25">
        <f t="shared" si="132"/>
        <v>0</v>
      </c>
      <c r="AA87" s="25">
        <f t="shared" si="132"/>
        <v>0</v>
      </c>
      <c r="AB87" s="25">
        <f t="shared" si="132"/>
        <v>1.9705882352941178</v>
      </c>
      <c r="AC87" s="25">
        <f t="shared" si="132"/>
        <v>1.4492753623188406</v>
      </c>
      <c r="AD87" s="25">
        <f t="shared" si="132"/>
        <v>0.73170731707317072</v>
      </c>
      <c r="AE87" s="25">
        <f t="shared" si="132"/>
        <v>0</v>
      </c>
      <c r="AF87" s="25">
        <f t="shared" si="132"/>
        <v>0</v>
      </c>
      <c r="AG87" s="25">
        <f t="shared" si="132"/>
        <v>0</v>
      </c>
      <c r="AH87" s="48">
        <f t="shared" si="132"/>
        <v>0</v>
      </c>
    </row>
    <row r="88" spans="1:34" ht="13.5" thickBot="1" x14ac:dyDescent="0.25">
      <c r="A88" s="246"/>
      <c r="B88" s="69" t="s">
        <v>50</v>
      </c>
      <c r="C88" s="115">
        <f t="shared" ref="C88:AH88" si="133">IFERROR(C16/C76,0)</f>
        <v>1.873835403726708</v>
      </c>
      <c r="D88" s="105">
        <f t="shared" si="133"/>
        <v>0</v>
      </c>
      <c r="E88" s="51">
        <f t="shared" si="133"/>
        <v>0</v>
      </c>
      <c r="F88" s="51">
        <f t="shared" si="133"/>
        <v>1.2178217821782178</v>
      </c>
      <c r="G88" s="51">
        <f t="shared" si="133"/>
        <v>1.1333333333333333</v>
      </c>
      <c r="H88" s="51">
        <f t="shared" si="133"/>
        <v>1.510204081632653</v>
      </c>
      <c r="I88" s="51">
        <f t="shared" si="133"/>
        <v>2.1132075471698113</v>
      </c>
      <c r="J88" s="51">
        <f t="shared" si="133"/>
        <v>0</v>
      </c>
      <c r="K88" s="51">
        <f t="shared" si="133"/>
        <v>0</v>
      </c>
      <c r="L88" s="51">
        <f t="shared" si="133"/>
        <v>0</v>
      </c>
      <c r="M88" s="51">
        <f t="shared" si="133"/>
        <v>1.1940298507462686</v>
      </c>
      <c r="N88" s="51">
        <f t="shared" si="133"/>
        <v>1.7862595419847329</v>
      </c>
      <c r="O88" s="52">
        <f t="shared" si="133"/>
        <v>0.96132596685082872</v>
      </c>
      <c r="P88" s="52">
        <f t="shared" si="133"/>
        <v>1.8448275862068966</v>
      </c>
      <c r="Q88" s="52">
        <f t="shared" si="133"/>
        <v>0</v>
      </c>
      <c r="R88" s="52">
        <f t="shared" si="133"/>
        <v>0</v>
      </c>
      <c r="S88" s="52">
        <f t="shared" si="133"/>
        <v>0</v>
      </c>
      <c r="T88" s="52">
        <f t="shared" si="133"/>
        <v>1.375</v>
      </c>
      <c r="U88" s="52">
        <f t="shared" si="133"/>
        <v>2.247787610619469</v>
      </c>
      <c r="V88" s="52">
        <f t="shared" si="133"/>
        <v>1.455223880597015</v>
      </c>
      <c r="W88" s="52">
        <f t="shared" si="133"/>
        <v>0.99270072992700731</v>
      </c>
      <c r="X88" s="52">
        <f t="shared" si="133"/>
        <v>0</v>
      </c>
      <c r="Y88" s="52">
        <f t="shared" si="133"/>
        <v>0</v>
      </c>
      <c r="Z88" s="52">
        <f t="shared" si="133"/>
        <v>0</v>
      </c>
      <c r="AA88" s="52">
        <f t="shared" si="133"/>
        <v>0</v>
      </c>
      <c r="AB88" s="52">
        <f t="shared" si="133"/>
        <v>2.5057471264367814</v>
      </c>
      <c r="AC88" s="52">
        <f t="shared" si="133"/>
        <v>1.3</v>
      </c>
      <c r="AD88" s="52">
        <f t="shared" si="133"/>
        <v>1.0448717948717949</v>
      </c>
      <c r="AE88" s="52">
        <f t="shared" si="133"/>
        <v>0</v>
      </c>
      <c r="AF88" s="52">
        <f t="shared" si="133"/>
        <v>0</v>
      </c>
      <c r="AG88" s="52">
        <f t="shared" si="133"/>
        <v>0</v>
      </c>
      <c r="AH88" s="53">
        <f t="shared" si="133"/>
        <v>0</v>
      </c>
    </row>
    <row r="90" spans="1:34" ht="13.5" thickBot="1" x14ac:dyDescent="0.25">
      <c r="D90" s="13" t="s">
        <v>56</v>
      </c>
      <c r="J90" s="13" t="s">
        <v>55</v>
      </c>
      <c r="K90" s="13" t="s">
        <v>56</v>
      </c>
      <c r="Q90" s="13" t="s">
        <v>55</v>
      </c>
      <c r="R90" s="13" t="s">
        <v>56</v>
      </c>
      <c r="U90" s="13" t="s">
        <v>56</v>
      </c>
      <c r="AA90" s="13" t="s">
        <v>55</v>
      </c>
      <c r="AB90" s="13" t="s">
        <v>56</v>
      </c>
    </row>
    <row r="91" spans="1:34" ht="15" customHeight="1" thickBot="1" x14ac:dyDescent="0.25">
      <c r="A91" s="247" t="s">
        <v>62</v>
      </c>
      <c r="B91" s="248"/>
      <c r="C91" s="106" t="s">
        <v>8</v>
      </c>
      <c r="D91" s="98" t="s">
        <v>13</v>
      </c>
      <c r="E91" s="42" t="s">
        <v>14</v>
      </c>
      <c r="F91" s="42" t="s">
        <v>15</v>
      </c>
      <c r="G91" s="42" t="s">
        <v>16</v>
      </c>
      <c r="H91" s="42" t="s">
        <v>17</v>
      </c>
      <c r="I91" s="42" t="s">
        <v>18</v>
      </c>
      <c r="J91" s="42" t="s">
        <v>19</v>
      </c>
      <c r="K91" s="42" t="s">
        <v>20</v>
      </c>
      <c r="L91" s="42" t="s">
        <v>21</v>
      </c>
      <c r="M91" s="42" t="s">
        <v>22</v>
      </c>
      <c r="N91" s="42" t="s">
        <v>23</v>
      </c>
      <c r="O91" s="42" t="s">
        <v>24</v>
      </c>
      <c r="P91" s="42" t="s">
        <v>25</v>
      </c>
      <c r="Q91" s="42" t="s">
        <v>26</v>
      </c>
      <c r="R91" s="42" t="s">
        <v>27</v>
      </c>
      <c r="S91" s="42" t="s">
        <v>28</v>
      </c>
      <c r="T91" s="42" t="s">
        <v>29</v>
      </c>
      <c r="U91" s="42" t="s">
        <v>30</v>
      </c>
      <c r="V91" s="42" t="s">
        <v>31</v>
      </c>
      <c r="W91" s="42" t="s">
        <v>32</v>
      </c>
      <c r="X91" s="42" t="s">
        <v>33</v>
      </c>
      <c r="Y91" s="42" t="s">
        <v>34</v>
      </c>
      <c r="Z91" s="42" t="s">
        <v>35</v>
      </c>
      <c r="AA91" s="42" t="s">
        <v>36</v>
      </c>
      <c r="AB91" s="42" t="s">
        <v>37</v>
      </c>
      <c r="AC91" s="42" t="s">
        <v>38</v>
      </c>
      <c r="AD91" s="42" t="s">
        <v>39</v>
      </c>
      <c r="AE91" s="42" t="s">
        <v>40</v>
      </c>
      <c r="AF91" s="42" t="s">
        <v>41</v>
      </c>
      <c r="AG91" s="42" t="s">
        <v>42</v>
      </c>
      <c r="AH91" s="79" t="s">
        <v>43</v>
      </c>
    </row>
    <row r="92" spans="1:34" s="27" customFormat="1" x14ac:dyDescent="0.2">
      <c r="A92" s="249" t="s">
        <v>57</v>
      </c>
      <c r="B92" s="90" t="s">
        <v>9</v>
      </c>
      <c r="C92" s="120">
        <f>SUM(D92:AH92)</f>
        <v>75923000</v>
      </c>
      <c r="D92" s="91">
        <f t="shared" ref="D92:AH92" si="134">D95+D93+D99+D94+D96+D102+D103+D100+D101</f>
        <v>990400</v>
      </c>
      <c r="E92" s="92">
        <f t="shared" si="134"/>
        <v>2285800</v>
      </c>
      <c r="F92" s="92">
        <f t="shared" si="134"/>
        <v>2681300</v>
      </c>
      <c r="G92" s="92">
        <f t="shared" si="134"/>
        <v>2293000</v>
      </c>
      <c r="H92" s="92">
        <f t="shared" si="134"/>
        <v>1611300</v>
      </c>
      <c r="I92" s="92">
        <f t="shared" si="134"/>
        <v>2181700</v>
      </c>
      <c r="J92" s="92">
        <f t="shared" si="134"/>
        <v>1619100</v>
      </c>
      <c r="K92" s="92">
        <f t="shared" si="134"/>
        <v>439700</v>
      </c>
      <c r="L92" s="92">
        <f t="shared" si="134"/>
        <v>2378000</v>
      </c>
      <c r="M92" s="92">
        <f t="shared" si="134"/>
        <v>3202000</v>
      </c>
      <c r="N92" s="92">
        <f t="shared" si="134"/>
        <v>3594300</v>
      </c>
      <c r="O92" s="92">
        <f t="shared" si="134"/>
        <v>2993300</v>
      </c>
      <c r="P92" s="92">
        <f t="shared" si="134"/>
        <v>2769900</v>
      </c>
      <c r="Q92" s="92">
        <f t="shared" si="134"/>
        <v>1953100</v>
      </c>
      <c r="R92" s="92">
        <f t="shared" si="134"/>
        <v>524400</v>
      </c>
      <c r="S92" s="92">
        <f t="shared" si="134"/>
        <v>2181800</v>
      </c>
      <c r="T92" s="92">
        <f t="shared" si="134"/>
        <v>2373600</v>
      </c>
      <c r="U92" s="92">
        <f t="shared" si="134"/>
        <v>2969700</v>
      </c>
      <c r="V92" s="92">
        <f t="shared" si="134"/>
        <v>3651700</v>
      </c>
      <c r="W92" s="92">
        <f t="shared" si="134"/>
        <v>3578500</v>
      </c>
      <c r="X92" s="92">
        <f t="shared" si="134"/>
        <v>2334900</v>
      </c>
      <c r="Y92" s="92">
        <f t="shared" si="134"/>
        <v>966500</v>
      </c>
      <c r="Z92" s="92">
        <f t="shared" si="134"/>
        <v>2542800</v>
      </c>
      <c r="AA92" s="92">
        <f t="shared" si="134"/>
        <v>4163900</v>
      </c>
      <c r="AB92" s="92">
        <f t="shared" si="134"/>
        <v>3939500</v>
      </c>
      <c r="AC92" s="92">
        <f t="shared" si="134"/>
        <v>4388100</v>
      </c>
      <c r="AD92" s="92">
        <f t="shared" si="134"/>
        <v>4312000</v>
      </c>
      <c r="AE92" s="92">
        <f t="shared" si="134"/>
        <v>2941100</v>
      </c>
      <c r="AF92" s="92">
        <f t="shared" si="134"/>
        <v>1016400</v>
      </c>
      <c r="AG92" s="92">
        <f t="shared" si="134"/>
        <v>3045200</v>
      </c>
      <c r="AH92" s="93">
        <f t="shared" si="134"/>
        <v>0</v>
      </c>
    </row>
    <row r="93" spans="1:34" s="18" customFormat="1" x14ac:dyDescent="0.2">
      <c r="A93" s="239"/>
      <c r="B93" s="82" t="s">
        <v>45</v>
      </c>
      <c r="C93" s="121">
        <f>SUM(D93:AH93)</f>
        <v>24159400</v>
      </c>
      <c r="D93" s="116">
        <v>285800</v>
      </c>
      <c r="E93" s="28">
        <v>941400</v>
      </c>
      <c r="F93" s="28">
        <v>772900</v>
      </c>
      <c r="G93" s="28">
        <v>743500</v>
      </c>
      <c r="H93" s="28">
        <v>448700</v>
      </c>
      <c r="I93" s="28">
        <v>589300</v>
      </c>
      <c r="J93" s="28">
        <v>547100</v>
      </c>
      <c r="K93" s="28">
        <v>72000</v>
      </c>
      <c r="L93" s="28">
        <v>956900</v>
      </c>
      <c r="M93" s="28">
        <v>951900</v>
      </c>
      <c r="N93" s="28">
        <v>1144000</v>
      </c>
      <c r="O93" s="29">
        <v>811200</v>
      </c>
      <c r="P93" s="29">
        <v>907500</v>
      </c>
      <c r="Q93" s="29">
        <v>625900</v>
      </c>
      <c r="R93" s="29">
        <v>90200</v>
      </c>
      <c r="S93" s="29">
        <v>615200</v>
      </c>
      <c r="T93" s="29">
        <v>592100</v>
      </c>
      <c r="U93" s="29">
        <v>858900</v>
      </c>
      <c r="V93" s="29">
        <v>1143600</v>
      </c>
      <c r="W93" s="29">
        <v>902900</v>
      </c>
      <c r="X93" s="29">
        <v>734000</v>
      </c>
      <c r="Y93" s="29">
        <v>309000</v>
      </c>
      <c r="Z93" s="29">
        <v>776600</v>
      </c>
      <c r="AA93" s="29">
        <v>1599000</v>
      </c>
      <c r="AB93" s="29">
        <v>1473100</v>
      </c>
      <c r="AC93" s="29">
        <v>1539800</v>
      </c>
      <c r="AD93" s="29">
        <v>1443500</v>
      </c>
      <c r="AE93" s="29">
        <v>985300</v>
      </c>
      <c r="AF93" s="29">
        <v>285400</v>
      </c>
      <c r="AG93" s="29">
        <v>1012700</v>
      </c>
      <c r="AH93" s="70"/>
    </row>
    <row r="94" spans="1:34" s="18" customFormat="1" x14ac:dyDescent="0.2">
      <c r="A94" s="239"/>
      <c r="B94" s="82" t="s">
        <v>47</v>
      </c>
      <c r="C94" s="121">
        <f>SUM(D94:AH94)</f>
        <v>7264700</v>
      </c>
      <c r="D94" s="116">
        <v>252100</v>
      </c>
      <c r="E94" s="28">
        <v>162100</v>
      </c>
      <c r="F94" s="28">
        <v>289000</v>
      </c>
      <c r="G94" s="28">
        <v>417000</v>
      </c>
      <c r="H94" s="28">
        <v>164600</v>
      </c>
      <c r="I94" s="28">
        <v>118500</v>
      </c>
      <c r="J94" s="28">
        <v>300000</v>
      </c>
      <c r="K94" s="28">
        <v>139000</v>
      </c>
      <c r="L94" s="28">
        <v>198600</v>
      </c>
      <c r="M94" s="28">
        <v>314700</v>
      </c>
      <c r="N94" s="28">
        <v>416100</v>
      </c>
      <c r="O94" s="29">
        <v>306500</v>
      </c>
      <c r="P94" s="29">
        <v>217600</v>
      </c>
      <c r="Q94" s="29">
        <v>216000</v>
      </c>
      <c r="R94" s="29">
        <v>172300</v>
      </c>
      <c r="S94" s="29">
        <v>85600</v>
      </c>
      <c r="T94" s="29">
        <v>330500</v>
      </c>
      <c r="U94" s="29">
        <v>252200</v>
      </c>
      <c r="V94" s="29">
        <v>312100</v>
      </c>
      <c r="W94" s="29">
        <v>203100</v>
      </c>
      <c r="X94" s="29">
        <v>237000</v>
      </c>
      <c r="Y94" s="29">
        <v>76400</v>
      </c>
      <c r="Z94" s="29">
        <v>182000</v>
      </c>
      <c r="AA94" s="29">
        <v>203400</v>
      </c>
      <c r="AB94" s="29">
        <v>303500</v>
      </c>
      <c r="AC94" s="29">
        <v>305100</v>
      </c>
      <c r="AD94" s="29">
        <v>215500</v>
      </c>
      <c r="AE94" s="29">
        <v>308000</v>
      </c>
      <c r="AF94" s="29">
        <v>208000</v>
      </c>
      <c r="AG94" s="29">
        <v>358200</v>
      </c>
      <c r="AH94" s="70"/>
    </row>
    <row r="95" spans="1:34" s="18" customFormat="1" x14ac:dyDescent="0.2">
      <c r="A95" s="239"/>
      <c r="B95" s="82" t="s">
        <v>44</v>
      </c>
      <c r="C95" s="121">
        <f t="shared" ref="C95" si="135">SUM(D95:AH95)</f>
        <v>15198300</v>
      </c>
      <c r="D95" s="116">
        <v>224300</v>
      </c>
      <c r="E95" s="28">
        <v>432600</v>
      </c>
      <c r="F95" s="28">
        <v>517800</v>
      </c>
      <c r="G95" s="28">
        <v>379300</v>
      </c>
      <c r="H95" s="28">
        <v>311200</v>
      </c>
      <c r="I95" s="28">
        <v>536700</v>
      </c>
      <c r="J95" s="28">
        <v>330400</v>
      </c>
      <c r="K95" s="28">
        <v>58000</v>
      </c>
      <c r="L95" s="28">
        <v>443300</v>
      </c>
      <c r="M95" s="28">
        <v>585500</v>
      </c>
      <c r="N95" s="28">
        <v>733500</v>
      </c>
      <c r="O95" s="29">
        <v>590600</v>
      </c>
      <c r="P95" s="29">
        <v>628400</v>
      </c>
      <c r="Q95" s="29">
        <v>285200</v>
      </c>
      <c r="R95" s="29">
        <v>101200</v>
      </c>
      <c r="S95" s="29">
        <v>632400</v>
      </c>
      <c r="T95" s="29">
        <v>433500</v>
      </c>
      <c r="U95" s="29">
        <v>569400</v>
      </c>
      <c r="V95" s="29">
        <v>808700</v>
      </c>
      <c r="W95" s="29">
        <v>982700</v>
      </c>
      <c r="X95" s="29">
        <v>321200</v>
      </c>
      <c r="Y95" s="29">
        <v>157400</v>
      </c>
      <c r="Z95" s="29">
        <v>665100</v>
      </c>
      <c r="AA95" s="29">
        <v>766900</v>
      </c>
      <c r="AB95" s="29">
        <v>737500</v>
      </c>
      <c r="AC95" s="29">
        <v>895500</v>
      </c>
      <c r="AD95" s="29">
        <v>884200</v>
      </c>
      <c r="AE95" s="29">
        <v>431600</v>
      </c>
      <c r="AF95" s="29">
        <v>127000</v>
      </c>
      <c r="AG95" s="29">
        <v>627200</v>
      </c>
      <c r="AH95" s="70"/>
    </row>
    <row r="96" spans="1:34" s="18" customFormat="1" x14ac:dyDescent="0.2">
      <c r="A96" s="239"/>
      <c r="B96" s="82" t="s">
        <v>48</v>
      </c>
      <c r="C96" s="121">
        <f>SUM(D96:AH96)</f>
        <v>7518800</v>
      </c>
      <c r="D96" s="116">
        <f t="shared" ref="D96:P96" si="136">D98+D97</f>
        <v>0</v>
      </c>
      <c r="E96" s="28">
        <f t="shared" si="136"/>
        <v>186800</v>
      </c>
      <c r="F96" s="28">
        <f t="shared" si="136"/>
        <v>213400</v>
      </c>
      <c r="G96" s="28">
        <f t="shared" si="136"/>
        <v>196800</v>
      </c>
      <c r="H96" s="28">
        <f t="shared" si="136"/>
        <v>123300</v>
      </c>
      <c r="I96" s="28">
        <f t="shared" si="136"/>
        <v>309200</v>
      </c>
      <c r="J96" s="28">
        <f t="shared" si="136"/>
        <v>117000</v>
      </c>
      <c r="K96" s="28">
        <f t="shared" si="136"/>
        <v>0</v>
      </c>
      <c r="L96" s="28">
        <f t="shared" si="136"/>
        <v>280800</v>
      </c>
      <c r="M96" s="28">
        <f t="shared" si="136"/>
        <v>292000</v>
      </c>
      <c r="N96" s="28">
        <f t="shared" si="136"/>
        <v>468300</v>
      </c>
      <c r="O96" s="28">
        <f t="shared" si="136"/>
        <v>291800</v>
      </c>
      <c r="P96" s="28">
        <f t="shared" si="136"/>
        <v>272700</v>
      </c>
      <c r="Q96" s="28">
        <f t="shared" ref="Q96:AH96" si="137">Q97+Q98</f>
        <v>219700</v>
      </c>
      <c r="R96" s="28">
        <f t="shared" si="137"/>
        <v>0</v>
      </c>
      <c r="S96" s="28">
        <f t="shared" si="137"/>
        <v>309000</v>
      </c>
      <c r="T96" s="28">
        <f t="shared" si="137"/>
        <v>214600</v>
      </c>
      <c r="U96" s="28">
        <f t="shared" si="137"/>
        <v>447600</v>
      </c>
      <c r="V96" s="28">
        <f t="shared" si="137"/>
        <v>320100</v>
      </c>
      <c r="W96" s="28">
        <f t="shared" si="137"/>
        <v>558900</v>
      </c>
      <c r="X96" s="28">
        <f t="shared" si="137"/>
        <v>239500</v>
      </c>
      <c r="Y96" s="28">
        <f t="shared" si="137"/>
        <v>0</v>
      </c>
      <c r="Z96" s="28">
        <f t="shared" si="137"/>
        <v>240200</v>
      </c>
      <c r="AA96" s="28">
        <f t="shared" si="137"/>
        <v>382400</v>
      </c>
      <c r="AB96" s="28">
        <f t="shared" si="137"/>
        <v>383400</v>
      </c>
      <c r="AC96" s="28">
        <f t="shared" si="137"/>
        <v>363300</v>
      </c>
      <c r="AD96" s="28">
        <f t="shared" si="137"/>
        <v>484800</v>
      </c>
      <c r="AE96" s="28">
        <f t="shared" si="137"/>
        <v>292400</v>
      </c>
      <c r="AF96" s="28">
        <f t="shared" si="137"/>
        <v>0</v>
      </c>
      <c r="AG96" s="28">
        <f t="shared" si="137"/>
        <v>310800</v>
      </c>
      <c r="AH96" s="71">
        <f t="shared" si="137"/>
        <v>0</v>
      </c>
    </row>
    <row r="97" spans="1:37" s="18" customFormat="1" x14ac:dyDescent="0.2">
      <c r="A97" s="239"/>
      <c r="B97" s="83" t="s">
        <v>11</v>
      </c>
      <c r="C97" s="122">
        <f>SUM(D97:AH97)</f>
        <v>2757100</v>
      </c>
      <c r="D97" s="117">
        <v>0</v>
      </c>
      <c r="E97" s="30">
        <v>80300</v>
      </c>
      <c r="F97" s="30">
        <v>106400</v>
      </c>
      <c r="G97" s="30">
        <v>91100</v>
      </c>
      <c r="H97" s="30">
        <v>51200</v>
      </c>
      <c r="I97" s="30">
        <v>91200</v>
      </c>
      <c r="J97" s="30">
        <v>27000</v>
      </c>
      <c r="K97" s="30">
        <v>0</v>
      </c>
      <c r="L97" s="30">
        <v>123300</v>
      </c>
      <c r="M97" s="30">
        <v>60100</v>
      </c>
      <c r="N97" s="30">
        <v>158000</v>
      </c>
      <c r="O97" s="31">
        <v>86600</v>
      </c>
      <c r="P97" s="31">
        <v>61000</v>
      </c>
      <c r="Q97" s="31">
        <v>82100</v>
      </c>
      <c r="R97" s="31">
        <v>0</v>
      </c>
      <c r="S97" s="31">
        <v>107400</v>
      </c>
      <c r="T97" s="31">
        <v>81000</v>
      </c>
      <c r="U97" s="31">
        <v>129400</v>
      </c>
      <c r="V97" s="31">
        <v>99300</v>
      </c>
      <c r="W97" s="31">
        <v>231600</v>
      </c>
      <c r="X97" s="31">
        <v>98300</v>
      </c>
      <c r="Y97" s="31">
        <v>0</v>
      </c>
      <c r="Z97" s="31">
        <v>130400</v>
      </c>
      <c r="AA97" s="31">
        <v>160300</v>
      </c>
      <c r="AB97" s="31">
        <v>102200</v>
      </c>
      <c r="AC97" s="31">
        <v>57600</v>
      </c>
      <c r="AD97" s="31">
        <v>257800</v>
      </c>
      <c r="AE97" s="31">
        <v>193400</v>
      </c>
      <c r="AF97" s="31">
        <v>0</v>
      </c>
      <c r="AG97" s="31">
        <v>90100</v>
      </c>
      <c r="AH97" s="72"/>
    </row>
    <row r="98" spans="1:37" s="32" customFormat="1" x14ac:dyDescent="0.2">
      <c r="A98" s="239"/>
      <c r="B98" s="83" t="s">
        <v>10</v>
      </c>
      <c r="C98" s="122">
        <f>SUM(D98:AH98)</f>
        <v>4761700</v>
      </c>
      <c r="D98" s="117">
        <v>0</v>
      </c>
      <c r="E98" s="30">
        <v>106500</v>
      </c>
      <c r="F98" s="30">
        <v>107000</v>
      </c>
      <c r="G98" s="30">
        <v>105700</v>
      </c>
      <c r="H98" s="30">
        <v>72100</v>
      </c>
      <c r="I98" s="30">
        <v>218000</v>
      </c>
      <c r="J98" s="30">
        <v>90000</v>
      </c>
      <c r="K98" s="30">
        <v>0</v>
      </c>
      <c r="L98" s="30">
        <v>157500</v>
      </c>
      <c r="M98" s="30">
        <v>231900</v>
      </c>
      <c r="N98" s="30">
        <v>310300</v>
      </c>
      <c r="O98" s="31">
        <v>205200</v>
      </c>
      <c r="P98" s="31">
        <v>211700</v>
      </c>
      <c r="Q98" s="31">
        <v>137600</v>
      </c>
      <c r="R98" s="31">
        <v>0</v>
      </c>
      <c r="S98" s="31">
        <v>201600</v>
      </c>
      <c r="T98" s="31">
        <v>133600</v>
      </c>
      <c r="U98" s="31">
        <v>318200</v>
      </c>
      <c r="V98" s="31">
        <v>220800</v>
      </c>
      <c r="W98" s="31">
        <v>327300</v>
      </c>
      <c r="X98" s="31">
        <v>141200</v>
      </c>
      <c r="Y98" s="31">
        <v>0</v>
      </c>
      <c r="Z98" s="31">
        <v>109800</v>
      </c>
      <c r="AA98" s="31">
        <v>222100</v>
      </c>
      <c r="AB98" s="31">
        <v>281200</v>
      </c>
      <c r="AC98" s="31">
        <v>305700</v>
      </c>
      <c r="AD98" s="31">
        <v>227000</v>
      </c>
      <c r="AE98" s="31">
        <v>99000</v>
      </c>
      <c r="AF98" s="31">
        <v>0</v>
      </c>
      <c r="AG98" s="31">
        <v>220700</v>
      </c>
      <c r="AH98" s="72"/>
    </row>
    <row r="99" spans="1:37" s="32" customFormat="1" x14ac:dyDescent="0.2">
      <c r="A99" s="239"/>
      <c r="B99" s="82" t="s">
        <v>46</v>
      </c>
      <c r="C99" s="121">
        <f t="shared" ref="C99" si="138">SUM(D99:AH99)</f>
        <v>11647600</v>
      </c>
      <c r="D99" s="116">
        <v>188100</v>
      </c>
      <c r="E99" s="28">
        <v>357600</v>
      </c>
      <c r="F99" s="28">
        <v>457100</v>
      </c>
      <c r="G99" s="28">
        <v>323100</v>
      </c>
      <c r="H99" s="28">
        <v>417500</v>
      </c>
      <c r="I99" s="28">
        <v>381400</v>
      </c>
      <c r="J99" s="28">
        <v>179000</v>
      </c>
      <c r="K99" s="28">
        <v>111200</v>
      </c>
      <c r="L99" s="28">
        <v>252500</v>
      </c>
      <c r="M99" s="28">
        <v>465300</v>
      </c>
      <c r="N99" s="28">
        <v>408900</v>
      </c>
      <c r="O99" s="29">
        <v>511600</v>
      </c>
      <c r="P99" s="29">
        <v>318100</v>
      </c>
      <c r="Q99" s="29">
        <v>273300</v>
      </c>
      <c r="R99" s="29">
        <v>102600</v>
      </c>
      <c r="S99" s="29">
        <v>275000</v>
      </c>
      <c r="T99" s="29">
        <v>483600</v>
      </c>
      <c r="U99" s="29">
        <v>389800</v>
      </c>
      <c r="V99" s="29">
        <v>611400</v>
      </c>
      <c r="W99" s="29">
        <v>459200</v>
      </c>
      <c r="X99" s="29">
        <v>429600</v>
      </c>
      <c r="Y99" s="29">
        <v>293100</v>
      </c>
      <c r="Z99" s="29">
        <v>448600</v>
      </c>
      <c r="AA99" s="29">
        <v>826200</v>
      </c>
      <c r="AB99" s="29">
        <v>519300</v>
      </c>
      <c r="AC99" s="29">
        <v>563200</v>
      </c>
      <c r="AD99" s="29">
        <v>634900</v>
      </c>
      <c r="AE99" s="29">
        <v>430200</v>
      </c>
      <c r="AF99" s="29">
        <v>194000</v>
      </c>
      <c r="AG99" s="29">
        <v>342200</v>
      </c>
      <c r="AH99" s="70"/>
    </row>
    <row r="100" spans="1:37" s="18" customFormat="1" x14ac:dyDescent="0.2">
      <c r="A100" s="239"/>
      <c r="B100" s="82" t="s">
        <v>51</v>
      </c>
      <c r="C100" s="121">
        <f>SUM(D100:AH100)</f>
        <v>0</v>
      </c>
      <c r="D100" s="116">
        <v>0</v>
      </c>
      <c r="E100" s="28">
        <v>0</v>
      </c>
      <c r="F100" s="28">
        <v>0</v>
      </c>
      <c r="G100" s="28">
        <v>0</v>
      </c>
      <c r="H100" s="28">
        <v>0</v>
      </c>
      <c r="I100" s="28">
        <v>0</v>
      </c>
      <c r="J100" s="28">
        <v>0</v>
      </c>
      <c r="K100" s="28">
        <v>0</v>
      </c>
      <c r="L100" s="28">
        <v>0</v>
      </c>
      <c r="M100" s="28">
        <v>0</v>
      </c>
      <c r="N100" s="28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29">
        <v>0</v>
      </c>
      <c r="Y100" s="29">
        <v>0</v>
      </c>
      <c r="Z100" s="29">
        <v>0</v>
      </c>
      <c r="AA100" s="29">
        <v>0</v>
      </c>
      <c r="AB100" s="29">
        <v>0</v>
      </c>
      <c r="AC100" s="29">
        <v>0</v>
      </c>
      <c r="AD100" s="29">
        <v>0</v>
      </c>
      <c r="AE100" s="29">
        <v>0</v>
      </c>
      <c r="AF100" s="29">
        <v>0</v>
      </c>
      <c r="AG100" s="29">
        <v>0</v>
      </c>
      <c r="AH100" s="70"/>
    </row>
    <row r="101" spans="1:37" s="18" customFormat="1" x14ac:dyDescent="0.2">
      <c r="A101" s="239"/>
      <c r="B101" s="82" t="s">
        <v>52</v>
      </c>
      <c r="C101" s="121">
        <f>SUM(D101:AH101)</f>
        <v>44500</v>
      </c>
      <c r="D101" s="116">
        <v>0</v>
      </c>
      <c r="E101" s="28">
        <v>0</v>
      </c>
      <c r="F101" s="28">
        <v>0</v>
      </c>
      <c r="G101" s="28">
        <v>0</v>
      </c>
      <c r="H101" s="28">
        <v>3000</v>
      </c>
      <c r="I101" s="28">
        <v>5000</v>
      </c>
      <c r="J101" s="28">
        <v>8000</v>
      </c>
      <c r="K101" s="28">
        <v>0</v>
      </c>
      <c r="L101" s="28">
        <v>5000</v>
      </c>
      <c r="M101" s="28">
        <v>0</v>
      </c>
      <c r="N101" s="28">
        <v>0</v>
      </c>
      <c r="O101" s="29">
        <v>5000</v>
      </c>
      <c r="P101" s="29">
        <v>2500</v>
      </c>
      <c r="Q101" s="29">
        <v>8000</v>
      </c>
      <c r="R101" s="29">
        <v>0</v>
      </c>
      <c r="S101" s="29">
        <v>8000</v>
      </c>
      <c r="T101" s="29">
        <v>0</v>
      </c>
      <c r="U101" s="29">
        <v>0</v>
      </c>
      <c r="V101" s="29">
        <v>0</v>
      </c>
      <c r="W101" s="29">
        <v>0</v>
      </c>
      <c r="X101" s="29">
        <v>0</v>
      </c>
      <c r="Y101" s="29">
        <v>0</v>
      </c>
      <c r="Z101" s="29">
        <v>0</v>
      </c>
      <c r="AA101" s="29">
        <v>0</v>
      </c>
      <c r="AB101" s="29">
        <v>0</v>
      </c>
      <c r="AC101" s="29">
        <v>0</v>
      </c>
      <c r="AD101" s="29">
        <v>0</v>
      </c>
      <c r="AE101" s="29">
        <v>0</v>
      </c>
      <c r="AF101" s="29">
        <v>0</v>
      </c>
      <c r="AG101" s="29">
        <v>0</v>
      </c>
      <c r="AH101" s="70"/>
    </row>
    <row r="102" spans="1:37" s="18" customFormat="1" x14ac:dyDescent="0.2">
      <c r="A102" s="239"/>
      <c r="B102" s="82" t="s">
        <v>49</v>
      </c>
      <c r="C102" s="121">
        <f t="shared" ref="C102:C103" si="139">SUM(D102:AH102)</f>
        <v>3341900</v>
      </c>
      <c r="D102" s="116">
        <v>30000</v>
      </c>
      <c r="E102" s="28">
        <v>27100</v>
      </c>
      <c r="F102" s="28">
        <v>188000</v>
      </c>
      <c r="G102" s="28">
        <v>95700</v>
      </c>
      <c r="H102" s="28">
        <v>29500</v>
      </c>
      <c r="I102" s="28">
        <v>91500</v>
      </c>
      <c r="J102" s="28">
        <v>62600</v>
      </c>
      <c r="K102" s="28">
        <v>18000</v>
      </c>
      <c r="L102" s="28">
        <v>27000</v>
      </c>
      <c r="M102" s="28">
        <v>166800</v>
      </c>
      <c r="N102" s="28">
        <v>97600</v>
      </c>
      <c r="O102" s="29">
        <v>130800</v>
      </c>
      <c r="P102" s="29">
        <v>140100</v>
      </c>
      <c r="Q102" s="29">
        <v>123000</v>
      </c>
      <c r="R102" s="29">
        <v>11000</v>
      </c>
      <c r="S102" s="29">
        <v>204100</v>
      </c>
      <c r="T102" s="29">
        <v>197100</v>
      </c>
      <c r="U102" s="29">
        <v>185500</v>
      </c>
      <c r="V102" s="29">
        <v>129900</v>
      </c>
      <c r="W102" s="29">
        <v>170000</v>
      </c>
      <c r="X102" s="29">
        <v>154200</v>
      </c>
      <c r="Y102" s="29">
        <v>81000</v>
      </c>
      <c r="Z102" s="29">
        <v>70100</v>
      </c>
      <c r="AA102" s="29">
        <v>82100</v>
      </c>
      <c r="AB102" s="29">
        <v>130700</v>
      </c>
      <c r="AC102" s="29">
        <v>162800</v>
      </c>
      <c r="AD102" s="29">
        <v>260400</v>
      </c>
      <c r="AE102" s="29">
        <v>133200</v>
      </c>
      <c r="AF102" s="29">
        <v>30000</v>
      </c>
      <c r="AG102" s="29">
        <v>112100</v>
      </c>
      <c r="AH102" s="70"/>
    </row>
    <row r="103" spans="1:37" s="18" customFormat="1" ht="13.5" thickBot="1" x14ac:dyDescent="0.25">
      <c r="A103" s="250"/>
      <c r="B103" s="94" t="s">
        <v>50</v>
      </c>
      <c r="C103" s="123">
        <f t="shared" si="139"/>
        <v>6747800</v>
      </c>
      <c r="D103" s="118">
        <v>10100</v>
      </c>
      <c r="E103" s="95">
        <v>178200</v>
      </c>
      <c r="F103" s="95">
        <v>243100</v>
      </c>
      <c r="G103" s="95">
        <v>137600</v>
      </c>
      <c r="H103" s="95">
        <v>113500</v>
      </c>
      <c r="I103" s="95">
        <v>150100</v>
      </c>
      <c r="J103" s="95">
        <v>75000</v>
      </c>
      <c r="K103" s="95">
        <v>41500</v>
      </c>
      <c r="L103" s="95">
        <v>213900</v>
      </c>
      <c r="M103" s="95">
        <v>425800</v>
      </c>
      <c r="N103" s="95">
        <v>325900</v>
      </c>
      <c r="O103" s="96">
        <v>345800</v>
      </c>
      <c r="P103" s="96">
        <v>283000</v>
      </c>
      <c r="Q103" s="96">
        <v>202000</v>
      </c>
      <c r="R103" s="96">
        <v>47100</v>
      </c>
      <c r="S103" s="96">
        <v>52500</v>
      </c>
      <c r="T103" s="96">
        <v>122200</v>
      </c>
      <c r="U103" s="96">
        <v>266300</v>
      </c>
      <c r="V103" s="96">
        <v>325900</v>
      </c>
      <c r="W103" s="96">
        <v>301700</v>
      </c>
      <c r="X103" s="96">
        <v>219400</v>
      </c>
      <c r="Y103" s="96">
        <v>49600</v>
      </c>
      <c r="Z103" s="96">
        <v>160200</v>
      </c>
      <c r="AA103" s="96">
        <v>303900</v>
      </c>
      <c r="AB103" s="96">
        <v>392000</v>
      </c>
      <c r="AC103" s="96">
        <v>558400</v>
      </c>
      <c r="AD103" s="96">
        <v>388700</v>
      </c>
      <c r="AE103" s="96">
        <v>360400</v>
      </c>
      <c r="AF103" s="96">
        <v>172000</v>
      </c>
      <c r="AG103" s="96">
        <v>282000</v>
      </c>
      <c r="AH103" s="97"/>
    </row>
    <row r="104" spans="1:37" s="27" customFormat="1" x14ac:dyDescent="0.2">
      <c r="A104" s="238" t="s">
        <v>58</v>
      </c>
      <c r="B104" s="81" t="s">
        <v>9</v>
      </c>
      <c r="C104" s="124">
        <f>C105+C106+C107+C108+C111+C112+C113+C114+C115</f>
        <v>103000000</v>
      </c>
      <c r="D104" s="80">
        <f>D105+D106+D107+D108+D111+D112+D113+D114+D115</f>
        <v>0</v>
      </c>
      <c r="E104" s="78">
        <f t="shared" ref="E104:AG104" si="140">E105+E106+E107+E108+E111+E112+E113+E114+E115</f>
        <v>4905000</v>
      </c>
      <c r="F104" s="78">
        <f t="shared" si="140"/>
        <v>4905000</v>
      </c>
      <c r="G104" s="78">
        <f t="shared" si="140"/>
        <v>4905000</v>
      </c>
      <c r="H104" s="78">
        <f t="shared" si="140"/>
        <v>4905000</v>
      </c>
      <c r="I104" s="78">
        <f t="shared" si="140"/>
        <v>4905000</v>
      </c>
      <c r="J104" s="78">
        <f t="shared" si="140"/>
        <v>0</v>
      </c>
      <c r="K104" s="78">
        <f t="shared" si="140"/>
        <v>0</v>
      </c>
      <c r="L104" s="78">
        <f t="shared" si="140"/>
        <v>4905000</v>
      </c>
      <c r="M104" s="78">
        <f t="shared" si="140"/>
        <v>4905000</v>
      </c>
      <c r="N104" s="78">
        <f t="shared" si="140"/>
        <v>4905000</v>
      </c>
      <c r="O104" s="78">
        <f t="shared" si="140"/>
        <v>4905000</v>
      </c>
      <c r="P104" s="78">
        <f t="shared" si="140"/>
        <v>4905000</v>
      </c>
      <c r="Q104" s="78">
        <f t="shared" si="140"/>
        <v>0</v>
      </c>
      <c r="R104" s="78">
        <f t="shared" si="140"/>
        <v>0</v>
      </c>
      <c r="S104" s="78">
        <f t="shared" si="140"/>
        <v>4905000</v>
      </c>
      <c r="T104" s="78">
        <f t="shared" si="140"/>
        <v>4905000</v>
      </c>
      <c r="U104" s="78">
        <f t="shared" si="140"/>
        <v>4905000</v>
      </c>
      <c r="V104" s="78">
        <f t="shared" si="140"/>
        <v>4905000</v>
      </c>
      <c r="W104" s="78">
        <f t="shared" si="140"/>
        <v>4905000</v>
      </c>
      <c r="X104" s="78">
        <f t="shared" si="140"/>
        <v>0</v>
      </c>
      <c r="Y104" s="78">
        <f t="shared" si="140"/>
        <v>0</v>
      </c>
      <c r="Z104" s="78">
        <f t="shared" si="140"/>
        <v>4905000</v>
      </c>
      <c r="AA104" s="78">
        <f t="shared" si="140"/>
        <v>4905000</v>
      </c>
      <c r="AB104" s="78">
        <f t="shared" si="140"/>
        <v>4905000</v>
      </c>
      <c r="AC104" s="78">
        <f t="shared" si="140"/>
        <v>4905000</v>
      </c>
      <c r="AD104" s="78">
        <f t="shared" si="140"/>
        <v>4905000</v>
      </c>
      <c r="AE104" s="78">
        <f t="shared" si="140"/>
        <v>0</v>
      </c>
      <c r="AF104" s="78">
        <f t="shared" si="140"/>
        <v>0</v>
      </c>
      <c r="AG104" s="78">
        <f t="shared" si="140"/>
        <v>4900000</v>
      </c>
      <c r="AH104" s="88">
        <f t="shared" ref="AH104" si="141">AH107+AH105+AH111+AH106+AH108+AH114+AH115+AH112+AH113</f>
        <v>0</v>
      </c>
    </row>
    <row r="105" spans="1:37" s="18" customFormat="1" x14ac:dyDescent="0.2">
      <c r="A105" s="239"/>
      <c r="B105" s="82" t="s">
        <v>45</v>
      </c>
      <c r="C105" s="121">
        <f>SUM(D105:AH105)</f>
        <v>35000000</v>
      </c>
      <c r="D105" s="116">
        <v>0</v>
      </c>
      <c r="E105" s="28">
        <v>1667000</v>
      </c>
      <c r="F105" s="28">
        <v>1667000</v>
      </c>
      <c r="G105" s="28">
        <v>1667000</v>
      </c>
      <c r="H105" s="28">
        <v>1667000</v>
      </c>
      <c r="I105" s="28">
        <v>1667000</v>
      </c>
      <c r="J105" s="28">
        <v>0</v>
      </c>
      <c r="K105" s="28">
        <v>0</v>
      </c>
      <c r="L105" s="28">
        <v>1667000</v>
      </c>
      <c r="M105" s="28">
        <v>1667000</v>
      </c>
      <c r="N105" s="28">
        <v>1667000</v>
      </c>
      <c r="O105" s="28">
        <v>1667000</v>
      </c>
      <c r="P105" s="28">
        <v>1667000</v>
      </c>
      <c r="Q105" s="29">
        <v>0</v>
      </c>
      <c r="R105" s="29">
        <v>0</v>
      </c>
      <c r="S105" s="28">
        <v>1667000</v>
      </c>
      <c r="T105" s="28">
        <v>1667000</v>
      </c>
      <c r="U105" s="28">
        <v>1667000</v>
      </c>
      <c r="V105" s="28">
        <v>1667000</v>
      </c>
      <c r="W105" s="28">
        <v>1667000</v>
      </c>
      <c r="X105" s="29">
        <v>0</v>
      </c>
      <c r="Y105" s="29">
        <v>0</v>
      </c>
      <c r="Z105" s="28">
        <v>1667000</v>
      </c>
      <c r="AA105" s="28">
        <v>1667000</v>
      </c>
      <c r="AB105" s="28">
        <v>1667000</v>
      </c>
      <c r="AC105" s="28">
        <v>1667000</v>
      </c>
      <c r="AD105" s="28">
        <v>1667000</v>
      </c>
      <c r="AE105" s="29">
        <v>0</v>
      </c>
      <c r="AF105" s="29">
        <v>0</v>
      </c>
      <c r="AG105" s="28">
        <v>1660000</v>
      </c>
      <c r="AH105" s="73"/>
    </row>
    <row r="106" spans="1:37" s="18" customFormat="1" x14ac:dyDescent="0.2">
      <c r="A106" s="239"/>
      <c r="B106" s="82" t="s">
        <v>47</v>
      </c>
      <c r="C106" s="121">
        <f>SUM(D106:AH106)</f>
        <v>11000000</v>
      </c>
      <c r="D106" s="116">
        <v>0</v>
      </c>
      <c r="E106" s="28">
        <v>524000</v>
      </c>
      <c r="F106" s="28">
        <v>524000</v>
      </c>
      <c r="G106" s="28">
        <v>524000</v>
      </c>
      <c r="H106" s="28">
        <v>524000</v>
      </c>
      <c r="I106" s="28">
        <v>524000</v>
      </c>
      <c r="J106" s="28">
        <v>0</v>
      </c>
      <c r="K106" s="28">
        <v>0</v>
      </c>
      <c r="L106" s="28">
        <v>524000</v>
      </c>
      <c r="M106" s="28">
        <v>524000</v>
      </c>
      <c r="N106" s="28">
        <v>524000</v>
      </c>
      <c r="O106" s="28">
        <v>524000</v>
      </c>
      <c r="P106" s="28">
        <v>524000</v>
      </c>
      <c r="Q106" s="29">
        <v>0</v>
      </c>
      <c r="R106" s="29">
        <v>0</v>
      </c>
      <c r="S106" s="28">
        <v>524000</v>
      </c>
      <c r="T106" s="28">
        <v>524000</v>
      </c>
      <c r="U106" s="28">
        <v>524000</v>
      </c>
      <c r="V106" s="28">
        <v>524000</v>
      </c>
      <c r="W106" s="28">
        <v>524000</v>
      </c>
      <c r="X106" s="29">
        <v>0</v>
      </c>
      <c r="Y106" s="29">
        <v>0</v>
      </c>
      <c r="Z106" s="28">
        <v>524000</v>
      </c>
      <c r="AA106" s="28">
        <v>524000</v>
      </c>
      <c r="AB106" s="28">
        <v>524000</v>
      </c>
      <c r="AC106" s="28">
        <v>524000</v>
      </c>
      <c r="AD106" s="28">
        <v>524000</v>
      </c>
      <c r="AE106" s="29">
        <v>0</v>
      </c>
      <c r="AF106" s="29">
        <v>0</v>
      </c>
      <c r="AG106" s="28">
        <v>520000</v>
      </c>
      <c r="AH106" s="73"/>
    </row>
    <row r="107" spans="1:37" s="18" customFormat="1" x14ac:dyDescent="0.2">
      <c r="A107" s="239"/>
      <c r="B107" s="82" t="s">
        <v>44</v>
      </c>
      <c r="C107" s="121">
        <f t="shared" ref="C107:C115" si="142">SUM(D107:AH107)</f>
        <v>18000000</v>
      </c>
      <c r="D107" s="116">
        <v>0</v>
      </c>
      <c r="E107" s="28">
        <v>857000</v>
      </c>
      <c r="F107" s="28">
        <v>857000</v>
      </c>
      <c r="G107" s="28">
        <v>857000</v>
      </c>
      <c r="H107" s="28">
        <v>857000</v>
      </c>
      <c r="I107" s="28">
        <v>857000</v>
      </c>
      <c r="J107" s="28">
        <v>0</v>
      </c>
      <c r="K107" s="28">
        <v>0</v>
      </c>
      <c r="L107" s="28">
        <v>857000</v>
      </c>
      <c r="M107" s="28">
        <v>857000</v>
      </c>
      <c r="N107" s="28">
        <v>857000</v>
      </c>
      <c r="O107" s="28">
        <v>857000</v>
      </c>
      <c r="P107" s="28">
        <v>857000</v>
      </c>
      <c r="Q107" s="29">
        <v>0</v>
      </c>
      <c r="R107" s="29">
        <v>0</v>
      </c>
      <c r="S107" s="28">
        <v>857000</v>
      </c>
      <c r="T107" s="28">
        <v>857000</v>
      </c>
      <c r="U107" s="28">
        <v>857000</v>
      </c>
      <c r="V107" s="28">
        <v>857000</v>
      </c>
      <c r="W107" s="28">
        <v>857000</v>
      </c>
      <c r="X107" s="29">
        <v>0</v>
      </c>
      <c r="Y107" s="29">
        <v>0</v>
      </c>
      <c r="Z107" s="28">
        <v>857000</v>
      </c>
      <c r="AA107" s="28">
        <v>857000</v>
      </c>
      <c r="AB107" s="28">
        <v>857000</v>
      </c>
      <c r="AC107" s="28">
        <v>857000</v>
      </c>
      <c r="AD107" s="28">
        <v>857000</v>
      </c>
      <c r="AE107" s="29">
        <v>0</v>
      </c>
      <c r="AF107" s="29">
        <v>0</v>
      </c>
      <c r="AG107" s="28">
        <v>860000</v>
      </c>
      <c r="AH107" s="73"/>
    </row>
    <row r="108" spans="1:37" s="18" customFormat="1" x14ac:dyDescent="0.2">
      <c r="A108" s="239"/>
      <c r="B108" s="82" t="s">
        <v>48</v>
      </c>
      <c r="C108" s="121">
        <f>SUM(D108:AH108)</f>
        <v>11000000</v>
      </c>
      <c r="D108" s="116">
        <f>D110+D109</f>
        <v>0</v>
      </c>
      <c r="E108" s="28">
        <f>E110+E109</f>
        <v>524000</v>
      </c>
      <c r="F108" s="28">
        <f t="shared" ref="F108:I108" si="143">F110+F109</f>
        <v>524000</v>
      </c>
      <c r="G108" s="28">
        <f t="shared" si="143"/>
        <v>524000</v>
      </c>
      <c r="H108" s="28">
        <f t="shared" si="143"/>
        <v>524000</v>
      </c>
      <c r="I108" s="28">
        <f t="shared" si="143"/>
        <v>524000</v>
      </c>
      <c r="J108" s="28">
        <f>J110+J109</f>
        <v>0</v>
      </c>
      <c r="K108" s="28">
        <f>K110+K109</f>
        <v>0</v>
      </c>
      <c r="L108" s="28">
        <f t="shared" ref="L108:P108" si="144">L110+L109</f>
        <v>524000</v>
      </c>
      <c r="M108" s="28">
        <f t="shared" si="144"/>
        <v>524000</v>
      </c>
      <c r="N108" s="28">
        <f t="shared" si="144"/>
        <v>524000</v>
      </c>
      <c r="O108" s="28">
        <f t="shared" si="144"/>
        <v>524000</v>
      </c>
      <c r="P108" s="28">
        <f t="shared" si="144"/>
        <v>524000</v>
      </c>
      <c r="Q108" s="28">
        <f t="shared" ref="Q108:AH108" si="145">Q110+Q109</f>
        <v>0</v>
      </c>
      <c r="R108" s="28">
        <f t="shared" si="145"/>
        <v>0</v>
      </c>
      <c r="S108" s="28">
        <f t="shared" si="145"/>
        <v>524000</v>
      </c>
      <c r="T108" s="28">
        <f t="shared" si="145"/>
        <v>524000</v>
      </c>
      <c r="U108" s="28">
        <f t="shared" si="145"/>
        <v>524000</v>
      </c>
      <c r="V108" s="28">
        <f>V110+V109</f>
        <v>524000</v>
      </c>
      <c r="W108" s="28">
        <f t="shared" si="145"/>
        <v>524000</v>
      </c>
      <c r="X108" s="28">
        <f t="shared" ref="X108:AD108" si="146">X110+X109</f>
        <v>0</v>
      </c>
      <c r="Y108" s="28">
        <f t="shared" si="146"/>
        <v>0</v>
      </c>
      <c r="Z108" s="28">
        <f t="shared" si="146"/>
        <v>524000</v>
      </c>
      <c r="AA108" s="28">
        <f t="shared" si="146"/>
        <v>524000</v>
      </c>
      <c r="AB108" s="28">
        <f t="shared" si="146"/>
        <v>524000</v>
      </c>
      <c r="AC108" s="28">
        <f t="shared" si="146"/>
        <v>524000</v>
      </c>
      <c r="AD108" s="28">
        <f t="shared" si="146"/>
        <v>524000</v>
      </c>
      <c r="AE108" s="28">
        <f t="shared" si="145"/>
        <v>0</v>
      </c>
      <c r="AF108" s="28">
        <f t="shared" si="145"/>
        <v>0</v>
      </c>
      <c r="AG108" s="28">
        <f t="shared" si="145"/>
        <v>520000</v>
      </c>
      <c r="AH108" s="74">
        <f t="shared" si="145"/>
        <v>0</v>
      </c>
    </row>
    <row r="109" spans="1:37" s="32" customFormat="1" x14ac:dyDescent="0.2">
      <c r="A109" s="239"/>
      <c r="B109" s="83" t="s">
        <v>11</v>
      </c>
      <c r="C109" s="122">
        <f>SUM(D109:AH109)</f>
        <v>4092000</v>
      </c>
      <c r="D109" s="117">
        <v>0</v>
      </c>
      <c r="E109" s="30">
        <v>195000</v>
      </c>
      <c r="F109" s="30">
        <v>195000</v>
      </c>
      <c r="G109" s="30">
        <v>195000</v>
      </c>
      <c r="H109" s="30">
        <v>195000</v>
      </c>
      <c r="I109" s="30">
        <v>195000</v>
      </c>
      <c r="J109" s="30">
        <v>0</v>
      </c>
      <c r="K109" s="30">
        <v>0</v>
      </c>
      <c r="L109" s="30">
        <v>195000</v>
      </c>
      <c r="M109" s="30">
        <v>195000</v>
      </c>
      <c r="N109" s="30">
        <v>195000</v>
      </c>
      <c r="O109" s="30">
        <v>195000</v>
      </c>
      <c r="P109" s="30">
        <v>195000</v>
      </c>
      <c r="Q109" s="31">
        <v>0</v>
      </c>
      <c r="R109" s="31">
        <v>0</v>
      </c>
      <c r="S109" s="30">
        <v>195000</v>
      </c>
      <c r="T109" s="30">
        <v>195000</v>
      </c>
      <c r="U109" s="30">
        <v>195000</v>
      </c>
      <c r="V109" s="30">
        <v>195000</v>
      </c>
      <c r="W109" s="30">
        <v>195000</v>
      </c>
      <c r="X109" s="31">
        <v>0</v>
      </c>
      <c r="Y109" s="31">
        <v>0</v>
      </c>
      <c r="Z109" s="30">
        <v>195000</v>
      </c>
      <c r="AA109" s="30">
        <v>195000</v>
      </c>
      <c r="AB109" s="30">
        <v>195000</v>
      </c>
      <c r="AC109" s="30">
        <v>195000</v>
      </c>
      <c r="AD109" s="30">
        <v>195000</v>
      </c>
      <c r="AE109" s="31">
        <v>0</v>
      </c>
      <c r="AF109" s="31">
        <v>0</v>
      </c>
      <c r="AG109" s="30">
        <v>192000</v>
      </c>
      <c r="AH109" s="75"/>
      <c r="AK109" s="18"/>
    </row>
    <row r="110" spans="1:37" s="32" customFormat="1" x14ac:dyDescent="0.2">
      <c r="A110" s="239"/>
      <c r="B110" s="83" t="s">
        <v>10</v>
      </c>
      <c r="C110" s="122">
        <f>SUM(D110:AH110)</f>
        <v>6908000</v>
      </c>
      <c r="D110" s="117">
        <v>0</v>
      </c>
      <c r="E110" s="30">
        <v>329000</v>
      </c>
      <c r="F110" s="30">
        <v>329000</v>
      </c>
      <c r="G110" s="30">
        <v>329000</v>
      </c>
      <c r="H110" s="30">
        <v>329000</v>
      </c>
      <c r="I110" s="30">
        <v>329000</v>
      </c>
      <c r="J110" s="30">
        <v>0</v>
      </c>
      <c r="K110" s="30">
        <v>0</v>
      </c>
      <c r="L110" s="30">
        <v>329000</v>
      </c>
      <c r="M110" s="30">
        <v>329000</v>
      </c>
      <c r="N110" s="30">
        <v>329000</v>
      </c>
      <c r="O110" s="30">
        <v>329000</v>
      </c>
      <c r="P110" s="30">
        <v>329000</v>
      </c>
      <c r="Q110" s="31">
        <v>0</v>
      </c>
      <c r="R110" s="31">
        <v>0</v>
      </c>
      <c r="S110" s="30">
        <v>329000</v>
      </c>
      <c r="T110" s="30">
        <v>329000</v>
      </c>
      <c r="U110" s="30">
        <v>329000</v>
      </c>
      <c r="V110" s="30">
        <v>329000</v>
      </c>
      <c r="W110" s="30">
        <v>329000</v>
      </c>
      <c r="X110" s="31">
        <v>0</v>
      </c>
      <c r="Y110" s="31">
        <v>0</v>
      </c>
      <c r="Z110" s="30">
        <v>329000</v>
      </c>
      <c r="AA110" s="30">
        <v>329000</v>
      </c>
      <c r="AB110" s="30">
        <v>329000</v>
      </c>
      <c r="AC110" s="30">
        <v>329000</v>
      </c>
      <c r="AD110" s="30">
        <v>329000</v>
      </c>
      <c r="AE110" s="31">
        <v>0</v>
      </c>
      <c r="AF110" s="31">
        <v>0</v>
      </c>
      <c r="AG110" s="30">
        <v>328000</v>
      </c>
      <c r="AH110" s="75"/>
      <c r="AK110" s="18"/>
    </row>
    <row r="111" spans="1:37" s="18" customFormat="1" x14ac:dyDescent="0.2">
      <c r="A111" s="239"/>
      <c r="B111" s="82" t="s">
        <v>46</v>
      </c>
      <c r="C111" s="121">
        <f t="shared" si="142"/>
        <v>18000000</v>
      </c>
      <c r="D111" s="116">
        <v>0</v>
      </c>
      <c r="E111" s="28">
        <v>857000</v>
      </c>
      <c r="F111" s="28">
        <v>857000</v>
      </c>
      <c r="G111" s="28">
        <v>857000</v>
      </c>
      <c r="H111" s="28">
        <v>857000</v>
      </c>
      <c r="I111" s="28">
        <v>857000</v>
      </c>
      <c r="J111" s="28">
        <v>0</v>
      </c>
      <c r="K111" s="28">
        <v>0</v>
      </c>
      <c r="L111" s="28">
        <v>857000</v>
      </c>
      <c r="M111" s="28">
        <v>857000</v>
      </c>
      <c r="N111" s="28">
        <v>857000</v>
      </c>
      <c r="O111" s="28">
        <v>857000</v>
      </c>
      <c r="P111" s="28">
        <v>857000</v>
      </c>
      <c r="Q111" s="29">
        <v>0</v>
      </c>
      <c r="R111" s="29">
        <v>0</v>
      </c>
      <c r="S111" s="28">
        <v>857000</v>
      </c>
      <c r="T111" s="28">
        <v>857000</v>
      </c>
      <c r="U111" s="28">
        <v>857000</v>
      </c>
      <c r="V111" s="28">
        <v>857000</v>
      </c>
      <c r="W111" s="28">
        <v>857000</v>
      </c>
      <c r="X111" s="29">
        <v>0</v>
      </c>
      <c r="Y111" s="29">
        <v>0</v>
      </c>
      <c r="Z111" s="28">
        <v>857000</v>
      </c>
      <c r="AA111" s="28">
        <v>857000</v>
      </c>
      <c r="AB111" s="28">
        <v>857000</v>
      </c>
      <c r="AC111" s="28">
        <v>857000</v>
      </c>
      <c r="AD111" s="28">
        <v>857000</v>
      </c>
      <c r="AE111" s="29">
        <v>0</v>
      </c>
      <c r="AF111" s="29">
        <v>0</v>
      </c>
      <c r="AG111" s="28">
        <v>860000</v>
      </c>
      <c r="AH111" s="73"/>
    </row>
    <row r="112" spans="1:37" s="18" customFormat="1" x14ac:dyDescent="0.2">
      <c r="A112" s="239"/>
      <c r="B112" s="82" t="s">
        <v>51</v>
      </c>
      <c r="C112" s="121">
        <f>SUM(D112:AH112)</f>
        <v>0</v>
      </c>
      <c r="D112" s="116">
        <v>0</v>
      </c>
      <c r="E112" s="28">
        <v>0</v>
      </c>
      <c r="F112" s="28">
        <v>0</v>
      </c>
      <c r="G112" s="28">
        <v>0</v>
      </c>
      <c r="H112" s="28">
        <v>0</v>
      </c>
      <c r="I112" s="28">
        <v>0</v>
      </c>
      <c r="J112" s="28">
        <v>0</v>
      </c>
      <c r="K112" s="28">
        <v>0</v>
      </c>
      <c r="L112" s="28">
        <v>0</v>
      </c>
      <c r="M112" s="28">
        <v>0</v>
      </c>
      <c r="N112" s="28">
        <v>0</v>
      </c>
      <c r="O112" s="28">
        <v>0</v>
      </c>
      <c r="P112" s="28">
        <v>0</v>
      </c>
      <c r="Q112" s="29">
        <v>0</v>
      </c>
      <c r="R112" s="29">
        <v>0</v>
      </c>
      <c r="S112" s="28">
        <v>0</v>
      </c>
      <c r="T112" s="28">
        <v>0</v>
      </c>
      <c r="U112" s="28">
        <v>0</v>
      </c>
      <c r="V112" s="28">
        <v>0</v>
      </c>
      <c r="W112" s="28">
        <v>0</v>
      </c>
      <c r="X112" s="29">
        <v>0</v>
      </c>
      <c r="Y112" s="29">
        <v>0</v>
      </c>
      <c r="Z112" s="28">
        <v>0</v>
      </c>
      <c r="AA112" s="28">
        <v>0</v>
      </c>
      <c r="AB112" s="28">
        <v>0</v>
      </c>
      <c r="AC112" s="28">
        <v>0</v>
      </c>
      <c r="AD112" s="28">
        <v>0</v>
      </c>
      <c r="AE112" s="29">
        <v>0</v>
      </c>
      <c r="AF112" s="29">
        <v>0</v>
      </c>
      <c r="AG112" s="28">
        <v>0</v>
      </c>
      <c r="AH112" s="73"/>
    </row>
    <row r="113" spans="1:34" s="18" customFormat="1" x14ac:dyDescent="0.2">
      <c r="A113" s="239"/>
      <c r="B113" s="82" t="s">
        <v>52</v>
      </c>
      <c r="C113" s="121">
        <f>SUM(D113:AH113)</f>
        <v>0</v>
      </c>
      <c r="D113" s="116">
        <v>0</v>
      </c>
      <c r="E113" s="28">
        <v>0</v>
      </c>
      <c r="F113" s="28">
        <v>0</v>
      </c>
      <c r="G113" s="28">
        <v>0</v>
      </c>
      <c r="H113" s="28">
        <v>0</v>
      </c>
      <c r="I113" s="28">
        <v>0</v>
      </c>
      <c r="J113" s="28">
        <v>0</v>
      </c>
      <c r="K113" s="28">
        <v>0</v>
      </c>
      <c r="L113" s="28">
        <v>0</v>
      </c>
      <c r="M113" s="28">
        <v>0</v>
      </c>
      <c r="N113" s="28">
        <v>0</v>
      </c>
      <c r="O113" s="28">
        <v>0</v>
      </c>
      <c r="P113" s="28">
        <v>0</v>
      </c>
      <c r="Q113" s="29">
        <v>0</v>
      </c>
      <c r="R113" s="29">
        <v>0</v>
      </c>
      <c r="S113" s="28">
        <v>0</v>
      </c>
      <c r="T113" s="28">
        <v>0</v>
      </c>
      <c r="U113" s="28">
        <v>0</v>
      </c>
      <c r="V113" s="28">
        <v>0</v>
      </c>
      <c r="W113" s="28">
        <v>0</v>
      </c>
      <c r="X113" s="29">
        <v>0</v>
      </c>
      <c r="Y113" s="29">
        <v>0</v>
      </c>
      <c r="Z113" s="28">
        <v>0</v>
      </c>
      <c r="AA113" s="28">
        <v>0</v>
      </c>
      <c r="AB113" s="28">
        <v>0</v>
      </c>
      <c r="AC113" s="28">
        <v>0</v>
      </c>
      <c r="AD113" s="28">
        <v>0</v>
      </c>
      <c r="AE113" s="29">
        <v>0</v>
      </c>
      <c r="AF113" s="29">
        <v>0</v>
      </c>
      <c r="AG113" s="28">
        <v>0</v>
      </c>
      <c r="AH113" s="73"/>
    </row>
    <row r="114" spans="1:34" s="18" customFormat="1" x14ac:dyDescent="0.2">
      <c r="A114" s="239"/>
      <c r="B114" s="82" t="s">
        <v>49</v>
      </c>
      <c r="C114" s="121">
        <f t="shared" si="142"/>
        <v>4000000</v>
      </c>
      <c r="D114" s="116">
        <v>0</v>
      </c>
      <c r="E114" s="28">
        <v>190000</v>
      </c>
      <c r="F114" s="28">
        <v>190000</v>
      </c>
      <c r="G114" s="28">
        <v>190000</v>
      </c>
      <c r="H114" s="28">
        <v>190000</v>
      </c>
      <c r="I114" s="28">
        <v>190000</v>
      </c>
      <c r="J114" s="28">
        <v>0</v>
      </c>
      <c r="K114" s="28">
        <v>0</v>
      </c>
      <c r="L114" s="28">
        <v>190000</v>
      </c>
      <c r="M114" s="28">
        <v>190000</v>
      </c>
      <c r="N114" s="28">
        <v>190000</v>
      </c>
      <c r="O114" s="28">
        <v>190000</v>
      </c>
      <c r="P114" s="28">
        <v>190000</v>
      </c>
      <c r="Q114" s="29">
        <v>0</v>
      </c>
      <c r="R114" s="29">
        <v>0</v>
      </c>
      <c r="S114" s="28">
        <v>190000</v>
      </c>
      <c r="T114" s="28">
        <v>190000</v>
      </c>
      <c r="U114" s="28">
        <v>190000</v>
      </c>
      <c r="V114" s="28">
        <v>190000</v>
      </c>
      <c r="W114" s="28">
        <v>190000</v>
      </c>
      <c r="X114" s="29">
        <v>0</v>
      </c>
      <c r="Y114" s="29">
        <v>0</v>
      </c>
      <c r="Z114" s="28">
        <v>190000</v>
      </c>
      <c r="AA114" s="28">
        <v>190000</v>
      </c>
      <c r="AB114" s="28">
        <v>190000</v>
      </c>
      <c r="AC114" s="28">
        <v>190000</v>
      </c>
      <c r="AD114" s="28">
        <v>190000</v>
      </c>
      <c r="AE114" s="29">
        <v>0</v>
      </c>
      <c r="AF114" s="29">
        <v>0</v>
      </c>
      <c r="AG114" s="28">
        <v>200000</v>
      </c>
      <c r="AH114" s="73"/>
    </row>
    <row r="115" spans="1:34" s="18" customFormat="1" ht="13.5" thickBot="1" x14ac:dyDescent="0.25">
      <c r="A115" s="240"/>
      <c r="B115" s="84" t="s">
        <v>50</v>
      </c>
      <c r="C115" s="125">
        <f t="shared" si="142"/>
        <v>6000000</v>
      </c>
      <c r="D115" s="119">
        <v>0</v>
      </c>
      <c r="E115" s="85">
        <v>286000</v>
      </c>
      <c r="F115" s="85">
        <v>286000</v>
      </c>
      <c r="G115" s="85">
        <v>286000</v>
      </c>
      <c r="H115" s="85">
        <v>286000</v>
      </c>
      <c r="I115" s="85">
        <v>286000</v>
      </c>
      <c r="J115" s="85">
        <v>0</v>
      </c>
      <c r="K115" s="85">
        <v>0</v>
      </c>
      <c r="L115" s="85">
        <v>286000</v>
      </c>
      <c r="M115" s="85">
        <v>286000</v>
      </c>
      <c r="N115" s="85">
        <v>286000</v>
      </c>
      <c r="O115" s="85">
        <v>286000</v>
      </c>
      <c r="P115" s="85">
        <v>286000</v>
      </c>
      <c r="Q115" s="86">
        <v>0</v>
      </c>
      <c r="R115" s="86">
        <v>0</v>
      </c>
      <c r="S115" s="85">
        <v>286000</v>
      </c>
      <c r="T115" s="85">
        <v>286000</v>
      </c>
      <c r="U115" s="85">
        <v>286000</v>
      </c>
      <c r="V115" s="85">
        <v>286000</v>
      </c>
      <c r="W115" s="85">
        <v>286000</v>
      </c>
      <c r="X115" s="86">
        <v>0</v>
      </c>
      <c r="Y115" s="86">
        <v>0</v>
      </c>
      <c r="Z115" s="85">
        <v>286000</v>
      </c>
      <c r="AA115" s="85">
        <v>286000</v>
      </c>
      <c r="AB115" s="85">
        <v>286000</v>
      </c>
      <c r="AC115" s="85">
        <v>286000</v>
      </c>
      <c r="AD115" s="85">
        <v>286000</v>
      </c>
      <c r="AE115" s="86">
        <v>0</v>
      </c>
      <c r="AF115" s="86">
        <v>0</v>
      </c>
      <c r="AG115" s="85">
        <v>280000</v>
      </c>
      <c r="AH115" s="89"/>
    </row>
    <row r="116" spans="1:34" s="21" customFormat="1" x14ac:dyDescent="0.2">
      <c r="A116" s="241" t="s">
        <v>12</v>
      </c>
      <c r="B116" s="68" t="s">
        <v>9</v>
      </c>
      <c r="C116" s="112">
        <f t="shared" ref="C116:AH116" si="147">IFERROR(C92/C104,0)</f>
        <v>0.73711650485436897</v>
      </c>
      <c r="D116" s="59">
        <f t="shared" si="147"/>
        <v>0</v>
      </c>
      <c r="E116" s="46">
        <f t="shared" si="147"/>
        <v>0.46601427115188582</v>
      </c>
      <c r="F116" s="46">
        <f t="shared" si="147"/>
        <v>0.54664627930682974</v>
      </c>
      <c r="G116" s="46">
        <f t="shared" si="147"/>
        <v>0.46748216106014273</v>
      </c>
      <c r="H116" s="46">
        <f t="shared" si="147"/>
        <v>0.32850152905198776</v>
      </c>
      <c r="I116" s="46">
        <f t="shared" si="147"/>
        <v>0.44479102956167177</v>
      </c>
      <c r="J116" s="46">
        <f t="shared" si="147"/>
        <v>0</v>
      </c>
      <c r="K116" s="46">
        <f t="shared" si="147"/>
        <v>0</v>
      </c>
      <c r="L116" s="46">
        <f t="shared" si="147"/>
        <v>0.48481141692150864</v>
      </c>
      <c r="M116" s="46">
        <f t="shared" si="147"/>
        <v>0.65280326197757388</v>
      </c>
      <c r="N116" s="46">
        <f t="shared" si="147"/>
        <v>0.73278287461773706</v>
      </c>
      <c r="O116" s="46">
        <f t="shared" si="147"/>
        <v>0.61025484199796132</v>
      </c>
      <c r="P116" s="46">
        <f t="shared" si="147"/>
        <v>0.56470948012232414</v>
      </c>
      <c r="Q116" s="46">
        <f t="shared" si="147"/>
        <v>0</v>
      </c>
      <c r="R116" s="46">
        <f t="shared" si="147"/>
        <v>0</v>
      </c>
      <c r="S116" s="46">
        <f t="shared" si="147"/>
        <v>0.44481141692150866</v>
      </c>
      <c r="T116" s="46">
        <f t="shared" si="147"/>
        <v>0.48391437308868501</v>
      </c>
      <c r="U116" s="46">
        <f t="shared" si="147"/>
        <v>0.60544342507645255</v>
      </c>
      <c r="V116" s="46">
        <f t="shared" si="147"/>
        <v>0.74448521916411825</v>
      </c>
      <c r="W116" s="46">
        <f t="shared" si="147"/>
        <v>0.72956167176350661</v>
      </c>
      <c r="X116" s="46">
        <f t="shared" si="147"/>
        <v>0</v>
      </c>
      <c r="Y116" s="46">
        <f t="shared" si="147"/>
        <v>0</v>
      </c>
      <c r="Z116" s="46">
        <f t="shared" si="147"/>
        <v>0.51840978593272169</v>
      </c>
      <c r="AA116" s="46">
        <f t="shared" si="147"/>
        <v>0.84890927624872581</v>
      </c>
      <c r="AB116" s="46">
        <f t="shared" si="147"/>
        <v>0.8031600407747197</v>
      </c>
      <c r="AC116" s="46">
        <f t="shared" si="147"/>
        <v>0.89461773700305813</v>
      </c>
      <c r="AD116" s="46">
        <f t="shared" si="147"/>
        <v>0.87910295616717637</v>
      </c>
      <c r="AE116" s="46">
        <f t="shared" si="147"/>
        <v>0</v>
      </c>
      <c r="AF116" s="46">
        <f t="shared" si="147"/>
        <v>0</v>
      </c>
      <c r="AG116" s="46">
        <f t="shared" si="147"/>
        <v>0.62146938775510208</v>
      </c>
      <c r="AH116" s="47">
        <f t="shared" si="147"/>
        <v>0</v>
      </c>
    </row>
    <row r="117" spans="1:34" x14ac:dyDescent="0.2">
      <c r="A117" s="242"/>
      <c r="B117" s="65" t="s">
        <v>45</v>
      </c>
      <c r="C117" s="113">
        <f t="shared" ref="C117:AH117" si="148">IFERROR(C93/C105,0)</f>
        <v>0.69026857142857145</v>
      </c>
      <c r="D117" s="103">
        <f t="shared" si="148"/>
        <v>0</v>
      </c>
      <c r="E117" s="22">
        <f t="shared" si="148"/>
        <v>0.56472705458908223</v>
      </c>
      <c r="F117" s="22">
        <f t="shared" si="148"/>
        <v>0.46364727054589083</v>
      </c>
      <c r="G117" s="22">
        <f t="shared" si="148"/>
        <v>0.44601079784043191</v>
      </c>
      <c r="H117" s="22">
        <f t="shared" si="148"/>
        <v>0.26916616676664668</v>
      </c>
      <c r="I117" s="22">
        <f t="shared" si="148"/>
        <v>0.35350929814037191</v>
      </c>
      <c r="J117" s="22">
        <f t="shared" si="148"/>
        <v>0</v>
      </c>
      <c r="K117" s="22">
        <f t="shared" si="148"/>
        <v>0</v>
      </c>
      <c r="L117" s="22">
        <f t="shared" si="148"/>
        <v>0.57402519496100779</v>
      </c>
      <c r="M117" s="22">
        <f t="shared" si="148"/>
        <v>0.57102579484103178</v>
      </c>
      <c r="N117" s="22">
        <f t="shared" si="148"/>
        <v>0.68626274745050986</v>
      </c>
      <c r="O117" s="25">
        <f t="shared" si="148"/>
        <v>0.48662267546490701</v>
      </c>
      <c r="P117" s="25">
        <f t="shared" si="148"/>
        <v>0.54439112177564486</v>
      </c>
      <c r="Q117" s="25">
        <f t="shared" si="148"/>
        <v>0</v>
      </c>
      <c r="R117" s="25">
        <f t="shared" si="148"/>
        <v>0</v>
      </c>
      <c r="S117" s="25">
        <f t="shared" si="148"/>
        <v>0.36904619076184764</v>
      </c>
      <c r="T117" s="25">
        <f t="shared" si="148"/>
        <v>0.35518896220755847</v>
      </c>
      <c r="U117" s="25">
        <f t="shared" si="148"/>
        <v>0.5152369526094781</v>
      </c>
      <c r="V117" s="25">
        <f t="shared" si="148"/>
        <v>0.68602279544091183</v>
      </c>
      <c r="W117" s="25">
        <f t="shared" si="148"/>
        <v>0.54163167366526699</v>
      </c>
      <c r="X117" s="25">
        <f t="shared" si="148"/>
        <v>0</v>
      </c>
      <c r="Y117" s="25">
        <f t="shared" si="148"/>
        <v>0</v>
      </c>
      <c r="Z117" s="25">
        <f t="shared" si="148"/>
        <v>0.46586682663467305</v>
      </c>
      <c r="AA117" s="25">
        <f t="shared" si="148"/>
        <v>0.95920815836832629</v>
      </c>
      <c r="AB117" s="25">
        <f t="shared" si="148"/>
        <v>0.88368326334733049</v>
      </c>
      <c r="AC117" s="25">
        <f t="shared" si="148"/>
        <v>0.9236952609478104</v>
      </c>
      <c r="AD117" s="25">
        <f t="shared" si="148"/>
        <v>0.86592681463707255</v>
      </c>
      <c r="AE117" s="25">
        <f t="shared" si="148"/>
        <v>0</v>
      </c>
      <c r="AF117" s="25">
        <f t="shared" si="148"/>
        <v>0</v>
      </c>
      <c r="AG117" s="25">
        <f t="shared" si="148"/>
        <v>0.61006024096385547</v>
      </c>
      <c r="AH117" s="48">
        <f t="shared" si="148"/>
        <v>0</v>
      </c>
    </row>
    <row r="118" spans="1:34" x14ac:dyDescent="0.2">
      <c r="A118" s="242"/>
      <c r="B118" s="65" t="s">
        <v>47</v>
      </c>
      <c r="C118" s="113">
        <f t="shared" ref="C118:AH118" si="149">IFERROR(C94/C106,0)</f>
        <v>0.66042727272727275</v>
      </c>
      <c r="D118" s="103">
        <f t="shared" si="149"/>
        <v>0</v>
      </c>
      <c r="E118" s="22">
        <f t="shared" si="149"/>
        <v>0.30935114503816796</v>
      </c>
      <c r="F118" s="22">
        <f t="shared" si="149"/>
        <v>0.55152671755725191</v>
      </c>
      <c r="G118" s="22">
        <f t="shared" si="149"/>
        <v>0.79580152671755722</v>
      </c>
      <c r="H118" s="22">
        <f t="shared" si="149"/>
        <v>0.31412213740458017</v>
      </c>
      <c r="I118" s="22">
        <f t="shared" si="149"/>
        <v>0.22614503816793893</v>
      </c>
      <c r="J118" s="22">
        <f t="shared" si="149"/>
        <v>0</v>
      </c>
      <c r="K118" s="22">
        <f t="shared" si="149"/>
        <v>0</v>
      </c>
      <c r="L118" s="22">
        <f t="shared" si="149"/>
        <v>0.37900763358778627</v>
      </c>
      <c r="M118" s="22">
        <f t="shared" si="149"/>
        <v>0.60057251908396947</v>
      </c>
      <c r="N118" s="22">
        <f t="shared" si="149"/>
        <v>0.79408396946564885</v>
      </c>
      <c r="O118" s="25">
        <f t="shared" si="149"/>
        <v>0.58492366412213737</v>
      </c>
      <c r="P118" s="25">
        <f t="shared" si="149"/>
        <v>0.41526717557251908</v>
      </c>
      <c r="Q118" s="25">
        <f t="shared" si="149"/>
        <v>0</v>
      </c>
      <c r="R118" s="25">
        <f t="shared" si="149"/>
        <v>0</v>
      </c>
      <c r="S118" s="25">
        <f t="shared" si="149"/>
        <v>0.16335877862595419</v>
      </c>
      <c r="T118" s="25">
        <f t="shared" si="149"/>
        <v>0.63072519083969469</v>
      </c>
      <c r="U118" s="25">
        <f t="shared" si="149"/>
        <v>0.48129770992366411</v>
      </c>
      <c r="V118" s="25">
        <f t="shared" si="149"/>
        <v>0.59561068702290076</v>
      </c>
      <c r="W118" s="25">
        <f t="shared" si="149"/>
        <v>0.38759541984732826</v>
      </c>
      <c r="X118" s="25">
        <f t="shared" si="149"/>
        <v>0</v>
      </c>
      <c r="Y118" s="25">
        <f t="shared" si="149"/>
        <v>0</v>
      </c>
      <c r="Z118" s="25">
        <f t="shared" si="149"/>
        <v>0.34732824427480918</v>
      </c>
      <c r="AA118" s="25">
        <f t="shared" si="149"/>
        <v>0.3881679389312977</v>
      </c>
      <c r="AB118" s="25">
        <f t="shared" si="149"/>
        <v>0.57919847328244278</v>
      </c>
      <c r="AC118" s="25">
        <f t="shared" si="149"/>
        <v>0.58225190839694652</v>
      </c>
      <c r="AD118" s="25">
        <f t="shared" si="149"/>
        <v>0.4112595419847328</v>
      </c>
      <c r="AE118" s="25">
        <f t="shared" si="149"/>
        <v>0</v>
      </c>
      <c r="AF118" s="25">
        <f t="shared" si="149"/>
        <v>0</v>
      </c>
      <c r="AG118" s="25">
        <f t="shared" si="149"/>
        <v>0.68884615384615389</v>
      </c>
      <c r="AH118" s="48">
        <f t="shared" si="149"/>
        <v>0</v>
      </c>
    </row>
    <row r="119" spans="1:34" x14ac:dyDescent="0.2">
      <c r="A119" s="242"/>
      <c r="B119" s="65" t="s">
        <v>44</v>
      </c>
      <c r="C119" s="113">
        <f t="shared" ref="C119:AH119" si="150">IFERROR(C95/C107,0)</f>
        <v>0.84435000000000004</v>
      </c>
      <c r="D119" s="103">
        <f t="shared" si="150"/>
        <v>0</v>
      </c>
      <c r="E119" s="22">
        <f t="shared" si="150"/>
        <v>0.50478413068844807</v>
      </c>
      <c r="F119" s="22">
        <f t="shared" si="150"/>
        <v>0.60420070011668614</v>
      </c>
      <c r="G119" s="22">
        <f t="shared" si="150"/>
        <v>0.44259043173862311</v>
      </c>
      <c r="H119" s="22">
        <f t="shared" si="150"/>
        <v>0.3631271878646441</v>
      </c>
      <c r="I119" s="22">
        <f t="shared" si="150"/>
        <v>0.62625437572928822</v>
      </c>
      <c r="J119" s="22">
        <f t="shared" si="150"/>
        <v>0</v>
      </c>
      <c r="K119" s="22">
        <f t="shared" si="150"/>
        <v>0</v>
      </c>
      <c r="L119" s="22">
        <f t="shared" si="150"/>
        <v>0.517269544924154</v>
      </c>
      <c r="M119" s="22">
        <f t="shared" si="150"/>
        <v>0.68319719953325553</v>
      </c>
      <c r="N119" s="22">
        <f t="shared" si="150"/>
        <v>0.85589264877479576</v>
      </c>
      <c r="O119" s="25">
        <f t="shared" si="150"/>
        <v>0.68914819136522754</v>
      </c>
      <c r="P119" s="25">
        <f t="shared" si="150"/>
        <v>0.73325554259043169</v>
      </c>
      <c r="Q119" s="25">
        <f t="shared" si="150"/>
        <v>0</v>
      </c>
      <c r="R119" s="25">
        <f t="shared" si="150"/>
        <v>0</v>
      </c>
      <c r="S119" s="25">
        <f t="shared" si="150"/>
        <v>0.73792298716452742</v>
      </c>
      <c r="T119" s="25">
        <f t="shared" si="150"/>
        <v>0.50583430571761956</v>
      </c>
      <c r="U119" s="25">
        <f t="shared" si="150"/>
        <v>0.66441073512252047</v>
      </c>
      <c r="V119" s="25">
        <f t="shared" si="150"/>
        <v>0.9436406067677946</v>
      </c>
      <c r="W119" s="25">
        <f t="shared" si="150"/>
        <v>1.1466744457409568</v>
      </c>
      <c r="X119" s="25">
        <f t="shared" si="150"/>
        <v>0</v>
      </c>
      <c r="Y119" s="25">
        <f t="shared" si="150"/>
        <v>0</v>
      </c>
      <c r="Z119" s="25">
        <f t="shared" si="150"/>
        <v>0.77607934655775968</v>
      </c>
      <c r="AA119" s="25">
        <f t="shared" si="150"/>
        <v>0.89486581096849471</v>
      </c>
      <c r="AB119" s="25">
        <f t="shared" si="150"/>
        <v>0.8605600933488915</v>
      </c>
      <c r="AC119" s="25">
        <f t="shared" si="150"/>
        <v>1.0449241540256708</v>
      </c>
      <c r="AD119" s="25">
        <f t="shared" si="150"/>
        <v>1.0317386231038506</v>
      </c>
      <c r="AE119" s="25">
        <f t="shared" si="150"/>
        <v>0</v>
      </c>
      <c r="AF119" s="25">
        <f t="shared" si="150"/>
        <v>0</v>
      </c>
      <c r="AG119" s="25">
        <f t="shared" si="150"/>
        <v>0.72930232558139529</v>
      </c>
      <c r="AH119" s="48">
        <f t="shared" si="150"/>
        <v>0</v>
      </c>
    </row>
    <row r="120" spans="1:34" x14ac:dyDescent="0.2">
      <c r="A120" s="242"/>
      <c r="B120" s="65" t="s">
        <v>48</v>
      </c>
      <c r="C120" s="113">
        <f t="shared" ref="C120:AH120" si="151">IFERROR(C96/C108,0)</f>
        <v>0.68352727272727276</v>
      </c>
      <c r="D120" s="103">
        <f t="shared" si="151"/>
        <v>0</v>
      </c>
      <c r="E120" s="22">
        <f t="shared" si="151"/>
        <v>0.3564885496183206</v>
      </c>
      <c r="F120" s="22">
        <f t="shared" si="151"/>
        <v>0.40725190839694658</v>
      </c>
      <c r="G120" s="22">
        <f t="shared" si="151"/>
        <v>0.37557251908396949</v>
      </c>
      <c r="H120" s="22">
        <f t="shared" si="151"/>
        <v>0.23530534351145038</v>
      </c>
      <c r="I120" s="22">
        <f t="shared" si="151"/>
        <v>0.59007633587786257</v>
      </c>
      <c r="J120" s="22">
        <f t="shared" si="151"/>
        <v>0</v>
      </c>
      <c r="K120" s="22">
        <f t="shared" si="151"/>
        <v>0</v>
      </c>
      <c r="L120" s="22">
        <f t="shared" si="151"/>
        <v>0.53587786259541981</v>
      </c>
      <c r="M120" s="22">
        <f t="shared" si="151"/>
        <v>0.5572519083969466</v>
      </c>
      <c r="N120" s="22">
        <f t="shared" si="151"/>
        <v>0.89370229007633584</v>
      </c>
      <c r="O120" s="25">
        <f t="shared" si="151"/>
        <v>0.55687022900763361</v>
      </c>
      <c r="P120" s="25">
        <f t="shared" si="151"/>
        <v>0.52041984732824431</v>
      </c>
      <c r="Q120" s="25">
        <f t="shared" si="151"/>
        <v>0</v>
      </c>
      <c r="R120" s="25">
        <f t="shared" si="151"/>
        <v>0</v>
      </c>
      <c r="S120" s="25">
        <f t="shared" si="151"/>
        <v>0.58969465648854957</v>
      </c>
      <c r="T120" s="25">
        <f t="shared" si="151"/>
        <v>0.40954198473282444</v>
      </c>
      <c r="U120" s="25">
        <f t="shared" si="151"/>
        <v>0.85419847328244269</v>
      </c>
      <c r="V120" s="25">
        <f t="shared" si="151"/>
        <v>0.61087786259541987</v>
      </c>
      <c r="W120" s="25">
        <f t="shared" si="151"/>
        <v>1.0666030534351145</v>
      </c>
      <c r="X120" s="25">
        <f t="shared" si="151"/>
        <v>0</v>
      </c>
      <c r="Y120" s="25">
        <f t="shared" si="151"/>
        <v>0</v>
      </c>
      <c r="Z120" s="25">
        <f t="shared" si="151"/>
        <v>0.4583969465648855</v>
      </c>
      <c r="AA120" s="25">
        <f t="shared" si="151"/>
        <v>0.72977099236641219</v>
      </c>
      <c r="AB120" s="25">
        <f t="shared" si="151"/>
        <v>0.73167938931297705</v>
      </c>
      <c r="AC120" s="25">
        <f t="shared" si="151"/>
        <v>0.69332061068702289</v>
      </c>
      <c r="AD120" s="25">
        <f t="shared" si="151"/>
        <v>0.92519083969465654</v>
      </c>
      <c r="AE120" s="25">
        <f t="shared" si="151"/>
        <v>0</v>
      </c>
      <c r="AF120" s="25">
        <f t="shared" si="151"/>
        <v>0</v>
      </c>
      <c r="AG120" s="25">
        <f t="shared" si="151"/>
        <v>0.59769230769230774</v>
      </c>
      <c r="AH120" s="48">
        <f t="shared" si="151"/>
        <v>0</v>
      </c>
    </row>
    <row r="121" spans="1:34" x14ac:dyDescent="0.2">
      <c r="A121" s="242"/>
      <c r="B121" s="66" t="s">
        <v>11</v>
      </c>
      <c r="C121" s="113">
        <f t="shared" ref="C121:AH121" si="152">IFERROR(C97/C110,0)</f>
        <v>0.39911696583671108</v>
      </c>
      <c r="D121" s="103">
        <f t="shared" si="152"/>
        <v>0</v>
      </c>
      <c r="E121" s="22">
        <f t="shared" si="152"/>
        <v>0.24407294832826748</v>
      </c>
      <c r="F121" s="22">
        <f t="shared" si="152"/>
        <v>0.32340425531914896</v>
      </c>
      <c r="G121" s="22">
        <f t="shared" si="152"/>
        <v>0.27689969604863224</v>
      </c>
      <c r="H121" s="22">
        <f t="shared" si="152"/>
        <v>0.15562310030395138</v>
      </c>
      <c r="I121" s="22">
        <f t="shared" si="152"/>
        <v>0.2772036474164134</v>
      </c>
      <c r="J121" s="22">
        <f t="shared" si="152"/>
        <v>0</v>
      </c>
      <c r="K121" s="22">
        <f t="shared" si="152"/>
        <v>0</v>
      </c>
      <c r="L121" s="22">
        <f t="shared" si="152"/>
        <v>0.37477203647416413</v>
      </c>
      <c r="M121" s="22">
        <f t="shared" si="152"/>
        <v>0.18267477203647417</v>
      </c>
      <c r="N121" s="22">
        <f t="shared" si="152"/>
        <v>0.48024316109422494</v>
      </c>
      <c r="O121" s="22">
        <f t="shared" si="152"/>
        <v>0.26322188449848022</v>
      </c>
      <c r="P121" s="22">
        <f t="shared" si="152"/>
        <v>0.18541033434650456</v>
      </c>
      <c r="Q121" s="22">
        <f t="shared" si="152"/>
        <v>0</v>
      </c>
      <c r="R121" s="22">
        <f t="shared" si="152"/>
        <v>0</v>
      </c>
      <c r="S121" s="22">
        <f t="shared" si="152"/>
        <v>0.32644376899696048</v>
      </c>
      <c r="T121" s="22">
        <f t="shared" si="152"/>
        <v>0.24620060790273557</v>
      </c>
      <c r="U121" s="22">
        <f t="shared" si="152"/>
        <v>0.39331306990881459</v>
      </c>
      <c r="V121" s="22">
        <f t="shared" si="152"/>
        <v>0.30182370820668691</v>
      </c>
      <c r="W121" s="22">
        <f t="shared" si="152"/>
        <v>0.70395136778115497</v>
      </c>
      <c r="X121" s="22">
        <f t="shared" si="152"/>
        <v>0</v>
      </c>
      <c r="Y121" s="22">
        <f t="shared" si="152"/>
        <v>0</v>
      </c>
      <c r="Z121" s="22">
        <f t="shared" si="152"/>
        <v>0.39635258358662612</v>
      </c>
      <c r="AA121" s="22">
        <f t="shared" si="152"/>
        <v>0.48723404255319147</v>
      </c>
      <c r="AB121" s="22">
        <f t="shared" si="152"/>
        <v>0.31063829787234043</v>
      </c>
      <c r="AC121" s="22">
        <f t="shared" si="152"/>
        <v>0.17507598784194528</v>
      </c>
      <c r="AD121" s="22">
        <f t="shared" si="152"/>
        <v>0.78358662613981767</v>
      </c>
      <c r="AE121" s="22">
        <f t="shared" si="152"/>
        <v>0</v>
      </c>
      <c r="AF121" s="22">
        <f t="shared" si="152"/>
        <v>0</v>
      </c>
      <c r="AG121" s="22">
        <f t="shared" si="152"/>
        <v>0.27469512195121953</v>
      </c>
      <c r="AH121" s="49">
        <f t="shared" si="152"/>
        <v>0</v>
      </c>
    </row>
    <row r="122" spans="1:34" s="19" customFormat="1" x14ac:dyDescent="0.2">
      <c r="A122" s="242"/>
      <c r="B122" s="66" t="s">
        <v>10</v>
      </c>
      <c r="C122" s="114">
        <f t="shared" ref="C122:AH122" si="153">IFERROR(C98/C109,0)</f>
        <v>1.1636608015640273</v>
      </c>
      <c r="D122" s="104">
        <f t="shared" si="153"/>
        <v>0</v>
      </c>
      <c r="E122" s="23">
        <f t="shared" si="153"/>
        <v>0.5461538461538461</v>
      </c>
      <c r="F122" s="23">
        <f t="shared" si="153"/>
        <v>0.54871794871794877</v>
      </c>
      <c r="G122" s="23">
        <f t="shared" si="153"/>
        <v>0.54205128205128206</v>
      </c>
      <c r="H122" s="23">
        <f t="shared" si="153"/>
        <v>0.36974358974358973</v>
      </c>
      <c r="I122" s="23">
        <f t="shared" si="153"/>
        <v>1.117948717948718</v>
      </c>
      <c r="J122" s="23">
        <f t="shared" si="153"/>
        <v>0</v>
      </c>
      <c r="K122" s="23">
        <f t="shared" si="153"/>
        <v>0</v>
      </c>
      <c r="L122" s="23">
        <f t="shared" si="153"/>
        <v>0.80769230769230771</v>
      </c>
      <c r="M122" s="23">
        <f t="shared" si="153"/>
        <v>1.1892307692307693</v>
      </c>
      <c r="N122" s="23">
        <f t="shared" si="153"/>
        <v>1.5912820512820514</v>
      </c>
      <c r="O122" s="26">
        <f t="shared" si="153"/>
        <v>1.0523076923076924</v>
      </c>
      <c r="P122" s="26">
        <f t="shared" si="153"/>
        <v>1.0856410256410256</v>
      </c>
      <c r="Q122" s="26">
        <f t="shared" si="153"/>
        <v>0</v>
      </c>
      <c r="R122" s="26">
        <f t="shared" si="153"/>
        <v>0</v>
      </c>
      <c r="S122" s="26">
        <f t="shared" si="153"/>
        <v>1.0338461538461539</v>
      </c>
      <c r="T122" s="26">
        <f t="shared" si="153"/>
        <v>0.68512820512820516</v>
      </c>
      <c r="U122" s="26">
        <f t="shared" si="153"/>
        <v>1.6317948717948718</v>
      </c>
      <c r="V122" s="26">
        <f t="shared" si="153"/>
        <v>1.1323076923076922</v>
      </c>
      <c r="W122" s="26">
        <f t="shared" si="153"/>
        <v>1.6784615384615384</v>
      </c>
      <c r="X122" s="26">
        <f t="shared" si="153"/>
        <v>0</v>
      </c>
      <c r="Y122" s="26">
        <f t="shared" si="153"/>
        <v>0</v>
      </c>
      <c r="Z122" s="26">
        <f t="shared" si="153"/>
        <v>0.56307692307692303</v>
      </c>
      <c r="AA122" s="26">
        <f t="shared" si="153"/>
        <v>1.1389743589743591</v>
      </c>
      <c r="AB122" s="26">
        <f t="shared" si="153"/>
        <v>1.4420512820512821</v>
      </c>
      <c r="AC122" s="26">
        <f t="shared" si="153"/>
        <v>1.5676923076923077</v>
      </c>
      <c r="AD122" s="26">
        <f t="shared" si="153"/>
        <v>1.1641025641025642</v>
      </c>
      <c r="AE122" s="26">
        <f t="shared" si="153"/>
        <v>0</v>
      </c>
      <c r="AF122" s="26">
        <f t="shared" si="153"/>
        <v>0</v>
      </c>
      <c r="AG122" s="26">
        <f t="shared" si="153"/>
        <v>1.1494791666666666</v>
      </c>
      <c r="AH122" s="50">
        <f t="shared" si="153"/>
        <v>0</v>
      </c>
    </row>
    <row r="123" spans="1:34" s="19" customFormat="1" x14ac:dyDescent="0.2">
      <c r="A123" s="242"/>
      <c r="B123" s="65" t="s">
        <v>46</v>
      </c>
      <c r="C123" s="114">
        <f t="shared" ref="C123:AH123" si="154">IFERROR(C99/C111,0)</f>
        <v>0.64708888888888894</v>
      </c>
      <c r="D123" s="104">
        <f t="shared" si="154"/>
        <v>0</v>
      </c>
      <c r="E123" s="23">
        <f t="shared" si="154"/>
        <v>0.41726954492415402</v>
      </c>
      <c r="F123" s="23">
        <f t="shared" si="154"/>
        <v>0.53337222870478418</v>
      </c>
      <c r="G123" s="23">
        <f t="shared" si="154"/>
        <v>0.37701283547257874</v>
      </c>
      <c r="H123" s="23">
        <f t="shared" si="154"/>
        <v>0.48716452742123689</v>
      </c>
      <c r="I123" s="23">
        <f t="shared" si="154"/>
        <v>0.44504084014002332</v>
      </c>
      <c r="J123" s="23">
        <f t="shared" si="154"/>
        <v>0</v>
      </c>
      <c r="K123" s="23">
        <f t="shared" si="154"/>
        <v>0</v>
      </c>
      <c r="L123" s="23">
        <f t="shared" si="154"/>
        <v>0.29463243873978995</v>
      </c>
      <c r="M123" s="23">
        <f t="shared" si="154"/>
        <v>0.54294049008168033</v>
      </c>
      <c r="N123" s="23">
        <f t="shared" si="154"/>
        <v>0.47712952158693117</v>
      </c>
      <c r="O123" s="26">
        <f t="shared" si="154"/>
        <v>0.59696616102683786</v>
      </c>
      <c r="P123" s="26">
        <f t="shared" si="154"/>
        <v>0.37117852975495919</v>
      </c>
      <c r="Q123" s="26">
        <f t="shared" si="154"/>
        <v>0</v>
      </c>
      <c r="R123" s="26">
        <f t="shared" si="154"/>
        <v>0</v>
      </c>
      <c r="S123" s="26">
        <f t="shared" si="154"/>
        <v>0.32088681446907819</v>
      </c>
      <c r="T123" s="26">
        <f t="shared" si="154"/>
        <v>0.56429404900816804</v>
      </c>
      <c r="U123" s="26">
        <f t="shared" si="154"/>
        <v>0.45484247374562425</v>
      </c>
      <c r="V123" s="26">
        <f t="shared" si="154"/>
        <v>0.71341890315052514</v>
      </c>
      <c r="W123" s="26">
        <f t="shared" si="154"/>
        <v>0.53582263710618439</v>
      </c>
      <c r="X123" s="26">
        <f t="shared" si="154"/>
        <v>0</v>
      </c>
      <c r="Y123" s="26">
        <f t="shared" si="154"/>
        <v>0</v>
      </c>
      <c r="Z123" s="26">
        <f t="shared" si="154"/>
        <v>0.5234539089848308</v>
      </c>
      <c r="AA123" s="26">
        <f t="shared" si="154"/>
        <v>0.96406067677946328</v>
      </c>
      <c r="AB123" s="26">
        <f t="shared" si="154"/>
        <v>0.60595099183197199</v>
      </c>
      <c r="AC123" s="26">
        <f t="shared" si="154"/>
        <v>0.65717619603267208</v>
      </c>
      <c r="AD123" s="26">
        <f t="shared" si="154"/>
        <v>0.7408401400233372</v>
      </c>
      <c r="AE123" s="26">
        <f t="shared" si="154"/>
        <v>0</v>
      </c>
      <c r="AF123" s="26">
        <f t="shared" si="154"/>
        <v>0</v>
      </c>
      <c r="AG123" s="26">
        <f t="shared" si="154"/>
        <v>0.39790697674418607</v>
      </c>
      <c r="AH123" s="50">
        <f t="shared" si="154"/>
        <v>0</v>
      </c>
    </row>
    <row r="124" spans="1:34" x14ac:dyDescent="0.2">
      <c r="A124" s="242"/>
      <c r="B124" s="65" t="s">
        <v>51</v>
      </c>
      <c r="C124" s="113">
        <f t="shared" ref="C124:AH124" si="155">IFERROR(C100/C112,0)</f>
        <v>0</v>
      </c>
      <c r="D124" s="103">
        <f t="shared" si="155"/>
        <v>0</v>
      </c>
      <c r="E124" s="22">
        <f t="shared" si="155"/>
        <v>0</v>
      </c>
      <c r="F124" s="22">
        <f t="shared" si="155"/>
        <v>0</v>
      </c>
      <c r="G124" s="22">
        <f t="shared" si="155"/>
        <v>0</v>
      </c>
      <c r="H124" s="22">
        <f t="shared" si="155"/>
        <v>0</v>
      </c>
      <c r="I124" s="22">
        <f t="shared" si="155"/>
        <v>0</v>
      </c>
      <c r="J124" s="22">
        <f t="shared" si="155"/>
        <v>0</v>
      </c>
      <c r="K124" s="22">
        <f t="shared" si="155"/>
        <v>0</v>
      </c>
      <c r="L124" s="22">
        <f t="shared" si="155"/>
        <v>0</v>
      </c>
      <c r="M124" s="22">
        <f t="shared" si="155"/>
        <v>0</v>
      </c>
      <c r="N124" s="22">
        <f t="shared" si="155"/>
        <v>0</v>
      </c>
      <c r="O124" s="25">
        <f t="shared" si="155"/>
        <v>0</v>
      </c>
      <c r="P124" s="25">
        <f t="shared" si="155"/>
        <v>0</v>
      </c>
      <c r="Q124" s="25">
        <f t="shared" si="155"/>
        <v>0</v>
      </c>
      <c r="R124" s="25">
        <f t="shared" si="155"/>
        <v>0</v>
      </c>
      <c r="S124" s="25">
        <f t="shared" si="155"/>
        <v>0</v>
      </c>
      <c r="T124" s="25">
        <f t="shared" si="155"/>
        <v>0</v>
      </c>
      <c r="U124" s="25">
        <f t="shared" si="155"/>
        <v>0</v>
      </c>
      <c r="V124" s="25">
        <f t="shared" si="155"/>
        <v>0</v>
      </c>
      <c r="W124" s="25">
        <f t="shared" si="155"/>
        <v>0</v>
      </c>
      <c r="X124" s="25">
        <f t="shared" si="155"/>
        <v>0</v>
      </c>
      <c r="Y124" s="25">
        <f t="shared" si="155"/>
        <v>0</v>
      </c>
      <c r="Z124" s="25">
        <f t="shared" si="155"/>
        <v>0</v>
      </c>
      <c r="AA124" s="25">
        <f t="shared" si="155"/>
        <v>0</v>
      </c>
      <c r="AB124" s="25">
        <f t="shared" si="155"/>
        <v>0</v>
      </c>
      <c r="AC124" s="25">
        <f t="shared" si="155"/>
        <v>0</v>
      </c>
      <c r="AD124" s="25">
        <f t="shared" si="155"/>
        <v>0</v>
      </c>
      <c r="AE124" s="25">
        <f t="shared" si="155"/>
        <v>0</v>
      </c>
      <c r="AF124" s="25">
        <f t="shared" si="155"/>
        <v>0</v>
      </c>
      <c r="AG124" s="25">
        <f t="shared" si="155"/>
        <v>0</v>
      </c>
      <c r="AH124" s="48">
        <f t="shared" si="155"/>
        <v>0</v>
      </c>
    </row>
    <row r="125" spans="1:34" x14ac:dyDescent="0.2">
      <c r="A125" s="242"/>
      <c r="B125" s="65" t="s">
        <v>52</v>
      </c>
      <c r="C125" s="113">
        <f t="shared" ref="C125:AH125" si="156">IFERROR(C101/C113,0)</f>
        <v>0</v>
      </c>
      <c r="D125" s="103">
        <f t="shared" si="156"/>
        <v>0</v>
      </c>
      <c r="E125" s="22">
        <f t="shared" si="156"/>
        <v>0</v>
      </c>
      <c r="F125" s="22">
        <f t="shared" si="156"/>
        <v>0</v>
      </c>
      <c r="G125" s="22">
        <f t="shared" si="156"/>
        <v>0</v>
      </c>
      <c r="H125" s="22">
        <f t="shared" si="156"/>
        <v>0</v>
      </c>
      <c r="I125" s="22">
        <f t="shared" si="156"/>
        <v>0</v>
      </c>
      <c r="J125" s="22">
        <f t="shared" si="156"/>
        <v>0</v>
      </c>
      <c r="K125" s="22">
        <f t="shared" si="156"/>
        <v>0</v>
      </c>
      <c r="L125" s="22">
        <f t="shared" si="156"/>
        <v>0</v>
      </c>
      <c r="M125" s="22">
        <f t="shared" si="156"/>
        <v>0</v>
      </c>
      <c r="N125" s="22">
        <f t="shared" si="156"/>
        <v>0</v>
      </c>
      <c r="O125" s="25">
        <f t="shared" si="156"/>
        <v>0</v>
      </c>
      <c r="P125" s="25">
        <f t="shared" si="156"/>
        <v>0</v>
      </c>
      <c r="Q125" s="25">
        <f t="shared" si="156"/>
        <v>0</v>
      </c>
      <c r="R125" s="25">
        <f t="shared" si="156"/>
        <v>0</v>
      </c>
      <c r="S125" s="25">
        <f t="shared" si="156"/>
        <v>0</v>
      </c>
      <c r="T125" s="25">
        <f t="shared" si="156"/>
        <v>0</v>
      </c>
      <c r="U125" s="25">
        <f t="shared" si="156"/>
        <v>0</v>
      </c>
      <c r="V125" s="25">
        <f t="shared" si="156"/>
        <v>0</v>
      </c>
      <c r="W125" s="25">
        <f t="shared" si="156"/>
        <v>0</v>
      </c>
      <c r="X125" s="25">
        <f t="shared" si="156"/>
        <v>0</v>
      </c>
      <c r="Y125" s="25">
        <f t="shared" si="156"/>
        <v>0</v>
      </c>
      <c r="Z125" s="25">
        <f t="shared" si="156"/>
        <v>0</v>
      </c>
      <c r="AA125" s="25">
        <f t="shared" si="156"/>
        <v>0</v>
      </c>
      <c r="AB125" s="25">
        <f t="shared" si="156"/>
        <v>0</v>
      </c>
      <c r="AC125" s="25">
        <f t="shared" si="156"/>
        <v>0</v>
      </c>
      <c r="AD125" s="25">
        <f t="shared" si="156"/>
        <v>0</v>
      </c>
      <c r="AE125" s="25">
        <f t="shared" si="156"/>
        <v>0</v>
      </c>
      <c r="AF125" s="25">
        <f t="shared" si="156"/>
        <v>0</v>
      </c>
      <c r="AG125" s="25">
        <f t="shared" si="156"/>
        <v>0</v>
      </c>
      <c r="AH125" s="48">
        <f t="shared" si="156"/>
        <v>0</v>
      </c>
    </row>
    <row r="126" spans="1:34" x14ac:dyDescent="0.2">
      <c r="A126" s="242"/>
      <c r="B126" s="65" t="s">
        <v>49</v>
      </c>
      <c r="C126" s="113">
        <f t="shared" ref="C126:AH126" si="157">IFERROR(C102/C114,0)</f>
        <v>0.83547499999999997</v>
      </c>
      <c r="D126" s="103">
        <f t="shared" si="157"/>
        <v>0</v>
      </c>
      <c r="E126" s="22">
        <f t="shared" si="157"/>
        <v>0.14263157894736841</v>
      </c>
      <c r="F126" s="22">
        <f t="shared" si="157"/>
        <v>0.98947368421052628</v>
      </c>
      <c r="G126" s="22">
        <f t="shared" si="157"/>
        <v>0.50368421052631573</v>
      </c>
      <c r="H126" s="22">
        <f t="shared" si="157"/>
        <v>0.15526315789473685</v>
      </c>
      <c r="I126" s="22">
        <f t="shared" si="157"/>
        <v>0.48157894736842105</v>
      </c>
      <c r="J126" s="22">
        <f t="shared" si="157"/>
        <v>0</v>
      </c>
      <c r="K126" s="22">
        <f t="shared" si="157"/>
        <v>0</v>
      </c>
      <c r="L126" s="22">
        <f t="shared" si="157"/>
        <v>0.14210526315789473</v>
      </c>
      <c r="M126" s="22">
        <f t="shared" si="157"/>
        <v>0.87789473684210528</v>
      </c>
      <c r="N126" s="22">
        <f t="shared" si="157"/>
        <v>0.51368421052631574</v>
      </c>
      <c r="O126" s="25">
        <f t="shared" si="157"/>
        <v>0.68842105263157893</v>
      </c>
      <c r="P126" s="25">
        <f t="shared" si="157"/>
        <v>0.73736842105263156</v>
      </c>
      <c r="Q126" s="25">
        <f t="shared" si="157"/>
        <v>0</v>
      </c>
      <c r="R126" s="25">
        <f t="shared" si="157"/>
        <v>0</v>
      </c>
      <c r="S126" s="25">
        <f t="shared" si="157"/>
        <v>1.0742105263157895</v>
      </c>
      <c r="T126" s="25">
        <f t="shared" si="157"/>
        <v>1.0373684210526315</v>
      </c>
      <c r="U126" s="25">
        <f t="shared" si="157"/>
        <v>0.97631578947368425</v>
      </c>
      <c r="V126" s="25">
        <f t="shared" si="157"/>
        <v>0.68368421052631578</v>
      </c>
      <c r="W126" s="25">
        <f t="shared" si="157"/>
        <v>0.89473684210526316</v>
      </c>
      <c r="X126" s="25">
        <f t="shared" si="157"/>
        <v>0</v>
      </c>
      <c r="Y126" s="25">
        <f t="shared" si="157"/>
        <v>0</v>
      </c>
      <c r="Z126" s="25">
        <f t="shared" si="157"/>
        <v>0.36894736842105263</v>
      </c>
      <c r="AA126" s="25">
        <f t="shared" si="157"/>
        <v>0.43210526315789471</v>
      </c>
      <c r="AB126" s="25">
        <f t="shared" si="157"/>
        <v>0.68789473684210523</v>
      </c>
      <c r="AC126" s="25">
        <f t="shared" si="157"/>
        <v>0.85684210526315785</v>
      </c>
      <c r="AD126" s="25">
        <f t="shared" si="157"/>
        <v>1.3705263157894736</v>
      </c>
      <c r="AE126" s="25">
        <f t="shared" si="157"/>
        <v>0</v>
      </c>
      <c r="AF126" s="25">
        <f t="shared" si="157"/>
        <v>0</v>
      </c>
      <c r="AG126" s="25">
        <f t="shared" si="157"/>
        <v>0.5605</v>
      </c>
      <c r="AH126" s="48">
        <f t="shared" si="157"/>
        <v>0</v>
      </c>
    </row>
    <row r="127" spans="1:34" ht="13.5" thickBot="1" x14ac:dyDescent="0.25">
      <c r="A127" s="243"/>
      <c r="B127" s="69" t="s">
        <v>50</v>
      </c>
      <c r="C127" s="115">
        <f t="shared" ref="C127:AH127" si="158">IFERROR(C103/C115,0)</f>
        <v>1.1246333333333334</v>
      </c>
      <c r="D127" s="105">
        <f t="shared" si="158"/>
        <v>0</v>
      </c>
      <c r="E127" s="51">
        <f t="shared" si="158"/>
        <v>0.62307692307692308</v>
      </c>
      <c r="F127" s="51">
        <f t="shared" si="158"/>
        <v>0.85</v>
      </c>
      <c r="G127" s="51">
        <f t="shared" si="158"/>
        <v>0.48111888111888113</v>
      </c>
      <c r="H127" s="51">
        <f t="shared" si="158"/>
        <v>0.39685314685314688</v>
      </c>
      <c r="I127" s="51">
        <f t="shared" si="158"/>
        <v>0.52482517482517488</v>
      </c>
      <c r="J127" s="51">
        <f t="shared" si="158"/>
        <v>0</v>
      </c>
      <c r="K127" s="51">
        <f t="shared" si="158"/>
        <v>0</v>
      </c>
      <c r="L127" s="51">
        <f t="shared" si="158"/>
        <v>0.74790209790209794</v>
      </c>
      <c r="M127" s="51">
        <f t="shared" si="158"/>
        <v>1.4888111888111888</v>
      </c>
      <c r="N127" s="51">
        <f t="shared" si="158"/>
        <v>1.1395104895104895</v>
      </c>
      <c r="O127" s="52">
        <f t="shared" si="158"/>
        <v>1.209090909090909</v>
      </c>
      <c r="P127" s="52">
        <f t="shared" si="158"/>
        <v>0.98951048951048948</v>
      </c>
      <c r="Q127" s="52">
        <f t="shared" si="158"/>
        <v>0</v>
      </c>
      <c r="R127" s="52">
        <f t="shared" si="158"/>
        <v>0</v>
      </c>
      <c r="S127" s="52">
        <f t="shared" si="158"/>
        <v>0.18356643356643357</v>
      </c>
      <c r="T127" s="52">
        <f t="shared" si="158"/>
        <v>0.42727272727272725</v>
      </c>
      <c r="U127" s="52">
        <f t="shared" si="158"/>
        <v>0.93111888111888108</v>
      </c>
      <c r="V127" s="52">
        <f t="shared" si="158"/>
        <v>1.1395104895104895</v>
      </c>
      <c r="W127" s="52">
        <f t="shared" si="158"/>
        <v>1.054895104895105</v>
      </c>
      <c r="X127" s="52">
        <f t="shared" si="158"/>
        <v>0</v>
      </c>
      <c r="Y127" s="52">
        <f t="shared" si="158"/>
        <v>0</v>
      </c>
      <c r="Z127" s="52">
        <f t="shared" si="158"/>
        <v>0.56013986013986017</v>
      </c>
      <c r="AA127" s="52">
        <f t="shared" si="158"/>
        <v>1.0625874125874126</v>
      </c>
      <c r="AB127" s="52">
        <f t="shared" si="158"/>
        <v>1.3706293706293706</v>
      </c>
      <c r="AC127" s="52">
        <f t="shared" si="158"/>
        <v>1.9524475524475524</v>
      </c>
      <c r="AD127" s="52">
        <f t="shared" si="158"/>
        <v>1.3590909090909091</v>
      </c>
      <c r="AE127" s="52">
        <f t="shared" si="158"/>
        <v>0</v>
      </c>
      <c r="AF127" s="52">
        <f t="shared" si="158"/>
        <v>0</v>
      </c>
      <c r="AG127" s="52">
        <f t="shared" si="158"/>
        <v>1.0071428571428571</v>
      </c>
      <c r="AH127" s="53">
        <f t="shared" si="158"/>
        <v>0</v>
      </c>
    </row>
    <row r="128" spans="1:34" s="27" customFormat="1" x14ac:dyDescent="0.2">
      <c r="A128" s="238" t="s">
        <v>59</v>
      </c>
      <c r="B128" s="81" t="s">
        <v>9</v>
      </c>
      <c r="C128" s="124">
        <f>SUM(D128:AH128)</f>
        <v>69777500</v>
      </c>
      <c r="D128" s="80">
        <f t="shared" ref="D128:AH128" si="159">D131+D129+D135+D130+D132+D138+D139+D136+D137</f>
        <v>2668200</v>
      </c>
      <c r="E128" s="78">
        <f t="shared" si="159"/>
        <v>2240600</v>
      </c>
      <c r="F128" s="78">
        <f t="shared" si="159"/>
        <v>1725100</v>
      </c>
      <c r="G128" s="78">
        <f t="shared" si="159"/>
        <v>439600</v>
      </c>
      <c r="H128" s="78">
        <f t="shared" si="159"/>
        <v>1846300</v>
      </c>
      <c r="I128" s="78">
        <f t="shared" si="159"/>
        <v>3065900</v>
      </c>
      <c r="J128" s="78">
        <f t="shared" si="159"/>
        <v>2214500</v>
      </c>
      <c r="K128" s="78">
        <f t="shared" si="159"/>
        <v>1447800</v>
      </c>
      <c r="L128" s="78">
        <f t="shared" si="159"/>
        <v>2109200</v>
      </c>
      <c r="M128" s="78">
        <f t="shared" si="159"/>
        <v>1362900</v>
      </c>
      <c r="N128" s="78">
        <f t="shared" si="159"/>
        <v>474200</v>
      </c>
      <c r="O128" s="78">
        <f t="shared" si="159"/>
        <v>1771100</v>
      </c>
      <c r="P128" s="78">
        <f t="shared" si="159"/>
        <v>2688700</v>
      </c>
      <c r="Q128" s="78">
        <f t="shared" si="159"/>
        <v>3132200</v>
      </c>
      <c r="R128" s="78">
        <f t="shared" si="159"/>
        <v>3273400</v>
      </c>
      <c r="S128" s="78">
        <f t="shared" si="159"/>
        <v>3468600</v>
      </c>
      <c r="T128" s="78">
        <f t="shared" si="159"/>
        <v>2444700</v>
      </c>
      <c r="U128" s="78">
        <f t="shared" si="159"/>
        <v>786200</v>
      </c>
      <c r="V128" s="78">
        <f t="shared" si="159"/>
        <v>2992100</v>
      </c>
      <c r="W128" s="78">
        <f t="shared" si="159"/>
        <v>2434000</v>
      </c>
      <c r="X128" s="78">
        <f t="shared" si="159"/>
        <v>3364600</v>
      </c>
      <c r="Y128" s="78">
        <f t="shared" si="159"/>
        <v>3781900</v>
      </c>
      <c r="Z128" s="78">
        <f t="shared" si="159"/>
        <v>3357700</v>
      </c>
      <c r="AA128" s="78">
        <f t="shared" si="159"/>
        <v>1816500</v>
      </c>
      <c r="AB128" s="78">
        <f t="shared" si="159"/>
        <v>402800</v>
      </c>
      <c r="AC128" s="78">
        <f t="shared" si="159"/>
        <v>2168800</v>
      </c>
      <c r="AD128" s="78">
        <f t="shared" si="159"/>
        <v>2630300</v>
      </c>
      <c r="AE128" s="78">
        <f t="shared" si="159"/>
        <v>2587200</v>
      </c>
      <c r="AF128" s="78">
        <f t="shared" si="159"/>
        <v>2446400</v>
      </c>
      <c r="AG128" s="78">
        <f t="shared" si="159"/>
        <v>4636000</v>
      </c>
      <c r="AH128" s="88">
        <f t="shared" si="159"/>
        <v>0</v>
      </c>
    </row>
    <row r="129" spans="1:36" s="18" customFormat="1" x14ac:dyDescent="0.2">
      <c r="A129" s="239"/>
      <c r="B129" s="82" t="s">
        <v>45</v>
      </c>
      <c r="C129" s="121">
        <f>SUM(D129:AH129)</f>
        <v>23562100</v>
      </c>
      <c r="D129" s="116">
        <v>934200</v>
      </c>
      <c r="E129" s="28">
        <v>729600</v>
      </c>
      <c r="F129" s="28">
        <v>462500</v>
      </c>
      <c r="G129" s="28">
        <v>109400</v>
      </c>
      <c r="H129" s="28">
        <v>752600</v>
      </c>
      <c r="I129" s="28">
        <v>1104400</v>
      </c>
      <c r="J129" s="28">
        <v>752100</v>
      </c>
      <c r="K129" s="28">
        <v>475500</v>
      </c>
      <c r="L129" s="28">
        <v>735500</v>
      </c>
      <c r="M129" s="28">
        <v>402300</v>
      </c>
      <c r="N129" s="28">
        <v>50300</v>
      </c>
      <c r="O129" s="29">
        <v>568400</v>
      </c>
      <c r="P129" s="29">
        <v>675800</v>
      </c>
      <c r="Q129" s="29">
        <v>1061800</v>
      </c>
      <c r="R129" s="29">
        <v>1023000</v>
      </c>
      <c r="S129" s="29">
        <v>1132000</v>
      </c>
      <c r="T129" s="29">
        <v>728100</v>
      </c>
      <c r="U129" s="29">
        <v>363800</v>
      </c>
      <c r="V129" s="29">
        <v>1007300</v>
      </c>
      <c r="W129" s="29">
        <v>966200</v>
      </c>
      <c r="X129" s="29">
        <v>1288700</v>
      </c>
      <c r="Y129" s="29">
        <v>1428400</v>
      </c>
      <c r="Z129" s="29">
        <v>1289200</v>
      </c>
      <c r="AA129" s="29">
        <v>652700</v>
      </c>
      <c r="AB129" s="29">
        <v>111200</v>
      </c>
      <c r="AC129" s="29">
        <v>798400</v>
      </c>
      <c r="AD129" s="29">
        <v>878600</v>
      </c>
      <c r="AE129" s="29">
        <v>924100</v>
      </c>
      <c r="AF129" s="29">
        <v>580900</v>
      </c>
      <c r="AG129" s="29">
        <v>1575100</v>
      </c>
      <c r="AH129" s="76"/>
    </row>
    <row r="130" spans="1:36" s="18" customFormat="1" x14ac:dyDescent="0.2">
      <c r="A130" s="239"/>
      <c r="B130" s="82" t="s">
        <v>47</v>
      </c>
      <c r="C130" s="121">
        <f>SUM(D130:AH130)</f>
        <v>6456700</v>
      </c>
      <c r="D130" s="116">
        <v>339900</v>
      </c>
      <c r="E130" s="28">
        <v>72000</v>
      </c>
      <c r="F130" s="28">
        <v>243400</v>
      </c>
      <c r="G130" s="28">
        <v>120500</v>
      </c>
      <c r="H130" s="28">
        <v>286700</v>
      </c>
      <c r="I130" s="28">
        <v>183300</v>
      </c>
      <c r="J130" s="28">
        <v>192300</v>
      </c>
      <c r="K130" s="28">
        <v>126200</v>
      </c>
      <c r="L130" s="28">
        <v>149300</v>
      </c>
      <c r="M130" s="28">
        <v>176200</v>
      </c>
      <c r="N130" s="28">
        <v>133100</v>
      </c>
      <c r="O130" s="29">
        <v>130000</v>
      </c>
      <c r="P130" s="29">
        <v>290000</v>
      </c>
      <c r="Q130" s="29">
        <v>250800</v>
      </c>
      <c r="R130" s="29">
        <v>244800</v>
      </c>
      <c r="S130" s="29">
        <v>216800</v>
      </c>
      <c r="T130" s="29">
        <v>363000</v>
      </c>
      <c r="U130" s="29">
        <v>142500</v>
      </c>
      <c r="V130" s="29">
        <v>230000</v>
      </c>
      <c r="W130" s="29">
        <v>256500</v>
      </c>
      <c r="X130" s="29">
        <v>316400</v>
      </c>
      <c r="Y130" s="29">
        <v>205500</v>
      </c>
      <c r="Z130" s="29">
        <v>216100</v>
      </c>
      <c r="AA130" s="29">
        <v>214000</v>
      </c>
      <c r="AB130" s="29">
        <v>40200</v>
      </c>
      <c r="AC130" s="29">
        <v>214000</v>
      </c>
      <c r="AD130" s="29">
        <v>236500</v>
      </c>
      <c r="AE130" s="29">
        <v>277000</v>
      </c>
      <c r="AF130" s="29">
        <v>213000</v>
      </c>
      <c r="AG130" s="29">
        <v>376700</v>
      </c>
      <c r="AH130" s="76"/>
    </row>
    <row r="131" spans="1:36" s="18" customFormat="1" x14ac:dyDescent="0.2">
      <c r="A131" s="239"/>
      <c r="B131" s="82" t="s">
        <v>44</v>
      </c>
      <c r="C131" s="121">
        <f t="shared" ref="C131" si="160">SUM(D131:AH131)</f>
        <v>14094300</v>
      </c>
      <c r="D131" s="116">
        <v>483200</v>
      </c>
      <c r="E131" s="28">
        <v>381700</v>
      </c>
      <c r="F131" s="28">
        <v>327400</v>
      </c>
      <c r="G131" s="28">
        <v>58000</v>
      </c>
      <c r="H131" s="28">
        <v>193300</v>
      </c>
      <c r="I131" s="28">
        <v>539900</v>
      </c>
      <c r="J131" s="28">
        <v>451600</v>
      </c>
      <c r="K131" s="28">
        <v>268400</v>
      </c>
      <c r="L131" s="28">
        <v>460500</v>
      </c>
      <c r="M131" s="28">
        <v>190000</v>
      </c>
      <c r="N131" s="28">
        <v>186600</v>
      </c>
      <c r="O131" s="29">
        <v>401400</v>
      </c>
      <c r="P131" s="29">
        <v>736800</v>
      </c>
      <c r="Q131" s="29">
        <v>627300</v>
      </c>
      <c r="R131" s="29">
        <v>815800</v>
      </c>
      <c r="S131" s="29">
        <v>705300</v>
      </c>
      <c r="T131" s="29">
        <v>493200</v>
      </c>
      <c r="U131" s="29">
        <v>130000</v>
      </c>
      <c r="V131" s="29">
        <v>673500</v>
      </c>
      <c r="W131" s="29">
        <v>431200</v>
      </c>
      <c r="X131" s="29">
        <v>551300</v>
      </c>
      <c r="Y131" s="29">
        <v>707500</v>
      </c>
      <c r="Z131" s="29">
        <v>702700</v>
      </c>
      <c r="AA131" s="29">
        <v>407300</v>
      </c>
      <c r="AB131" s="29">
        <v>56100</v>
      </c>
      <c r="AC131" s="29">
        <v>385700</v>
      </c>
      <c r="AD131" s="29">
        <v>591800</v>
      </c>
      <c r="AE131" s="29">
        <v>491300</v>
      </c>
      <c r="AF131" s="29">
        <v>474200</v>
      </c>
      <c r="AG131" s="29">
        <v>1171300</v>
      </c>
      <c r="AH131" s="76"/>
    </row>
    <row r="132" spans="1:36" s="18" customFormat="1" x14ac:dyDescent="0.2">
      <c r="A132" s="239"/>
      <c r="B132" s="82" t="s">
        <v>48</v>
      </c>
      <c r="C132" s="121">
        <f>SUM(D132:AH132)</f>
        <v>6646300</v>
      </c>
      <c r="D132" s="116">
        <f>D133+D134</f>
        <v>298400</v>
      </c>
      <c r="E132" s="28">
        <f t="shared" ref="E132:AH132" si="161">E133+E134</f>
        <v>419400</v>
      </c>
      <c r="F132" s="28">
        <f t="shared" si="161"/>
        <v>183200</v>
      </c>
      <c r="G132" s="28">
        <f t="shared" si="161"/>
        <v>0</v>
      </c>
      <c r="H132" s="28">
        <f t="shared" si="161"/>
        <v>129100</v>
      </c>
      <c r="I132" s="28">
        <f t="shared" si="161"/>
        <v>445200</v>
      </c>
      <c r="J132" s="28">
        <f t="shared" si="161"/>
        <v>116000</v>
      </c>
      <c r="K132" s="28">
        <f t="shared" si="161"/>
        <v>195500</v>
      </c>
      <c r="L132" s="28">
        <f t="shared" si="161"/>
        <v>238800</v>
      </c>
      <c r="M132" s="28">
        <f t="shared" si="161"/>
        <v>160100</v>
      </c>
      <c r="N132" s="28">
        <f t="shared" si="161"/>
        <v>0</v>
      </c>
      <c r="O132" s="28">
        <f t="shared" si="161"/>
        <v>186300</v>
      </c>
      <c r="P132" s="28">
        <f t="shared" si="161"/>
        <v>324900</v>
      </c>
      <c r="Q132" s="28">
        <f t="shared" si="161"/>
        <v>270900</v>
      </c>
      <c r="R132" s="28">
        <f t="shared" si="161"/>
        <v>274800</v>
      </c>
      <c r="S132" s="28">
        <f t="shared" si="161"/>
        <v>281500</v>
      </c>
      <c r="T132" s="28">
        <f t="shared" si="161"/>
        <v>307300</v>
      </c>
      <c r="U132" s="28">
        <f t="shared" si="161"/>
        <v>0</v>
      </c>
      <c r="V132" s="28">
        <f t="shared" si="161"/>
        <v>361000</v>
      </c>
      <c r="W132" s="28">
        <f t="shared" si="161"/>
        <v>314500</v>
      </c>
      <c r="X132" s="28">
        <f t="shared" si="161"/>
        <v>278700</v>
      </c>
      <c r="Y132" s="28">
        <f t="shared" si="161"/>
        <v>311400</v>
      </c>
      <c r="Z132" s="28">
        <f t="shared" si="161"/>
        <v>369200</v>
      </c>
      <c r="AA132" s="28">
        <f t="shared" si="161"/>
        <v>111000</v>
      </c>
      <c r="AB132" s="28">
        <f t="shared" si="161"/>
        <v>0</v>
      </c>
      <c r="AC132" s="28">
        <f t="shared" si="161"/>
        <v>151100</v>
      </c>
      <c r="AD132" s="28">
        <f t="shared" si="161"/>
        <v>239300</v>
      </c>
      <c r="AE132" s="28">
        <f t="shared" si="161"/>
        <v>197300</v>
      </c>
      <c r="AF132" s="28">
        <f t="shared" si="161"/>
        <v>253200</v>
      </c>
      <c r="AG132" s="28">
        <f t="shared" si="161"/>
        <v>228200</v>
      </c>
      <c r="AH132" s="74">
        <f t="shared" si="161"/>
        <v>0</v>
      </c>
    </row>
    <row r="133" spans="1:36" s="18" customFormat="1" x14ac:dyDescent="0.2">
      <c r="A133" s="239"/>
      <c r="B133" s="83" t="s">
        <v>11</v>
      </c>
      <c r="C133" s="122">
        <f>SUM(D133:AH133)</f>
        <v>2262900</v>
      </c>
      <c r="D133" s="117">
        <v>90700</v>
      </c>
      <c r="E133" s="30">
        <v>168200</v>
      </c>
      <c r="F133" s="30">
        <v>61000</v>
      </c>
      <c r="G133" s="30">
        <v>0</v>
      </c>
      <c r="H133" s="30">
        <v>35500</v>
      </c>
      <c r="I133" s="30">
        <v>220900</v>
      </c>
      <c r="J133" s="30">
        <v>6000</v>
      </c>
      <c r="K133" s="30">
        <v>54200</v>
      </c>
      <c r="L133" s="30">
        <v>36200</v>
      </c>
      <c r="M133" s="30">
        <v>57500</v>
      </c>
      <c r="N133" s="30">
        <v>0</v>
      </c>
      <c r="O133" s="31">
        <v>90500</v>
      </c>
      <c r="P133" s="31">
        <v>125000</v>
      </c>
      <c r="Q133" s="31">
        <v>117300</v>
      </c>
      <c r="R133" s="31">
        <v>113600</v>
      </c>
      <c r="S133" s="31">
        <v>50300</v>
      </c>
      <c r="T133" s="31">
        <v>77200</v>
      </c>
      <c r="U133" s="31">
        <v>0</v>
      </c>
      <c r="V133" s="31">
        <v>143400</v>
      </c>
      <c r="W133" s="31">
        <v>103000</v>
      </c>
      <c r="X133" s="31">
        <v>50300</v>
      </c>
      <c r="Y133" s="31">
        <v>163700</v>
      </c>
      <c r="Z133" s="31">
        <v>146400</v>
      </c>
      <c r="AA133" s="31">
        <v>25200</v>
      </c>
      <c r="AB133" s="31">
        <v>0</v>
      </c>
      <c r="AC133" s="31">
        <v>50000</v>
      </c>
      <c r="AD133" s="31">
        <v>69000</v>
      </c>
      <c r="AE133" s="31">
        <v>51100</v>
      </c>
      <c r="AF133" s="31">
        <v>47500</v>
      </c>
      <c r="AG133" s="31">
        <v>109200</v>
      </c>
      <c r="AH133" s="77"/>
    </row>
    <row r="134" spans="1:36" s="32" customFormat="1" x14ac:dyDescent="0.2">
      <c r="A134" s="239"/>
      <c r="B134" s="83" t="s">
        <v>10</v>
      </c>
      <c r="C134" s="122">
        <f>SUM(D134:AH134)</f>
        <v>4383400</v>
      </c>
      <c r="D134" s="117">
        <v>207700</v>
      </c>
      <c r="E134" s="30">
        <v>251200</v>
      </c>
      <c r="F134" s="30">
        <v>122200</v>
      </c>
      <c r="G134" s="30">
        <v>0</v>
      </c>
      <c r="H134" s="30">
        <v>93600</v>
      </c>
      <c r="I134" s="30">
        <v>224300</v>
      </c>
      <c r="J134" s="30">
        <v>110000</v>
      </c>
      <c r="K134" s="30">
        <v>141300</v>
      </c>
      <c r="L134" s="30">
        <v>202600</v>
      </c>
      <c r="M134" s="30">
        <v>102600</v>
      </c>
      <c r="N134" s="30">
        <v>0</v>
      </c>
      <c r="O134" s="31">
        <v>95800</v>
      </c>
      <c r="P134" s="31">
        <v>199900</v>
      </c>
      <c r="Q134" s="31">
        <v>153600</v>
      </c>
      <c r="R134" s="31">
        <v>161200</v>
      </c>
      <c r="S134" s="31">
        <v>231200</v>
      </c>
      <c r="T134" s="31">
        <v>230100</v>
      </c>
      <c r="U134" s="31">
        <v>0</v>
      </c>
      <c r="V134" s="31">
        <v>217600</v>
      </c>
      <c r="W134" s="31">
        <v>211500</v>
      </c>
      <c r="X134" s="31">
        <v>228400</v>
      </c>
      <c r="Y134" s="31">
        <v>147700</v>
      </c>
      <c r="Z134" s="31">
        <v>222800</v>
      </c>
      <c r="AA134" s="31">
        <v>85800</v>
      </c>
      <c r="AB134" s="31">
        <v>0</v>
      </c>
      <c r="AC134" s="31">
        <v>101100</v>
      </c>
      <c r="AD134" s="31">
        <v>170300</v>
      </c>
      <c r="AE134" s="31">
        <v>146200</v>
      </c>
      <c r="AF134" s="31">
        <v>205700</v>
      </c>
      <c r="AG134" s="31">
        <v>119000</v>
      </c>
      <c r="AH134" s="77"/>
      <c r="AJ134" s="18"/>
    </row>
    <row r="135" spans="1:36" s="32" customFormat="1" x14ac:dyDescent="0.2">
      <c r="A135" s="239"/>
      <c r="B135" s="82" t="s">
        <v>46</v>
      </c>
      <c r="C135" s="121">
        <f t="shared" ref="C135" si="162">SUM(D135:AH135)</f>
        <v>10812500</v>
      </c>
      <c r="D135" s="116">
        <v>432200</v>
      </c>
      <c r="E135" s="28">
        <v>310700</v>
      </c>
      <c r="F135" s="28">
        <v>235300</v>
      </c>
      <c r="G135" s="28">
        <v>81600</v>
      </c>
      <c r="H135" s="28">
        <v>319200</v>
      </c>
      <c r="I135" s="28">
        <v>528100</v>
      </c>
      <c r="J135" s="28">
        <v>384000</v>
      </c>
      <c r="K135" s="28">
        <v>230200</v>
      </c>
      <c r="L135" s="28">
        <v>267900</v>
      </c>
      <c r="M135" s="28">
        <v>152400</v>
      </c>
      <c r="N135" s="28">
        <v>63200</v>
      </c>
      <c r="O135" s="29">
        <v>307200</v>
      </c>
      <c r="P135" s="29">
        <v>402800</v>
      </c>
      <c r="Q135" s="29">
        <v>507800</v>
      </c>
      <c r="R135" s="29">
        <v>496700</v>
      </c>
      <c r="S135" s="29">
        <v>595200</v>
      </c>
      <c r="T135" s="29">
        <v>283900</v>
      </c>
      <c r="U135" s="29">
        <v>99300</v>
      </c>
      <c r="V135" s="29">
        <v>391100</v>
      </c>
      <c r="W135" s="29">
        <v>290600</v>
      </c>
      <c r="X135" s="29">
        <v>537500</v>
      </c>
      <c r="Y135" s="29">
        <v>535500</v>
      </c>
      <c r="Z135" s="29">
        <v>437600</v>
      </c>
      <c r="AA135" s="29">
        <v>168100</v>
      </c>
      <c r="AB135" s="29">
        <v>110200</v>
      </c>
      <c r="AC135" s="29">
        <v>345800</v>
      </c>
      <c r="AD135" s="29">
        <v>498200</v>
      </c>
      <c r="AE135" s="29">
        <v>392300</v>
      </c>
      <c r="AF135" s="29">
        <v>582100</v>
      </c>
      <c r="AG135" s="29">
        <v>825800</v>
      </c>
      <c r="AH135" s="76"/>
      <c r="AJ135" s="18"/>
    </row>
    <row r="136" spans="1:36" s="18" customFormat="1" x14ac:dyDescent="0.2">
      <c r="A136" s="239"/>
      <c r="B136" s="82" t="s">
        <v>51</v>
      </c>
      <c r="C136" s="121">
        <f>SUM(D136:AH136)</f>
        <v>1000</v>
      </c>
      <c r="D136" s="116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9">
        <v>0</v>
      </c>
      <c r="P136" s="29">
        <v>0</v>
      </c>
      <c r="Q136" s="29">
        <v>0</v>
      </c>
      <c r="R136" s="29">
        <v>1000</v>
      </c>
      <c r="S136" s="29">
        <v>0</v>
      </c>
      <c r="T136" s="29">
        <v>0</v>
      </c>
      <c r="U136" s="29">
        <v>0</v>
      </c>
      <c r="V136" s="29">
        <v>0</v>
      </c>
      <c r="W136" s="29">
        <v>0</v>
      </c>
      <c r="X136" s="29">
        <v>0</v>
      </c>
      <c r="Y136" s="29">
        <v>0</v>
      </c>
      <c r="Z136" s="29">
        <v>0</v>
      </c>
      <c r="AA136" s="29">
        <v>0</v>
      </c>
      <c r="AB136" s="29">
        <v>0</v>
      </c>
      <c r="AC136" s="29">
        <v>0</v>
      </c>
      <c r="AD136" s="29">
        <v>0</v>
      </c>
      <c r="AE136" s="29">
        <v>0</v>
      </c>
      <c r="AF136" s="29">
        <v>0</v>
      </c>
      <c r="AG136" s="29">
        <v>0</v>
      </c>
      <c r="AH136" s="76"/>
    </row>
    <row r="137" spans="1:36" s="18" customFormat="1" x14ac:dyDescent="0.2">
      <c r="A137" s="239"/>
      <c r="B137" s="82" t="s">
        <v>52</v>
      </c>
      <c r="C137" s="121">
        <f>SUM(D137:AH137)</f>
        <v>34900</v>
      </c>
      <c r="D137" s="116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9">
        <v>0</v>
      </c>
      <c r="P137" s="29">
        <v>0</v>
      </c>
      <c r="Q137" s="29">
        <v>5000</v>
      </c>
      <c r="R137" s="29">
        <v>0</v>
      </c>
      <c r="S137" s="29">
        <v>3000</v>
      </c>
      <c r="T137" s="29">
        <v>10000</v>
      </c>
      <c r="U137" s="29">
        <v>1000</v>
      </c>
      <c r="V137" s="29">
        <v>12900</v>
      </c>
      <c r="W137" s="29">
        <v>3000</v>
      </c>
      <c r="X137" s="29">
        <v>0</v>
      </c>
      <c r="Y137" s="29">
        <v>0</v>
      </c>
      <c r="Z137" s="29">
        <v>0</v>
      </c>
      <c r="AA137" s="29">
        <v>0</v>
      </c>
      <c r="AB137" s="29">
        <v>0</v>
      </c>
      <c r="AC137" s="29">
        <v>0</v>
      </c>
      <c r="AD137" s="29">
        <v>0</v>
      </c>
      <c r="AE137" s="29">
        <v>0</v>
      </c>
      <c r="AF137" s="29">
        <v>0</v>
      </c>
      <c r="AG137" s="29">
        <v>0</v>
      </c>
      <c r="AH137" s="76"/>
    </row>
    <row r="138" spans="1:36" s="18" customFormat="1" x14ac:dyDescent="0.2">
      <c r="A138" s="239"/>
      <c r="B138" s="82" t="s">
        <v>49</v>
      </c>
      <c r="C138" s="121">
        <f t="shared" ref="C138:C139" si="163">SUM(D138:AH138)</f>
        <v>2606200</v>
      </c>
      <c r="D138" s="116">
        <v>36100</v>
      </c>
      <c r="E138" s="28">
        <v>132400</v>
      </c>
      <c r="F138" s="28">
        <v>122000</v>
      </c>
      <c r="G138" s="28">
        <v>22000</v>
      </c>
      <c r="H138" s="28">
        <v>30000</v>
      </c>
      <c r="I138" s="28">
        <v>80700</v>
      </c>
      <c r="J138" s="28">
        <v>86200</v>
      </c>
      <c r="K138" s="28">
        <v>49600</v>
      </c>
      <c r="L138" s="28">
        <v>49100</v>
      </c>
      <c r="M138" s="28">
        <v>113300</v>
      </c>
      <c r="N138" s="28">
        <v>20000</v>
      </c>
      <c r="O138" s="29">
        <v>44100</v>
      </c>
      <c r="P138" s="29">
        <v>88100</v>
      </c>
      <c r="Q138" s="29">
        <v>217000</v>
      </c>
      <c r="R138" s="29">
        <v>177600</v>
      </c>
      <c r="S138" s="29">
        <v>167400</v>
      </c>
      <c r="T138" s="29">
        <v>73000</v>
      </c>
      <c r="U138" s="29">
        <v>5500</v>
      </c>
      <c r="V138" s="29">
        <v>110200</v>
      </c>
      <c r="W138" s="29">
        <v>36000</v>
      </c>
      <c r="X138" s="29">
        <v>126800</v>
      </c>
      <c r="Y138" s="29">
        <v>168100</v>
      </c>
      <c r="Z138" s="29">
        <v>139700</v>
      </c>
      <c r="AA138" s="29">
        <v>50200</v>
      </c>
      <c r="AB138" s="29">
        <v>0</v>
      </c>
      <c r="AC138" s="29">
        <v>125000</v>
      </c>
      <c r="AD138" s="29">
        <v>36500</v>
      </c>
      <c r="AE138" s="29">
        <v>122200</v>
      </c>
      <c r="AF138" s="29">
        <v>66500</v>
      </c>
      <c r="AG138" s="29">
        <v>110900</v>
      </c>
      <c r="AH138" s="76"/>
    </row>
    <row r="139" spans="1:36" s="18" customFormat="1" ht="13.5" thickBot="1" x14ac:dyDescent="0.25">
      <c r="A139" s="240"/>
      <c r="B139" s="84" t="s">
        <v>50</v>
      </c>
      <c r="C139" s="125">
        <f t="shared" si="163"/>
        <v>5563500</v>
      </c>
      <c r="D139" s="119">
        <v>144200</v>
      </c>
      <c r="E139" s="85">
        <v>194800</v>
      </c>
      <c r="F139" s="85">
        <v>151300</v>
      </c>
      <c r="G139" s="85">
        <v>48100</v>
      </c>
      <c r="H139" s="85">
        <v>135400</v>
      </c>
      <c r="I139" s="85">
        <v>184300</v>
      </c>
      <c r="J139" s="85">
        <v>232300</v>
      </c>
      <c r="K139" s="85">
        <v>102400</v>
      </c>
      <c r="L139" s="85">
        <v>208100</v>
      </c>
      <c r="M139" s="85">
        <v>168600</v>
      </c>
      <c r="N139" s="85">
        <v>21000</v>
      </c>
      <c r="O139" s="86">
        <v>133700</v>
      </c>
      <c r="P139" s="86">
        <v>170300</v>
      </c>
      <c r="Q139" s="86">
        <v>191600</v>
      </c>
      <c r="R139" s="86">
        <v>239700</v>
      </c>
      <c r="S139" s="86">
        <v>367400</v>
      </c>
      <c r="T139" s="86">
        <v>186200</v>
      </c>
      <c r="U139" s="86">
        <v>44100</v>
      </c>
      <c r="V139" s="86">
        <v>206100</v>
      </c>
      <c r="W139" s="86">
        <v>136000</v>
      </c>
      <c r="X139" s="86">
        <v>265200</v>
      </c>
      <c r="Y139" s="86">
        <v>425500</v>
      </c>
      <c r="Z139" s="86">
        <v>203200</v>
      </c>
      <c r="AA139" s="86">
        <v>213200</v>
      </c>
      <c r="AB139" s="86">
        <v>85100</v>
      </c>
      <c r="AC139" s="86">
        <v>148800</v>
      </c>
      <c r="AD139" s="86">
        <v>149400</v>
      </c>
      <c r="AE139" s="86">
        <v>183000</v>
      </c>
      <c r="AF139" s="86">
        <v>276500</v>
      </c>
      <c r="AG139" s="86">
        <v>348000</v>
      </c>
      <c r="AH139" s="87"/>
    </row>
    <row r="140" spans="1:36" s="21" customFormat="1" x14ac:dyDescent="0.2">
      <c r="A140" s="241" t="s">
        <v>53</v>
      </c>
      <c r="B140" s="68" t="s">
        <v>9</v>
      </c>
      <c r="C140" s="112">
        <f t="shared" ref="C140:AH140" si="164">IFERROR(C92/C128,0)</f>
        <v>1.088072802837591</v>
      </c>
      <c r="D140" s="59">
        <f t="shared" si="164"/>
        <v>0.37118656772355896</v>
      </c>
      <c r="E140" s="46">
        <f t="shared" si="164"/>
        <v>1.020173167901455</v>
      </c>
      <c r="F140" s="46">
        <f t="shared" si="164"/>
        <v>1.5542867080169265</v>
      </c>
      <c r="G140" s="46">
        <f t="shared" si="164"/>
        <v>5.2161055505004548</v>
      </c>
      <c r="H140" s="46">
        <f t="shared" si="164"/>
        <v>0.8727184097925581</v>
      </c>
      <c r="I140" s="46">
        <f t="shared" si="164"/>
        <v>0.71160181349685248</v>
      </c>
      <c r="J140" s="46">
        <f t="shared" si="164"/>
        <v>0.73113569654549559</v>
      </c>
      <c r="K140" s="46">
        <f t="shared" si="164"/>
        <v>0.3037021688078464</v>
      </c>
      <c r="L140" s="46">
        <f t="shared" si="164"/>
        <v>1.127441684050825</v>
      </c>
      <c r="M140" s="46">
        <f t="shared" si="164"/>
        <v>2.3494020104189595</v>
      </c>
      <c r="N140" s="46">
        <f t="shared" si="164"/>
        <v>7.5797132011809367</v>
      </c>
      <c r="O140" s="46">
        <f t="shared" si="164"/>
        <v>1.6900796115408503</v>
      </c>
      <c r="P140" s="46">
        <f t="shared" si="164"/>
        <v>1.0302004686279616</v>
      </c>
      <c r="Q140" s="46">
        <f t="shared" si="164"/>
        <v>0.62355532852308282</v>
      </c>
      <c r="R140" s="46">
        <f t="shared" si="164"/>
        <v>0.16020040325044296</v>
      </c>
      <c r="S140" s="46">
        <f t="shared" si="164"/>
        <v>0.62901458801822063</v>
      </c>
      <c r="T140" s="46">
        <f t="shared" si="164"/>
        <v>0.97091667689287031</v>
      </c>
      <c r="U140" s="46">
        <f t="shared" si="164"/>
        <v>3.7772831340625794</v>
      </c>
      <c r="V140" s="46">
        <f t="shared" si="164"/>
        <v>1.2204471775675947</v>
      </c>
      <c r="W140" s="46">
        <f t="shared" si="164"/>
        <v>1.4702136400986032</v>
      </c>
      <c r="X140" s="46">
        <f t="shared" si="164"/>
        <v>0.6939606491113357</v>
      </c>
      <c r="Y140" s="46">
        <f t="shared" si="164"/>
        <v>0.25555937491736958</v>
      </c>
      <c r="Z140" s="46">
        <f t="shared" si="164"/>
        <v>0.75730410697799089</v>
      </c>
      <c r="AA140" s="46">
        <f t="shared" si="164"/>
        <v>2.2922653454445361</v>
      </c>
      <c r="AB140" s="46">
        <f t="shared" si="164"/>
        <v>9.7802879841112222</v>
      </c>
      <c r="AC140" s="46">
        <f t="shared" si="164"/>
        <v>2.0232847657690889</v>
      </c>
      <c r="AD140" s="46">
        <f t="shared" si="164"/>
        <v>1.6393567273695016</v>
      </c>
      <c r="AE140" s="46">
        <f t="shared" si="164"/>
        <v>1.1367888064316636</v>
      </c>
      <c r="AF140" s="46">
        <f t="shared" si="164"/>
        <v>0.4154676258992806</v>
      </c>
      <c r="AG140" s="46">
        <f t="shared" si="164"/>
        <v>0.65685936151855051</v>
      </c>
      <c r="AH140" s="47">
        <f t="shared" si="164"/>
        <v>0</v>
      </c>
    </row>
    <row r="141" spans="1:36" x14ac:dyDescent="0.2">
      <c r="A141" s="242"/>
      <c r="B141" s="65" t="s">
        <v>45</v>
      </c>
      <c r="C141" s="113">
        <f t="shared" ref="C141:AH141" si="165">IFERROR(C93/C129,0)</f>
        <v>1.0253500324673948</v>
      </c>
      <c r="D141" s="103">
        <f t="shared" si="165"/>
        <v>0.30593020766431173</v>
      </c>
      <c r="E141" s="22">
        <f t="shared" si="165"/>
        <v>1.290296052631579</v>
      </c>
      <c r="F141" s="22">
        <f t="shared" si="165"/>
        <v>1.6711351351351351</v>
      </c>
      <c r="G141" s="22">
        <f t="shared" si="165"/>
        <v>6.796160877513711</v>
      </c>
      <c r="H141" s="22">
        <f t="shared" si="165"/>
        <v>0.59619984055275044</v>
      </c>
      <c r="I141" s="22">
        <f t="shared" si="165"/>
        <v>0.53359290112278157</v>
      </c>
      <c r="J141" s="22">
        <f t="shared" si="165"/>
        <v>0.72742986305012636</v>
      </c>
      <c r="K141" s="22">
        <f t="shared" si="165"/>
        <v>0.15141955835962145</v>
      </c>
      <c r="L141" s="22">
        <f t="shared" si="165"/>
        <v>1.3010197144799456</v>
      </c>
      <c r="M141" s="22">
        <f t="shared" si="165"/>
        <v>2.3661446681580909</v>
      </c>
      <c r="N141" s="22">
        <f t="shared" si="165"/>
        <v>22.743538767395627</v>
      </c>
      <c r="O141" s="25">
        <f t="shared" si="165"/>
        <v>1.4271639690358902</v>
      </c>
      <c r="P141" s="25">
        <f t="shared" si="165"/>
        <v>1.3428529150636284</v>
      </c>
      <c r="Q141" s="25">
        <f t="shared" si="165"/>
        <v>0.58947071011489927</v>
      </c>
      <c r="R141" s="25">
        <f t="shared" si="165"/>
        <v>8.8172043010752682E-2</v>
      </c>
      <c r="S141" s="25">
        <f t="shared" si="165"/>
        <v>0.54346289752650179</v>
      </c>
      <c r="T141" s="25">
        <f t="shared" si="165"/>
        <v>0.81321247081444858</v>
      </c>
      <c r="U141" s="25">
        <f t="shared" si="165"/>
        <v>2.3609125893347995</v>
      </c>
      <c r="V141" s="25">
        <f t="shared" si="165"/>
        <v>1.1353122207882458</v>
      </c>
      <c r="W141" s="25">
        <f t="shared" si="165"/>
        <v>0.93448561374456629</v>
      </c>
      <c r="X141" s="25">
        <f t="shared" si="165"/>
        <v>0.56956622953363856</v>
      </c>
      <c r="Y141" s="25">
        <f t="shared" si="165"/>
        <v>0.21632595911509381</v>
      </c>
      <c r="Z141" s="25">
        <f t="shared" si="165"/>
        <v>0.60238907849829348</v>
      </c>
      <c r="AA141" s="25">
        <f t="shared" si="165"/>
        <v>2.4498238087942394</v>
      </c>
      <c r="AB141" s="25">
        <f t="shared" si="165"/>
        <v>13.247302158273381</v>
      </c>
      <c r="AC141" s="25">
        <f t="shared" si="165"/>
        <v>1.9286072144288577</v>
      </c>
      <c r="AD141" s="25">
        <f t="shared" si="165"/>
        <v>1.642954700660141</v>
      </c>
      <c r="AE141" s="25">
        <f t="shared" si="165"/>
        <v>1.066226598852938</v>
      </c>
      <c r="AF141" s="25">
        <f t="shared" si="165"/>
        <v>0.49130659321742126</v>
      </c>
      <c r="AG141" s="25">
        <f t="shared" si="165"/>
        <v>0.64294330518697229</v>
      </c>
      <c r="AH141" s="48">
        <f t="shared" si="165"/>
        <v>0</v>
      </c>
    </row>
    <row r="142" spans="1:36" x14ac:dyDescent="0.2">
      <c r="A142" s="242"/>
      <c r="B142" s="65" t="s">
        <v>47</v>
      </c>
      <c r="C142" s="113">
        <f t="shared" ref="C142:AH142" si="166">IFERROR(C94/C130,0)</f>
        <v>1.1251413260643983</v>
      </c>
      <c r="D142" s="103">
        <f t="shared" si="166"/>
        <v>0.74168873197999408</v>
      </c>
      <c r="E142" s="22">
        <f t="shared" si="166"/>
        <v>2.2513888888888891</v>
      </c>
      <c r="F142" s="22">
        <f t="shared" si="166"/>
        <v>1.1873459326211997</v>
      </c>
      <c r="G142" s="22">
        <f t="shared" si="166"/>
        <v>3.4605809128630707</v>
      </c>
      <c r="H142" s="22">
        <f t="shared" si="166"/>
        <v>0.57411928845483085</v>
      </c>
      <c r="I142" s="22">
        <f t="shared" si="166"/>
        <v>0.646481178396072</v>
      </c>
      <c r="J142" s="22">
        <f t="shared" si="166"/>
        <v>1.5600624024960998</v>
      </c>
      <c r="K142" s="22">
        <f t="shared" si="166"/>
        <v>1.1014263074484945</v>
      </c>
      <c r="L142" s="22">
        <f t="shared" si="166"/>
        <v>1.3302076356329537</v>
      </c>
      <c r="M142" s="22">
        <f t="shared" si="166"/>
        <v>1.7860385925085132</v>
      </c>
      <c r="N142" s="22">
        <f t="shared" si="166"/>
        <v>3.1262208865514651</v>
      </c>
      <c r="O142" s="25">
        <f t="shared" si="166"/>
        <v>2.3576923076923078</v>
      </c>
      <c r="P142" s="25">
        <f t="shared" si="166"/>
        <v>0.75034482758620691</v>
      </c>
      <c r="Q142" s="25">
        <f t="shared" si="166"/>
        <v>0.86124401913875603</v>
      </c>
      <c r="R142" s="25">
        <f t="shared" si="166"/>
        <v>0.7038398692810458</v>
      </c>
      <c r="S142" s="25">
        <f t="shared" si="166"/>
        <v>0.39483394833948338</v>
      </c>
      <c r="T142" s="25">
        <f t="shared" si="166"/>
        <v>0.91046831955922869</v>
      </c>
      <c r="U142" s="25">
        <f t="shared" si="166"/>
        <v>1.7698245614035089</v>
      </c>
      <c r="V142" s="25">
        <f t="shared" si="166"/>
        <v>1.3569565217391304</v>
      </c>
      <c r="W142" s="25">
        <f t="shared" si="166"/>
        <v>0.79181286549707597</v>
      </c>
      <c r="X142" s="25">
        <f t="shared" si="166"/>
        <v>0.74905183312262957</v>
      </c>
      <c r="Y142" s="25">
        <f t="shared" si="166"/>
        <v>0.37177615571776157</v>
      </c>
      <c r="Z142" s="25">
        <f t="shared" si="166"/>
        <v>0.84220268394261921</v>
      </c>
      <c r="AA142" s="25">
        <f t="shared" si="166"/>
        <v>0.95046728971962613</v>
      </c>
      <c r="AB142" s="25">
        <f t="shared" si="166"/>
        <v>7.5497512437810945</v>
      </c>
      <c r="AC142" s="25">
        <f t="shared" si="166"/>
        <v>1.4257009345794394</v>
      </c>
      <c r="AD142" s="25">
        <f t="shared" si="166"/>
        <v>0.91120507399577166</v>
      </c>
      <c r="AE142" s="25">
        <f t="shared" si="166"/>
        <v>1.1119133574007221</v>
      </c>
      <c r="AF142" s="25">
        <f t="shared" si="166"/>
        <v>0.97652582159624413</v>
      </c>
      <c r="AG142" s="25">
        <f t="shared" si="166"/>
        <v>0.95088930183169629</v>
      </c>
      <c r="AH142" s="48">
        <f t="shared" si="166"/>
        <v>0</v>
      </c>
    </row>
    <row r="143" spans="1:36" x14ac:dyDescent="0.2">
      <c r="A143" s="242"/>
      <c r="B143" s="65" t="s">
        <v>44</v>
      </c>
      <c r="C143" s="113">
        <f t="shared" ref="C143:AH143" si="167">IFERROR(C95/C131,0)</f>
        <v>1.0783295374725954</v>
      </c>
      <c r="D143" s="103">
        <f t="shared" si="167"/>
        <v>0.46419701986754969</v>
      </c>
      <c r="E143" s="22">
        <f t="shared" si="167"/>
        <v>1.133350799056851</v>
      </c>
      <c r="F143" s="22">
        <f t="shared" si="167"/>
        <v>1.5815516188149052</v>
      </c>
      <c r="G143" s="22">
        <f t="shared" si="167"/>
        <v>6.5396551724137932</v>
      </c>
      <c r="H143" s="22">
        <f t="shared" si="167"/>
        <v>1.6099327470253493</v>
      </c>
      <c r="I143" s="22">
        <f t="shared" si="167"/>
        <v>0.99407297647712545</v>
      </c>
      <c r="J143" s="22">
        <f t="shared" si="167"/>
        <v>0.73162090345438446</v>
      </c>
      <c r="K143" s="22">
        <f t="shared" si="167"/>
        <v>0.21609538002980627</v>
      </c>
      <c r="L143" s="22">
        <f t="shared" si="167"/>
        <v>0.96264929424538548</v>
      </c>
      <c r="M143" s="22">
        <f t="shared" si="167"/>
        <v>3.081578947368421</v>
      </c>
      <c r="N143" s="22">
        <f t="shared" si="167"/>
        <v>3.9308681672025725</v>
      </c>
      <c r="O143" s="25">
        <f t="shared" si="167"/>
        <v>1.4713502740408571</v>
      </c>
      <c r="P143" s="25">
        <f t="shared" si="167"/>
        <v>0.85287730727470146</v>
      </c>
      <c r="Q143" s="25">
        <f t="shared" si="167"/>
        <v>0.45464689941017056</v>
      </c>
      <c r="R143" s="25">
        <f t="shared" si="167"/>
        <v>0.12405001225790635</v>
      </c>
      <c r="S143" s="25">
        <f t="shared" si="167"/>
        <v>0.89663972777541467</v>
      </c>
      <c r="T143" s="25">
        <f t="shared" si="167"/>
        <v>0.87895377128953767</v>
      </c>
      <c r="U143" s="25">
        <f t="shared" si="167"/>
        <v>4.38</v>
      </c>
      <c r="V143" s="25">
        <f t="shared" si="167"/>
        <v>1.2007423904974017</v>
      </c>
      <c r="W143" s="25">
        <f t="shared" si="167"/>
        <v>2.2789888682745825</v>
      </c>
      <c r="X143" s="25">
        <f t="shared" si="167"/>
        <v>0.5826228913477236</v>
      </c>
      <c r="Y143" s="25">
        <f t="shared" si="167"/>
        <v>0.22247349823321555</v>
      </c>
      <c r="Z143" s="25">
        <f t="shared" si="167"/>
        <v>0.94649210189269961</v>
      </c>
      <c r="AA143" s="25">
        <f t="shared" si="167"/>
        <v>1.8828873066535723</v>
      </c>
      <c r="AB143" s="25">
        <f t="shared" si="167"/>
        <v>13.146167557932264</v>
      </c>
      <c r="AC143" s="25">
        <f t="shared" si="167"/>
        <v>2.3217526575058334</v>
      </c>
      <c r="AD143" s="25">
        <f t="shared" si="167"/>
        <v>1.4940858398107468</v>
      </c>
      <c r="AE143" s="25">
        <f t="shared" si="167"/>
        <v>0.87848565031548953</v>
      </c>
      <c r="AF143" s="25">
        <f t="shared" si="167"/>
        <v>0.26781948544917755</v>
      </c>
      <c r="AG143" s="25">
        <f t="shared" si="167"/>
        <v>0.53547340561768975</v>
      </c>
      <c r="AH143" s="48">
        <f t="shared" si="167"/>
        <v>0</v>
      </c>
    </row>
    <row r="144" spans="1:36" x14ac:dyDescent="0.2">
      <c r="A144" s="242"/>
      <c r="B144" s="65" t="s">
        <v>48</v>
      </c>
      <c r="C144" s="113">
        <f t="shared" ref="C144:AH144" si="168">IFERROR(C96/C132,0)</f>
        <v>1.1312760483276409</v>
      </c>
      <c r="D144" s="103">
        <f t="shared" si="168"/>
        <v>0</v>
      </c>
      <c r="E144" s="22">
        <f t="shared" si="168"/>
        <v>0.44539818788745827</v>
      </c>
      <c r="F144" s="22">
        <f t="shared" si="168"/>
        <v>1.1648471615720524</v>
      </c>
      <c r="G144" s="22">
        <f t="shared" si="168"/>
        <v>0</v>
      </c>
      <c r="H144" s="22">
        <f t="shared" si="168"/>
        <v>0.95507358636715722</v>
      </c>
      <c r="I144" s="22">
        <f t="shared" si="168"/>
        <v>0.6945193171608266</v>
      </c>
      <c r="J144" s="22">
        <f t="shared" si="168"/>
        <v>1.0086206896551724</v>
      </c>
      <c r="K144" s="22">
        <f t="shared" si="168"/>
        <v>0</v>
      </c>
      <c r="L144" s="22">
        <f t="shared" si="168"/>
        <v>1.1758793969849246</v>
      </c>
      <c r="M144" s="22">
        <f t="shared" si="168"/>
        <v>1.8238600874453466</v>
      </c>
      <c r="N144" s="22">
        <f t="shared" si="168"/>
        <v>0</v>
      </c>
      <c r="O144" s="25">
        <f t="shared" si="168"/>
        <v>1.5662909286097693</v>
      </c>
      <c r="P144" s="25">
        <f t="shared" si="168"/>
        <v>0.83933518005540164</v>
      </c>
      <c r="Q144" s="25">
        <f t="shared" si="168"/>
        <v>0.81100036913990403</v>
      </c>
      <c r="R144" s="25">
        <f t="shared" si="168"/>
        <v>0</v>
      </c>
      <c r="S144" s="25">
        <f t="shared" si="168"/>
        <v>1.0976909413854352</v>
      </c>
      <c r="T144" s="25">
        <f t="shared" si="168"/>
        <v>0.69834038398958675</v>
      </c>
      <c r="U144" s="25">
        <f t="shared" si="168"/>
        <v>0</v>
      </c>
      <c r="V144" s="25">
        <f t="shared" si="168"/>
        <v>0.88670360110803326</v>
      </c>
      <c r="W144" s="25">
        <f t="shared" si="168"/>
        <v>1.7771065182829888</v>
      </c>
      <c r="X144" s="25">
        <f t="shared" si="168"/>
        <v>0.85934696806602084</v>
      </c>
      <c r="Y144" s="25">
        <f t="shared" si="168"/>
        <v>0</v>
      </c>
      <c r="Z144" s="25">
        <f t="shared" si="168"/>
        <v>0.65059588299024917</v>
      </c>
      <c r="AA144" s="25">
        <f t="shared" si="168"/>
        <v>3.4450450450450449</v>
      </c>
      <c r="AB144" s="25">
        <f t="shared" si="168"/>
        <v>0</v>
      </c>
      <c r="AC144" s="25">
        <f t="shared" si="168"/>
        <v>2.4043679682329584</v>
      </c>
      <c r="AD144" s="25">
        <f t="shared" si="168"/>
        <v>2.0259089009611366</v>
      </c>
      <c r="AE144" s="25">
        <f t="shared" si="168"/>
        <v>1.4820070957932083</v>
      </c>
      <c r="AF144" s="25">
        <f t="shared" si="168"/>
        <v>0</v>
      </c>
      <c r="AG144" s="25">
        <f t="shared" si="168"/>
        <v>1.361963190184049</v>
      </c>
      <c r="AH144" s="48">
        <f t="shared" si="168"/>
        <v>0</v>
      </c>
    </row>
    <row r="145" spans="1:36" x14ac:dyDescent="0.2">
      <c r="A145" s="242"/>
      <c r="B145" s="66" t="s">
        <v>11</v>
      </c>
      <c r="C145" s="113">
        <f t="shared" ref="C145:AH145" si="169">IFERROR(C97/C133,0)</f>
        <v>1.2183923284281233</v>
      </c>
      <c r="D145" s="103">
        <f t="shared" si="169"/>
        <v>0</v>
      </c>
      <c r="E145" s="22">
        <f t="shared" si="169"/>
        <v>0.47740784780023782</v>
      </c>
      <c r="F145" s="22">
        <f t="shared" si="169"/>
        <v>1.7442622950819673</v>
      </c>
      <c r="G145" s="22">
        <f t="shared" si="169"/>
        <v>0</v>
      </c>
      <c r="H145" s="22">
        <f t="shared" si="169"/>
        <v>1.4422535211267606</v>
      </c>
      <c r="I145" s="22">
        <f t="shared" si="169"/>
        <v>0.41285649615210501</v>
      </c>
      <c r="J145" s="22">
        <f t="shared" si="169"/>
        <v>4.5</v>
      </c>
      <c r="K145" s="22">
        <f t="shared" si="169"/>
        <v>0</v>
      </c>
      <c r="L145" s="22">
        <f t="shared" si="169"/>
        <v>3.4060773480662982</v>
      </c>
      <c r="M145" s="22">
        <f t="shared" si="169"/>
        <v>1.0452173913043479</v>
      </c>
      <c r="N145" s="22">
        <f t="shared" si="169"/>
        <v>0</v>
      </c>
      <c r="O145" s="22">
        <f t="shared" si="169"/>
        <v>0.95690607734806632</v>
      </c>
      <c r="P145" s="22">
        <f t="shared" si="169"/>
        <v>0.48799999999999999</v>
      </c>
      <c r="Q145" s="22">
        <f t="shared" si="169"/>
        <v>0.69991474850809887</v>
      </c>
      <c r="R145" s="22">
        <f t="shared" si="169"/>
        <v>0</v>
      </c>
      <c r="S145" s="22">
        <f t="shared" si="169"/>
        <v>2.1351888667992047</v>
      </c>
      <c r="T145" s="22">
        <f t="shared" si="169"/>
        <v>1.0492227979274611</v>
      </c>
      <c r="U145" s="22">
        <f t="shared" si="169"/>
        <v>0</v>
      </c>
      <c r="V145" s="22">
        <f t="shared" si="169"/>
        <v>0.69246861924686187</v>
      </c>
      <c r="W145" s="22">
        <f t="shared" si="169"/>
        <v>2.2485436893203885</v>
      </c>
      <c r="X145" s="22">
        <f t="shared" si="169"/>
        <v>1.9542743538767395</v>
      </c>
      <c r="Y145" s="22">
        <f t="shared" si="169"/>
        <v>0</v>
      </c>
      <c r="Z145" s="22">
        <f t="shared" si="169"/>
        <v>0.89071038251366119</v>
      </c>
      <c r="AA145" s="22">
        <f t="shared" si="169"/>
        <v>6.3611111111111107</v>
      </c>
      <c r="AB145" s="22">
        <f t="shared" si="169"/>
        <v>0</v>
      </c>
      <c r="AC145" s="22">
        <f t="shared" si="169"/>
        <v>1.1519999999999999</v>
      </c>
      <c r="AD145" s="22">
        <f t="shared" si="169"/>
        <v>3.7362318840579709</v>
      </c>
      <c r="AE145" s="22">
        <f t="shared" si="169"/>
        <v>3.7847358121330723</v>
      </c>
      <c r="AF145" s="22">
        <f t="shared" si="169"/>
        <v>0</v>
      </c>
      <c r="AG145" s="22">
        <f t="shared" si="169"/>
        <v>0.82509157509157505</v>
      </c>
      <c r="AH145" s="49">
        <f t="shared" si="169"/>
        <v>0</v>
      </c>
    </row>
    <row r="146" spans="1:36" s="19" customFormat="1" x14ac:dyDescent="0.2">
      <c r="A146" s="242"/>
      <c r="B146" s="66" t="s">
        <v>10</v>
      </c>
      <c r="C146" s="114">
        <f t="shared" ref="C146:AH146" si="170">IFERROR(C98/C134,0)</f>
        <v>1.0863028699183281</v>
      </c>
      <c r="D146" s="104">
        <f t="shared" si="170"/>
        <v>0</v>
      </c>
      <c r="E146" s="23">
        <f t="shared" si="170"/>
        <v>0.42396496815286622</v>
      </c>
      <c r="F146" s="23">
        <f t="shared" si="170"/>
        <v>0.87561374795417346</v>
      </c>
      <c r="G146" s="23">
        <f t="shared" si="170"/>
        <v>0</v>
      </c>
      <c r="H146" s="23">
        <f t="shared" si="170"/>
        <v>0.77029914529914534</v>
      </c>
      <c r="I146" s="23">
        <f t="shared" si="170"/>
        <v>0.97191261703076237</v>
      </c>
      <c r="J146" s="23">
        <f t="shared" si="170"/>
        <v>0.81818181818181823</v>
      </c>
      <c r="K146" s="23">
        <f t="shared" si="170"/>
        <v>0</v>
      </c>
      <c r="L146" s="23">
        <f t="shared" si="170"/>
        <v>0.77739387956564654</v>
      </c>
      <c r="M146" s="23">
        <f t="shared" si="170"/>
        <v>2.2602339181286548</v>
      </c>
      <c r="N146" s="23">
        <f t="shared" si="170"/>
        <v>0</v>
      </c>
      <c r="O146" s="26">
        <f t="shared" si="170"/>
        <v>2.1419624217119</v>
      </c>
      <c r="P146" s="26">
        <f t="shared" si="170"/>
        <v>1.0590295147573787</v>
      </c>
      <c r="Q146" s="26">
        <f t="shared" si="170"/>
        <v>0.89583333333333337</v>
      </c>
      <c r="R146" s="26">
        <f t="shared" si="170"/>
        <v>0</v>
      </c>
      <c r="S146" s="26">
        <f t="shared" si="170"/>
        <v>0.87197231833910038</v>
      </c>
      <c r="T146" s="26">
        <f t="shared" si="170"/>
        <v>0.58061712299000434</v>
      </c>
      <c r="U146" s="26">
        <f t="shared" si="170"/>
        <v>0</v>
      </c>
      <c r="V146" s="26">
        <f t="shared" si="170"/>
        <v>1.0147058823529411</v>
      </c>
      <c r="W146" s="26">
        <f t="shared" si="170"/>
        <v>1.5475177304964538</v>
      </c>
      <c r="X146" s="26">
        <f t="shared" si="170"/>
        <v>0.61821366024518387</v>
      </c>
      <c r="Y146" s="26">
        <f t="shared" si="170"/>
        <v>0</v>
      </c>
      <c r="Z146" s="26">
        <f t="shared" si="170"/>
        <v>0.49281867145421904</v>
      </c>
      <c r="AA146" s="26">
        <f t="shared" si="170"/>
        <v>2.5885780885780885</v>
      </c>
      <c r="AB146" s="26">
        <f t="shared" si="170"/>
        <v>0</v>
      </c>
      <c r="AC146" s="26">
        <f t="shared" si="170"/>
        <v>3.0237388724035608</v>
      </c>
      <c r="AD146" s="26">
        <f t="shared" si="170"/>
        <v>1.3329418672930122</v>
      </c>
      <c r="AE146" s="26">
        <f t="shared" si="170"/>
        <v>0.67715458276333784</v>
      </c>
      <c r="AF146" s="26">
        <f t="shared" si="170"/>
        <v>0</v>
      </c>
      <c r="AG146" s="26">
        <f t="shared" si="170"/>
        <v>1.8546218487394959</v>
      </c>
      <c r="AH146" s="50">
        <f t="shared" si="170"/>
        <v>0</v>
      </c>
    </row>
    <row r="147" spans="1:36" s="19" customFormat="1" x14ac:dyDescent="0.2">
      <c r="A147" s="242"/>
      <c r="B147" s="65" t="s">
        <v>46</v>
      </c>
      <c r="C147" s="114">
        <f t="shared" ref="C147:AH147" si="171">IFERROR(C99/C135,0)</f>
        <v>1.0772346820809249</v>
      </c>
      <c r="D147" s="104">
        <f t="shared" si="171"/>
        <v>0.43521517815826005</v>
      </c>
      <c r="E147" s="23">
        <f t="shared" si="171"/>
        <v>1.1509494689411008</v>
      </c>
      <c r="F147" s="23">
        <f t="shared" si="171"/>
        <v>1.9426264343391415</v>
      </c>
      <c r="G147" s="23">
        <f t="shared" si="171"/>
        <v>3.9595588235294117</v>
      </c>
      <c r="H147" s="23">
        <f t="shared" si="171"/>
        <v>1.3079573934837092</v>
      </c>
      <c r="I147" s="23">
        <f t="shared" si="171"/>
        <v>0.72221170232910437</v>
      </c>
      <c r="J147" s="23">
        <f t="shared" si="171"/>
        <v>0.46614583333333331</v>
      </c>
      <c r="K147" s="23">
        <f t="shared" si="171"/>
        <v>0.48305821025195483</v>
      </c>
      <c r="L147" s="23">
        <f t="shared" si="171"/>
        <v>0.94251586412840616</v>
      </c>
      <c r="M147" s="23">
        <f t="shared" si="171"/>
        <v>3.0531496062992125</v>
      </c>
      <c r="N147" s="23">
        <f t="shared" si="171"/>
        <v>6.4699367088607591</v>
      </c>
      <c r="O147" s="26">
        <f t="shared" si="171"/>
        <v>1.6653645833333333</v>
      </c>
      <c r="P147" s="26">
        <f t="shared" si="171"/>
        <v>0.78972194637537241</v>
      </c>
      <c r="Q147" s="26">
        <f t="shared" si="171"/>
        <v>0.53820401732965739</v>
      </c>
      <c r="R147" s="26">
        <f t="shared" si="171"/>
        <v>0.20656331789812765</v>
      </c>
      <c r="S147" s="26">
        <f t="shared" si="171"/>
        <v>0.46202956989247312</v>
      </c>
      <c r="T147" s="26">
        <f t="shared" si="171"/>
        <v>1.7034166960197252</v>
      </c>
      <c r="U147" s="26">
        <f t="shared" si="171"/>
        <v>3.9254783484390736</v>
      </c>
      <c r="V147" s="26">
        <f t="shared" si="171"/>
        <v>1.5632830478138584</v>
      </c>
      <c r="W147" s="26">
        <f t="shared" si="171"/>
        <v>1.5801789401238817</v>
      </c>
      <c r="X147" s="26">
        <f t="shared" si="171"/>
        <v>0.79925581395348833</v>
      </c>
      <c r="Y147" s="26">
        <f t="shared" si="171"/>
        <v>0.54733893557422975</v>
      </c>
      <c r="Z147" s="26">
        <f t="shared" si="171"/>
        <v>1.0251371115173675</v>
      </c>
      <c r="AA147" s="26">
        <f t="shared" si="171"/>
        <v>4.9149315883402735</v>
      </c>
      <c r="AB147" s="26">
        <f t="shared" si="171"/>
        <v>4.7123411978221412</v>
      </c>
      <c r="AC147" s="26">
        <f t="shared" si="171"/>
        <v>1.628687102371313</v>
      </c>
      <c r="AD147" s="26">
        <f t="shared" si="171"/>
        <v>1.274387796065837</v>
      </c>
      <c r="AE147" s="26">
        <f t="shared" si="171"/>
        <v>1.0966097374458323</v>
      </c>
      <c r="AF147" s="26">
        <f t="shared" si="171"/>
        <v>0.33327606940388249</v>
      </c>
      <c r="AG147" s="26">
        <f t="shared" si="171"/>
        <v>0.4143860498910148</v>
      </c>
      <c r="AH147" s="50">
        <f t="shared" si="171"/>
        <v>0</v>
      </c>
    </row>
    <row r="148" spans="1:36" x14ac:dyDescent="0.2">
      <c r="A148" s="242"/>
      <c r="B148" s="65" t="s">
        <v>51</v>
      </c>
      <c r="C148" s="113">
        <f t="shared" ref="C148:AH148" si="172">IFERROR(C100/C136,0)</f>
        <v>0</v>
      </c>
      <c r="D148" s="103">
        <f t="shared" si="172"/>
        <v>0</v>
      </c>
      <c r="E148" s="22">
        <f t="shared" si="172"/>
        <v>0</v>
      </c>
      <c r="F148" s="22">
        <f t="shared" si="172"/>
        <v>0</v>
      </c>
      <c r="G148" s="22">
        <f t="shared" si="172"/>
        <v>0</v>
      </c>
      <c r="H148" s="22">
        <f t="shared" si="172"/>
        <v>0</v>
      </c>
      <c r="I148" s="22">
        <f t="shared" si="172"/>
        <v>0</v>
      </c>
      <c r="J148" s="22">
        <f t="shared" si="172"/>
        <v>0</v>
      </c>
      <c r="K148" s="22">
        <f t="shared" si="172"/>
        <v>0</v>
      </c>
      <c r="L148" s="22">
        <f t="shared" si="172"/>
        <v>0</v>
      </c>
      <c r="M148" s="22">
        <f t="shared" si="172"/>
        <v>0</v>
      </c>
      <c r="N148" s="22">
        <f t="shared" si="172"/>
        <v>0</v>
      </c>
      <c r="O148" s="25">
        <f t="shared" si="172"/>
        <v>0</v>
      </c>
      <c r="P148" s="25">
        <f t="shared" si="172"/>
        <v>0</v>
      </c>
      <c r="Q148" s="25">
        <f t="shared" si="172"/>
        <v>0</v>
      </c>
      <c r="R148" s="25">
        <f t="shared" si="172"/>
        <v>0</v>
      </c>
      <c r="S148" s="25">
        <f t="shared" si="172"/>
        <v>0</v>
      </c>
      <c r="T148" s="25">
        <f t="shared" si="172"/>
        <v>0</v>
      </c>
      <c r="U148" s="25">
        <f t="shared" si="172"/>
        <v>0</v>
      </c>
      <c r="V148" s="25">
        <f t="shared" si="172"/>
        <v>0</v>
      </c>
      <c r="W148" s="25">
        <f t="shared" si="172"/>
        <v>0</v>
      </c>
      <c r="X148" s="25">
        <f t="shared" si="172"/>
        <v>0</v>
      </c>
      <c r="Y148" s="25">
        <f t="shared" si="172"/>
        <v>0</v>
      </c>
      <c r="Z148" s="25">
        <f t="shared" si="172"/>
        <v>0</v>
      </c>
      <c r="AA148" s="25">
        <f t="shared" si="172"/>
        <v>0</v>
      </c>
      <c r="AB148" s="25">
        <f t="shared" si="172"/>
        <v>0</v>
      </c>
      <c r="AC148" s="25">
        <f t="shared" si="172"/>
        <v>0</v>
      </c>
      <c r="AD148" s="25">
        <f t="shared" si="172"/>
        <v>0</v>
      </c>
      <c r="AE148" s="25">
        <f t="shared" si="172"/>
        <v>0</v>
      </c>
      <c r="AF148" s="25">
        <f t="shared" si="172"/>
        <v>0</v>
      </c>
      <c r="AG148" s="25">
        <f t="shared" si="172"/>
        <v>0</v>
      </c>
      <c r="AH148" s="48">
        <f t="shared" si="172"/>
        <v>0</v>
      </c>
    </row>
    <row r="149" spans="1:36" x14ac:dyDescent="0.2">
      <c r="A149" s="242"/>
      <c r="B149" s="65" t="s">
        <v>52</v>
      </c>
      <c r="C149" s="113">
        <f t="shared" ref="C149:AH149" si="173">IFERROR(C101/C137,0)</f>
        <v>1.2750716332378222</v>
      </c>
      <c r="D149" s="103">
        <f t="shared" si="173"/>
        <v>0</v>
      </c>
      <c r="E149" s="22">
        <f t="shared" si="173"/>
        <v>0</v>
      </c>
      <c r="F149" s="22">
        <f t="shared" si="173"/>
        <v>0</v>
      </c>
      <c r="G149" s="22">
        <f t="shared" si="173"/>
        <v>0</v>
      </c>
      <c r="H149" s="22">
        <f t="shared" si="173"/>
        <v>0</v>
      </c>
      <c r="I149" s="22">
        <f t="shared" si="173"/>
        <v>0</v>
      </c>
      <c r="J149" s="22">
        <f t="shared" si="173"/>
        <v>0</v>
      </c>
      <c r="K149" s="22">
        <f t="shared" si="173"/>
        <v>0</v>
      </c>
      <c r="L149" s="22">
        <f t="shared" si="173"/>
        <v>0</v>
      </c>
      <c r="M149" s="22">
        <f t="shared" si="173"/>
        <v>0</v>
      </c>
      <c r="N149" s="22">
        <f t="shared" si="173"/>
        <v>0</v>
      </c>
      <c r="O149" s="25">
        <f t="shared" si="173"/>
        <v>0</v>
      </c>
      <c r="P149" s="25">
        <f t="shared" si="173"/>
        <v>0</v>
      </c>
      <c r="Q149" s="25">
        <f t="shared" si="173"/>
        <v>1.6</v>
      </c>
      <c r="R149" s="25">
        <f t="shared" si="173"/>
        <v>0</v>
      </c>
      <c r="S149" s="25">
        <f t="shared" si="173"/>
        <v>2.6666666666666665</v>
      </c>
      <c r="T149" s="25">
        <f t="shared" si="173"/>
        <v>0</v>
      </c>
      <c r="U149" s="25">
        <f t="shared" si="173"/>
        <v>0</v>
      </c>
      <c r="V149" s="25">
        <f t="shared" si="173"/>
        <v>0</v>
      </c>
      <c r="W149" s="25">
        <f t="shared" si="173"/>
        <v>0</v>
      </c>
      <c r="X149" s="25">
        <f t="shared" si="173"/>
        <v>0</v>
      </c>
      <c r="Y149" s="25">
        <f t="shared" si="173"/>
        <v>0</v>
      </c>
      <c r="Z149" s="25">
        <f t="shared" si="173"/>
        <v>0</v>
      </c>
      <c r="AA149" s="25">
        <f t="shared" si="173"/>
        <v>0</v>
      </c>
      <c r="AB149" s="25">
        <f t="shared" si="173"/>
        <v>0</v>
      </c>
      <c r="AC149" s="25">
        <f t="shared" si="173"/>
        <v>0</v>
      </c>
      <c r="AD149" s="25">
        <f t="shared" si="173"/>
        <v>0</v>
      </c>
      <c r="AE149" s="25">
        <f t="shared" si="173"/>
        <v>0</v>
      </c>
      <c r="AF149" s="25">
        <f t="shared" si="173"/>
        <v>0</v>
      </c>
      <c r="AG149" s="25">
        <f t="shared" si="173"/>
        <v>0</v>
      </c>
      <c r="AH149" s="48">
        <f t="shared" si="173"/>
        <v>0</v>
      </c>
    </row>
    <row r="150" spans="1:36" x14ac:dyDescent="0.2">
      <c r="A150" s="242"/>
      <c r="B150" s="65" t="s">
        <v>49</v>
      </c>
      <c r="C150" s="113">
        <f t="shared" ref="C150:AH150" si="174">IFERROR(C102/C138,0)</f>
        <v>1.2822883892256927</v>
      </c>
      <c r="D150" s="103">
        <f t="shared" si="174"/>
        <v>0.83102493074792239</v>
      </c>
      <c r="E150" s="22">
        <f t="shared" si="174"/>
        <v>0.20468277945619334</v>
      </c>
      <c r="F150" s="22">
        <f t="shared" si="174"/>
        <v>1.540983606557377</v>
      </c>
      <c r="G150" s="22">
        <f t="shared" si="174"/>
        <v>4.3499999999999996</v>
      </c>
      <c r="H150" s="22">
        <f t="shared" si="174"/>
        <v>0.98333333333333328</v>
      </c>
      <c r="I150" s="22">
        <f t="shared" si="174"/>
        <v>1.1338289962825279</v>
      </c>
      <c r="J150" s="22">
        <f t="shared" si="174"/>
        <v>0.72621809744779586</v>
      </c>
      <c r="K150" s="22">
        <f t="shared" si="174"/>
        <v>0.36290322580645162</v>
      </c>
      <c r="L150" s="22">
        <f t="shared" si="174"/>
        <v>0.54989816700610994</v>
      </c>
      <c r="M150" s="22">
        <f t="shared" si="174"/>
        <v>1.472197705207414</v>
      </c>
      <c r="N150" s="22">
        <f t="shared" si="174"/>
        <v>4.88</v>
      </c>
      <c r="O150" s="25">
        <f t="shared" si="174"/>
        <v>2.9659863945578233</v>
      </c>
      <c r="P150" s="25">
        <f t="shared" si="174"/>
        <v>1.5902383654937571</v>
      </c>
      <c r="Q150" s="25">
        <f t="shared" si="174"/>
        <v>0.56682027649769584</v>
      </c>
      <c r="R150" s="25">
        <f t="shared" si="174"/>
        <v>6.1936936936936936E-2</v>
      </c>
      <c r="S150" s="25">
        <f t="shared" si="174"/>
        <v>1.2192353643966547</v>
      </c>
      <c r="T150" s="25">
        <f t="shared" si="174"/>
        <v>2.7</v>
      </c>
      <c r="U150" s="25">
        <f t="shared" si="174"/>
        <v>33.727272727272727</v>
      </c>
      <c r="V150" s="25">
        <f t="shared" si="174"/>
        <v>1.1787658802177858</v>
      </c>
      <c r="W150" s="25">
        <f t="shared" si="174"/>
        <v>4.7222222222222223</v>
      </c>
      <c r="X150" s="25">
        <f t="shared" si="174"/>
        <v>1.2160883280757098</v>
      </c>
      <c r="Y150" s="25">
        <f t="shared" si="174"/>
        <v>0.48185603807257582</v>
      </c>
      <c r="Z150" s="25">
        <f t="shared" si="174"/>
        <v>0.50178954903364348</v>
      </c>
      <c r="AA150" s="25">
        <f t="shared" si="174"/>
        <v>1.6354581673306774</v>
      </c>
      <c r="AB150" s="25">
        <f t="shared" si="174"/>
        <v>0</v>
      </c>
      <c r="AC150" s="25">
        <f t="shared" si="174"/>
        <v>1.3024</v>
      </c>
      <c r="AD150" s="25">
        <f t="shared" si="174"/>
        <v>7.1342465753424653</v>
      </c>
      <c r="AE150" s="25">
        <f t="shared" si="174"/>
        <v>1.0900163666121112</v>
      </c>
      <c r="AF150" s="25">
        <f t="shared" si="174"/>
        <v>0.45112781954887216</v>
      </c>
      <c r="AG150" s="25">
        <f t="shared" si="174"/>
        <v>1.0108205590622181</v>
      </c>
      <c r="AH150" s="48">
        <f t="shared" si="174"/>
        <v>0</v>
      </c>
    </row>
    <row r="151" spans="1:36" ht="13.5" thickBot="1" x14ac:dyDescent="0.25">
      <c r="A151" s="243"/>
      <c r="B151" s="69" t="s">
        <v>50</v>
      </c>
      <c r="C151" s="115">
        <f t="shared" ref="C151:AH151" si="175">IFERROR(C103/C139,0)</f>
        <v>1.2128695964770377</v>
      </c>
      <c r="D151" s="140">
        <f t="shared" si="175"/>
        <v>7.004160887656033E-2</v>
      </c>
      <c r="E151" s="135">
        <f t="shared" si="175"/>
        <v>0.91478439425051339</v>
      </c>
      <c r="F151" s="135">
        <f t="shared" si="175"/>
        <v>1.6067415730337078</v>
      </c>
      <c r="G151" s="135">
        <f t="shared" si="175"/>
        <v>2.8607068607068609</v>
      </c>
      <c r="H151" s="135">
        <f t="shared" si="175"/>
        <v>0.83825701624815363</v>
      </c>
      <c r="I151" s="135">
        <f t="shared" si="175"/>
        <v>0.81443298969072164</v>
      </c>
      <c r="J151" s="135">
        <f t="shared" si="175"/>
        <v>0.32285837279380114</v>
      </c>
      <c r="K151" s="135">
        <f t="shared" si="175"/>
        <v>0.4052734375</v>
      </c>
      <c r="L151" s="135">
        <f t="shared" si="175"/>
        <v>1.027871215761653</v>
      </c>
      <c r="M151" s="135">
        <f t="shared" si="175"/>
        <v>2.5255041518386716</v>
      </c>
      <c r="N151" s="135">
        <f t="shared" si="175"/>
        <v>15.519047619047619</v>
      </c>
      <c r="O151" s="138">
        <f t="shared" si="175"/>
        <v>2.586387434554974</v>
      </c>
      <c r="P151" s="138">
        <f t="shared" si="175"/>
        <v>1.6617733411626541</v>
      </c>
      <c r="Q151" s="138">
        <f t="shared" si="175"/>
        <v>1.0542797494780793</v>
      </c>
      <c r="R151" s="138">
        <f t="shared" si="175"/>
        <v>0.1964956195244055</v>
      </c>
      <c r="S151" s="138">
        <f t="shared" si="175"/>
        <v>0.14289602612955907</v>
      </c>
      <c r="T151" s="138">
        <f t="shared" si="175"/>
        <v>0.6562835660580022</v>
      </c>
      <c r="U151" s="138">
        <f t="shared" si="175"/>
        <v>6.0385487528344672</v>
      </c>
      <c r="V151" s="138">
        <f t="shared" si="175"/>
        <v>1.5812712275594372</v>
      </c>
      <c r="W151" s="138">
        <f t="shared" si="175"/>
        <v>2.2183823529411764</v>
      </c>
      <c r="X151" s="138">
        <f t="shared" si="175"/>
        <v>0.82730015082956254</v>
      </c>
      <c r="Y151" s="138">
        <f t="shared" si="175"/>
        <v>0.11656874265569918</v>
      </c>
      <c r="Z151" s="138">
        <f t="shared" si="175"/>
        <v>0.78838582677165359</v>
      </c>
      <c r="AA151" s="138">
        <f t="shared" si="175"/>
        <v>1.4254221388367729</v>
      </c>
      <c r="AB151" s="138">
        <f t="shared" si="175"/>
        <v>4.6063454759106932</v>
      </c>
      <c r="AC151" s="138">
        <f t="shared" si="175"/>
        <v>3.752688172043011</v>
      </c>
      <c r="AD151" s="138">
        <f t="shared" si="175"/>
        <v>2.6017402945113788</v>
      </c>
      <c r="AE151" s="138">
        <f t="shared" si="175"/>
        <v>1.9693989071038251</v>
      </c>
      <c r="AF151" s="138">
        <f t="shared" si="175"/>
        <v>0.62206148282097651</v>
      </c>
      <c r="AG151" s="138">
        <f t="shared" si="175"/>
        <v>0.81034482758620685</v>
      </c>
      <c r="AH151" s="53">
        <f t="shared" si="175"/>
        <v>0</v>
      </c>
    </row>
    <row r="152" spans="1:36" s="27" customFormat="1" x14ac:dyDescent="0.2">
      <c r="A152" s="238" t="s">
        <v>60</v>
      </c>
      <c r="B152" s="81" t="s">
        <v>9</v>
      </c>
      <c r="C152" s="129">
        <f>SUM(D152:AH152)</f>
        <v>73570100</v>
      </c>
      <c r="D152" s="136">
        <f t="shared" ref="D152:AH152" si="176">D155+D153+D159+D154+D156+D162+D163+D160+D161</f>
        <v>1939300</v>
      </c>
      <c r="E152" s="92">
        <f t="shared" si="176"/>
        <v>487700</v>
      </c>
      <c r="F152" s="92">
        <f t="shared" si="176"/>
        <v>1816600</v>
      </c>
      <c r="G152" s="92">
        <f t="shared" si="176"/>
        <v>2786000</v>
      </c>
      <c r="H152" s="92">
        <f t="shared" si="176"/>
        <v>3049900</v>
      </c>
      <c r="I152" s="92">
        <f t="shared" si="176"/>
        <v>3352200</v>
      </c>
      <c r="J152" s="92">
        <f t="shared" si="176"/>
        <v>3314800</v>
      </c>
      <c r="K152" s="92">
        <f t="shared" si="176"/>
        <v>1716600</v>
      </c>
      <c r="L152" s="92">
        <f t="shared" si="176"/>
        <v>626800</v>
      </c>
      <c r="M152" s="92">
        <f t="shared" si="176"/>
        <v>2268100</v>
      </c>
      <c r="N152" s="92">
        <f t="shared" si="176"/>
        <v>3562600</v>
      </c>
      <c r="O152" s="92">
        <f t="shared" si="176"/>
        <v>2864600</v>
      </c>
      <c r="P152" s="92">
        <f t="shared" si="176"/>
        <v>3210100</v>
      </c>
      <c r="Q152" s="92">
        <f t="shared" si="176"/>
        <v>2389800</v>
      </c>
      <c r="R152" s="92">
        <f t="shared" si="176"/>
        <v>2276800</v>
      </c>
      <c r="S152" s="92">
        <f t="shared" si="176"/>
        <v>973900</v>
      </c>
      <c r="T152" s="92">
        <f t="shared" si="176"/>
        <v>2794000</v>
      </c>
      <c r="U152" s="92">
        <f t="shared" si="176"/>
        <v>3562500</v>
      </c>
      <c r="V152" s="92">
        <f t="shared" si="176"/>
        <v>3847400</v>
      </c>
      <c r="W152" s="92">
        <f t="shared" si="176"/>
        <v>4371300</v>
      </c>
      <c r="X152" s="92">
        <f t="shared" si="176"/>
        <v>3470700</v>
      </c>
      <c r="Y152" s="92">
        <f t="shared" si="176"/>
        <v>2194400</v>
      </c>
      <c r="Z152" s="92">
        <f t="shared" si="176"/>
        <v>508300</v>
      </c>
      <c r="AA152" s="92">
        <f t="shared" si="176"/>
        <v>178500</v>
      </c>
      <c r="AB152" s="92">
        <f t="shared" si="176"/>
        <v>2575500</v>
      </c>
      <c r="AC152" s="92">
        <f t="shared" si="176"/>
        <v>3477300</v>
      </c>
      <c r="AD152" s="92">
        <f t="shared" si="176"/>
        <v>2982500</v>
      </c>
      <c r="AE152" s="92">
        <f t="shared" si="176"/>
        <v>4060600</v>
      </c>
      <c r="AF152" s="92">
        <f t="shared" si="176"/>
        <v>2165500</v>
      </c>
      <c r="AG152" s="93">
        <f t="shared" si="176"/>
        <v>745800</v>
      </c>
      <c r="AH152" s="133">
        <f t="shared" si="176"/>
        <v>0</v>
      </c>
    </row>
    <row r="153" spans="1:36" s="18" customFormat="1" ht="15" x14ac:dyDescent="0.25">
      <c r="A153" s="239"/>
      <c r="B153" s="82" t="s">
        <v>45</v>
      </c>
      <c r="C153" s="128">
        <f>SUM(D153:AH153)</f>
        <v>24278100</v>
      </c>
      <c r="D153" s="147">
        <v>657300</v>
      </c>
      <c r="E153" s="148">
        <v>150100</v>
      </c>
      <c r="F153" s="148">
        <v>640600</v>
      </c>
      <c r="G153" s="148">
        <v>1011000</v>
      </c>
      <c r="H153" s="148">
        <v>988100</v>
      </c>
      <c r="I153" s="148">
        <v>1178800</v>
      </c>
      <c r="J153" s="148">
        <v>1105700</v>
      </c>
      <c r="K153" s="148">
        <v>555000</v>
      </c>
      <c r="L153" s="148">
        <v>136200</v>
      </c>
      <c r="M153" s="148">
        <v>825600</v>
      </c>
      <c r="N153" s="148">
        <v>1018900</v>
      </c>
      <c r="O153" s="148">
        <v>1001800</v>
      </c>
      <c r="P153" s="148">
        <v>905800</v>
      </c>
      <c r="Q153" s="148">
        <v>779000</v>
      </c>
      <c r="R153" s="148">
        <v>682800</v>
      </c>
      <c r="S153" s="148">
        <v>333600</v>
      </c>
      <c r="T153" s="148">
        <v>862200</v>
      </c>
      <c r="U153" s="148">
        <v>1387200</v>
      </c>
      <c r="V153" s="148">
        <v>1478300</v>
      </c>
      <c r="W153" s="148">
        <v>1398200</v>
      </c>
      <c r="X153" s="148">
        <v>1307200</v>
      </c>
      <c r="Y153" s="148">
        <v>612200</v>
      </c>
      <c r="Z153" s="148">
        <v>111600</v>
      </c>
      <c r="AA153" s="148">
        <v>75200</v>
      </c>
      <c r="AB153" s="148">
        <v>952800</v>
      </c>
      <c r="AC153" s="148">
        <v>1268600</v>
      </c>
      <c r="AD153" s="148">
        <v>981000</v>
      </c>
      <c r="AE153" s="148">
        <v>1273800</v>
      </c>
      <c r="AF153" s="148">
        <v>454000</v>
      </c>
      <c r="AG153" s="149">
        <v>145500</v>
      </c>
      <c r="AH153" s="141"/>
      <c r="AJ153" s="131"/>
    </row>
    <row r="154" spans="1:36" s="18" customFormat="1" ht="15" x14ac:dyDescent="0.25">
      <c r="A154" s="239"/>
      <c r="B154" s="82" t="s">
        <v>47</v>
      </c>
      <c r="C154" s="128">
        <f>SUM(D154:AH154)</f>
        <v>8786800</v>
      </c>
      <c r="D154" s="147">
        <v>215300</v>
      </c>
      <c r="E154" s="148">
        <v>96300</v>
      </c>
      <c r="F154" s="148">
        <v>171800</v>
      </c>
      <c r="G154" s="148">
        <v>467200</v>
      </c>
      <c r="H154" s="148">
        <v>244000</v>
      </c>
      <c r="I154" s="148">
        <v>319400</v>
      </c>
      <c r="J154" s="148">
        <v>180900</v>
      </c>
      <c r="K154" s="148">
        <v>110800</v>
      </c>
      <c r="L154" s="148">
        <v>289100</v>
      </c>
      <c r="M154" s="148">
        <v>220100</v>
      </c>
      <c r="N154" s="148">
        <v>537600</v>
      </c>
      <c r="O154" s="148">
        <v>405500</v>
      </c>
      <c r="P154" s="148">
        <v>441200</v>
      </c>
      <c r="Q154" s="148">
        <v>301400</v>
      </c>
      <c r="R154" s="148">
        <v>257600</v>
      </c>
      <c r="S154" s="148">
        <v>275200</v>
      </c>
      <c r="T154" s="148">
        <v>219300</v>
      </c>
      <c r="U154" s="148">
        <v>428000</v>
      </c>
      <c r="V154" s="148">
        <v>507300</v>
      </c>
      <c r="W154" s="148">
        <v>522000</v>
      </c>
      <c r="X154" s="148">
        <v>313800</v>
      </c>
      <c r="Y154" s="148">
        <v>277200</v>
      </c>
      <c r="Z154" s="148">
        <v>136000</v>
      </c>
      <c r="AA154" s="148">
        <v>11000</v>
      </c>
      <c r="AB154" s="148">
        <v>183400</v>
      </c>
      <c r="AC154" s="148">
        <v>279500</v>
      </c>
      <c r="AD154" s="148">
        <v>420500</v>
      </c>
      <c r="AE154" s="148">
        <v>327700</v>
      </c>
      <c r="AF154" s="148">
        <v>389700</v>
      </c>
      <c r="AG154" s="149">
        <v>238000</v>
      </c>
      <c r="AH154" s="141"/>
      <c r="AJ154" s="131"/>
    </row>
    <row r="155" spans="1:36" s="18" customFormat="1" ht="15" x14ac:dyDescent="0.25">
      <c r="A155" s="239"/>
      <c r="B155" s="82" t="s">
        <v>44</v>
      </c>
      <c r="C155" s="128">
        <f t="shared" ref="C155" si="177">SUM(D155:AH155)</f>
        <v>15929100</v>
      </c>
      <c r="D155" s="147">
        <v>237500</v>
      </c>
      <c r="E155" s="148">
        <v>96800</v>
      </c>
      <c r="F155" s="148">
        <v>363700</v>
      </c>
      <c r="G155" s="148">
        <v>463500</v>
      </c>
      <c r="H155" s="148">
        <v>683300</v>
      </c>
      <c r="I155" s="148">
        <v>753100</v>
      </c>
      <c r="J155" s="148">
        <v>670700</v>
      </c>
      <c r="K155" s="148">
        <v>475400</v>
      </c>
      <c r="L155" s="148">
        <v>112300</v>
      </c>
      <c r="M155" s="148">
        <v>522400</v>
      </c>
      <c r="N155" s="148">
        <v>804900</v>
      </c>
      <c r="O155" s="148">
        <v>593300</v>
      </c>
      <c r="P155" s="148">
        <v>761200</v>
      </c>
      <c r="Q155" s="148">
        <v>696100</v>
      </c>
      <c r="R155" s="148">
        <v>533100</v>
      </c>
      <c r="S155" s="148">
        <v>156700</v>
      </c>
      <c r="T155" s="148">
        <v>797800</v>
      </c>
      <c r="U155" s="148">
        <v>612600</v>
      </c>
      <c r="V155" s="148">
        <v>732400</v>
      </c>
      <c r="W155" s="148">
        <v>940900</v>
      </c>
      <c r="X155" s="148">
        <v>566800</v>
      </c>
      <c r="Y155" s="148">
        <v>465800</v>
      </c>
      <c r="Z155" s="148">
        <v>116500</v>
      </c>
      <c r="AA155" s="148">
        <v>37100</v>
      </c>
      <c r="AB155" s="148">
        <v>501500</v>
      </c>
      <c r="AC155" s="148">
        <v>818600</v>
      </c>
      <c r="AD155" s="148">
        <v>679900</v>
      </c>
      <c r="AE155" s="148">
        <v>1100500</v>
      </c>
      <c r="AF155" s="148">
        <v>536400</v>
      </c>
      <c r="AG155" s="149">
        <v>98300</v>
      </c>
      <c r="AH155" s="141"/>
      <c r="AJ155" s="131"/>
    </row>
    <row r="156" spans="1:36" s="18" customFormat="1" x14ac:dyDescent="0.2">
      <c r="A156" s="239"/>
      <c r="B156" s="82" t="s">
        <v>48</v>
      </c>
      <c r="C156" s="128">
        <f>SUM(D156:AH156)</f>
        <v>8995600</v>
      </c>
      <c r="D156" s="146">
        <f>D157+D158</f>
        <v>427800</v>
      </c>
      <c r="E156" s="28">
        <f t="shared" ref="E156:AH156" si="178">E157+E158</f>
        <v>0</v>
      </c>
      <c r="F156" s="28">
        <f t="shared" si="178"/>
        <v>255000</v>
      </c>
      <c r="G156" s="28">
        <f t="shared" si="178"/>
        <v>313800</v>
      </c>
      <c r="H156" s="28">
        <f t="shared" si="178"/>
        <v>386900</v>
      </c>
      <c r="I156" s="28">
        <f t="shared" si="178"/>
        <v>289900</v>
      </c>
      <c r="J156" s="28">
        <f t="shared" si="178"/>
        <v>609000</v>
      </c>
      <c r="K156" s="28">
        <f t="shared" si="178"/>
        <v>246400</v>
      </c>
      <c r="L156" s="28">
        <f t="shared" si="178"/>
        <v>0</v>
      </c>
      <c r="M156" s="28">
        <f t="shared" si="178"/>
        <v>171200</v>
      </c>
      <c r="N156" s="28">
        <f t="shared" si="178"/>
        <v>619100</v>
      </c>
      <c r="O156" s="28">
        <f t="shared" si="178"/>
        <v>311800</v>
      </c>
      <c r="P156" s="28">
        <f t="shared" si="178"/>
        <v>602700</v>
      </c>
      <c r="Q156" s="28">
        <f t="shared" si="178"/>
        <v>20000</v>
      </c>
      <c r="R156" s="28">
        <f t="shared" si="178"/>
        <v>312200</v>
      </c>
      <c r="S156" s="28">
        <f t="shared" si="178"/>
        <v>5000</v>
      </c>
      <c r="T156" s="28">
        <f t="shared" si="178"/>
        <v>262400</v>
      </c>
      <c r="U156" s="28">
        <f t="shared" si="178"/>
        <v>357700</v>
      </c>
      <c r="V156" s="28">
        <f t="shared" si="178"/>
        <v>417900</v>
      </c>
      <c r="W156" s="28">
        <f t="shared" si="178"/>
        <v>393200</v>
      </c>
      <c r="X156" s="28">
        <f t="shared" si="178"/>
        <v>629800</v>
      </c>
      <c r="Y156" s="28">
        <f t="shared" si="178"/>
        <v>291800</v>
      </c>
      <c r="Z156" s="28">
        <f t="shared" si="178"/>
        <v>0</v>
      </c>
      <c r="AA156" s="28">
        <f t="shared" si="178"/>
        <v>0</v>
      </c>
      <c r="AB156" s="28">
        <f t="shared" si="178"/>
        <v>367900</v>
      </c>
      <c r="AC156" s="28">
        <f t="shared" si="178"/>
        <v>442600</v>
      </c>
      <c r="AD156" s="28">
        <f t="shared" si="178"/>
        <v>369600</v>
      </c>
      <c r="AE156" s="28">
        <f t="shared" si="178"/>
        <v>565100</v>
      </c>
      <c r="AF156" s="28">
        <f t="shared" si="178"/>
        <v>326800</v>
      </c>
      <c r="AG156" s="71">
        <f t="shared" si="178"/>
        <v>0</v>
      </c>
      <c r="AH156" s="134">
        <f t="shared" si="178"/>
        <v>0</v>
      </c>
      <c r="AJ156" s="126"/>
    </row>
    <row r="157" spans="1:36" s="18" customFormat="1" ht="15" x14ac:dyDescent="0.25">
      <c r="A157" s="239"/>
      <c r="B157" s="83" t="s">
        <v>11</v>
      </c>
      <c r="C157" s="127">
        <f>SUM(D157:AH157)</f>
        <v>3077500</v>
      </c>
      <c r="D157" s="144">
        <v>151300</v>
      </c>
      <c r="E157" s="29">
        <v>0</v>
      </c>
      <c r="F157" s="29">
        <v>82100</v>
      </c>
      <c r="G157" s="29">
        <v>107400</v>
      </c>
      <c r="H157" s="29">
        <v>98100</v>
      </c>
      <c r="I157" s="29">
        <v>85200</v>
      </c>
      <c r="J157" s="29">
        <v>106900</v>
      </c>
      <c r="K157" s="29">
        <v>105500</v>
      </c>
      <c r="L157" s="29">
        <v>0</v>
      </c>
      <c r="M157" s="29">
        <v>102900</v>
      </c>
      <c r="N157" s="29">
        <v>255700</v>
      </c>
      <c r="O157" s="29">
        <v>112200</v>
      </c>
      <c r="P157" s="29">
        <v>202100</v>
      </c>
      <c r="Q157" s="29">
        <v>0</v>
      </c>
      <c r="R157" s="29">
        <v>66700</v>
      </c>
      <c r="S157" s="29">
        <v>0</v>
      </c>
      <c r="T157" s="29">
        <v>88500</v>
      </c>
      <c r="U157" s="29">
        <v>39800</v>
      </c>
      <c r="V157" s="29">
        <v>104200</v>
      </c>
      <c r="W157" s="29">
        <v>69300</v>
      </c>
      <c r="X157" s="29">
        <v>336500</v>
      </c>
      <c r="Y157" s="29">
        <v>126400</v>
      </c>
      <c r="Z157" s="29">
        <v>0</v>
      </c>
      <c r="AA157" s="29">
        <v>0</v>
      </c>
      <c r="AB157" s="29">
        <v>166100</v>
      </c>
      <c r="AC157" s="29">
        <v>127400</v>
      </c>
      <c r="AD157" s="29">
        <v>203100</v>
      </c>
      <c r="AE157" s="29">
        <v>201700</v>
      </c>
      <c r="AF157" s="29">
        <v>138400</v>
      </c>
      <c r="AG157" s="143">
        <v>0</v>
      </c>
      <c r="AH157" s="132"/>
      <c r="AJ157" s="131"/>
    </row>
    <row r="158" spans="1:36" s="32" customFormat="1" ht="15" x14ac:dyDescent="0.25">
      <c r="A158" s="239"/>
      <c r="B158" s="83" t="s">
        <v>10</v>
      </c>
      <c r="C158" s="127">
        <f>SUM(D158:AH158)</f>
        <v>5918100</v>
      </c>
      <c r="D158" s="144">
        <v>276500</v>
      </c>
      <c r="E158" s="29">
        <v>0</v>
      </c>
      <c r="F158" s="29">
        <v>172900</v>
      </c>
      <c r="G158" s="29">
        <v>206400</v>
      </c>
      <c r="H158" s="29">
        <v>288800</v>
      </c>
      <c r="I158" s="29">
        <v>204700</v>
      </c>
      <c r="J158" s="29">
        <v>502100</v>
      </c>
      <c r="K158" s="29">
        <v>140900</v>
      </c>
      <c r="L158" s="29">
        <v>0</v>
      </c>
      <c r="M158" s="29">
        <v>68300</v>
      </c>
      <c r="N158" s="29">
        <v>363400</v>
      </c>
      <c r="O158" s="29">
        <v>199600</v>
      </c>
      <c r="P158" s="29">
        <v>400600</v>
      </c>
      <c r="Q158" s="29">
        <v>20000</v>
      </c>
      <c r="R158" s="29">
        <v>245500</v>
      </c>
      <c r="S158" s="29">
        <v>5000</v>
      </c>
      <c r="T158" s="29">
        <v>173900</v>
      </c>
      <c r="U158" s="29">
        <v>317900</v>
      </c>
      <c r="V158" s="29">
        <v>313700</v>
      </c>
      <c r="W158" s="29">
        <v>323900</v>
      </c>
      <c r="X158" s="29">
        <v>293300</v>
      </c>
      <c r="Y158" s="29">
        <v>165400</v>
      </c>
      <c r="Z158" s="29">
        <v>0</v>
      </c>
      <c r="AA158" s="29">
        <v>0</v>
      </c>
      <c r="AB158" s="29">
        <v>201800</v>
      </c>
      <c r="AC158" s="29">
        <v>315200</v>
      </c>
      <c r="AD158" s="29">
        <v>166500</v>
      </c>
      <c r="AE158" s="29">
        <v>363400</v>
      </c>
      <c r="AF158" s="29">
        <v>188400</v>
      </c>
      <c r="AG158" s="143">
        <v>0</v>
      </c>
      <c r="AH158" s="132"/>
      <c r="AI158" s="18"/>
      <c r="AJ158" s="131"/>
    </row>
    <row r="159" spans="1:36" s="32" customFormat="1" ht="15" x14ac:dyDescent="0.25">
      <c r="A159" s="239"/>
      <c r="B159" s="82" t="s">
        <v>46</v>
      </c>
      <c r="C159" s="128">
        <f t="shared" ref="C159" si="179">SUM(D159:AH159)</f>
        <v>10588100</v>
      </c>
      <c r="D159" s="147">
        <v>243200</v>
      </c>
      <c r="E159" s="148">
        <v>98500</v>
      </c>
      <c r="F159" s="148">
        <v>254400</v>
      </c>
      <c r="G159" s="148">
        <v>319800</v>
      </c>
      <c r="H159" s="148">
        <v>510400</v>
      </c>
      <c r="I159" s="148">
        <v>583100</v>
      </c>
      <c r="J159" s="148">
        <v>518300</v>
      </c>
      <c r="K159" s="148">
        <v>231300</v>
      </c>
      <c r="L159" s="148">
        <v>32100</v>
      </c>
      <c r="M159" s="148">
        <v>258500</v>
      </c>
      <c r="N159" s="148">
        <v>418200</v>
      </c>
      <c r="O159" s="148">
        <v>353600</v>
      </c>
      <c r="P159" s="148">
        <v>381100</v>
      </c>
      <c r="Q159" s="148">
        <v>427500</v>
      </c>
      <c r="R159" s="148">
        <v>282200</v>
      </c>
      <c r="S159" s="148">
        <v>116300</v>
      </c>
      <c r="T159" s="148">
        <v>475000</v>
      </c>
      <c r="U159" s="148">
        <v>495400</v>
      </c>
      <c r="V159" s="148">
        <v>507100</v>
      </c>
      <c r="W159" s="148">
        <v>733000</v>
      </c>
      <c r="X159" s="148">
        <v>426000</v>
      </c>
      <c r="Y159" s="148">
        <v>367400</v>
      </c>
      <c r="Z159" s="148">
        <v>91100</v>
      </c>
      <c r="AA159" s="148">
        <v>40100</v>
      </c>
      <c r="AB159" s="148">
        <v>477300</v>
      </c>
      <c r="AC159" s="148">
        <v>374400</v>
      </c>
      <c r="AD159" s="148">
        <v>446500</v>
      </c>
      <c r="AE159" s="148">
        <v>557400</v>
      </c>
      <c r="AF159" s="148">
        <v>368100</v>
      </c>
      <c r="AG159" s="149">
        <v>200800</v>
      </c>
      <c r="AH159" s="141"/>
      <c r="AI159" s="18"/>
      <c r="AJ159" s="131"/>
    </row>
    <row r="160" spans="1:36" s="18" customFormat="1" x14ac:dyDescent="0.2">
      <c r="A160" s="239"/>
      <c r="B160" s="82" t="s">
        <v>51</v>
      </c>
      <c r="C160" s="128">
        <f>SUM(D160:AH160)</f>
        <v>0</v>
      </c>
      <c r="D160" s="146">
        <v>0</v>
      </c>
      <c r="E160" s="28">
        <v>0</v>
      </c>
      <c r="F160" s="28">
        <v>0</v>
      </c>
      <c r="G160" s="28">
        <v>0</v>
      </c>
      <c r="H160" s="28">
        <v>0</v>
      </c>
      <c r="I160" s="28">
        <v>0</v>
      </c>
      <c r="J160" s="28">
        <v>0</v>
      </c>
      <c r="K160" s="28">
        <v>0</v>
      </c>
      <c r="L160" s="28">
        <v>0</v>
      </c>
      <c r="M160" s="28">
        <v>0</v>
      </c>
      <c r="N160" s="28">
        <v>0</v>
      </c>
      <c r="O160" s="29">
        <v>0</v>
      </c>
      <c r="P160" s="29">
        <v>0</v>
      </c>
      <c r="Q160" s="29">
        <v>0</v>
      </c>
      <c r="R160" s="29">
        <v>0</v>
      </c>
      <c r="S160" s="29">
        <v>0</v>
      </c>
      <c r="T160" s="29">
        <v>0</v>
      </c>
      <c r="U160" s="29">
        <v>0</v>
      </c>
      <c r="V160" s="29">
        <v>0</v>
      </c>
      <c r="W160" s="29">
        <v>0</v>
      </c>
      <c r="X160" s="29">
        <v>0</v>
      </c>
      <c r="Y160" s="29">
        <v>0</v>
      </c>
      <c r="Z160" s="29">
        <v>0</v>
      </c>
      <c r="AA160" s="29">
        <v>0</v>
      </c>
      <c r="AB160" s="29">
        <v>0</v>
      </c>
      <c r="AC160" s="29">
        <v>0</v>
      </c>
      <c r="AD160" s="29">
        <v>0</v>
      </c>
      <c r="AE160" s="29">
        <v>0</v>
      </c>
      <c r="AF160" s="29">
        <v>0</v>
      </c>
      <c r="AG160" s="145"/>
      <c r="AH160" s="141"/>
      <c r="AJ160" s="126"/>
    </row>
    <row r="161" spans="1:36" s="18" customFormat="1" ht="15" x14ac:dyDescent="0.25">
      <c r="A161" s="239"/>
      <c r="B161" s="82" t="s">
        <v>52</v>
      </c>
      <c r="C161" s="128">
        <f>SUM(D161:AH161)</f>
        <v>53000</v>
      </c>
      <c r="D161" s="147">
        <v>17000</v>
      </c>
      <c r="E161" s="148"/>
      <c r="F161" s="148"/>
      <c r="G161" s="148">
        <v>9000</v>
      </c>
      <c r="H161" s="148"/>
      <c r="I161" s="148">
        <v>3000</v>
      </c>
      <c r="J161" s="148"/>
      <c r="K161" s="148"/>
      <c r="L161" s="148"/>
      <c r="M161" s="148"/>
      <c r="N161" s="148"/>
      <c r="O161" s="148"/>
      <c r="P161" s="148"/>
      <c r="Q161" s="148"/>
      <c r="R161" s="148"/>
      <c r="S161" s="148">
        <v>3000</v>
      </c>
      <c r="T161" s="148">
        <v>3000</v>
      </c>
      <c r="U161" s="148"/>
      <c r="V161" s="148">
        <v>8000</v>
      </c>
      <c r="W161" s="148">
        <v>3000</v>
      </c>
      <c r="X161" s="148"/>
      <c r="Y161" s="148"/>
      <c r="Z161" s="148"/>
      <c r="AA161" s="148"/>
      <c r="AB161" s="148"/>
      <c r="AC161" s="148"/>
      <c r="AD161" s="148"/>
      <c r="AE161" s="148">
        <v>7000</v>
      </c>
      <c r="AF161" s="148"/>
      <c r="AG161" s="149"/>
      <c r="AH161" s="141"/>
      <c r="AJ161" s="131"/>
    </row>
    <row r="162" spans="1:36" s="18" customFormat="1" ht="15" x14ac:dyDescent="0.25">
      <c r="A162" s="239"/>
      <c r="B162" s="82" t="s">
        <v>49</v>
      </c>
      <c r="C162" s="128">
        <f t="shared" ref="C162:C163" si="180">SUM(D162:AH162)</f>
        <v>2323500</v>
      </c>
      <c r="D162" s="147">
        <v>78200</v>
      </c>
      <c r="E162" s="148">
        <v>12000</v>
      </c>
      <c r="F162" s="148">
        <v>104600</v>
      </c>
      <c r="G162" s="148">
        <v>48200</v>
      </c>
      <c r="H162" s="148">
        <v>92600</v>
      </c>
      <c r="I162" s="148">
        <v>136200</v>
      </c>
      <c r="J162" s="148">
        <v>136100</v>
      </c>
      <c r="K162" s="148">
        <v>74500</v>
      </c>
      <c r="L162" s="148">
        <v>37100</v>
      </c>
      <c r="M162" s="148">
        <v>81100</v>
      </c>
      <c r="N162" s="148">
        <v>91300</v>
      </c>
      <c r="O162" s="148">
        <v>86600</v>
      </c>
      <c r="P162" s="148">
        <v>24000</v>
      </c>
      <c r="Q162" s="148">
        <v>112600</v>
      </c>
      <c r="R162" s="148">
        <v>73400</v>
      </c>
      <c r="S162" s="148">
        <v>50100</v>
      </c>
      <c r="T162" s="148">
        <v>100200</v>
      </c>
      <c r="U162" s="148">
        <v>142100</v>
      </c>
      <c r="V162" s="148">
        <v>85200</v>
      </c>
      <c r="W162" s="148">
        <v>194300</v>
      </c>
      <c r="X162" s="148">
        <v>95800</v>
      </c>
      <c r="Y162" s="148">
        <v>85100</v>
      </c>
      <c r="Z162" s="148">
        <v>30000</v>
      </c>
      <c r="AA162" s="148">
        <v>5000</v>
      </c>
      <c r="AB162" s="148">
        <v>42500</v>
      </c>
      <c r="AC162" s="148">
        <v>196600</v>
      </c>
      <c r="AD162" s="148">
        <v>22000</v>
      </c>
      <c r="AE162" s="148">
        <v>56000</v>
      </c>
      <c r="AF162" s="148">
        <v>20000</v>
      </c>
      <c r="AG162" s="149">
        <v>10100</v>
      </c>
      <c r="AH162" s="141"/>
      <c r="AJ162" s="131"/>
    </row>
    <row r="163" spans="1:36" s="18" customFormat="1" ht="15.75" thickBot="1" x14ac:dyDescent="0.3">
      <c r="A163" s="240"/>
      <c r="B163" s="84" t="s">
        <v>50</v>
      </c>
      <c r="C163" s="139">
        <f t="shared" si="180"/>
        <v>2615900</v>
      </c>
      <c r="D163" s="150">
        <v>63000</v>
      </c>
      <c r="E163" s="151">
        <v>34000</v>
      </c>
      <c r="F163" s="151">
        <v>26500</v>
      </c>
      <c r="G163" s="151">
        <v>153500</v>
      </c>
      <c r="H163" s="151">
        <v>144600</v>
      </c>
      <c r="I163" s="151">
        <v>88700</v>
      </c>
      <c r="J163" s="151">
        <v>94100</v>
      </c>
      <c r="K163" s="151">
        <v>23200</v>
      </c>
      <c r="L163" s="151">
        <v>20000</v>
      </c>
      <c r="M163" s="151">
        <v>189200</v>
      </c>
      <c r="N163" s="151">
        <v>72600</v>
      </c>
      <c r="O163" s="151">
        <v>112000</v>
      </c>
      <c r="P163" s="151">
        <v>94100</v>
      </c>
      <c r="Q163" s="151">
        <v>53200</v>
      </c>
      <c r="R163" s="151">
        <v>135500</v>
      </c>
      <c r="S163" s="151">
        <v>34000</v>
      </c>
      <c r="T163" s="151">
        <v>74100</v>
      </c>
      <c r="U163" s="151">
        <v>139500</v>
      </c>
      <c r="V163" s="151">
        <v>111200</v>
      </c>
      <c r="W163" s="151">
        <v>186700</v>
      </c>
      <c r="X163" s="151">
        <v>131300</v>
      </c>
      <c r="Y163" s="151">
        <v>94900</v>
      </c>
      <c r="Z163" s="151">
        <v>23100</v>
      </c>
      <c r="AA163" s="151">
        <v>10100</v>
      </c>
      <c r="AB163" s="151">
        <v>50100</v>
      </c>
      <c r="AC163" s="151">
        <v>97000</v>
      </c>
      <c r="AD163" s="151">
        <v>63000</v>
      </c>
      <c r="AE163" s="151">
        <v>173100</v>
      </c>
      <c r="AF163" s="151">
        <v>70500</v>
      </c>
      <c r="AG163" s="152">
        <v>53100</v>
      </c>
      <c r="AH163" s="137"/>
      <c r="AJ163" s="131"/>
    </row>
    <row r="164" spans="1:36" s="21" customFormat="1" x14ac:dyDescent="0.2">
      <c r="A164" s="241" t="s">
        <v>54</v>
      </c>
      <c r="B164" s="68" t="s">
        <v>9</v>
      </c>
      <c r="C164" s="112">
        <f t="shared" ref="C164:AH164" si="181">IFERROR(C92/C152,0)</f>
        <v>1.0319817425829243</v>
      </c>
      <c r="D164" s="130">
        <f t="shared" si="181"/>
        <v>0.51069973701851179</v>
      </c>
      <c r="E164" s="142">
        <f t="shared" si="181"/>
        <v>4.6868976830018454</v>
      </c>
      <c r="F164" s="142">
        <f t="shared" si="181"/>
        <v>1.4759991192337334</v>
      </c>
      <c r="G164" s="142">
        <f t="shared" si="181"/>
        <v>0.82304379038047382</v>
      </c>
      <c r="H164" s="142">
        <f t="shared" si="181"/>
        <v>0.52831240368536669</v>
      </c>
      <c r="I164" s="142">
        <f t="shared" si="181"/>
        <v>0.65082632301175347</v>
      </c>
      <c r="J164" s="142">
        <f t="shared" si="181"/>
        <v>0.48844575841679738</v>
      </c>
      <c r="K164" s="142">
        <f t="shared" si="181"/>
        <v>0.2561458697425143</v>
      </c>
      <c r="L164" s="142">
        <f t="shared" si="181"/>
        <v>3.793873643905552</v>
      </c>
      <c r="M164" s="142">
        <f t="shared" si="181"/>
        <v>1.4117543318195847</v>
      </c>
      <c r="N164" s="142">
        <f t="shared" si="181"/>
        <v>1.0088979958457307</v>
      </c>
      <c r="O164" s="142">
        <f t="shared" si="181"/>
        <v>1.0449277386022482</v>
      </c>
      <c r="P164" s="142">
        <f t="shared" si="181"/>
        <v>0.8628703155664933</v>
      </c>
      <c r="Q164" s="142">
        <f t="shared" si="181"/>
        <v>0.81726504309984094</v>
      </c>
      <c r="R164" s="142">
        <f t="shared" si="181"/>
        <v>0.23032326071679551</v>
      </c>
      <c r="S164" s="142">
        <f t="shared" si="181"/>
        <v>2.2402710750590411</v>
      </c>
      <c r="T164" s="142">
        <f t="shared" si="181"/>
        <v>0.84953471725125274</v>
      </c>
      <c r="U164" s="142">
        <f t="shared" si="181"/>
        <v>0.83360000000000001</v>
      </c>
      <c r="V164" s="142">
        <f t="shared" si="181"/>
        <v>0.94913448042834125</v>
      </c>
      <c r="W164" s="142">
        <f t="shared" si="181"/>
        <v>0.81863518861665863</v>
      </c>
      <c r="X164" s="142">
        <f t="shared" si="181"/>
        <v>0.67274613190422683</v>
      </c>
      <c r="Y164" s="142">
        <f t="shared" si="181"/>
        <v>0.44043930003645643</v>
      </c>
      <c r="Z164" s="142">
        <f t="shared" si="181"/>
        <v>5.0025575447570336</v>
      </c>
      <c r="AA164" s="142">
        <f t="shared" si="181"/>
        <v>23.327170868347338</v>
      </c>
      <c r="AB164" s="142">
        <f t="shared" si="181"/>
        <v>1.5296059017666472</v>
      </c>
      <c r="AC164" s="142">
        <f t="shared" si="181"/>
        <v>1.2619273574324907</v>
      </c>
      <c r="AD164" s="142">
        <f t="shared" si="181"/>
        <v>1.445766974015088</v>
      </c>
      <c r="AE164" s="142">
        <f t="shared" si="181"/>
        <v>0.72430182731616022</v>
      </c>
      <c r="AF164" s="142">
        <f t="shared" si="181"/>
        <v>0.46936042484414686</v>
      </c>
      <c r="AG164" s="142">
        <f t="shared" si="181"/>
        <v>4.0831322070260123</v>
      </c>
      <c r="AH164" s="47">
        <f t="shared" si="181"/>
        <v>0</v>
      </c>
    </row>
    <row r="165" spans="1:36" x14ac:dyDescent="0.2">
      <c r="A165" s="242"/>
      <c r="B165" s="65" t="s">
        <v>45</v>
      </c>
      <c r="C165" s="113">
        <f t="shared" ref="C165:AH165" si="182">IFERROR(C93/C153,0)</f>
        <v>0.99511082003945939</v>
      </c>
      <c r="D165" s="103">
        <f t="shared" si="182"/>
        <v>0.43480906739692682</v>
      </c>
      <c r="E165" s="22">
        <f t="shared" si="182"/>
        <v>6.2718187874750164</v>
      </c>
      <c r="F165" s="22">
        <f t="shared" si="182"/>
        <v>1.2065251326881048</v>
      </c>
      <c r="G165" s="22">
        <f t="shared" si="182"/>
        <v>0.73541048466864489</v>
      </c>
      <c r="H165" s="22">
        <f t="shared" si="182"/>
        <v>0.45410383564416557</v>
      </c>
      <c r="I165" s="22">
        <f t="shared" si="182"/>
        <v>0.49991516796742452</v>
      </c>
      <c r="J165" s="22">
        <f t="shared" si="182"/>
        <v>0.49479967441439809</v>
      </c>
      <c r="K165" s="22">
        <f t="shared" si="182"/>
        <v>0.12972972972972974</v>
      </c>
      <c r="L165" s="22">
        <f t="shared" si="182"/>
        <v>7.025697503671072</v>
      </c>
      <c r="M165" s="22">
        <f t="shared" si="182"/>
        <v>1.1529796511627908</v>
      </c>
      <c r="N165" s="22">
        <f t="shared" si="182"/>
        <v>1.1227794680537835</v>
      </c>
      <c r="O165" s="25">
        <f t="shared" si="182"/>
        <v>0.80974246356558199</v>
      </c>
      <c r="P165" s="25">
        <f t="shared" si="182"/>
        <v>1.0018767939942592</v>
      </c>
      <c r="Q165" s="25">
        <f t="shared" si="182"/>
        <v>0.80346598202824138</v>
      </c>
      <c r="R165" s="25">
        <f t="shared" si="182"/>
        <v>0.13210310486233157</v>
      </c>
      <c r="S165" s="25">
        <f t="shared" si="182"/>
        <v>1.8441247002398082</v>
      </c>
      <c r="T165" s="25">
        <f t="shared" si="182"/>
        <v>0.68673161679424732</v>
      </c>
      <c r="U165" s="25">
        <f t="shared" si="182"/>
        <v>0.61916089965397925</v>
      </c>
      <c r="V165" s="25">
        <f t="shared" si="182"/>
        <v>0.77359128728945414</v>
      </c>
      <c r="W165" s="25">
        <f t="shared" si="182"/>
        <v>0.64575883278500934</v>
      </c>
      <c r="X165" s="25">
        <f t="shared" si="182"/>
        <v>0.56150550795593634</v>
      </c>
      <c r="Y165" s="25">
        <f t="shared" si="182"/>
        <v>0.50473701404769689</v>
      </c>
      <c r="Z165" s="25">
        <f t="shared" si="182"/>
        <v>6.9587813620071683</v>
      </c>
      <c r="AA165" s="25">
        <f t="shared" si="182"/>
        <v>21.263297872340427</v>
      </c>
      <c r="AB165" s="25">
        <f t="shared" si="182"/>
        <v>1.5460747271200672</v>
      </c>
      <c r="AC165" s="25">
        <f t="shared" si="182"/>
        <v>1.213778968942141</v>
      </c>
      <c r="AD165" s="25">
        <f t="shared" si="182"/>
        <v>1.4714576962283383</v>
      </c>
      <c r="AE165" s="25">
        <f t="shared" si="182"/>
        <v>0.77351232532579683</v>
      </c>
      <c r="AF165" s="25">
        <f t="shared" si="182"/>
        <v>0.62863436123348015</v>
      </c>
      <c r="AG165" s="25">
        <f t="shared" si="182"/>
        <v>6.9601374570446737</v>
      </c>
      <c r="AH165" s="48">
        <f t="shared" si="182"/>
        <v>0</v>
      </c>
    </row>
    <row r="166" spans="1:36" x14ac:dyDescent="0.2">
      <c r="A166" s="242"/>
      <c r="B166" s="65" t="s">
        <v>47</v>
      </c>
      <c r="C166" s="113">
        <f t="shared" ref="C166:AH166" si="183">IFERROR(C94/C154,0)</f>
        <v>0.82677425228752222</v>
      </c>
      <c r="D166" s="103">
        <f t="shared" si="183"/>
        <v>1.1709242916860194</v>
      </c>
      <c r="E166" s="22">
        <f t="shared" si="183"/>
        <v>1.6832814122533748</v>
      </c>
      <c r="F166" s="22">
        <f t="shared" si="183"/>
        <v>1.6821885913853318</v>
      </c>
      <c r="G166" s="22">
        <f t="shared" si="183"/>
        <v>0.89255136986301364</v>
      </c>
      <c r="H166" s="22">
        <f t="shared" si="183"/>
        <v>0.67459016393442628</v>
      </c>
      <c r="I166" s="22">
        <f t="shared" si="183"/>
        <v>0.37100814026299311</v>
      </c>
      <c r="J166" s="22">
        <f t="shared" si="183"/>
        <v>1.6583747927031509</v>
      </c>
      <c r="K166" s="22">
        <f t="shared" si="183"/>
        <v>1.2545126353790614</v>
      </c>
      <c r="L166" s="22">
        <f t="shared" si="183"/>
        <v>0.68695952957454165</v>
      </c>
      <c r="M166" s="22">
        <f t="shared" si="183"/>
        <v>1.4298046342571558</v>
      </c>
      <c r="N166" s="22">
        <f t="shared" si="183"/>
        <v>0.7739955357142857</v>
      </c>
      <c r="O166" s="25">
        <f t="shared" si="183"/>
        <v>0.75585696670776814</v>
      </c>
      <c r="P166" s="25">
        <f t="shared" si="183"/>
        <v>0.49320036264732547</v>
      </c>
      <c r="Q166" s="25">
        <f t="shared" si="183"/>
        <v>0.71665560716655607</v>
      </c>
      <c r="R166" s="25">
        <f t="shared" si="183"/>
        <v>0.66886645962732916</v>
      </c>
      <c r="S166" s="25">
        <f t="shared" si="183"/>
        <v>0.31104651162790697</v>
      </c>
      <c r="T166" s="25">
        <f t="shared" si="183"/>
        <v>1.5070679434564525</v>
      </c>
      <c r="U166" s="25">
        <f t="shared" si="183"/>
        <v>0.58925233644859809</v>
      </c>
      <c r="V166" s="25">
        <f t="shared" si="183"/>
        <v>0.61521781983047508</v>
      </c>
      <c r="W166" s="25">
        <f t="shared" si="183"/>
        <v>0.38908045977011496</v>
      </c>
      <c r="X166" s="25">
        <f t="shared" si="183"/>
        <v>0.75525812619502863</v>
      </c>
      <c r="Y166" s="25">
        <f t="shared" si="183"/>
        <v>0.27561327561327559</v>
      </c>
      <c r="Z166" s="25">
        <f t="shared" si="183"/>
        <v>1.338235294117647</v>
      </c>
      <c r="AA166" s="25">
        <f t="shared" si="183"/>
        <v>18.490909090909092</v>
      </c>
      <c r="AB166" s="25">
        <f t="shared" si="183"/>
        <v>1.6548527808069793</v>
      </c>
      <c r="AC166" s="25">
        <f t="shared" si="183"/>
        <v>1.0915921288014312</v>
      </c>
      <c r="AD166" s="25">
        <f t="shared" si="183"/>
        <v>0.51248513674197382</v>
      </c>
      <c r="AE166" s="25">
        <f t="shared" si="183"/>
        <v>0.93988404028074457</v>
      </c>
      <c r="AF166" s="25">
        <f t="shared" si="183"/>
        <v>0.53374390556838591</v>
      </c>
      <c r="AG166" s="25">
        <f t="shared" si="183"/>
        <v>1.5050420168067227</v>
      </c>
      <c r="AH166" s="48">
        <f t="shared" si="183"/>
        <v>0</v>
      </c>
    </row>
    <row r="167" spans="1:36" x14ac:dyDescent="0.2">
      <c r="A167" s="242"/>
      <c r="B167" s="65" t="s">
        <v>44</v>
      </c>
      <c r="C167" s="113">
        <f t="shared" ref="C167:AH167" si="184">IFERROR(C95/C155,0)</f>
        <v>0.95412170179106159</v>
      </c>
      <c r="D167" s="103">
        <f t="shared" si="184"/>
        <v>0.94442105263157894</v>
      </c>
      <c r="E167" s="22">
        <f t="shared" si="184"/>
        <v>4.4690082644628095</v>
      </c>
      <c r="F167" s="22">
        <f t="shared" si="184"/>
        <v>1.4237008523508385</v>
      </c>
      <c r="G167" s="22">
        <f t="shared" si="184"/>
        <v>0.81833872707659117</v>
      </c>
      <c r="H167" s="22">
        <f t="shared" si="184"/>
        <v>0.45543685057807698</v>
      </c>
      <c r="I167" s="22">
        <f t="shared" si="184"/>
        <v>0.71265436197052179</v>
      </c>
      <c r="J167" s="22">
        <f t="shared" si="184"/>
        <v>0.49261965111077977</v>
      </c>
      <c r="K167" s="22">
        <f t="shared" si="184"/>
        <v>0.12200252419015566</v>
      </c>
      <c r="L167" s="22">
        <f t="shared" si="184"/>
        <v>3.9474621549421194</v>
      </c>
      <c r="M167" s="22">
        <f t="shared" si="184"/>
        <v>1.1207886676875958</v>
      </c>
      <c r="N167" s="22">
        <f t="shared" si="184"/>
        <v>0.91129332836377186</v>
      </c>
      <c r="O167" s="25">
        <f t="shared" si="184"/>
        <v>0.9954491825383448</v>
      </c>
      <c r="P167" s="25">
        <f t="shared" si="184"/>
        <v>0.82553862322648452</v>
      </c>
      <c r="Q167" s="25">
        <f t="shared" si="184"/>
        <v>0.40971124838385292</v>
      </c>
      <c r="R167" s="25">
        <f t="shared" si="184"/>
        <v>0.18983305196023259</v>
      </c>
      <c r="S167" s="25">
        <f t="shared" si="184"/>
        <v>4.0357370772176129</v>
      </c>
      <c r="T167" s="25">
        <f t="shared" si="184"/>
        <v>0.54336926548007014</v>
      </c>
      <c r="U167" s="25">
        <f t="shared" si="184"/>
        <v>0.92948090107737513</v>
      </c>
      <c r="V167" s="25">
        <f t="shared" si="184"/>
        <v>1.1041780447842708</v>
      </c>
      <c r="W167" s="25">
        <f t="shared" si="184"/>
        <v>1.0444255500053141</v>
      </c>
      <c r="X167" s="25">
        <f t="shared" si="184"/>
        <v>0.56669019054340153</v>
      </c>
      <c r="Y167" s="25">
        <f t="shared" si="184"/>
        <v>0.33791326749677975</v>
      </c>
      <c r="Z167" s="25">
        <f t="shared" si="184"/>
        <v>5.7090128755364811</v>
      </c>
      <c r="AA167" s="25">
        <f t="shared" si="184"/>
        <v>20.671159029649594</v>
      </c>
      <c r="AB167" s="25">
        <f t="shared" si="184"/>
        <v>1.4705882352941178</v>
      </c>
      <c r="AC167" s="25">
        <f t="shared" si="184"/>
        <v>1.0939408746640606</v>
      </c>
      <c r="AD167" s="25">
        <f t="shared" si="184"/>
        <v>1.3004853654949258</v>
      </c>
      <c r="AE167" s="25">
        <f t="shared" si="184"/>
        <v>0.39218537028623351</v>
      </c>
      <c r="AF167" s="25">
        <f t="shared" si="184"/>
        <v>0.23676360924683074</v>
      </c>
      <c r="AG167" s="25">
        <f t="shared" si="184"/>
        <v>6.3804679552390642</v>
      </c>
      <c r="AH167" s="48">
        <f t="shared" si="184"/>
        <v>0</v>
      </c>
    </row>
    <row r="168" spans="1:36" x14ac:dyDescent="0.2">
      <c r="A168" s="242"/>
      <c r="B168" s="65" t="s">
        <v>48</v>
      </c>
      <c r="C168" s="113">
        <f t="shared" ref="C168:AH168" si="185">IFERROR(C96/C156,0)</f>
        <v>0.83583085063808971</v>
      </c>
      <c r="D168" s="103">
        <f t="shared" si="185"/>
        <v>0</v>
      </c>
      <c r="E168" s="22">
        <f t="shared" si="185"/>
        <v>0</v>
      </c>
      <c r="F168" s="22">
        <f t="shared" si="185"/>
        <v>0.83686274509803926</v>
      </c>
      <c r="G168" s="22">
        <f t="shared" si="185"/>
        <v>0.62715105162523899</v>
      </c>
      <c r="H168" s="22">
        <f t="shared" si="185"/>
        <v>0.31868699922460586</v>
      </c>
      <c r="I168" s="22">
        <f t="shared" si="185"/>
        <v>1.0665746809244567</v>
      </c>
      <c r="J168" s="22">
        <f t="shared" si="185"/>
        <v>0.19211822660098521</v>
      </c>
      <c r="K168" s="22">
        <f t="shared" si="185"/>
        <v>0</v>
      </c>
      <c r="L168" s="22">
        <f t="shared" si="185"/>
        <v>0</v>
      </c>
      <c r="M168" s="22">
        <f t="shared" si="185"/>
        <v>1.705607476635514</v>
      </c>
      <c r="N168" s="22">
        <f t="shared" si="185"/>
        <v>0.75642061056372156</v>
      </c>
      <c r="O168" s="25">
        <f t="shared" si="185"/>
        <v>0.93585631815266201</v>
      </c>
      <c r="P168" s="25">
        <f t="shared" si="185"/>
        <v>0.45246391239422601</v>
      </c>
      <c r="Q168" s="25">
        <f t="shared" si="185"/>
        <v>10.984999999999999</v>
      </c>
      <c r="R168" s="25">
        <f t="shared" si="185"/>
        <v>0</v>
      </c>
      <c r="S168" s="25">
        <f t="shared" si="185"/>
        <v>61.8</v>
      </c>
      <c r="T168" s="25">
        <f t="shared" si="185"/>
        <v>0.81783536585365857</v>
      </c>
      <c r="U168" s="25">
        <f t="shared" si="185"/>
        <v>1.2513279284316465</v>
      </c>
      <c r="V168" s="25">
        <f t="shared" si="185"/>
        <v>0.76597272074659006</v>
      </c>
      <c r="W168" s="25">
        <f t="shared" si="185"/>
        <v>1.4214140386571719</v>
      </c>
      <c r="X168" s="25">
        <f t="shared" si="185"/>
        <v>0.3802794537948555</v>
      </c>
      <c r="Y168" s="25">
        <f t="shared" si="185"/>
        <v>0</v>
      </c>
      <c r="Z168" s="25">
        <f t="shared" si="185"/>
        <v>0</v>
      </c>
      <c r="AA168" s="25">
        <f t="shared" si="185"/>
        <v>0</v>
      </c>
      <c r="AB168" s="25">
        <f t="shared" si="185"/>
        <v>1.0421310138624627</v>
      </c>
      <c r="AC168" s="25">
        <f t="shared" si="185"/>
        <v>0.82083145051965656</v>
      </c>
      <c r="AD168" s="25">
        <f t="shared" si="185"/>
        <v>1.3116883116883118</v>
      </c>
      <c r="AE168" s="25">
        <f t="shared" si="185"/>
        <v>0.51743054326667848</v>
      </c>
      <c r="AF168" s="25">
        <f t="shared" si="185"/>
        <v>0</v>
      </c>
      <c r="AG168" s="25">
        <f t="shared" si="185"/>
        <v>0</v>
      </c>
      <c r="AH168" s="48">
        <f t="shared" si="185"/>
        <v>0</v>
      </c>
    </row>
    <row r="169" spans="1:36" x14ac:dyDescent="0.2">
      <c r="A169" s="242"/>
      <c r="B169" s="66" t="s">
        <v>11</v>
      </c>
      <c r="C169" s="113">
        <f t="shared" ref="C169:AH169" si="186">IFERROR(C97/C157,0)</f>
        <v>0.89588952071486594</v>
      </c>
      <c r="D169" s="103">
        <f t="shared" si="186"/>
        <v>0</v>
      </c>
      <c r="E169" s="22">
        <f t="shared" si="186"/>
        <v>0</v>
      </c>
      <c r="F169" s="22">
        <f t="shared" si="186"/>
        <v>1.2959805115712546</v>
      </c>
      <c r="G169" s="22">
        <f t="shared" si="186"/>
        <v>0.84823091247672255</v>
      </c>
      <c r="H169" s="22">
        <f t="shared" si="186"/>
        <v>0.52191641182466875</v>
      </c>
      <c r="I169" s="22">
        <f t="shared" si="186"/>
        <v>1.0704225352112675</v>
      </c>
      <c r="J169" s="22">
        <f t="shared" si="186"/>
        <v>0.25257249766136575</v>
      </c>
      <c r="K169" s="22">
        <f t="shared" si="186"/>
        <v>0</v>
      </c>
      <c r="L169" s="22">
        <f t="shared" si="186"/>
        <v>0</v>
      </c>
      <c r="M169" s="22">
        <f t="shared" si="186"/>
        <v>0.58406219630709422</v>
      </c>
      <c r="N169" s="22">
        <f t="shared" si="186"/>
        <v>0.61791161517403204</v>
      </c>
      <c r="O169" s="22">
        <f t="shared" si="186"/>
        <v>0.77183600713012479</v>
      </c>
      <c r="P169" s="22">
        <f t="shared" si="186"/>
        <v>0.30183077684314696</v>
      </c>
      <c r="Q169" s="22">
        <f t="shared" si="186"/>
        <v>0</v>
      </c>
      <c r="R169" s="22">
        <f t="shared" si="186"/>
        <v>0</v>
      </c>
      <c r="S169" s="22">
        <f t="shared" si="186"/>
        <v>0</v>
      </c>
      <c r="T169" s="22">
        <f t="shared" si="186"/>
        <v>0.9152542372881356</v>
      </c>
      <c r="U169" s="22">
        <f t="shared" si="186"/>
        <v>3.2512562814070352</v>
      </c>
      <c r="V169" s="22">
        <f t="shared" si="186"/>
        <v>0.95297504798464494</v>
      </c>
      <c r="W169" s="22">
        <f t="shared" si="186"/>
        <v>3.3419913419913421</v>
      </c>
      <c r="X169" s="22">
        <f t="shared" si="186"/>
        <v>0.29212481426448739</v>
      </c>
      <c r="Y169" s="22">
        <f t="shared" si="186"/>
        <v>0</v>
      </c>
      <c r="Z169" s="22">
        <f t="shared" si="186"/>
        <v>0</v>
      </c>
      <c r="AA169" s="22">
        <f t="shared" si="186"/>
        <v>0</v>
      </c>
      <c r="AB169" s="22">
        <f t="shared" si="186"/>
        <v>0.61529199277543645</v>
      </c>
      <c r="AC169" s="22">
        <f t="shared" si="186"/>
        <v>0.45211930926216642</v>
      </c>
      <c r="AD169" s="22">
        <f t="shared" si="186"/>
        <v>1.2693254554406697</v>
      </c>
      <c r="AE169" s="22">
        <f t="shared" si="186"/>
        <v>0.95884977689638073</v>
      </c>
      <c r="AF169" s="22">
        <f t="shared" si="186"/>
        <v>0</v>
      </c>
      <c r="AG169" s="22">
        <f t="shared" si="186"/>
        <v>0</v>
      </c>
      <c r="AH169" s="49">
        <f t="shared" si="186"/>
        <v>0</v>
      </c>
    </row>
    <row r="170" spans="1:36" s="19" customFormat="1" x14ac:dyDescent="0.2">
      <c r="A170" s="242"/>
      <c r="B170" s="66" t="s">
        <v>10</v>
      </c>
      <c r="C170" s="114">
        <f t="shared" ref="C170:AH170" si="187">IFERROR(C98/C158,0)</f>
        <v>0.80459944914753045</v>
      </c>
      <c r="D170" s="104">
        <f t="shared" si="187"/>
        <v>0</v>
      </c>
      <c r="E170" s="23">
        <f t="shared" si="187"/>
        <v>0</v>
      </c>
      <c r="F170" s="23">
        <f t="shared" si="187"/>
        <v>0.61885482938114522</v>
      </c>
      <c r="G170" s="23">
        <f t="shared" si="187"/>
        <v>0.51211240310077522</v>
      </c>
      <c r="H170" s="23">
        <f t="shared" si="187"/>
        <v>0.24965373961218837</v>
      </c>
      <c r="I170" s="23">
        <f t="shared" si="187"/>
        <v>1.0649731314118223</v>
      </c>
      <c r="J170" s="23">
        <f t="shared" si="187"/>
        <v>0.17924716191993625</v>
      </c>
      <c r="K170" s="23">
        <f t="shared" si="187"/>
        <v>0</v>
      </c>
      <c r="L170" s="23">
        <f t="shared" si="187"/>
        <v>0</v>
      </c>
      <c r="M170" s="23">
        <f t="shared" si="187"/>
        <v>3.3953147877013179</v>
      </c>
      <c r="N170" s="23">
        <f t="shared" si="187"/>
        <v>0.85388002201430935</v>
      </c>
      <c r="O170" s="26">
        <f t="shared" si="187"/>
        <v>1.0280561122244489</v>
      </c>
      <c r="P170" s="26">
        <f t="shared" si="187"/>
        <v>0.52845731402895657</v>
      </c>
      <c r="Q170" s="26">
        <f t="shared" si="187"/>
        <v>6.88</v>
      </c>
      <c r="R170" s="26">
        <f t="shared" si="187"/>
        <v>0</v>
      </c>
      <c r="S170" s="26">
        <f t="shared" si="187"/>
        <v>40.32</v>
      </c>
      <c r="T170" s="26">
        <f t="shared" si="187"/>
        <v>0.76825761932144909</v>
      </c>
      <c r="U170" s="26">
        <f t="shared" si="187"/>
        <v>1.0009436929852156</v>
      </c>
      <c r="V170" s="26">
        <f t="shared" si="187"/>
        <v>0.7038571883965572</v>
      </c>
      <c r="W170" s="26">
        <f t="shared" si="187"/>
        <v>1.0104970669959865</v>
      </c>
      <c r="X170" s="26">
        <f t="shared" si="187"/>
        <v>0.48141834299352199</v>
      </c>
      <c r="Y170" s="26">
        <f t="shared" si="187"/>
        <v>0</v>
      </c>
      <c r="Z170" s="26">
        <f t="shared" si="187"/>
        <v>0</v>
      </c>
      <c r="AA170" s="26">
        <f t="shared" si="187"/>
        <v>0</v>
      </c>
      <c r="AB170" s="26">
        <f t="shared" si="187"/>
        <v>1.3934588701684836</v>
      </c>
      <c r="AC170" s="26">
        <f t="shared" si="187"/>
        <v>0.96986040609137059</v>
      </c>
      <c r="AD170" s="26">
        <f t="shared" si="187"/>
        <v>1.3633633633633633</v>
      </c>
      <c r="AE170" s="26">
        <f t="shared" si="187"/>
        <v>0.27242707760044027</v>
      </c>
      <c r="AF170" s="26">
        <f t="shared" si="187"/>
        <v>0</v>
      </c>
      <c r="AG170" s="26">
        <f t="shared" si="187"/>
        <v>0</v>
      </c>
      <c r="AH170" s="50">
        <f t="shared" si="187"/>
        <v>0</v>
      </c>
    </row>
    <row r="171" spans="1:36" s="19" customFormat="1" x14ac:dyDescent="0.2">
      <c r="A171" s="242"/>
      <c r="B171" s="65" t="s">
        <v>46</v>
      </c>
      <c r="C171" s="114">
        <f t="shared" ref="C171:AH171" si="188">IFERROR(C99/C159,0)</f>
        <v>1.1000651674993625</v>
      </c>
      <c r="D171" s="104">
        <f t="shared" si="188"/>
        <v>0.7734375</v>
      </c>
      <c r="E171" s="23">
        <f t="shared" si="188"/>
        <v>3.6304568527918781</v>
      </c>
      <c r="F171" s="23">
        <f t="shared" si="188"/>
        <v>1.7967767295597483</v>
      </c>
      <c r="G171" s="23">
        <f t="shared" si="188"/>
        <v>1.0103189493433395</v>
      </c>
      <c r="H171" s="23">
        <f t="shared" si="188"/>
        <v>0.81798589341692785</v>
      </c>
      <c r="I171" s="23">
        <f t="shared" si="188"/>
        <v>0.65409020751157609</v>
      </c>
      <c r="J171" s="23">
        <f t="shared" si="188"/>
        <v>0.34535983021416167</v>
      </c>
      <c r="K171" s="23">
        <f t="shared" si="188"/>
        <v>0.48076091655858194</v>
      </c>
      <c r="L171" s="23">
        <f t="shared" si="188"/>
        <v>7.8660436137071654</v>
      </c>
      <c r="M171" s="23">
        <f t="shared" si="188"/>
        <v>1.8</v>
      </c>
      <c r="N171" s="23">
        <f t="shared" si="188"/>
        <v>0.97776183644189385</v>
      </c>
      <c r="O171" s="26">
        <f t="shared" si="188"/>
        <v>1.4468325791855203</v>
      </c>
      <c r="P171" s="26">
        <f t="shared" si="188"/>
        <v>0.8346890579900289</v>
      </c>
      <c r="Q171" s="26">
        <f t="shared" si="188"/>
        <v>0.63929824561403503</v>
      </c>
      <c r="R171" s="26">
        <f t="shared" si="188"/>
        <v>0.36357193479801558</v>
      </c>
      <c r="S171" s="26">
        <f t="shared" si="188"/>
        <v>2.3645743766122096</v>
      </c>
      <c r="T171" s="26">
        <f t="shared" si="188"/>
        <v>1.0181052631578948</v>
      </c>
      <c r="U171" s="26">
        <f t="shared" si="188"/>
        <v>0.78683891804602346</v>
      </c>
      <c r="V171" s="26">
        <f t="shared" si="188"/>
        <v>1.2056793531847763</v>
      </c>
      <c r="W171" s="26">
        <f t="shared" si="188"/>
        <v>0.62646657571623465</v>
      </c>
      <c r="X171" s="26">
        <f t="shared" si="188"/>
        <v>1.0084507042253521</v>
      </c>
      <c r="Y171" s="26">
        <f t="shared" si="188"/>
        <v>0.79776810016330979</v>
      </c>
      <c r="Z171" s="26">
        <f t="shared" si="188"/>
        <v>4.9242590559824366</v>
      </c>
      <c r="AA171" s="26">
        <f t="shared" si="188"/>
        <v>20.603491271820449</v>
      </c>
      <c r="AB171" s="26">
        <f t="shared" si="188"/>
        <v>1.0879949717159019</v>
      </c>
      <c r="AC171" s="26">
        <f t="shared" si="188"/>
        <v>1.5042735042735043</v>
      </c>
      <c r="AD171" s="26">
        <f t="shared" si="188"/>
        <v>1.4219484882418814</v>
      </c>
      <c r="AE171" s="26">
        <f t="shared" si="188"/>
        <v>0.77179763186221739</v>
      </c>
      <c r="AF171" s="26">
        <f t="shared" si="188"/>
        <v>0.52703069817984238</v>
      </c>
      <c r="AG171" s="26">
        <f t="shared" si="188"/>
        <v>1.704183266932271</v>
      </c>
      <c r="AH171" s="50">
        <f t="shared" si="188"/>
        <v>0</v>
      </c>
    </row>
    <row r="172" spans="1:36" x14ac:dyDescent="0.2">
      <c r="A172" s="242"/>
      <c r="B172" s="65" t="s">
        <v>51</v>
      </c>
      <c r="C172" s="113">
        <f t="shared" ref="C172:AH172" si="189">IFERROR(C100/C160,0)</f>
        <v>0</v>
      </c>
      <c r="D172" s="103">
        <f t="shared" si="189"/>
        <v>0</v>
      </c>
      <c r="E172" s="22">
        <f t="shared" si="189"/>
        <v>0</v>
      </c>
      <c r="F172" s="22">
        <f t="shared" si="189"/>
        <v>0</v>
      </c>
      <c r="G172" s="22">
        <f t="shared" si="189"/>
        <v>0</v>
      </c>
      <c r="H172" s="22">
        <f t="shared" si="189"/>
        <v>0</v>
      </c>
      <c r="I172" s="22">
        <f t="shared" si="189"/>
        <v>0</v>
      </c>
      <c r="J172" s="22">
        <f t="shared" si="189"/>
        <v>0</v>
      </c>
      <c r="K172" s="22">
        <f t="shared" si="189"/>
        <v>0</v>
      </c>
      <c r="L172" s="22">
        <f t="shared" si="189"/>
        <v>0</v>
      </c>
      <c r="M172" s="22">
        <f t="shared" si="189"/>
        <v>0</v>
      </c>
      <c r="N172" s="22">
        <f t="shared" si="189"/>
        <v>0</v>
      </c>
      <c r="O172" s="25">
        <f t="shared" si="189"/>
        <v>0</v>
      </c>
      <c r="P172" s="25">
        <f t="shared" si="189"/>
        <v>0</v>
      </c>
      <c r="Q172" s="25">
        <f t="shared" si="189"/>
        <v>0</v>
      </c>
      <c r="R172" s="25">
        <f t="shared" si="189"/>
        <v>0</v>
      </c>
      <c r="S172" s="25">
        <f t="shared" si="189"/>
        <v>0</v>
      </c>
      <c r="T172" s="25">
        <f t="shared" si="189"/>
        <v>0</v>
      </c>
      <c r="U172" s="25">
        <f t="shared" si="189"/>
        <v>0</v>
      </c>
      <c r="V172" s="25">
        <f t="shared" si="189"/>
        <v>0</v>
      </c>
      <c r="W172" s="25">
        <f t="shared" si="189"/>
        <v>0</v>
      </c>
      <c r="X172" s="25">
        <f t="shared" si="189"/>
        <v>0</v>
      </c>
      <c r="Y172" s="25">
        <f t="shared" si="189"/>
        <v>0</v>
      </c>
      <c r="Z172" s="25">
        <f t="shared" si="189"/>
        <v>0</v>
      </c>
      <c r="AA172" s="25">
        <f t="shared" si="189"/>
        <v>0</v>
      </c>
      <c r="AB172" s="25">
        <f t="shared" si="189"/>
        <v>0</v>
      </c>
      <c r="AC172" s="25">
        <f t="shared" si="189"/>
        <v>0</v>
      </c>
      <c r="AD172" s="25">
        <f t="shared" si="189"/>
        <v>0</v>
      </c>
      <c r="AE172" s="25">
        <f t="shared" si="189"/>
        <v>0</v>
      </c>
      <c r="AF172" s="25">
        <f t="shared" si="189"/>
        <v>0</v>
      </c>
      <c r="AG172" s="25">
        <f t="shared" si="189"/>
        <v>0</v>
      </c>
      <c r="AH172" s="48">
        <f t="shared" si="189"/>
        <v>0</v>
      </c>
    </row>
    <row r="173" spans="1:36" x14ac:dyDescent="0.2">
      <c r="A173" s="242"/>
      <c r="B173" s="65" t="s">
        <v>52</v>
      </c>
      <c r="C173" s="113">
        <f t="shared" ref="C173:AH173" si="190">IFERROR(C101/C161,0)</f>
        <v>0.839622641509434</v>
      </c>
      <c r="D173" s="103">
        <f t="shared" si="190"/>
        <v>0</v>
      </c>
      <c r="E173" s="22">
        <f t="shared" si="190"/>
        <v>0</v>
      </c>
      <c r="F173" s="22">
        <f t="shared" si="190"/>
        <v>0</v>
      </c>
      <c r="G173" s="22">
        <f t="shared" si="190"/>
        <v>0</v>
      </c>
      <c r="H173" s="22">
        <f t="shared" si="190"/>
        <v>0</v>
      </c>
      <c r="I173" s="22">
        <f t="shared" si="190"/>
        <v>1.6666666666666667</v>
      </c>
      <c r="J173" s="22">
        <f t="shared" si="190"/>
        <v>0</v>
      </c>
      <c r="K173" s="22">
        <f t="shared" si="190"/>
        <v>0</v>
      </c>
      <c r="L173" s="22">
        <f t="shared" si="190"/>
        <v>0</v>
      </c>
      <c r="M173" s="22">
        <f t="shared" si="190"/>
        <v>0</v>
      </c>
      <c r="N173" s="22">
        <f t="shared" si="190"/>
        <v>0</v>
      </c>
      <c r="O173" s="25">
        <f t="shared" si="190"/>
        <v>0</v>
      </c>
      <c r="P173" s="25">
        <f t="shared" si="190"/>
        <v>0</v>
      </c>
      <c r="Q173" s="25">
        <f t="shared" si="190"/>
        <v>0</v>
      </c>
      <c r="R173" s="25">
        <f t="shared" si="190"/>
        <v>0</v>
      </c>
      <c r="S173" s="25">
        <f t="shared" si="190"/>
        <v>2.6666666666666665</v>
      </c>
      <c r="T173" s="25">
        <f t="shared" si="190"/>
        <v>0</v>
      </c>
      <c r="U173" s="25">
        <f t="shared" si="190"/>
        <v>0</v>
      </c>
      <c r="V173" s="25">
        <f t="shared" si="190"/>
        <v>0</v>
      </c>
      <c r="W173" s="25">
        <f t="shared" si="190"/>
        <v>0</v>
      </c>
      <c r="X173" s="25">
        <f t="shared" si="190"/>
        <v>0</v>
      </c>
      <c r="Y173" s="25">
        <f t="shared" si="190"/>
        <v>0</v>
      </c>
      <c r="Z173" s="25">
        <f t="shared" si="190"/>
        <v>0</v>
      </c>
      <c r="AA173" s="25">
        <f t="shared" si="190"/>
        <v>0</v>
      </c>
      <c r="AB173" s="25">
        <f t="shared" si="190"/>
        <v>0</v>
      </c>
      <c r="AC173" s="25">
        <f t="shared" si="190"/>
        <v>0</v>
      </c>
      <c r="AD173" s="25">
        <f t="shared" si="190"/>
        <v>0</v>
      </c>
      <c r="AE173" s="25">
        <f t="shared" si="190"/>
        <v>0</v>
      </c>
      <c r="AF173" s="25">
        <f t="shared" si="190"/>
        <v>0</v>
      </c>
      <c r="AG173" s="25">
        <f t="shared" si="190"/>
        <v>0</v>
      </c>
      <c r="AH173" s="48">
        <f t="shared" si="190"/>
        <v>0</v>
      </c>
    </row>
    <row r="174" spans="1:36" x14ac:dyDescent="0.2">
      <c r="A174" s="242"/>
      <c r="B174" s="65" t="s">
        <v>49</v>
      </c>
      <c r="C174" s="113">
        <f t="shared" ref="C174:AH174" si="191">IFERROR(C102/C162,0)</f>
        <v>1.4383042823326877</v>
      </c>
      <c r="D174" s="103">
        <f t="shared" si="191"/>
        <v>0.38363171355498721</v>
      </c>
      <c r="E174" s="22">
        <f t="shared" si="191"/>
        <v>2.2583333333333333</v>
      </c>
      <c r="F174" s="22">
        <f t="shared" si="191"/>
        <v>1.7973231357552581</v>
      </c>
      <c r="G174" s="22">
        <f t="shared" si="191"/>
        <v>1.9854771784232366</v>
      </c>
      <c r="H174" s="22">
        <f t="shared" si="191"/>
        <v>0.31857451403887688</v>
      </c>
      <c r="I174" s="22">
        <f t="shared" si="191"/>
        <v>0.67180616740088106</v>
      </c>
      <c r="J174" s="22">
        <f t="shared" si="191"/>
        <v>0.45995591476855252</v>
      </c>
      <c r="K174" s="22">
        <f t="shared" si="191"/>
        <v>0.24161073825503357</v>
      </c>
      <c r="L174" s="22">
        <f t="shared" si="191"/>
        <v>0.72776280323450138</v>
      </c>
      <c r="M174" s="22">
        <f t="shared" si="191"/>
        <v>2.05672009864365</v>
      </c>
      <c r="N174" s="22">
        <f t="shared" si="191"/>
        <v>1.0690032858707557</v>
      </c>
      <c r="O174" s="25">
        <f t="shared" si="191"/>
        <v>1.5103926096997691</v>
      </c>
      <c r="P174" s="25">
        <f t="shared" si="191"/>
        <v>5.8375000000000004</v>
      </c>
      <c r="Q174" s="25">
        <f t="shared" si="191"/>
        <v>1.0923623445825932</v>
      </c>
      <c r="R174" s="25">
        <f t="shared" si="191"/>
        <v>0.14986376021798364</v>
      </c>
      <c r="S174" s="25">
        <f t="shared" si="191"/>
        <v>4.073852295409182</v>
      </c>
      <c r="T174" s="25">
        <f t="shared" si="191"/>
        <v>1.967065868263473</v>
      </c>
      <c r="U174" s="25">
        <f t="shared" si="191"/>
        <v>1.3054187192118227</v>
      </c>
      <c r="V174" s="25">
        <f t="shared" si="191"/>
        <v>1.5246478873239437</v>
      </c>
      <c r="W174" s="25">
        <f t="shared" si="191"/>
        <v>0.87493566649511068</v>
      </c>
      <c r="X174" s="25">
        <f t="shared" si="191"/>
        <v>1.6096033402922756</v>
      </c>
      <c r="Y174" s="25">
        <f t="shared" si="191"/>
        <v>0.95182138660399529</v>
      </c>
      <c r="Z174" s="25">
        <f t="shared" si="191"/>
        <v>2.3366666666666664</v>
      </c>
      <c r="AA174" s="25">
        <f t="shared" si="191"/>
        <v>16.420000000000002</v>
      </c>
      <c r="AB174" s="25">
        <f t="shared" si="191"/>
        <v>3.0752941176470587</v>
      </c>
      <c r="AC174" s="25">
        <f t="shared" si="191"/>
        <v>0.82807731434384535</v>
      </c>
      <c r="AD174" s="25">
        <f t="shared" si="191"/>
        <v>11.836363636363636</v>
      </c>
      <c r="AE174" s="25">
        <f t="shared" si="191"/>
        <v>2.3785714285714286</v>
      </c>
      <c r="AF174" s="25">
        <f t="shared" si="191"/>
        <v>1.5</v>
      </c>
      <c r="AG174" s="25">
        <f t="shared" si="191"/>
        <v>11.099009900990099</v>
      </c>
      <c r="AH174" s="48">
        <f t="shared" si="191"/>
        <v>0</v>
      </c>
    </row>
    <row r="175" spans="1:36" ht="13.5" thickBot="1" x14ac:dyDescent="0.25">
      <c r="A175" s="243"/>
      <c r="B175" s="69" t="s">
        <v>50</v>
      </c>
      <c r="C175" s="115">
        <f t="shared" ref="C175:AH175" si="192">IFERROR(C103/C163,0)</f>
        <v>2.5795328567605798</v>
      </c>
      <c r="D175" s="105">
        <f t="shared" si="192"/>
        <v>0.16031746031746033</v>
      </c>
      <c r="E175" s="51">
        <f t="shared" si="192"/>
        <v>5.2411764705882353</v>
      </c>
      <c r="F175" s="51">
        <f t="shared" si="192"/>
        <v>9.1735849056603769</v>
      </c>
      <c r="G175" s="51">
        <f t="shared" si="192"/>
        <v>0.89641693811074918</v>
      </c>
      <c r="H175" s="51">
        <f t="shared" si="192"/>
        <v>0.78492392807745504</v>
      </c>
      <c r="I175" s="51">
        <f t="shared" si="192"/>
        <v>1.6922209695603156</v>
      </c>
      <c r="J175" s="51">
        <f t="shared" si="192"/>
        <v>0.79702444208289058</v>
      </c>
      <c r="K175" s="51">
        <f t="shared" si="192"/>
        <v>1.7887931034482758</v>
      </c>
      <c r="L175" s="51">
        <f t="shared" si="192"/>
        <v>10.695</v>
      </c>
      <c r="M175" s="51">
        <f t="shared" si="192"/>
        <v>2.2505285412262155</v>
      </c>
      <c r="N175" s="51">
        <f t="shared" si="192"/>
        <v>4.4889807162534439</v>
      </c>
      <c r="O175" s="52">
        <f t="shared" si="192"/>
        <v>3.0874999999999999</v>
      </c>
      <c r="P175" s="52">
        <f t="shared" si="192"/>
        <v>3.0074388947927737</v>
      </c>
      <c r="Q175" s="52">
        <f t="shared" si="192"/>
        <v>3.7969924812030076</v>
      </c>
      <c r="R175" s="52">
        <f t="shared" si="192"/>
        <v>0.34760147601476016</v>
      </c>
      <c r="S175" s="52">
        <f t="shared" si="192"/>
        <v>1.5441176470588236</v>
      </c>
      <c r="T175" s="52">
        <f t="shared" si="192"/>
        <v>1.6491228070175439</v>
      </c>
      <c r="U175" s="52">
        <f t="shared" si="192"/>
        <v>1.9089605734767026</v>
      </c>
      <c r="V175" s="52">
        <f t="shared" si="192"/>
        <v>2.9307553956834531</v>
      </c>
      <c r="W175" s="52">
        <f t="shared" si="192"/>
        <v>1.6159614354579539</v>
      </c>
      <c r="X175" s="52">
        <f t="shared" si="192"/>
        <v>1.670982482863671</v>
      </c>
      <c r="Y175" s="52">
        <f t="shared" si="192"/>
        <v>0.52265542676501575</v>
      </c>
      <c r="Z175" s="52">
        <f t="shared" si="192"/>
        <v>6.9350649350649354</v>
      </c>
      <c r="AA175" s="52">
        <f t="shared" si="192"/>
        <v>30.089108910891088</v>
      </c>
      <c r="AB175" s="52">
        <f t="shared" si="192"/>
        <v>7.8243512974051894</v>
      </c>
      <c r="AC175" s="52">
        <f t="shared" si="192"/>
        <v>5.756701030927835</v>
      </c>
      <c r="AD175" s="52">
        <f t="shared" si="192"/>
        <v>6.1698412698412701</v>
      </c>
      <c r="AE175" s="52">
        <f t="shared" si="192"/>
        <v>2.0820335066435587</v>
      </c>
      <c r="AF175" s="52">
        <f t="shared" si="192"/>
        <v>2.4397163120567376</v>
      </c>
      <c r="AG175" s="52">
        <f t="shared" si="192"/>
        <v>5.3107344632768365</v>
      </c>
      <c r="AH175" s="53">
        <f t="shared" si="192"/>
        <v>0</v>
      </c>
    </row>
  </sheetData>
  <mergeCells count="16">
    <mergeCell ref="A4:B4"/>
    <mergeCell ref="A91:B91"/>
    <mergeCell ref="A92:A103"/>
    <mergeCell ref="A104:A115"/>
    <mergeCell ref="A116:A127"/>
    <mergeCell ref="A5:A16"/>
    <mergeCell ref="A17:A28"/>
    <mergeCell ref="A29:A40"/>
    <mergeCell ref="A41:A52"/>
    <mergeCell ref="A53:A64"/>
    <mergeCell ref="A65:A76"/>
    <mergeCell ref="A128:A139"/>
    <mergeCell ref="A140:A151"/>
    <mergeCell ref="A152:A163"/>
    <mergeCell ref="A164:A175"/>
    <mergeCell ref="A77:A88"/>
  </mergeCells>
  <pageMargins left="0.70866141732283472" right="0.51181102362204722" top="0.35433070866141736" bottom="0.35433070866141736" header="0.31496062992125984" footer="0.31496062992125984"/>
  <pageSetup paperSize="8" scale="58" orientation="landscape" r:id="rId1"/>
  <rowBreaks count="1" manualBreakCount="1">
    <brk id="8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C5" sqref="C5:C35"/>
    </sheetView>
  </sheetViews>
  <sheetFormatPr defaultRowHeight="15" x14ac:dyDescent="0.25"/>
  <cols>
    <col min="1" max="1" width="6.28515625" customWidth="1"/>
    <col min="2" max="2" width="8.28515625" customWidth="1"/>
    <col min="3" max="4" width="9.85546875" customWidth="1"/>
    <col min="5" max="5" width="11.28515625" customWidth="1"/>
  </cols>
  <sheetData>
    <row r="1" spans="1:5" x14ac:dyDescent="0.25">
      <c r="A1" s="1" t="s">
        <v>1</v>
      </c>
    </row>
    <row r="3" spans="1:5" x14ac:dyDescent="0.25">
      <c r="A3" s="6" t="s">
        <v>7</v>
      </c>
      <c r="B3" s="6"/>
    </row>
    <row r="4" spans="1:5" ht="30" x14ac:dyDescent="0.25">
      <c r="A4" s="2" t="s">
        <v>0</v>
      </c>
      <c r="B4" s="5" t="s">
        <v>5</v>
      </c>
      <c r="C4" s="2" t="s">
        <v>4</v>
      </c>
      <c r="D4" s="2" t="s">
        <v>6</v>
      </c>
      <c r="E4" s="5" t="s">
        <v>3</v>
      </c>
    </row>
    <row r="5" spans="1:5" ht="18.75" customHeight="1" x14ac:dyDescent="0.25">
      <c r="A5" s="3">
        <v>1</v>
      </c>
      <c r="B5" s="4">
        <v>0</v>
      </c>
      <c r="C5" s="4">
        <v>0</v>
      </c>
      <c r="D5" s="4">
        <v>73</v>
      </c>
      <c r="E5" s="4">
        <f>B5-D5</f>
        <v>-73</v>
      </c>
    </row>
    <row r="6" spans="1:5" x14ac:dyDescent="0.25">
      <c r="A6" s="3">
        <v>2</v>
      </c>
      <c r="B6" s="4">
        <f>B5+36</f>
        <v>36</v>
      </c>
      <c r="C6" s="4">
        <v>0</v>
      </c>
      <c r="D6" s="4">
        <f>D5+51</f>
        <v>124</v>
      </c>
      <c r="E6" s="4">
        <f t="shared" ref="E6:E34" si="0">B6-D6</f>
        <v>-88</v>
      </c>
    </row>
    <row r="7" spans="1:5" x14ac:dyDescent="0.25">
      <c r="A7" s="3">
        <v>3</v>
      </c>
      <c r="B7" s="4">
        <f>B6+73</f>
        <v>109</v>
      </c>
      <c r="C7" s="4">
        <v>0</v>
      </c>
      <c r="D7" s="4">
        <f>D6+45</f>
        <v>169</v>
      </c>
      <c r="E7" s="4">
        <f t="shared" si="0"/>
        <v>-60</v>
      </c>
    </row>
    <row r="8" spans="1:5" x14ac:dyDescent="0.25">
      <c r="A8" s="3">
        <v>4</v>
      </c>
      <c r="B8" s="4">
        <f>B7+50</f>
        <v>159</v>
      </c>
      <c r="C8" s="4">
        <v>95</v>
      </c>
      <c r="D8" s="4">
        <f>D7</f>
        <v>169</v>
      </c>
      <c r="E8" s="4">
        <f t="shared" si="0"/>
        <v>-10</v>
      </c>
    </row>
    <row r="9" spans="1:5" x14ac:dyDescent="0.25">
      <c r="A9" s="3">
        <v>5</v>
      </c>
      <c r="B9" s="4">
        <f>B8+38</f>
        <v>197</v>
      </c>
      <c r="C9" s="4">
        <f>C8+85</f>
        <v>180</v>
      </c>
      <c r="D9" s="4">
        <f>D8</f>
        <v>169</v>
      </c>
      <c r="E9" s="4">
        <f t="shared" si="0"/>
        <v>28</v>
      </c>
    </row>
    <row r="10" spans="1:5" x14ac:dyDescent="0.25">
      <c r="A10" s="3">
        <v>6</v>
      </c>
      <c r="B10" s="4">
        <f>B9</f>
        <v>197</v>
      </c>
      <c r="C10" s="4">
        <f>C9</f>
        <v>180</v>
      </c>
      <c r="D10" s="4">
        <f>D9+80</f>
        <v>249</v>
      </c>
      <c r="E10" s="4">
        <f t="shared" si="0"/>
        <v>-52</v>
      </c>
    </row>
    <row r="11" spans="1:5" x14ac:dyDescent="0.25">
      <c r="A11" s="3">
        <v>7</v>
      </c>
      <c r="B11" s="4">
        <f>B10</f>
        <v>197</v>
      </c>
      <c r="C11" s="4">
        <f>C10</f>
        <v>180</v>
      </c>
      <c r="D11" s="4">
        <f>D10+94</f>
        <v>343</v>
      </c>
      <c r="E11" s="4">
        <f t="shared" si="0"/>
        <v>-146</v>
      </c>
    </row>
    <row r="12" spans="1:5" x14ac:dyDescent="0.25">
      <c r="A12" s="3">
        <v>8</v>
      </c>
      <c r="B12" s="4">
        <f>B9+65</f>
        <v>262</v>
      </c>
      <c r="C12" s="4">
        <f>C11</f>
        <v>180</v>
      </c>
      <c r="D12" s="4">
        <f>D11+47</f>
        <v>390</v>
      </c>
      <c r="E12" s="4">
        <f t="shared" si="0"/>
        <v>-128</v>
      </c>
    </row>
    <row r="13" spans="1:5" x14ac:dyDescent="0.25">
      <c r="A13" s="3">
        <v>9</v>
      </c>
      <c r="B13" s="4">
        <f>B12+49</f>
        <v>311</v>
      </c>
      <c r="C13" s="4">
        <f>C12</f>
        <v>180</v>
      </c>
      <c r="D13" s="4">
        <f>D12+96</f>
        <v>486</v>
      </c>
      <c r="E13" s="4">
        <f t="shared" si="0"/>
        <v>-175</v>
      </c>
    </row>
    <row r="14" spans="1:5" x14ac:dyDescent="0.25">
      <c r="A14" s="3">
        <v>10</v>
      </c>
      <c r="B14" s="4">
        <f>B13+40</f>
        <v>351</v>
      </c>
      <c r="C14" s="4">
        <f>C13</f>
        <v>180</v>
      </c>
      <c r="D14" s="4">
        <f>D13+95</f>
        <v>581</v>
      </c>
      <c r="E14" s="4">
        <f t="shared" si="0"/>
        <v>-230</v>
      </c>
    </row>
    <row r="15" spans="1:5" x14ac:dyDescent="0.25">
      <c r="A15" s="3">
        <v>11</v>
      </c>
      <c r="B15" s="4">
        <f>B14+37</f>
        <v>388</v>
      </c>
      <c r="C15" s="4">
        <f>C14+84</f>
        <v>264</v>
      </c>
      <c r="D15" s="4">
        <f>D14</f>
        <v>581</v>
      </c>
      <c r="E15" s="4">
        <f t="shared" si="0"/>
        <v>-193</v>
      </c>
    </row>
    <row r="16" spans="1:5" x14ac:dyDescent="0.25">
      <c r="A16" s="3">
        <v>12</v>
      </c>
      <c r="B16" s="4">
        <f>B15+82</f>
        <v>470</v>
      </c>
      <c r="C16" s="7">
        <f>C15+44</f>
        <v>308</v>
      </c>
      <c r="D16" s="7">
        <f>D15</f>
        <v>581</v>
      </c>
      <c r="E16" s="4">
        <f t="shared" si="0"/>
        <v>-111</v>
      </c>
    </row>
    <row r="17" spans="1:5" x14ac:dyDescent="0.25">
      <c r="A17" s="3">
        <v>13</v>
      </c>
      <c r="B17" s="4">
        <f>B16</f>
        <v>470</v>
      </c>
      <c r="C17" s="7">
        <f>C16+123</f>
        <v>431</v>
      </c>
      <c r="D17" s="7">
        <f>D16+84</f>
        <v>665</v>
      </c>
      <c r="E17" s="4">
        <f t="shared" si="0"/>
        <v>-195</v>
      </c>
    </row>
    <row r="18" spans="1:5" x14ac:dyDescent="0.25">
      <c r="A18" s="3">
        <v>14</v>
      </c>
      <c r="B18" s="4">
        <f>B17</f>
        <v>470</v>
      </c>
      <c r="C18" s="7">
        <f>C17+109</f>
        <v>540</v>
      </c>
      <c r="D18" s="7">
        <f>D17+88</f>
        <v>753</v>
      </c>
      <c r="E18" s="4">
        <f t="shared" si="0"/>
        <v>-283</v>
      </c>
    </row>
    <row r="19" spans="1:5" x14ac:dyDescent="0.25">
      <c r="A19" s="3">
        <v>15</v>
      </c>
      <c r="B19" s="4">
        <f>B18+79</f>
        <v>549</v>
      </c>
      <c r="C19" s="7">
        <f>C18+93</f>
        <v>633</v>
      </c>
      <c r="D19" s="7">
        <f>D18+72</f>
        <v>825</v>
      </c>
      <c r="E19" s="4">
        <f t="shared" si="0"/>
        <v>-276</v>
      </c>
    </row>
    <row r="20" spans="1:5" x14ac:dyDescent="0.25">
      <c r="A20" s="3">
        <v>16</v>
      </c>
      <c r="B20" s="4">
        <f>B19+64</f>
        <v>613</v>
      </c>
      <c r="C20" s="7">
        <f>C19+42</f>
        <v>675</v>
      </c>
      <c r="D20" s="7">
        <f>D19+70</f>
        <v>895</v>
      </c>
      <c r="E20" s="4">
        <f t="shared" si="0"/>
        <v>-282</v>
      </c>
    </row>
    <row r="21" spans="1:5" x14ac:dyDescent="0.25">
      <c r="A21" s="3">
        <v>17</v>
      </c>
      <c r="B21" s="4">
        <f>B20+71</f>
        <v>684</v>
      </c>
      <c r="C21" s="7">
        <f>C20</f>
        <v>675</v>
      </c>
      <c r="D21" s="7">
        <f>D20+77</f>
        <v>972</v>
      </c>
      <c r="E21" s="4">
        <f t="shared" si="0"/>
        <v>-288</v>
      </c>
    </row>
    <row r="22" spans="1:5" x14ac:dyDescent="0.25">
      <c r="A22" s="3">
        <v>18</v>
      </c>
      <c r="B22" s="4">
        <f>B21+67</f>
        <v>751</v>
      </c>
      <c r="C22" s="7">
        <f>C21+84</f>
        <v>759</v>
      </c>
      <c r="D22" s="7">
        <f>D21</f>
        <v>972</v>
      </c>
      <c r="E22" s="4">
        <f t="shared" si="0"/>
        <v>-221</v>
      </c>
    </row>
    <row r="23" spans="1:5" x14ac:dyDescent="0.25">
      <c r="A23" s="3">
        <v>19</v>
      </c>
      <c r="B23" s="4">
        <f>B22+66</f>
        <v>817</v>
      </c>
      <c r="C23" s="7">
        <f>C22+87</f>
        <v>846</v>
      </c>
      <c r="D23" s="7">
        <f>D22</f>
        <v>972</v>
      </c>
      <c r="E23" s="4">
        <f t="shared" si="0"/>
        <v>-155</v>
      </c>
    </row>
    <row r="24" spans="1:5" x14ac:dyDescent="0.25">
      <c r="A24" s="3">
        <v>20</v>
      </c>
      <c r="B24" s="4">
        <f>B23</f>
        <v>817</v>
      </c>
      <c r="C24" s="7">
        <f>C23+76</f>
        <v>922</v>
      </c>
      <c r="D24" s="7">
        <f>D23+60</f>
        <v>1032</v>
      </c>
      <c r="E24" s="4">
        <f t="shared" si="0"/>
        <v>-215</v>
      </c>
    </row>
    <row r="25" spans="1:5" x14ac:dyDescent="0.25">
      <c r="A25" s="3">
        <v>21</v>
      </c>
      <c r="B25" s="4">
        <f>B24</f>
        <v>817</v>
      </c>
      <c r="C25" s="7">
        <f>C24+47</f>
        <v>969</v>
      </c>
      <c r="D25" s="7">
        <f>D24+44</f>
        <v>1076</v>
      </c>
      <c r="E25" s="4">
        <f t="shared" si="0"/>
        <v>-259</v>
      </c>
    </row>
    <row r="26" spans="1:5" x14ac:dyDescent="0.25">
      <c r="A26" s="3">
        <v>22</v>
      </c>
      <c r="B26" s="4">
        <f>B25+97</f>
        <v>914</v>
      </c>
      <c r="C26" s="7">
        <f>C25+64</f>
        <v>1033</v>
      </c>
      <c r="D26" s="7">
        <f>D25+63</f>
        <v>1139</v>
      </c>
      <c r="E26" s="4">
        <f t="shared" si="0"/>
        <v>-225</v>
      </c>
    </row>
    <row r="27" spans="1:5" x14ac:dyDescent="0.25">
      <c r="A27" s="3">
        <v>23</v>
      </c>
      <c r="B27" s="4"/>
      <c r="C27" s="7">
        <f>C26+5</f>
        <v>1038</v>
      </c>
      <c r="D27" s="7">
        <f>D26+51</f>
        <v>1190</v>
      </c>
      <c r="E27" s="4">
        <f t="shared" si="0"/>
        <v>-1190</v>
      </c>
    </row>
    <row r="28" spans="1:5" x14ac:dyDescent="0.25">
      <c r="A28" s="3">
        <v>24</v>
      </c>
      <c r="B28" s="4"/>
      <c r="C28" s="7">
        <f>C27</f>
        <v>1038</v>
      </c>
      <c r="D28" s="7">
        <f>D27+52</f>
        <v>1242</v>
      </c>
      <c r="E28" s="4">
        <f t="shared" si="0"/>
        <v>-1242</v>
      </c>
    </row>
    <row r="29" spans="1:5" x14ac:dyDescent="0.25">
      <c r="A29" s="3">
        <v>25</v>
      </c>
      <c r="B29" s="4"/>
      <c r="C29" s="7">
        <f>C28</f>
        <v>1038</v>
      </c>
      <c r="D29" s="7">
        <f>D28</f>
        <v>1242</v>
      </c>
      <c r="E29" s="4">
        <f t="shared" si="0"/>
        <v>-1242</v>
      </c>
    </row>
    <row r="30" spans="1:5" x14ac:dyDescent="0.25">
      <c r="A30" s="3">
        <v>26</v>
      </c>
      <c r="B30" s="4"/>
      <c r="C30" s="7">
        <f>C29+45</f>
        <v>1083</v>
      </c>
      <c r="D30" s="7">
        <f>D29</f>
        <v>1242</v>
      </c>
      <c r="E30" s="4">
        <f t="shared" si="0"/>
        <v>-1242</v>
      </c>
    </row>
    <row r="31" spans="1:5" x14ac:dyDescent="0.25">
      <c r="A31" s="3">
        <v>27</v>
      </c>
      <c r="B31" s="4"/>
      <c r="C31" s="7">
        <f>C30+35</f>
        <v>1118</v>
      </c>
      <c r="D31" s="7">
        <f>D30+47</f>
        <v>1289</v>
      </c>
      <c r="E31" s="4">
        <f t="shared" si="0"/>
        <v>-1289</v>
      </c>
    </row>
    <row r="32" spans="1:5" x14ac:dyDescent="0.25">
      <c r="A32" s="3">
        <v>28</v>
      </c>
      <c r="B32" s="4"/>
      <c r="C32" s="7">
        <f>C31+79</f>
        <v>1197</v>
      </c>
      <c r="D32" s="7">
        <f>D31+63</f>
        <v>1352</v>
      </c>
      <c r="E32" s="4">
        <f t="shared" si="0"/>
        <v>-1352</v>
      </c>
    </row>
    <row r="33" spans="1:5" x14ac:dyDescent="0.25">
      <c r="A33" s="3">
        <v>29</v>
      </c>
      <c r="B33" s="4"/>
      <c r="C33" s="7">
        <f>C32+47</f>
        <v>1244</v>
      </c>
      <c r="D33" s="7">
        <f>D32+83</f>
        <v>1435</v>
      </c>
      <c r="E33" s="4">
        <f t="shared" si="0"/>
        <v>-1435</v>
      </c>
    </row>
    <row r="34" spans="1:5" x14ac:dyDescent="0.25">
      <c r="A34" s="3">
        <v>30</v>
      </c>
      <c r="B34" s="4"/>
      <c r="C34" s="7">
        <f>C33+5</f>
        <v>1249</v>
      </c>
      <c r="D34" s="7">
        <f>D33+41</f>
        <v>1476</v>
      </c>
      <c r="E34" s="4">
        <f t="shared" si="0"/>
        <v>-1476</v>
      </c>
    </row>
    <row r="35" spans="1:5" x14ac:dyDescent="0.25">
      <c r="A35" s="3">
        <v>31</v>
      </c>
      <c r="B35" s="4"/>
      <c r="C35" s="7">
        <f>C34</f>
        <v>1249</v>
      </c>
      <c r="D35" s="7" t="s">
        <v>2</v>
      </c>
      <c r="E35" s="7" t="s">
        <v>2</v>
      </c>
    </row>
    <row r="37" spans="1:5" x14ac:dyDescent="0.25">
      <c r="A37" s="1"/>
    </row>
    <row r="38" spans="1:5" x14ac:dyDescent="0.25">
      <c r="A38" s="8"/>
      <c r="B38" s="8"/>
      <c r="C38" s="8"/>
      <c r="D38" s="8"/>
      <c r="E38" s="9"/>
    </row>
    <row r="39" spans="1:5" x14ac:dyDescent="0.25">
      <c r="A39" s="10"/>
      <c r="B39" s="11"/>
      <c r="C39" s="11"/>
      <c r="D39" s="11"/>
      <c r="E39" s="11"/>
    </row>
    <row r="40" spans="1:5" x14ac:dyDescent="0.25">
      <c r="A40" s="10"/>
      <c r="B40" s="11"/>
      <c r="C40" s="11"/>
      <c r="D40" s="11"/>
      <c r="E40" s="11"/>
    </row>
    <row r="41" spans="1:5" x14ac:dyDescent="0.25">
      <c r="A41" s="10"/>
      <c r="B41" s="11"/>
      <c r="C41" s="11"/>
      <c r="D41" s="11"/>
      <c r="E41" s="11"/>
    </row>
    <row r="42" spans="1:5" x14ac:dyDescent="0.25">
      <c r="A42" s="10"/>
      <c r="B42" s="11"/>
      <c r="C42" s="11"/>
      <c r="D42" s="11"/>
      <c r="E42" s="11"/>
    </row>
    <row r="43" spans="1:5" x14ac:dyDescent="0.25">
      <c r="A43" s="10"/>
      <c r="B43" s="11"/>
      <c r="C43" s="11"/>
      <c r="D43" s="11"/>
      <c r="E43" s="11"/>
    </row>
    <row r="44" spans="1:5" x14ac:dyDescent="0.25">
      <c r="A44" s="10"/>
      <c r="B44" s="11"/>
      <c r="C44" s="11"/>
      <c r="D44" s="11"/>
      <c r="E44" s="11"/>
    </row>
    <row r="45" spans="1:5" x14ac:dyDescent="0.25">
      <c r="A45" s="10"/>
      <c r="B45" s="11"/>
      <c r="C45" s="11"/>
      <c r="D45" s="11"/>
      <c r="E45" s="11"/>
    </row>
    <row r="46" spans="1:5" x14ac:dyDescent="0.25">
      <c r="A46" s="10"/>
      <c r="B46" s="11"/>
      <c r="C46" s="11"/>
      <c r="D46" s="11"/>
      <c r="E46" s="11"/>
    </row>
    <row r="47" spans="1:5" x14ac:dyDescent="0.25">
      <c r="A47" s="10"/>
      <c r="B47" s="11"/>
      <c r="C47" s="11"/>
      <c r="D47" s="11"/>
      <c r="E47" s="11"/>
    </row>
    <row r="48" spans="1:5" x14ac:dyDescent="0.25">
      <c r="A48" s="10"/>
      <c r="B48" s="11"/>
      <c r="C48" s="11"/>
      <c r="D48" s="11"/>
      <c r="E48" s="11"/>
    </row>
    <row r="49" spans="1:5" x14ac:dyDescent="0.25">
      <c r="A49" s="10"/>
      <c r="B49" s="11"/>
      <c r="C49" s="11"/>
      <c r="D49" s="11"/>
      <c r="E49" s="11"/>
    </row>
    <row r="50" spans="1:5" x14ac:dyDescent="0.25">
      <c r="A50" s="10"/>
      <c r="B50" s="11"/>
      <c r="C50" s="11"/>
      <c r="D50" s="11"/>
      <c r="E50" s="11"/>
    </row>
    <row r="51" spans="1:5" x14ac:dyDescent="0.25">
      <c r="A51" s="10"/>
      <c r="B51" s="11"/>
      <c r="C51" s="11"/>
      <c r="D51" s="11"/>
      <c r="E51" s="11"/>
    </row>
    <row r="52" spans="1:5" x14ac:dyDescent="0.25">
      <c r="A52" s="10"/>
      <c r="B52" s="11"/>
      <c r="C52" s="11"/>
      <c r="D52" s="11"/>
      <c r="E52" s="11"/>
    </row>
    <row r="53" spans="1:5" x14ac:dyDescent="0.25">
      <c r="A53" s="10"/>
      <c r="B53" s="11"/>
      <c r="C53" s="11"/>
      <c r="D53" s="11"/>
      <c r="E53" s="11"/>
    </row>
    <row r="54" spans="1:5" x14ac:dyDescent="0.25">
      <c r="A54" s="10"/>
      <c r="B54" s="11"/>
      <c r="C54" s="11"/>
      <c r="D54" s="11"/>
      <c r="E54" s="11"/>
    </row>
    <row r="55" spans="1:5" x14ac:dyDescent="0.25">
      <c r="A55" s="10"/>
      <c r="B55" s="11"/>
      <c r="C55" s="11"/>
      <c r="D55" s="11"/>
      <c r="E55" s="11"/>
    </row>
    <row r="56" spans="1:5" x14ac:dyDescent="0.25">
      <c r="A56" s="10"/>
      <c r="B56" s="11"/>
      <c r="C56" s="11"/>
      <c r="D56" s="11"/>
      <c r="E56" s="11"/>
    </row>
    <row r="57" spans="1:5" x14ac:dyDescent="0.25">
      <c r="A57" s="10"/>
      <c r="B57" s="11"/>
      <c r="C57" s="11"/>
      <c r="D57" s="11"/>
      <c r="E57" s="11"/>
    </row>
    <row r="58" spans="1:5" x14ac:dyDescent="0.25">
      <c r="A58" s="10"/>
      <c r="B58" s="11"/>
      <c r="C58" s="11"/>
      <c r="D58" s="11"/>
      <c r="E58" s="11"/>
    </row>
    <row r="59" spans="1:5" x14ac:dyDescent="0.25">
      <c r="A59" s="10"/>
      <c r="B59" s="11"/>
      <c r="C59" s="11"/>
      <c r="D59" s="11"/>
      <c r="E59" s="11"/>
    </row>
    <row r="60" spans="1:5" x14ac:dyDescent="0.25">
      <c r="A60" s="10"/>
      <c r="B60" s="11"/>
      <c r="C60" s="11"/>
      <c r="D60" s="11"/>
      <c r="E60" s="11"/>
    </row>
    <row r="61" spans="1:5" x14ac:dyDescent="0.25">
      <c r="A61" s="10"/>
      <c r="B61" s="11"/>
      <c r="C61" s="11"/>
      <c r="D61" s="11"/>
      <c r="E61" s="11"/>
    </row>
    <row r="62" spans="1:5" x14ac:dyDescent="0.25">
      <c r="A62" s="10"/>
      <c r="B62" s="11"/>
      <c r="C62" s="11"/>
      <c r="D62" s="11"/>
      <c r="E62" s="11"/>
    </row>
    <row r="63" spans="1:5" x14ac:dyDescent="0.25">
      <c r="A63" s="10"/>
      <c r="B63" s="11"/>
      <c r="C63" s="11"/>
      <c r="D63" s="11"/>
      <c r="E63" s="11"/>
    </row>
    <row r="64" spans="1:5" x14ac:dyDescent="0.25">
      <c r="A64" s="10"/>
      <c r="B64" s="11"/>
      <c r="C64" s="11"/>
      <c r="D64" s="11"/>
      <c r="E64" s="11"/>
    </row>
    <row r="65" spans="1:5" x14ac:dyDescent="0.25">
      <c r="A65" s="10"/>
      <c r="B65" s="11"/>
      <c r="C65" s="11"/>
      <c r="D65" s="11"/>
      <c r="E65" s="11"/>
    </row>
    <row r="66" spans="1:5" x14ac:dyDescent="0.25">
      <c r="A66" s="10"/>
      <c r="B66" s="11"/>
      <c r="C66" s="11"/>
      <c r="D66" s="11"/>
      <c r="E66" s="11"/>
    </row>
    <row r="67" spans="1:5" x14ac:dyDescent="0.25">
      <c r="A67" s="10"/>
      <c r="B67" s="11"/>
      <c r="C67" s="11"/>
      <c r="D67" s="11"/>
      <c r="E67" s="11"/>
    </row>
    <row r="68" spans="1:5" x14ac:dyDescent="0.25">
      <c r="A68" s="10"/>
      <c r="B68" s="11"/>
      <c r="C68" s="11"/>
      <c r="D68" s="11"/>
      <c r="E68" s="11"/>
    </row>
    <row r="69" spans="1:5" x14ac:dyDescent="0.25">
      <c r="A69" s="10"/>
      <c r="B69" s="11"/>
      <c r="C69" s="11"/>
      <c r="D69" s="11"/>
      <c r="E69" s="11"/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5"/>
  <sheetViews>
    <sheetView tabSelected="1" zoomScale="84" zoomScaleNormal="84" workbookViewId="0">
      <pane xSplit="3" ySplit="4" topLeftCell="N5" activePane="bottomRight" state="frozen"/>
      <selection pane="topRight" activeCell="D1" sqref="D1"/>
      <selection pane="bottomLeft" activeCell="A5" sqref="A5"/>
      <selection pane="bottomRight" activeCell="Z110" sqref="Z110"/>
    </sheetView>
  </sheetViews>
  <sheetFormatPr defaultRowHeight="12.75" x14ac:dyDescent="0.2"/>
  <cols>
    <col min="1" max="1" width="12.42578125" style="33" customWidth="1"/>
    <col min="2" max="2" width="23.5703125" style="15" customWidth="1"/>
    <col min="3" max="6" width="9.42578125" style="13" customWidth="1"/>
    <col min="7" max="7" width="9" style="13" customWidth="1"/>
    <col min="8" max="8" width="10.5703125" style="13" customWidth="1"/>
    <col min="9" max="9" width="9.85546875" style="13" customWidth="1"/>
    <col min="10" max="10" width="9.42578125" style="13" customWidth="1"/>
    <col min="11" max="11" width="9.85546875" style="13" customWidth="1"/>
    <col min="12" max="12" width="9.140625" style="13" customWidth="1"/>
    <col min="13" max="14" width="10.85546875" style="13" customWidth="1"/>
    <col min="15" max="15" width="10.5703125" style="13" customWidth="1"/>
    <col min="16" max="17" width="9.42578125" style="13" customWidth="1"/>
    <col min="18" max="18" width="9.7109375" style="13" customWidth="1"/>
    <col min="19" max="19" width="11.85546875" style="13" customWidth="1"/>
    <col min="20" max="20" width="10.140625" style="13" customWidth="1"/>
    <col min="21" max="21" width="10.42578125" style="13" customWidth="1"/>
    <col min="22" max="24" width="9.42578125" style="13" customWidth="1"/>
    <col min="25" max="26" width="8.7109375" style="13" customWidth="1"/>
    <col min="27" max="27" width="9.42578125" style="13" customWidth="1"/>
    <col min="28" max="28" width="9" style="13" customWidth="1"/>
    <col min="29" max="29" width="8.42578125" style="13" customWidth="1"/>
    <col min="30" max="30" width="9" style="13" customWidth="1"/>
    <col min="31" max="31" width="8.42578125" style="13" customWidth="1"/>
    <col min="32" max="32" width="7.85546875" style="13" customWidth="1"/>
    <col min="33" max="33" width="9.5703125" style="13" customWidth="1"/>
    <col min="34" max="34" width="8.7109375" style="168" customWidth="1"/>
    <col min="35" max="35" width="9.140625" style="14" customWidth="1"/>
    <col min="36" max="36" width="11" style="14" bestFit="1" customWidth="1"/>
    <col min="37" max="16384" width="9.140625" style="14"/>
  </cols>
  <sheetData>
    <row r="1" spans="1:34" x14ac:dyDescent="0.2">
      <c r="A1" s="15" t="s">
        <v>63</v>
      </c>
    </row>
    <row r="3" spans="1:34" ht="13.5" thickBot="1" x14ac:dyDescent="0.25">
      <c r="B3" s="12"/>
      <c r="D3" s="13" t="s">
        <v>65</v>
      </c>
      <c r="H3" s="13" t="s">
        <v>66</v>
      </c>
      <c r="I3" s="13" t="s">
        <v>67</v>
      </c>
      <c r="L3" s="13" t="s">
        <v>65</v>
      </c>
      <c r="M3" s="13" t="s">
        <v>65</v>
      </c>
      <c r="N3" s="13" t="s">
        <v>65</v>
      </c>
      <c r="O3" s="13" t="s">
        <v>66</v>
      </c>
      <c r="P3" s="13" t="s">
        <v>67</v>
      </c>
      <c r="V3" s="13" t="s">
        <v>66</v>
      </c>
      <c r="W3" s="13" t="s">
        <v>67</v>
      </c>
      <c r="AC3" s="13" t="s">
        <v>66</v>
      </c>
      <c r="AD3" s="13" t="s">
        <v>67</v>
      </c>
      <c r="AF3" s="13" t="s">
        <v>65</v>
      </c>
    </row>
    <row r="4" spans="1:34" ht="13.5" thickBot="1" x14ac:dyDescent="0.25">
      <c r="A4" s="247" t="s">
        <v>61</v>
      </c>
      <c r="B4" s="248"/>
      <c r="C4" s="106" t="s">
        <v>8</v>
      </c>
      <c r="D4" s="98" t="s">
        <v>13</v>
      </c>
      <c r="E4" s="42" t="s">
        <v>14</v>
      </c>
      <c r="F4" s="42" t="s">
        <v>15</v>
      </c>
      <c r="G4" s="42" t="s">
        <v>16</v>
      </c>
      <c r="H4" s="42" t="s">
        <v>17</v>
      </c>
      <c r="I4" s="42" t="s">
        <v>18</v>
      </c>
      <c r="J4" s="42" t="s">
        <v>19</v>
      </c>
      <c r="K4" s="42" t="s">
        <v>20</v>
      </c>
      <c r="L4" s="42" t="s">
        <v>21</v>
      </c>
      <c r="M4" s="42" t="s">
        <v>22</v>
      </c>
      <c r="N4" s="42" t="s">
        <v>23</v>
      </c>
      <c r="O4" s="42" t="s">
        <v>24</v>
      </c>
      <c r="P4" s="42" t="s">
        <v>25</v>
      </c>
      <c r="Q4" s="42" t="s">
        <v>26</v>
      </c>
      <c r="R4" s="42" t="s">
        <v>27</v>
      </c>
      <c r="S4" s="42" t="s">
        <v>28</v>
      </c>
      <c r="T4" s="42" t="s">
        <v>29</v>
      </c>
      <c r="U4" s="42" t="s">
        <v>30</v>
      </c>
      <c r="V4" s="42" t="s">
        <v>31</v>
      </c>
      <c r="W4" s="42" t="s">
        <v>32</v>
      </c>
      <c r="X4" s="42" t="s">
        <v>33</v>
      </c>
      <c r="Y4" s="42" t="s">
        <v>34</v>
      </c>
      <c r="Z4" s="42" t="s">
        <v>35</v>
      </c>
      <c r="AA4" s="42" t="s">
        <v>36</v>
      </c>
      <c r="AB4" s="42" t="s">
        <v>37</v>
      </c>
      <c r="AC4" s="42" t="s">
        <v>38</v>
      </c>
      <c r="AD4" s="42" t="s">
        <v>39</v>
      </c>
      <c r="AE4" s="42" t="s">
        <v>40</v>
      </c>
      <c r="AF4" s="42" t="s">
        <v>41</v>
      </c>
      <c r="AG4" s="42" t="s">
        <v>42</v>
      </c>
      <c r="AH4" s="79" t="s">
        <v>43</v>
      </c>
    </row>
    <row r="5" spans="1:34" s="21" customFormat="1" x14ac:dyDescent="0.2">
      <c r="A5" s="245" t="s">
        <v>57</v>
      </c>
      <c r="B5" s="60" t="s">
        <v>9</v>
      </c>
      <c r="C5" s="107">
        <f>SUM(D5:AH5)</f>
        <v>21078</v>
      </c>
      <c r="D5" s="178">
        <f>D8+D6+D12+D7+D9+D15+D16+D13+D14</f>
        <v>73</v>
      </c>
      <c r="E5" s="34">
        <f t="shared" ref="E5:AH5" si="0">E8+E6+E12+E7+E9+E15+E16+E13+E14</f>
        <v>1458</v>
      </c>
      <c r="F5" s="34">
        <f t="shared" si="0"/>
        <v>1465</v>
      </c>
      <c r="G5" s="34">
        <f t="shared" si="0"/>
        <v>1312</v>
      </c>
      <c r="H5" s="199">
        <f t="shared" si="0"/>
        <v>0</v>
      </c>
      <c r="I5" s="199">
        <f t="shared" si="0"/>
        <v>122</v>
      </c>
      <c r="J5" s="34">
        <f t="shared" si="0"/>
        <v>1808</v>
      </c>
      <c r="K5" s="34">
        <f t="shared" si="0"/>
        <v>1569</v>
      </c>
      <c r="L5" s="199">
        <f t="shared" si="0"/>
        <v>0</v>
      </c>
      <c r="M5" s="199">
        <f t="shared" si="0"/>
        <v>94</v>
      </c>
      <c r="N5" s="199">
        <f t="shared" si="0"/>
        <v>298</v>
      </c>
      <c r="O5" s="199">
        <f t="shared" si="0"/>
        <v>48</v>
      </c>
      <c r="P5" s="199">
        <f t="shared" si="0"/>
        <v>134</v>
      </c>
      <c r="Q5" s="34">
        <f t="shared" si="0"/>
        <v>2009</v>
      </c>
      <c r="R5" s="34">
        <f t="shared" si="0"/>
        <v>1731</v>
      </c>
      <c r="S5" s="34">
        <f t="shared" si="0"/>
        <v>1599</v>
      </c>
      <c r="T5" s="34">
        <f t="shared" si="0"/>
        <v>1506</v>
      </c>
      <c r="U5" s="34">
        <f t="shared" si="0"/>
        <v>1176</v>
      </c>
      <c r="V5" s="199">
        <f t="shared" si="0"/>
        <v>81</v>
      </c>
      <c r="W5" s="199">
        <f t="shared" si="0"/>
        <v>82</v>
      </c>
      <c r="X5" s="34">
        <f t="shared" si="0"/>
        <v>1935</v>
      </c>
      <c r="Y5" s="34">
        <f t="shared" si="0"/>
        <v>1569</v>
      </c>
      <c r="Z5" s="34">
        <f t="shared" si="0"/>
        <v>1009</v>
      </c>
      <c r="AA5" s="34">
        <f t="shared" si="0"/>
        <v>0</v>
      </c>
      <c r="AB5" s="34">
        <f t="shared" si="0"/>
        <v>0</v>
      </c>
      <c r="AC5" s="199">
        <f t="shared" si="0"/>
        <v>0</v>
      </c>
      <c r="AD5" s="199">
        <f t="shared" si="0"/>
        <v>0</v>
      </c>
      <c r="AE5" s="34">
        <f t="shared" si="0"/>
        <v>0</v>
      </c>
      <c r="AF5" s="199">
        <f t="shared" si="0"/>
        <v>0</v>
      </c>
      <c r="AG5" s="34">
        <f t="shared" si="0"/>
        <v>0</v>
      </c>
      <c r="AH5" s="159">
        <f t="shared" si="0"/>
        <v>0</v>
      </c>
    </row>
    <row r="6" spans="1:34" x14ac:dyDescent="0.2">
      <c r="A6" s="245"/>
      <c r="B6" s="61" t="s">
        <v>45</v>
      </c>
      <c r="C6" s="108">
        <f>SUM(D6:AH6)</f>
        <v>6884</v>
      </c>
      <c r="D6" s="179">
        <v>0</v>
      </c>
      <c r="E6" s="16">
        <v>450</v>
      </c>
      <c r="F6" s="16">
        <v>454</v>
      </c>
      <c r="G6" s="16">
        <v>412</v>
      </c>
      <c r="H6" s="179">
        <v>0</v>
      </c>
      <c r="I6" s="179">
        <v>0</v>
      </c>
      <c r="J6" s="16">
        <v>791</v>
      </c>
      <c r="K6" s="16">
        <v>392</v>
      </c>
      <c r="L6" s="179">
        <v>0</v>
      </c>
      <c r="M6" s="179">
        <v>0</v>
      </c>
      <c r="N6" s="179">
        <v>0</v>
      </c>
      <c r="O6" s="214">
        <v>0</v>
      </c>
      <c r="P6" s="214">
        <v>0</v>
      </c>
      <c r="Q6" s="17">
        <v>745</v>
      </c>
      <c r="R6" s="17">
        <v>634</v>
      </c>
      <c r="S6" s="17">
        <v>543</v>
      </c>
      <c r="T6" s="17">
        <v>619</v>
      </c>
      <c r="U6" s="17">
        <v>345</v>
      </c>
      <c r="V6" s="214">
        <v>0</v>
      </c>
      <c r="W6" s="214">
        <v>0</v>
      </c>
      <c r="X6" s="17">
        <v>658</v>
      </c>
      <c r="Y6" s="17">
        <v>507</v>
      </c>
      <c r="Z6" s="17">
        <v>334</v>
      </c>
      <c r="AA6" s="17"/>
      <c r="AB6" s="17"/>
      <c r="AC6" s="214"/>
      <c r="AD6" s="214"/>
      <c r="AE6" s="17"/>
      <c r="AF6" s="214"/>
      <c r="AG6" s="17"/>
      <c r="AH6" s="154"/>
    </row>
    <row r="7" spans="1:34" x14ac:dyDescent="0.2">
      <c r="A7" s="245"/>
      <c r="B7" s="61" t="s">
        <v>47</v>
      </c>
      <c r="C7" s="108">
        <f>SUM(D7:AH7)</f>
        <v>1553</v>
      </c>
      <c r="D7" s="179">
        <v>0</v>
      </c>
      <c r="E7" s="16">
        <v>99</v>
      </c>
      <c r="F7" s="16">
        <v>134</v>
      </c>
      <c r="G7" s="16">
        <v>59</v>
      </c>
      <c r="H7" s="179">
        <v>0</v>
      </c>
      <c r="I7" s="179">
        <v>41</v>
      </c>
      <c r="J7" s="16">
        <v>106</v>
      </c>
      <c r="K7" s="16">
        <v>112</v>
      </c>
      <c r="L7" s="179">
        <v>0</v>
      </c>
      <c r="M7" s="179">
        <v>0</v>
      </c>
      <c r="N7" s="179">
        <v>22</v>
      </c>
      <c r="O7" s="214">
        <v>0</v>
      </c>
      <c r="P7" s="214">
        <v>44</v>
      </c>
      <c r="Q7" s="17">
        <v>115</v>
      </c>
      <c r="R7" s="17">
        <v>110</v>
      </c>
      <c r="S7" s="17">
        <v>135</v>
      </c>
      <c r="T7" s="17">
        <v>146</v>
      </c>
      <c r="U7" s="17">
        <v>57</v>
      </c>
      <c r="V7" s="214">
        <v>0</v>
      </c>
      <c r="W7" s="214">
        <v>31</v>
      </c>
      <c r="X7" s="17">
        <v>157</v>
      </c>
      <c r="Y7" s="17">
        <v>72</v>
      </c>
      <c r="Z7" s="17">
        <v>113</v>
      </c>
      <c r="AA7" s="17"/>
      <c r="AB7" s="17"/>
      <c r="AC7" s="214"/>
      <c r="AD7" s="214"/>
      <c r="AE7" s="17"/>
      <c r="AF7" s="214"/>
      <c r="AG7" s="17"/>
      <c r="AH7" s="154"/>
    </row>
    <row r="8" spans="1:34" x14ac:dyDescent="0.2">
      <c r="A8" s="245"/>
      <c r="B8" s="61" t="s">
        <v>44</v>
      </c>
      <c r="C8" s="108">
        <f t="shared" ref="C8" si="1">SUM(D8:AH8)</f>
        <v>3783</v>
      </c>
      <c r="D8" s="179">
        <v>0</v>
      </c>
      <c r="E8" s="16">
        <v>270</v>
      </c>
      <c r="F8" s="16">
        <v>223</v>
      </c>
      <c r="G8" s="16">
        <v>248</v>
      </c>
      <c r="H8" s="179">
        <v>0</v>
      </c>
      <c r="I8" s="179">
        <v>0</v>
      </c>
      <c r="J8" s="16">
        <v>370</v>
      </c>
      <c r="K8" s="16">
        <v>310</v>
      </c>
      <c r="L8" s="179">
        <v>0</v>
      </c>
      <c r="M8" s="179">
        <v>0</v>
      </c>
      <c r="N8" s="179">
        <v>150</v>
      </c>
      <c r="O8" s="214">
        <v>0</v>
      </c>
      <c r="P8" s="214">
        <v>0</v>
      </c>
      <c r="Q8" s="17">
        <v>362</v>
      </c>
      <c r="R8" s="17">
        <v>306</v>
      </c>
      <c r="S8" s="17">
        <v>292</v>
      </c>
      <c r="T8" s="17">
        <v>287</v>
      </c>
      <c r="U8" s="17">
        <v>211</v>
      </c>
      <c r="V8" s="214">
        <v>0</v>
      </c>
      <c r="W8" s="214">
        <v>0</v>
      </c>
      <c r="X8" s="17">
        <v>354</v>
      </c>
      <c r="Y8" s="17">
        <v>249</v>
      </c>
      <c r="Z8" s="17">
        <v>151</v>
      </c>
      <c r="AA8" s="17"/>
      <c r="AB8" s="17"/>
      <c r="AC8" s="214"/>
      <c r="AD8" s="214"/>
      <c r="AE8" s="17"/>
      <c r="AF8" s="214"/>
      <c r="AG8" s="17"/>
      <c r="AH8" s="154"/>
    </row>
    <row r="9" spans="1:34" x14ac:dyDescent="0.2">
      <c r="A9" s="245"/>
      <c r="B9" s="61" t="s">
        <v>48</v>
      </c>
      <c r="C9" s="108">
        <f>SUM(D9:AH9)</f>
        <v>1567</v>
      </c>
      <c r="D9" s="179">
        <f t="shared" ref="D9:F9" si="2">D11+D10</f>
        <v>0</v>
      </c>
      <c r="E9" s="16">
        <f t="shared" si="2"/>
        <v>90</v>
      </c>
      <c r="F9" s="16">
        <f t="shared" si="2"/>
        <v>119</v>
      </c>
      <c r="G9" s="16">
        <f t="shared" ref="G9:P9" si="3">G11+G10</f>
        <v>141</v>
      </c>
      <c r="H9" s="179">
        <f t="shared" si="3"/>
        <v>0</v>
      </c>
      <c r="I9" s="179">
        <f t="shared" si="3"/>
        <v>0</v>
      </c>
      <c r="J9" s="16">
        <f t="shared" si="3"/>
        <v>133</v>
      </c>
      <c r="K9" s="16">
        <f t="shared" si="3"/>
        <v>143</v>
      </c>
      <c r="L9" s="179">
        <f t="shared" si="3"/>
        <v>0</v>
      </c>
      <c r="M9" s="179">
        <f t="shared" si="3"/>
        <v>49</v>
      </c>
      <c r="N9" s="179">
        <f t="shared" si="3"/>
        <v>26</v>
      </c>
      <c r="O9" s="179">
        <f t="shared" si="3"/>
        <v>0</v>
      </c>
      <c r="P9" s="179">
        <f t="shared" si="3"/>
        <v>0</v>
      </c>
      <c r="Q9" s="16">
        <f t="shared" ref="Q9:AH9" si="4">Q10+Q11</f>
        <v>151</v>
      </c>
      <c r="R9" s="16">
        <f t="shared" si="4"/>
        <v>93</v>
      </c>
      <c r="S9" s="16">
        <f t="shared" si="4"/>
        <v>117</v>
      </c>
      <c r="T9" s="16">
        <f t="shared" si="4"/>
        <v>46</v>
      </c>
      <c r="U9" s="16">
        <f t="shared" si="4"/>
        <v>43</v>
      </c>
      <c r="V9" s="179">
        <f t="shared" si="4"/>
        <v>0</v>
      </c>
      <c r="W9" s="179">
        <f t="shared" si="4"/>
        <v>0</v>
      </c>
      <c r="X9" s="16">
        <f t="shared" si="4"/>
        <v>182</v>
      </c>
      <c r="Y9" s="16">
        <f t="shared" si="4"/>
        <v>143</v>
      </c>
      <c r="Z9" s="16">
        <f t="shared" si="4"/>
        <v>91</v>
      </c>
      <c r="AA9" s="16">
        <f t="shared" si="4"/>
        <v>0</v>
      </c>
      <c r="AB9" s="16"/>
      <c r="AC9" s="179">
        <f t="shared" si="4"/>
        <v>0</v>
      </c>
      <c r="AD9" s="179">
        <f t="shared" si="4"/>
        <v>0</v>
      </c>
      <c r="AE9" s="16">
        <f t="shared" si="4"/>
        <v>0</v>
      </c>
      <c r="AF9" s="179">
        <f t="shared" si="4"/>
        <v>0</v>
      </c>
      <c r="AG9" s="16">
        <f t="shared" si="4"/>
        <v>0</v>
      </c>
      <c r="AH9" s="153">
        <f t="shared" si="4"/>
        <v>0</v>
      </c>
    </row>
    <row r="10" spans="1:34" x14ac:dyDescent="0.2">
      <c r="A10" s="245"/>
      <c r="B10" s="62" t="s">
        <v>11</v>
      </c>
      <c r="C10" s="109">
        <f>SUM(D10:AH10)</f>
        <v>633</v>
      </c>
      <c r="D10" s="180">
        <v>0</v>
      </c>
      <c r="E10" s="20">
        <v>20</v>
      </c>
      <c r="F10" s="20">
        <v>51</v>
      </c>
      <c r="G10" s="20">
        <v>54</v>
      </c>
      <c r="H10" s="180">
        <v>0</v>
      </c>
      <c r="I10" s="180">
        <v>0</v>
      </c>
      <c r="J10" s="20">
        <v>71</v>
      </c>
      <c r="K10" s="20">
        <v>44</v>
      </c>
      <c r="L10" s="180">
        <v>0</v>
      </c>
      <c r="M10" s="180">
        <v>11</v>
      </c>
      <c r="N10" s="180">
        <v>12</v>
      </c>
      <c r="O10" s="215">
        <v>0</v>
      </c>
      <c r="P10" s="215">
        <v>0</v>
      </c>
      <c r="Q10" s="24">
        <v>59</v>
      </c>
      <c r="R10" s="24">
        <v>45</v>
      </c>
      <c r="S10" s="24">
        <v>24</v>
      </c>
      <c r="T10" s="24">
        <v>20</v>
      </c>
      <c r="U10" s="24">
        <v>40</v>
      </c>
      <c r="V10" s="215">
        <v>0</v>
      </c>
      <c r="W10" s="215">
        <v>0</v>
      </c>
      <c r="X10" s="24">
        <v>92</v>
      </c>
      <c r="Y10" s="24">
        <v>65</v>
      </c>
      <c r="Z10" s="24">
        <v>25</v>
      </c>
      <c r="AA10" s="24"/>
      <c r="AB10" s="24"/>
      <c r="AC10" s="215"/>
      <c r="AD10" s="215"/>
      <c r="AE10" s="24"/>
      <c r="AF10" s="215"/>
      <c r="AG10" s="24"/>
      <c r="AH10" s="155"/>
    </row>
    <row r="11" spans="1:34" s="19" customFormat="1" x14ac:dyDescent="0.2">
      <c r="A11" s="245"/>
      <c r="B11" s="62" t="s">
        <v>10</v>
      </c>
      <c r="C11" s="109">
        <f>SUM(D11:AH11)</f>
        <v>934</v>
      </c>
      <c r="D11" s="180">
        <v>0</v>
      </c>
      <c r="E11" s="20">
        <v>70</v>
      </c>
      <c r="F11" s="20">
        <v>68</v>
      </c>
      <c r="G11" s="20">
        <v>87</v>
      </c>
      <c r="H11" s="180">
        <v>0</v>
      </c>
      <c r="I11" s="180">
        <v>0</v>
      </c>
      <c r="J11" s="20">
        <v>62</v>
      </c>
      <c r="K11" s="20">
        <v>99</v>
      </c>
      <c r="L11" s="180">
        <v>0</v>
      </c>
      <c r="M11" s="180">
        <v>38</v>
      </c>
      <c r="N11" s="180">
        <v>14</v>
      </c>
      <c r="O11" s="215">
        <v>0</v>
      </c>
      <c r="P11" s="215">
        <v>0</v>
      </c>
      <c r="Q11" s="24">
        <v>92</v>
      </c>
      <c r="R11" s="24">
        <v>48</v>
      </c>
      <c r="S11" s="24">
        <v>93</v>
      </c>
      <c r="T11" s="24">
        <v>26</v>
      </c>
      <c r="U11" s="24">
        <v>3</v>
      </c>
      <c r="V11" s="215">
        <v>0</v>
      </c>
      <c r="W11" s="215">
        <v>0</v>
      </c>
      <c r="X11" s="24">
        <v>90</v>
      </c>
      <c r="Y11" s="24">
        <v>78</v>
      </c>
      <c r="Z11" s="24">
        <v>66</v>
      </c>
      <c r="AA11" s="24"/>
      <c r="AB11" s="24"/>
      <c r="AC11" s="215"/>
      <c r="AD11" s="215"/>
      <c r="AE11" s="24"/>
      <c r="AF11" s="215"/>
      <c r="AG11" s="24"/>
      <c r="AH11" s="155"/>
    </row>
    <row r="12" spans="1:34" s="19" customFormat="1" x14ac:dyDescent="0.2">
      <c r="A12" s="245"/>
      <c r="B12" s="61" t="s">
        <v>46</v>
      </c>
      <c r="C12" s="108">
        <f t="shared" ref="C12" si="5">SUM(D12:AH12)</f>
        <v>3118</v>
      </c>
      <c r="D12" s="179">
        <v>0</v>
      </c>
      <c r="E12" s="16">
        <v>242</v>
      </c>
      <c r="F12" s="16">
        <v>230</v>
      </c>
      <c r="G12" s="16">
        <v>198</v>
      </c>
      <c r="H12" s="179">
        <v>0</v>
      </c>
      <c r="I12" s="179">
        <v>0</v>
      </c>
      <c r="J12" s="16">
        <v>292</v>
      </c>
      <c r="K12" s="16">
        <v>226</v>
      </c>
      <c r="L12" s="179">
        <v>0</v>
      </c>
      <c r="M12" s="179">
        <v>0</v>
      </c>
      <c r="N12" s="179">
        <v>100</v>
      </c>
      <c r="O12" s="214">
        <v>0</v>
      </c>
      <c r="P12" s="214">
        <v>0</v>
      </c>
      <c r="Q12" s="17">
        <v>346</v>
      </c>
      <c r="R12" s="17">
        <v>264</v>
      </c>
      <c r="S12" s="17">
        <v>251</v>
      </c>
      <c r="T12" s="17">
        <v>100</v>
      </c>
      <c r="U12" s="17">
        <v>185</v>
      </c>
      <c r="V12" s="214">
        <v>50</v>
      </c>
      <c r="W12" s="214">
        <v>0</v>
      </c>
      <c r="X12" s="17">
        <v>320</v>
      </c>
      <c r="Y12" s="17">
        <v>189</v>
      </c>
      <c r="Z12" s="17">
        <v>125</v>
      </c>
      <c r="AA12" s="17"/>
      <c r="AB12" s="17"/>
      <c r="AC12" s="214"/>
      <c r="AD12" s="214"/>
      <c r="AE12" s="17"/>
      <c r="AF12" s="214"/>
      <c r="AG12" s="17"/>
      <c r="AH12" s="154"/>
    </row>
    <row r="13" spans="1:34" x14ac:dyDescent="0.2">
      <c r="A13" s="245"/>
      <c r="B13" s="61" t="s">
        <v>51</v>
      </c>
      <c r="C13" s="108">
        <f>SUM(D13:AH13)</f>
        <v>1</v>
      </c>
      <c r="D13" s="179">
        <v>0</v>
      </c>
      <c r="E13" s="16">
        <v>0</v>
      </c>
      <c r="F13" s="16">
        <v>0</v>
      </c>
      <c r="G13" s="16">
        <v>0</v>
      </c>
      <c r="H13" s="179">
        <v>0</v>
      </c>
      <c r="I13" s="179">
        <v>0</v>
      </c>
      <c r="J13" s="16">
        <v>0</v>
      </c>
      <c r="K13" s="16">
        <v>0</v>
      </c>
      <c r="L13" s="179">
        <v>0</v>
      </c>
      <c r="M13" s="179">
        <v>0</v>
      </c>
      <c r="N13" s="179">
        <v>0</v>
      </c>
      <c r="O13" s="214">
        <v>0</v>
      </c>
      <c r="P13" s="214">
        <v>0</v>
      </c>
      <c r="Q13" s="17">
        <v>0</v>
      </c>
      <c r="R13" s="17">
        <v>0</v>
      </c>
      <c r="S13" s="17">
        <v>0</v>
      </c>
      <c r="T13" s="17">
        <v>1</v>
      </c>
      <c r="U13" s="17">
        <v>0</v>
      </c>
      <c r="V13" s="214">
        <v>0</v>
      </c>
      <c r="W13" s="214">
        <v>0</v>
      </c>
      <c r="X13" s="17">
        <v>0</v>
      </c>
      <c r="Y13" s="17">
        <v>0</v>
      </c>
      <c r="Z13" s="17">
        <v>0</v>
      </c>
      <c r="AA13" s="17"/>
      <c r="AB13" s="17"/>
      <c r="AC13" s="214"/>
      <c r="AD13" s="214"/>
      <c r="AE13" s="17"/>
      <c r="AF13" s="214"/>
      <c r="AG13" s="17"/>
      <c r="AH13" s="154"/>
    </row>
    <row r="14" spans="1:34" x14ac:dyDescent="0.2">
      <c r="A14" s="245"/>
      <c r="B14" s="61" t="s">
        <v>52</v>
      </c>
      <c r="C14" s="108">
        <f>SUM(D14:AH14)</f>
        <v>31</v>
      </c>
      <c r="D14" s="179">
        <v>0</v>
      </c>
      <c r="E14" s="16">
        <v>1</v>
      </c>
      <c r="F14" s="16">
        <v>0</v>
      </c>
      <c r="G14" s="16">
        <v>2</v>
      </c>
      <c r="H14" s="179">
        <v>0</v>
      </c>
      <c r="I14" s="179">
        <v>0</v>
      </c>
      <c r="J14" s="16">
        <v>0</v>
      </c>
      <c r="K14" s="16">
        <v>0</v>
      </c>
      <c r="L14" s="179">
        <v>0</v>
      </c>
      <c r="M14" s="179">
        <v>0</v>
      </c>
      <c r="N14" s="179">
        <v>0</v>
      </c>
      <c r="O14" s="214">
        <v>0</v>
      </c>
      <c r="P14" s="214">
        <v>0</v>
      </c>
      <c r="Q14" s="17">
        <v>1</v>
      </c>
      <c r="R14" s="17">
        <v>0</v>
      </c>
      <c r="S14" s="17">
        <v>0</v>
      </c>
      <c r="T14" s="17">
        <v>0</v>
      </c>
      <c r="U14" s="17">
        <v>3</v>
      </c>
      <c r="V14" s="214">
        <v>0</v>
      </c>
      <c r="W14" s="214">
        <v>0</v>
      </c>
      <c r="X14" s="17">
        <v>0</v>
      </c>
      <c r="Y14" s="17">
        <v>15</v>
      </c>
      <c r="Z14" s="17">
        <v>9</v>
      </c>
      <c r="AA14" s="17"/>
      <c r="AB14" s="17"/>
      <c r="AC14" s="214"/>
      <c r="AD14" s="214"/>
      <c r="AE14" s="17"/>
      <c r="AF14" s="214"/>
      <c r="AG14" s="17"/>
      <c r="AH14" s="154"/>
    </row>
    <row r="15" spans="1:34" x14ac:dyDescent="0.2">
      <c r="A15" s="245"/>
      <c r="B15" s="61" t="s">
        <v>49</v>
      </c>
      <c r="C15" s="108">
        <f t="shared" ref="C15:C16" si="6">SUM(D15:AH15)</f>
        <v>965</v>
      </c>
      <c r="D15" s="179">
        <v>0</v>
      </c>
      <c r="E15" s="16">
        <v>102</v>
      </c>
      <c r="F15" s="16">
        <v>40</v>
      </c>
      <c r="G15" s="16">
        <v>57</v>
      </c>
      <c r="H15" s="179">
        <v>0</v>
      </c>
      <c r="I15" s="179">
        <v>0</v>
      </c>
      <c r="J15" s="16">
        <v>116</v>
      </c>
      <c r="K15" s="16">
        <v>49</v>
      </c>
      <c r="L15" s="179">
        <v>0</v>
      </c>
      <c r="M15" s="179">
        <v>0</v>
      </c>
      <c r="N15" s="179">
        <v>0</v>
      </c>
      <c r="O15" s="214">
        <v>0</v>
      </c>
      <c r="P15" s="214">
        <v>0</v>
      </c>
      <c r="Q15" s="17">
        <v>75</v>
      </c>
      <c r="R15" s="17">
        <v>86</v>
      </c>
      <c r="S15" s="17">
        <v>98</v>
      </c>
      <c r="T15" s="17">
        <v>85</v>
      </c>
      <c r="U15" s="17">
        <v>71</v>
      </c>
      <c r="V15" s="214">
        <v>0</v>
      </c>
      <c r="W15" s="214">
        <v>0</v>
      </c>
      <c r="X15" s="17">
        <v>43</v>
      </c>
      <c r="Y15" s="17">
        <v>97</v>
      </c>
      <c r="Z15" s="17">
        <v>46</v>
      </c>
      <c r="AA15" s="17"/>
      <c r="AB15" s="17"/>
      <c r="AC15" s="214"/>
      <c r="AD15" s="214"/>
      <c r="AE15" s="17"/>
      <c r="AF15" s="214"/>
      <c r="AG15" s="17"/>
      <c r="AH15" s="154"/>
    </row>
    <row r="16" spans="1:34" ht="13.5" thickBot="1" x14ac:dyDescent="0.25">
      <c r="A16" s="246"/>
      <c r="B16" s="63" t="s">
        <v>50</v>
      </c>
      <c r="C16" s="110">
        <f t="shared" si="6"/>
        <v>3176</v>
      </c>
      <c r="D16" s="181">
        <v>73</v>
      </c>
      <c r="E16" s="38">
        <v>204</v>
      </c>
      <c r="F16" s="38">
        <v>265</v>
      </c>
      <c r="G16" s="38">
        <v>195</v>
      </c>
      <c r="H16" s="181">
        <v>0</v>
      </c>
      <c r="I16" s="181">
        <v>81</v>
      </c>
      <c r="J16" s="38">
        <v>0</v>
      </c>
      <c r="K16" s="38">
        <v>337</v>
      </c>
      <c r="L16" s="181">
        <v>0</v>
      </c>
      <c r="M16" s="181">
        <v>45</v>
      </c>
      <c r="N16" s="181">
        <v>0</v>
      </c>
      <c r="O16" s="216">
        <v>48</v>
      </c>
      <c r="P16" s="216">
        <v>90</v>
      </c>
      <c r="Q16" s="39">
        <v>214</v>
      </c>
      <c r="R16" s="39">
        <v>238</v>
      </c>
      <c r="S16" s="39">
        <v>163</v>
      </c>
      <c r="T16" s="39">
        <v>222</v>
      </c>
      <c r="U16" s="39">
        <v>261</v>
      </c>
      <c r="V16" s="216">
        <v>31</v>
      </c>
      <c r="W16" s="216">
        <v>51</v>
      </c>
      <c r="X16" s="39">
        <v>221</v>
      </c>
      <c r="Y16" s="39">
        <v>297</v>
      </c>
      <c r="Z16" s="39">
        <v>140</v>
      </c>
      <c r="AA16" s="39"/>
      <c r="AB16" s="39"/>
      <c r="AC16" s="216"/>
      <c r="AD16" s="216"/>
      <c r="AE16" s="39"/>
      <c r="AF16" s="216"/>
      <c r="AG16" s="39"/>
      <c r="AH16" s="169"/>
    </row>
    <row r="17" spans="1:34" s="21" customFormat="1" x14ac:dyDescent="0.2">
      <c r="A17" s="245" t="s">
        <v>58</v>
      </c>
      <c r="B17" s="64" t="s">
        <v>9</v>
      </c>
      <c r="C17" s="107">
        <f>SUM(D17:AH17)</f>
        <v>28745.84132873929</v>
      </c>
      <c r="D17" s="178">
        <f t="shared" ref="D17:AH17" si="7">D20+D18+D24+D19+D21+D27+D28+D25+D26</f>
        <v>0</v>
      </c>
      <c r="E17" s="34">
        <f t="shared" si="7"/>
        <v>2395.4867773949409</v>
      </c>
      <c r="F17" s="34">
        <f t="shared" si="7"/>
        <v>2395.4867773949409</v>
      </c>
      <c r="G17" s="34">
        <f t="shared" si="7"/>
        <v>2395.4867773949409</v>
      </c>
      <c r="H17" s="199">
        <f t="shared" si="7"/>
        <v>0</v>
      </c>
      <c r="I17" s="199">
        <f t="shared" si="7"/>
        <v>0</v>
      </c>
      <c r="J17" s="34">
        <f t="shared" si="7"/>
        <v>2395.4867773949409</v>
      </c>
      <c r="K17" s="34">
        <f t="shared" si="7"/>
        <v>2395.4867773949409</v>
      </c>
      <c r="L17" s="199">
        <f t="shared" si="7"/>
        <v>0</v>
      </c>
      <c r="M17" s="199">
        <f t="shared" si="7"/>
        <v>0</v>
      </c>
      <c r="N17" s="199">
        <f t="shared" si="7"/>
        <v>0</v>
      </c>
      <c r="O17" s="199">
        <f t="shared" si="7"/>
        <v>0</v>
      </c>
      <c r="P17" s="199">
        <f t="shared" si="7"/>
        <v>0</v>
      </c>
      <c r="Q17" s="34">
        <f t="shared" si="7"/>
        <v>2395.4867773949409</v>
      </c>
      <c r="R17" s="34">
        <f t="shared" si="7"/>
        <v>2395.4867773949409</v>
      </c>
      <c r="S17" s="34">
        <f t="shared" si="7"/>
        <v>2395.4867773949409</v>
      </c>
      <c r="T17" s="34">
        <f t="shared" si="7"/>
        <v>2395.4867773949409</v>
      </c>
      <c r="U17" s="34">
        <f t="shared" si="7"/>
        <v>2395.4867773949409</v>
      </c>
      <c r="V17" s="199">
        <f t="shared" si="7"/>
        <v>0</v>
      </c>
      <c r="W17" s="199">
        <f t="shared" si="7"/>
        <v>0</v>
      </c>
      <c r="X17" s="34">
        <f t="shared" si="7"/>
        <v>2395.4867773949409</v>
      </c>
      <c r="Y17" s="34">
        <f t="shared" si="7"/>
        <v>2395.4867773949409</v>
      </c>
      <c r="Z17" s="34">
        <f t="shared" si="7"/>
        <v>0</v>
      </c>
      <c r="AA17" s="34">
        <f t="shared" si="7"/>
        <v>0</v>
      </c>
      <c r="AB17" s="34">
        <f t="shared" si="7"/>
        <v>0</v>
      </c>
      <c r="AC17" s="199">
        <f t="shared" si="7"/>
        <v>0</v>
      </c>
      <c r="AD17" s="199">
        <f t="shared" si="7"/>
        <v>0</v>
      </c>
      <c r="AE17" s="34">
        <f t="shared" si="7"/>
        <v>0</v>
      </c>
      <c r="AF17" s="199">
        <f t="shared" si="7"/>
        <v>0</v>
      </c>
      <c r="AG17" s="34">
        <f t="shared" si="7"/>
        <v>0</v>
      </c>
      <c r="AH17" s="159">
        <f t="shared" si="7"/>
        <v>0</v>
      </c>
    </row>
    <row r="18" spans="1:34" x14ac:dyDescent="0.2">
      <c r="A18" s="245"/>
      <c r="B18" s="65" t="s">
        <v>45</v>
      </c>
      <c r="C18" s="108">
        <f>SUM(D18:AH18)</f>
        <v>7191.4480077745384</v>
      </c>
      <c r="D18" s="182">
        <v>0</v>
      </c>
      <c r="E18" s="16">
        <v>599.28733398121165</v>
      </c>
      <c r="F18" s="16">
        <v>599.28733398121165</v>
      </c>
      <c r="G18" s="16">
        <v>599.28733398121165</v>
      </c>
      <c r="H18" s="179">
        <v>0</v>
      </c>
      <c r="I18" s="179">
        <v>0</v>
      </c>
      <c r="J18" s="16">
        <v>599.28733398121165</v>
      </c>
      <c r="K18" s="16">
        <v>599.28733398121165</v>
      </c>
      <c r="L18" s="179">
        <v>0</v>
      </c>
      <c r="M18" s="179">
        <v>0</v>
      </c>
      <c r="N18" s="179">
        <v>0</v>
      </c>
      <c r="O18" s="214">
        <v>0</v>
      </c>
      <c r="P18" s="214">
        <v>0</v>
      </c>
      <c r="Q18" s="17">
        <v>599.28733398121165</v>
      </c>
      <c r="R18" s="17">
        <v>599.28733398121165</v>
      </c>
      <c r="S18" s="17">
        <v>599.28733398121165</v>
      </c>
      <c r="T18" s="17">
        <v>599.28733398121165</v>
      </c>
      <c r="U18" s="17">
        <v>599.28733398121165</v>
      </c>
      <c r="V18" s="214">
        <v>0</v>
      </c>
      <c r="W18" s="214">
        <v>0</v>
      </c>
      <c r="X18" s="17">
        <v>599.28733398121165</v>
      </c>
      <c r="Y18" s="17">
        <v>599.28733398121165</v>
      </c>
      <c r="Z18" s="17"/>
      <c r="AA18" s="17"/>
      <c r="AB18" s="17"/>
      <c r="AC18" s="214"/>
      <c r="AD18" s="214"/>
      <c r="AE18" s="17"/>
      <c r="AF18" s="214"/>
      <c r="AG18" s="17"/>
      <c r="AH18" s="154"/>
    </row>
    <row r="19" spans="1:34" x14ac:dyDescent="0.2">
      <c r="A19" s="245"/>
      <c r="B19" s="65" t="s">
        <v>47</v>
      </c>
      <c r="C19" s="108">
        <f>SUM(D19:AH19)</f>
        <v>2843.9388553146105</v>
      </c>
      <c r="D19" s="182">
        <v>0</v>
      </c>
      <c r="E19" s="16">
        <v>236.9949046095509</v>
      </c>
      <c r="F19" s="16">
        <v>236.9949046095509</v>
      </c>
      <c r="G19" s="16">
        <v>236.9949046095509</v>
      </c>
      <c r="H19" s="179">
        <v>0</v>
      </c>
      <c r="I19" s="179">
        <v>0</v>
      </c>
      <c r="J19" s="16">
        <v>236.9949046095509</v>
      </c>
      <c r="K19" s="16">
        <v>236.9949046095509</v>
      </c>
      <c r="L19" s="179">
        <v>0</v>
      </c>
      <c r="M19" s="179">
        <v>0</v>
      </c>
      <c r="N19" s="179">
        <v>0</v>
      </c>
      <c r="O19" s="214">
        <v>0</v>
      </c>
      <c r="P19" s="214">
        <v>0</v>
      </c>
      <c r="Q19" s="17">
        <v>236.9949046095509</v>
      </c>
      <c r="R19" s="17">
        <v>236.9949046095509</v>
      </c>
      <c r="S19" s="17">
        <v>236.9949046095509</v>
      </c>
      <c r="T19" s="17">
        <v>236.9949046095509</v>
      </c>
      <c r="U19" s="17">
        <v>236.9949046095509</v>
      </c>
      <c r="V19" s="214">
        <v>0</v>
      </c>
      <c r="W19" s="214">
        <v>0</v>
      </c>
      <c r="X19" s="17">
        <v>236.9949046095509</v>
      </c>
      <c r="Y19" s="17">
        <v>236.9949046095509</v>
      </c>
      <c r="Z19" s="17"/>
      <c r="AA19" s="17"/>
      <c r="AB19" s="17"/>
      <c r="AC19" s="214"/>
      <c r="AD19" s="214"/>
      <c r="AE19" s="17"/>
      <c r="AF19" s="214"/>
      <c r="AG19" s="17"/>
      <c r="AH19" s="154"/>
    </row>
    <row r="20" spans="1:34" x14ac:dyDescent="0.2">
      <c r="A20" s="245"/>
      <c r="B20" s="65" t="s">
        <v>44</v>
      </c>
      <c r="C20" s="108">
        <f t="shared" ref="C20:C28" si="8">SUM(D20:AH20)</f>
        <v>5022.4689399947129</v>
      </c>
      <c r="D20" s="182">
        <v>0</v>
      </c>
      <c r="E20" s="16">
        <v>418.53907833289276</v>
      </c>
      <c r="F20" s="16">
        <v>418.53907833289276</v>
      </c>
      <c r="G20" s="16">
        <v>418.53907833289276</v>
      </c>
      <c r="H20" s="179">
        <v>0</v>
      </c>
      <c r="I20" s="179">
        <v>0</v>
      </c>
      <c r="J20" s="16">
        <v>418.53907833289276</v>
      </c>
      <c r="K20" s="16">
        <v>418.53907833289276</v>
      </c>
      <c r="L20" s="179">
        <v>0</v>
      </c>
      <c r="M20" s="179">
        <v>0</v>
      </c>
      <c r="N20" s="179">
        <v>0</v>
      </c>
      <c r="O20" s="214">
        <v>0</v>
      </c>
      <c r="P20" s="214">
        <v>0</v>
      </c>
      <c r="Q20" s="17">
        <v>418.53907833289276</v>
      </c>
      <c r="R20" s="17">
        <v>418.53907833289276</v>
      </c>
      <c r="S20" s="17">
        <v>418.53907833289276</v>
      </c>
      <c r="T20" s="17">
        <v>418.53907833289276</v>
      </c>
      <c r="U20" s="17">
        <v>418.53907833289276</v>
      </c>
      <c r="V20" s="214">
        <v>0</v>
      </c>
      <c r="W20" s="214">
        <v>0</v>
      </c>
      <c r="X20" s="17">
        <v>418.53907833289276</v>
      </c>
      <c r="Y20" s="17">
        <v>418.53907833289276</v>
      </c>
      <c r="Z20" s="17"/>
      <c r="AA20" s="17"/>
      <c r="AB20" s="17"/>
      <c r="AC20" s="214"/>
      <c r="AD20" s="214"/>
      <c r="AE20" s="17"/>
      <c r="AF20" s="214"/>
      <c r="AG20" s="17"/>
      <c r="AH20" s="154"/>
    </row>
    <row r="21" spans="1:34" x14ac:dyDescent="0.2">
      <c r="A21" s="245"/>
      <c r="B21" s="65" t="s">
        <v>48</v>
      </c>
      <c r="C21" s="108">
        <f>SUM(D21:AH21)</f>
        <v>2267.5736961451244</v>
      </c>
      <c r="D21" s="182">
        <f t="shared" ref="D21:P21" si="9">D23+D22</f>
        <v>0</v>
      </c>
      <c r="E21" s="16">
        <f t="shared" si="9"/>
        <v>188.96447467876041</v>
      </c>
      <c r="F21" s="16">
        <f t="shared" si="9"/>
        <v>188.96447467876041</v>
      </c>
      <c r="G21" s="16">
        <f t="shared" si="9"/>
        <v>188.96447467876041</v>
      </c>
      <c r="H21" s="179">
        <f t="shared" si="9"/>
        <v>0</v>
      </c>
      <c r="I21" s="179">
        <f t="shared" si="9"/>
        <v>0</v>
      </c>
      <c r="J21" s="16">
        <f t="shared" si="9"/>
        <v>188.96447467876041</v>
      </c>
      <c r="K21" s="16">
        <f t="shared" si="9"/>
        <v>188.96447467876041</v>
      </c>
      <c r="L21" s="179">
        <f t="shared" si="9"/>
        <v>0</v>
      </c>
      <c r="M21" s="179">
        <f t="shared" si="9"/>
        <v>0</v>
      </c>
      <c r="N21" s="179">
        <f t="shared" si="9"/>
        <v>0</v>
      </c>
      <c r="O21" s="179">
        <f t="shared" si="9"/>
        <v>0</v>
      </c>
      <c r="P21" s="179">
        <f t="shared" si="9"/>
        <v>0</v>
      </c>
      <c r="Q21" s="16">
        <f t="shared" ref="Q21:R21" si="10">Q22+Q23</f>
        <v>188.96447467876041</v>
      </c>
      <c r="R21" s="16">
        <f t="shared" si="10"/>
        <v>188.96447467876041</v>
      </c>
      <c r="S21" s="16">
        <f t="shared" ref="S21:AH21" si="11">S23+S22</f>
        <v>188.96447467876041</v>
      </c>
      <c r="T21" s="16">
        <f t="shared" si="11"/>
        <v>188.96447467876041</v>
      </c>
      <c r="U21" s="16">
        <f t="shared" si="11"/>
        <v>188.96447467876041</v>
      </c>
      <c r="V21" s="179">
        <f t="shared" si="11"/>
        <v>0</v>
      </c>
      <c r="W21" s="179">
        <f t="shared" si="11"/>
        <v>0</v>
      </c>
      <c r="X21" s="16">
        <f t="shared" si="11"/>
        <v>188.96447467876041</v>
      </c>
      <c r="Y21" s="16">
        <f t="shared" si="11"/>
        <v>188.96447467876041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79">
        <f t="shared" si="11"/>
        <v>0</v>
      </c>
      <c r="AD21" s="179">
        <f t="shared" si="11"/>
        <v>0</v>
      </c>
      <c r="AE21" s="16">
        <f t="shared" si="11"/>
        <v>0</v>
      </c>
      <c r="AF21" s="179">
        <f t="shared" si="11"/>
        <v>0</v>
      </c>
      <c r="AG21" s="16">
        <f t="shared" si="11"/>
        <v>0</v>
      </c>
      <c r="AH21" s="153">
        <f t="shared" si="11"/>
        <v>0</v>
      </c>
    </row>
    <row r="22" spans="1:34" s="19" customFormat="1" x14ac:dyDescent="0.2">
      <c r="A22" s="245"/>
      <c r="B22" s="66" t="s">
        <v>11</v>
      </c>
      <c r="C22" s="109">
        <f>SUM(D22:AH22)</f>
        <v>848.82842025699165</v>
      </c>
      <c r="D22" s="183">
        <v>0</v>
      </c>
      <c r="E22" s="20">
        <v>70.735701688082656</v>
      </c>
      <c r="F22" s="20">
        <v>70.735701688082656</v>
      </c>
      <c r="G22" s="20">
        <v>70.735701688082656</v>
      </c>
      <c r="H22" s="180">
        <v>0</v>
      </c>
      <c r="I22" s="180">
        <v>0</v>
      </c>
      <c r="J22" s="20">
        <v>70.735701688082656</v>
      </c>
      <c r="K22" s="20">
        <v>70.735701688082656</v>
      </c>
      <c r="L22" s="180">
        <v>0</v>
      </c>
      <c r="M22" s="180">
        <v>0</v>
      </c>
      <c r="N22" s="180">
        <v>0</v>
      </c>
      <c r="O22" s="215">
        <v>0</v>
      </c>
      <c r="P22" s="215">
        <v>0</v>
      </c>
      <c r="Q22" s="24">
        <v>70.735701688082656</v>
      </c>
      <c r="R22" s="24">
        <v>70.735701688082656</v>
      </c>
      <c r="S22" s="24">
        <v>70.735701688082656</v>
      </c>
      <c r="T22" s="24">
        <v>70.735701688082656</v>
      </c>
      <c r="U22" s="24">
        <v>70.735701688082656</v>
      </c>
      <c r="V22" s="215">
        <v>0</v>
      </c>
      <c r="W22" s="215">
        <v>0</v>
      </c>
      <c r="X22" s="24">
        <v>70.735701688082656</v>
      </c>
      <c r="Y22" s="24">
        <v>70.735701688082656</v>
      </c>
      <c r="Z22" s="24"/>
      <c r="AA22" s="24"/>
      <c r="AB22" s="24"/>
      <c r="AC22" s="215"/>
      <c r="AD22" s="215"/>
      <c r="AE22" s="24"/>
      <c r="AF22" s="215"/>
      <c r="AG22" s="24"/>
      <c r="AH22" s="155"/>
    </row>
    <row r="23" spans="1:34" s="19" customFormat="1" x14ac:dyDescent="0.2">
      <c r="A23" s="245"/>
      <c r="B23" s="66" t="s">
        <v>10</v>
      </c>
      <c r="C23" s="109">
        <f>SUM(D23:AH23)</f>
        <v>1418.7452758881329</v>
      </c>
      <c r="D23" s="183">
        <v>0</v>
      </c>
      <c r="E23" s="20">
        <v>118.22877299067775</v>
      </c>
      <c r="F23" s="20">
        <v>118.22877299067775</v>
      </c>
      <c r="G23" s="20">
        <v>118.22877299067775</v>
      </c>
      <c r="H23" s="180">
        <v>0</v>
      </c>
      <c r="I23" s="180">
        <v>0</v>
      </c>
      <c r="J23" s="20">
        <v>118.22877299067775</v>
      </c>
      <c r="K23" s="20">
        <v>118.22877299067775</v>
      </c>
      <c r="L23" s="180">
        <v>0</v>
      </c>
      <c r="M23" s="180">
        <v>0</v>
      </c>
      <c r="N23" s="180">
        <v>0</v>
      </c>
      <c r="O23" s="215">
        <v>0</v>
      </c>
      <c r="P23" s="215">
        <v>0</v>
      </c>
      <c r="Q23" s="24">
        <v>118.22877299067775</v>
      </c>
      <c r="R23" s="24">
        <v>118.22877299067775</v>
      </c>
      <c r="S23" s="24">
        <v>118.22877299067775</v>
      </c>
      <c r="T23" s="24">
        <v>118.22877299067775</v>
      </c>
      <c r="U23" s="24">
        <v>118.22877299067775</v>
      </c>
      <c r="V23" s="215">
        <v>0</v>
      </c>
      <c r="W23" s="215">
        <v>0</v>
      </c>
      <c r="X23" s="24">
        <v>118.22877299067775</v>
      </c>
      <c r="Y23" s="24">
        <v>118.22877299067775</v>
      </c>
      <c r="Z23" s="24"/>
      <c r="AA23" s="24"/>
      <c r="AB23" s="24"/>
      <c r="AC23" s="215"/>
      <c r="AD23" s="215"/>
      <c r="AE23" s="24"/>
      <c r="AF23" s="215"/>
      <c r="AG23" s="24"/>
      <c r="AH23" s="155"/>
    </row>
    <row r="24" spans="1:34" x14ac:dyDescent="0.2">
      <c r="A24" s="245"/>
      <c r="B24" s="65" t="s">
        <v>46</v>
      </c>
      <c r="C24" s="108">
        <f t="shared" si="8"/>
        <v>5677.5735843418506</v>
      </c>
      <c r="D24" s="182">
        <v>0</v>
      </c>
      <c r="E24" s="16">
        <v>473.1311320284874</v>
      </c>
      <c r="F24" s="16">
        <v>473.1311320284874</v>
      </c>
      <c r="G24" s="16">
        <v>473.1311320284874</v>
      </c>
      <c r="H24" s="179">
        <v>0</v>
      </c>
      <c r="I24" s="179">
        <v>0</v>
      </c>
      <c r="J24" s="16">
        <v>473.1311320284874</v>
      </c>
      <c r="K24" s="16">
        <v>473.1311320284874</v>
      </c>
      <c r="L24" s="179">
        <v>0</v>
      </c>
      <c r="M24" s="179">
        <v>0</v>
      </c>
      <c r="N24" s="179">
        <v>0</v>
      </c>
      <c r="O24" s="214">
        <v>0</v>
      </c>
      <c r="P24" s="214">
        <v>0</v>
      </c>
      <c r="Q24" s="17">
        <v>473.1311320284874</v>
      </c>
      <c r="R24" s="17">
        <v>473.1311320284874</v>
      </c>
      <c r="S24" s="17">
        <v>473.1311320284874</v>
      </c>
      <c r="T24" s="17">
        <v>473.1311320284874</v>
      </c>
      <c r="U24" s="17">
        <v>473.1311320284874</v>
      </c>
      <c r="V24" s="214">
        <v>0</v>
      </c>
      <c r="W24" s="214">
        <v>0</v>
      </c>
      <c r="X24" s="17">
        <v>473.1311320284874</v>
      </c>
      <c r="Y24" s="17">
        <v>473.1311320284874</v>
      </c>
      <c r="Z24" s="17"/>
      <c r="AA24" s="17"/>
      <c r="AB24" s="17"/>
      <c r="AC24" s="214"/>
      <c r="AD24" s="214"/>
      <c r="AE24" s="17"/>
      <c r="AF24" s="214"/>
      <c r="AG24" s="17"/>
      <c r="AH24" s="154"/>
    </row>
    <row r="25" spans="1:34" x14ac:dyDescent="0.2">
      <c r="A25" s="245"/>
      <c r="B25" s="65" t="s">
        <v>51</v>
      </c>
      <c r="C25" s="108">
        <f>SUM(D25:AH25)</f>
        <v>0</v>
      </c>
      <c r="D25" s="182">
        <v>0</v>
      </c>
      <c r="E25" s="16">
        <v>0</v>
      </c>
      <c r="F25" s="16">
        <v>0</v>
      </c>
      <c r="G25" s="16">
        <v>0</v>
      </c>
      <c r="H25" s="179">
        <v>0</v>
      </c>
      <c r="I25" s="179">
        <v>0</v>
      </c>
      <c r="J25" s="16">
        <v>0</v>
      </c>
      <c r="K25" s="16">
        <v>0</v>
      </c>
      <c r="L25" s="179">
        <v>0</v>
      </c>
      <c r="M25" s="179">
        <v>0</v>
      </c>
      <c r="N25" s="179">
        <v>0</v>
      </c>
      <c r="O25" s="214">
        <v>0</v>
      </c>
      <c r="P25" s="214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214">
        <v>0</v>
      </c>
      <c r="W25" s="214">
        <v>0</v>
      </c>
      <c r="X25" s="17">
        <v>0</v>
      </c>
      <c r="Y25" s="17">
        <v>0</v>
      </c>
      <c r="Z25" s="17"/>
      <c r="AA25" s="17"/>
      <c r="AB25" s="17"/>
      <c r="AC25" s="214"/>
      <c r="AD25" s="214"/>
      <c r="AE25" s="17"/>
      <c r="AF25" s="214"/>
      <c r="AG25" s="17"/>
      <c r="AH25" s="154"/>
    </row>
    <row r="26" spans="1:34" x14ac:dyDescent="0.2">
      <c r="A26" s="245"/>
      <c r="B26" s="65" t="s">
        <v>52</v>
      </c>
      <c r="C26" s="108">
        <f>SUM(D26:AH26)</f>
        <v>0</v>
      </c>
      <c r="D26" s="182">
        <v>0</v>
      </c>
      <c r="E26" s="16">
        <v>0</v>
      </c>
      <c r="F26" s="16">
        <v>0</v>
      </c>
      <c r="G26" s="16">
        <v>0</v>
      </c>
      <c r="H26" s="179">
        <v>0</v>
      </c>
      <c r="I26" s="179">
        <v>0</v>
      </c>
      <c r="J26" s="16">
        <v>0</v>
      </c>
      <c r="K26" s="16">
        <v>0</v>
      </c>
      <c r="L26" s="179">
        <v>0</v>
      </c>
      <c r="M26" s="179">
        <v>0</v>
      </c>
      <c r="N26" s="179">
        <v>0</v>
      </c>
      <c r="O26" s="214">
        <v>0</v>
      </c>
      <c r="P26" s="214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214">
        <v>0</v>
      </c>
      <c r="W26" s="214">
        <v>0</v>
      </c>
      <c r="X26" s="17">
        <v>0</v>
      </c>
      <c r="Y26" s="17">
        <v>0</v>
      </c>
      <c r="Z26" s="17"/>
      <c r="AA26" s="17"/>
      <c r="AB26" s="17"/>
      <c r="AC26" s="214"/>
      <c r="AD26" s="214"/>
      <c r="AE26" s="17"/>
      <c r="AF26" s="214"/>
      <c r="AG26" s="17"/>
      <c r="AH26" s="154"/>
    </row>
    <row r="27" spans="1:34" x14ac:dyDescent="0.2">
      <c r="A27" s="245"/>
      <c r="B27" s="65" t="s">
        <v>49</v>
      </c>
      <c r="C27" s="108">
        <f t="shared" si="8"/>
        <v>1837.6610250473202</v>
      </c>
      <c r="D27" s="182">
        <v>0</v>
      </c>
      <c r="E27" s="16">
        <v>153.13841875394331</v>
      </c>
      <c r="F27" s="16">
        <v>153.13841875394331</v>
      </c>
      <c r="G27" s="16">
        <v>153.13841875394331</v>
      </c>
      <c r="H27" s="179">
        <v>0</v>
      </c>
      <c r="I27" s="179">
        <v>0</v>
      </c>
      <c r="J27" s="16">
        <v>153.13841875394331</v>
      </c>
      <c r="K27" s="16">
        <v>153.13841875394331</v>
      </c>
      <c r="L27" s="179">
        <v>0</v>
      </c>
      <c r="M27" s="179">
        <v>0</v>
      </c>
      <c r="N27" s="179">
        <v>0</v>
      </c>
      <c r="O27" s="214">
        <v>0</v>
      </c>
      <c r="P27" s="214">
        <v>0</v>
      </c>
      <c r="Q27" s="17">
        <v>153.13841875394331</v>
      </c>
      <c r="R27" s="17">
        <v>153.13841875394331</v>
      </c>
      <c r="S27" s="17">
        <v>153.13841875394331</v>
      </c>
      <c r="T27" s="17">
        <v>153.13841875394331</v>
      </c>
      <c r="U27" s="17">
        <v>153.13841875394331</v>
      </c>
      <c r="V27" s="214">
        <v>0</v>
      </c>
      <c r="W27" s="214">
        <v>0</v>
      </c>
      <c r="X27" s="17">
        <v>153.13841875394331</v>
      </c>
      <c r="Y27" s="17">
        <v>153.13841875394331</v>
      </c>
      <c r="Z27" s="17"/>
      <c r="AA27" s="17"/>
      <c r="AB27" s="17"/>
      <c r="AC27" s="214"/>
      <c r="AD27" s="214"/>
      <c r="AE27" s="17"/>
      <c r="AF27" s="214"/>
      <c r="AG27" s="17"/>
      <c r="AH27" s="154"/>
    </row>
    <row r="28" spans="1:34" ht="13.5" thickBot="1" x14ac:dyDescent="0.25">
      <c r="A28" s="245"/>
      <c r="B28" s="67" t="s">
        <v>50</v>
      </c>
      <c r="C28" s="111">
        <f t="shared" si="8"/>
        <v>3905.1772201211329</v>
      </c>
      <c r="D28" s="184">
        <v>0</v>
      </c>
      <c r="E28" s="44">
        <v>325.43143501009433</v>
      </c>
      <c r="F28" s="44">
        <v>325.43143501009433</v>
      </c>
      <c r="G28" s="44">
        <v>325.43143501009433</v>
      </c>
      <c r="H28" s="200">
        <v>0</v>
      </c>
      <c r="I28" s="200">
        <v>0</v>
      </c>
      <c r="J28" s="44">
        <v>325.43143501009433</v>
      </c>
      <c r="K28" s="44">
        <v>325.43143501009433</v>
      </c>
      <c r="L28" s="200">
        <v>0</v>
      </c>
      <c r="M28" s="200">
        <v>0</v>
      </c>
      <c r="N28" s="200">
        <v>0</v>
      </c>
      <c r="O28" s="217">
        <v>0</v>
      </c>
      <c r="P28" s="217">
        <v>0</v>
      </c>
      <c r="Q28" s="45">
        <v>325.43143501009433</v>
      </c>
      <c r="R28" s="45">
        <v>325.43143501009433</v>
      </c>
      <c r="S28" s="45">
        <v>325.43143501009433</v>
      </c>
      <c r="T28" s="45">
        <v>325.43143501009433</v>
      </c>
      <c r="U28" s="45">
        <v>325.43143501009433</v>
      </c>
      <c r="V28" s="217">
        <v>0</v>
      </c>
      <c r="W28" s="217">
        <v>0</v>
      </c>
      <c r="X28" s="45">
        <v>325.43143501009433</v>
      </c>
      <c r="Y28" s="45">
        <v>325.43143501009433</v>
      </c>
      <c r="Z28" s="45"/>
      <c r="AA28" s="45"/>
      <c r="AB28" s="45"/>
      <c r="AC28" s="217"/>
      <c r="AD28" s="217"/>
      <c r="AE28" s="45"/>
      <c r="AF28" s="217"/>
      <c r="AG28" s="45"/>
      <c r="AH28" s="156"/>
    </row>
    <row r="29" spans="1:34" s="21" customFormat="1" x14ac:dyDescent="0.2">
      <c r="A29" s="244" t="s">
        <v>12</v>
      </c>
      <c r="B29" s="68" t="s">
        <v>9</v>
      </c>
      <c r="C29" s="112">
        <f t="shared" ref="C29:AH33" si="12">IFERROR(C5/C17,0)</f>
        <v>0.733253890848093</v>
      </c>
      <c r="D29" s="185">
        <f t="shared" si="12"/>
        <v>0</v>
      </c>
      <c r="E29" s="46">
        <f t="shared" si="12"/>
        <v>0.60864456183120952</v>
      </c>
      <c r="F29" s="46">
        <f t="shared" si="12"/>
        <v>0.61156672365070097</v>
      </c>
      <c r="G29" s="46">
        <f t="shared" si="12"/>
        <v>0.54769661531038882</v>
      </c>
      <c r="H29" s="201">
        <f t="shared" si="12"/>
        <v>0</v>
      </c>
      <c r="I29" s="201">
        <f t="shared" si="12"/>
        <v>0</v>
      </c>
      <c r="J29" s="46">
        <f t="shared" si="12"/>
        <v>0.75475265280577974</v>
      </c>
      <c r="K29" s="46">
        <f t="shared" si="12"/>
        <v>0.65498169925457328</v>
      </c>
      <c r="L29" s="201">
        <f t="shared" si="12"/>
        <v>0</v>
      </c>
      <c r="M29" s="201">
        <f t="shared" si="12"/>
        <v>0</v>
      </c>
      <c r="N29" s="201">
        <f t="shared" si="12"/>
        <v>0</v>
      </c>
      <c r="O29" s="201">
        <f t="shared" si="12"/>
        <v>0</v>
      </c>
      <c r="P29" s="201">
        <f t="shared" si="12"/>
        <v>0</v>
      </c>
      <c r="Q29" s="46">
        <f t="shared" si="12"/>
        <v>0.83866044219403291</v>
      </c>
      <c r="R29" s="46">
        <f t="shared" si="12"/>
        <v>0.72260887279137431</v>
      </c>
      <c r="S29" s="46">
        <f t="shared" si="12"/>
        <v>0.66750524990953641</v>
      </c>
      <c r="T29" s="46">
        <f t="shared" si="12"/>
        <v>0.62868224287915064</v>
      </c>
      <c r="U29" s="46">
        <f t="shared" si="12"/>
        <v>0.49092318567455584</v>
      </c>
      <c r="V29" s="201">
        <f t="shared" si="12"/>
        <v>0</v>
      </c>
      <c r="W29" s="201">
        <f t="shared" si="12"/>
        <v>0</v>
      </c>
      <c r="X29" s="46">
        <f t="shared" si="12"/>
        <v>0.80776901724512373</v>
      </c>
      <c r="Y29" s="46">
        <f t="shared" si="12"/>
        <v>0.65498169925457328</v>
      </c>
      <c r="Z29" s="46">
        <f t="shared" si="12"/>
        <v>0</v>
      </c>
      <c r="AA29" s="46">
        <f t="shared" si="12"/>
        <v>0</v>
      </c>
      <c r="AB29" s="46">
        <f t="shared" si="12"/>
        <v>0</v>
      </c>
      <c r="AC29" s="201">
        <f t="shared" si="12"/>
        <v>0</v>
      </c>
      <c r="AD29" s="201">
        <f t="shared" si="12"/>
        <v>0</v>
      </c>
      <c r="AE29" s="46">
        <f t="shared" si="12"/>
        <v>0</v>
      </c>
      <c r="AF29" s="201">
        <f t="shared" si="12"/>
        <v>0</v>
      </c>
      <c r="AG29" s="46">
        <f t="shared" si="12"/>
        <v>0</v>
      </c>
      <c r="AH29" s="160">
        <f t="shared" si="12"/>
        <v>0</v>
      </c>
    </row>
    <row r="30" spans="1:34" x14ac:dyDescent="0.2">
      <c r="A30" s="245"/>
      <c r="B30" s="65" t="s">
        <v>45</v>
      </c>
      <c r="C30" s="113">
        <f t="shared" si="12"/>
        <v>0.95724810810810812</v>
      </c>
      <c r="D30" s="186">
        <f t="shared" si="12"/>
        <v>0</v>
      </c>
      <c r="E30" s="22">
        <f t="shared" si="12"/>
        <v>0.75089189189189176</v>
      </c>
      <c r="F30" s="22">
        <f t="shared" si="12"/>
        <v>0.75756648648648639</v>
      </c>
      <c r="G30" s="22">
        <f t="shared" si="12"/>
        <v>0.68748324324324306</v>
      </c>
      <c r="H30" s="202">
        <f t="shared" si="12"/>
        <v>0</v>
      </c>
      <c r="I30" s="202">
        <f t="shared" si="12"/>
        <v>0</v>
      </c>
      <c r="J30" s="22">
        <f t="shared" si="12"/>
        <v>1.3199010810810807</v>
      </c>
      <c r="K30" s="22">
        <f t="shared" si="12"/>
        <v>0.65411027027027013</v>
      </c>
      <c r="L30" s="202">
        <f t="shared" si="12"/>
        <v>0</v>
      </c>
      <c r="M30" s="202">
        <f t="shared" si="12"/>
        <v>0</v>
      </c>
      <c r="N30" s="202">
        <f t="shared" si="12"/>
        <v>0</v>
      </c>
      <c r="O30" s="218">
        <f t="shared" si="12"/>
        <v>0</v>
      </c>
      <c r="P30" s="218">
        <f t="shared" si="12"/>
        <v>0</v>
      </c>
      <c r="Q30" s="25">
        <f t="shared" si="12"/>
        <v>1.243143243243243</v>
      </c>
      <c r="R30" s="25">
        <f t="shared" si="12"/>
        <v>1.057923243243243</v>
      </c>
      <c r="S30" s="25">
        <f t="shared" si="12"/>
        <v>0.90607621621621603</v>
      </c>
      <c r="T30" s="25">
        <f t="shared" si="12"/>
        <v>1.0328935135135133</v>
      </c>
      <c r="U30" s="25">
        <f t="shared" si="12"/>
        <v>0.57568378378378371</v>
      </c>
      <c r="V30" s="218">
        <f t="shared" si="12"/>
        <v>0</v>
      </c>
      <c r="W30" s="218">
        <f t="shared" si="12"/>
        <v>0</v>
      </c>
      <c r="X30" s="25">
        <f t="shared" si="12"/>
        <v>1.0979708108108106</v>
      </c>
      <c r="Y30" s="25">
        <f t="shared" si="12"/>
        <v>0.8460048648648647</v>
      </c>
      <c r="Z30" s="25">
        <f t="shared" si="12"/>
        <v>0</v>
      </c>
      <c r="AA30" s="25">
        <f t="shared" si="12"/>
        <v>0</v>
      </c>
      <c r="AB30" s="25">
        <f t="shared" si="12"/>
        <v>0</v>
      </c>
      <c r="AC30" s="218">
        <f t="shared" si="12"/>
        <v>0</v>
      </c>
      <c r="AD30" s="218">
        <f t="shared" si="12"/>
        <v>0</v>
      </c>
      <c r="AE30" s="25">
        <f t="shared" si="12"/>
        <v>0</v>
      </c>
      <c r="AF30" s="218">
        <f t="shared" si="12"/>
        <v>0</v>
      </c>
      <c r="AG30" s="25">
        <f t="shared" si="12"/>
        <v>0</v>
      </c>
      <c r="AH30" s="170">
        <f t="shared" si="12"/>
        <v>0</v>
      </c>
    </row>
    <row r="31" spans="1:34" x14ac:dyDescent="0.2">
      <c r="A31" s="245"/>
      <c r="B31" s="65" t="s">
        <v>47</v>
      </c>
      <c r="C31" s="113">
        <f t="shared" si="12"/>
        <v>0.54607362500000001</v>
      </c>
      <c r="D31" s="186">
        <f t="shared" si="12"/>
        <v>0</v>
      </c>
      <c r="E31" s="22">
        <f t="shared" si="12"/>
        <v>0.4177305</v>
      </c>
      <c r="F31" s="22">
        <f t="shared" si="12"/>
        <v>0.56541299999999994</v>
      </c>
      <c r="G31" s="22">
        <f t="shared" si="12"/>
        <v>0.24895049999999999</v>
      </c>
      <c r="H31" s="202">
        <f t="shared" si="12"/>
        <v>0</v>
      </c>
      <c r="I31" s="202">
        <f t="shared" si="12"/>
        <v>0</v>
      </c>
      <c r="J31" s="22">
        <f t="shared" si="12"/>
        <v>0.44726699999999997</v>
      </c>
      <c r="K31" s="22">
        <f t="shared" si="12"/>
        <v>0.472584</v>
      </c>
      <c r="L31" s="202">
        <f t="shared" si="12"/>
        <v>0</v>
      </c>
      <c r="M31" s="202">
        <f t="shared" si="12"/>
        <v>0</v>
      </c>
      <c r="N31" s="202">
        <f t="shared" si="12"/>
        <v>0</v>
      </c>
      <c r="O31" s="218">
        <f t="shared" si="12"/>
        <v>0</v>
      </c>
      <c r="P31" s="218">
        <f t="shared" si="12"/>
        <v>0</v>
      </c>
      <c r="Q31" s="25">
        <f t="shared" si="12"/>
        <v>0.48524249999999997</v>
      </c>
      <c r="R31" s="25">
        <f t="shared" si="12"/>
        <v>0.46414499999999997</v>
      </c>
      <c r="S31" s="25">
        <f t="shared" si="12"/>
        <v>0.56963249999999999</v>
      </c>
      <c r="T31" s="25">
        <f t="shared" si="12"/>
        <v>0.61604700000000001</v>
      </c>
      <c r="U31" s="25">
        <f t="shared" si="12"/>
        <v>0.24051149999999999</v>
      </c>
      <c r="V31" s="218">
        <f t="shared" si="12"/>
        <v>0</v>
      </c>
      <c r="W31" s="218">
        <f t="shared" si="12"/>
        <v>0</v>
      </c>
      <c r="X31" s="25">
        <f t="shared" si="12"/>
        <v>0.66246150000000004</v>
      </c>
      <c r="Y31" s="25">
        <f t="shared" si="12"/>
        <v>0.30380400000000002</v>
      </c>
      <c r="Z31" s="25">
        <f t="shared" si="12"/>
        <v>0</v>
      </c>
      <c r="AA31" s="25">
        <f t="shared" si="12"/>
        <v>0</v>
      </c>
      <c r="AB31" s="25">
        <f t="shared" si="12"/>
        <v>0</v>
      </c>
      <c r="AC31" s="218">
        <f t="shared" si="12"/>
        <v>0</v>
      </c>
      <c r="AD31" s="218">
        <f t="shared" si="12"/>
        <v>0</v>
      </c>
      <c r="AE31" s="25">
        <f t="shared" si="12"/>
        <v>0</v>
      </c>
      <c r="AF31" s="218">
        <f t="shared" si="12"/>
        <v>0</v>
      </c>
      <c r="AG31" s="25">
        <f t="shared" si="12"/>
        <v>0</v>
      </c>
      <c r="AH31" s="170">
        <f t="shared" si="12"/>
        <v>0</v>
      </c>
    </row>
    <row r="32" spans="1:34" x14ac:dyDescent="0.2">
      <c r="A32" s="245"/>
      <c r="B32" s="65" t="s">
        <v>44</v>
      </c>
      <c r="C32" s="113">
        <f t="shared" si="12"/>
        <v>0.75321521052631579</v>
      </c>
      <c r="D32" s="186">
        <f t="shared" si="12"/>
        <v>0</v>
      </c>
      <c r="E32" s="22">
        <f t="shared" si="12"/>
        <v>0.64510105263157891</v>
      </c>
      <c r="F32" s="22">
        <f t="shared" si="12"/>
        <v>0.53280568421052632</v>
      </c>
      <c r="G32" s="22">
        <f t="shared" si="12"/>
        <v>0.59253726315789479</v>
      </c>
      <c r="H32" s="202">
        <f t="shared" si="12"/>
        <v>0</v>
      </c>
      <c r="I32" s="202">
        <f t="shared" si="12"/>
        <v>0</v>
      </c>
      <c r="J32" s="22">
        <f t="shared" si="12"/>
        <v>0.88402736842105267</v>
      </c>
      <c r="K32" s="22">
        <f t="shared" si="12"/>
        <v>0.74067157894736846</v>
      </c>
      <c r="L32" s="202">
        <f t="shared" si="12"/>
        <v>0</v>
      </c>
      <c r="M32" s="202">
        <f t="shared" si="12"/>
        <v>0</v>
      </c>
      <c r="N32" s="202">
        <f t="shared" si="12"/>
        <v>0</v>
      </c>
      <c r="O32" s="218">
        <f t="shared" si="12"/>
        <v>0</v>
      </c>
      <c r="P32" s="218">
        <f t="shared" si="12"/>
        <v>0</v>
      </c>
      <c r="Q32" s="25">
        <f t="shared" si="12"/>
        <v>0.86491326315789474</v>
      </c>
      <c r="R32" s="25">
        <f t="shared" si="12"/>
        <v>0.73111452631578944</v>
      </c>
      <c r="S32" s="25">
        <f t="shared" si="12"/>
        <v>0.69766484210526314</v>
      </c>
      <c r="T32" s="25">
        <f t="shared" si="12"/>
        <v>0.68571852631578945</v>
      </c>
      <c r="U32" s="25">
        <f t="shared" si="12"/>
        <v>0.50413452631578948</v>
      </c>
      <c r="V32" s="218">
        <f t="shared" si="12"/>
        <v>0</v>
      </c>
      <c r="W32" s="218">
        <f t="shared" si="12"/>
        <v>0</v>
      </c>
      <c r="X32" s="25">
        <f t="shared" si="12"/>
        <v>0.84579915789473681</v>
      </c>
      <c r="Y32" s="25">
        <f t="shared" si="12"/>
        <v>0.59492652631578946</v>
      </c>
      <c r="Z32" s="25">
        <f t="shared" si="12"/>
        <v>0</v>
      </c>
      <c r="AA32" s="25">
        <f t="shared" si="12"/>
        <v>0</v>
      </c>
      <c r="AB32" s="25">
        <f t="shared" si="12"/>
        <v>0</v>
      </c>
      <c r="AC32" s="218">
        <f t="shared" si="12"/>
        <v>0</v>
      </c>
      <c r="AD32" s="218">
        <f t="shared" si="12"/>
        <v>0</v>
      </c>
      <c r="AE32" s="25">
        <f t="shared" si="12"/>
        <v>0</v>
      </c>
      <c r="AF32" s="218">
        <f t="shared" si="12"/>
        <v>0</v>
      </c>
      <c r="AG32" s="25">
        <f t="shared" si="12"/>
        <v>0</v>
      </c>
      <c r="AH32" s="170">
        <f t="shared" si="12"/>
        <v>0</v>
      </c>
    </row>
    <row r="33" spans="1:34" x14ac:dyDescent="0.2">
      <c r="A33" s="245"/>
      <c r="B33" s="65" t="s">
        <v>48</v>
      </c>
      <c r="C33" s="113">
        <f t="shared" si="12"/>
        <v>0.69104700000000008</v>
      </c>
      <c r="D33" s="186">
        <f t="shared" si="12"/>
        <v>0</v>
      </c>
      <c r="E33" s="22">
        <f t="shared" si="12"/>
        <v>0.47627999999999998</v>
      </c>
      <c r="F33" s="22">
        <f t="shared" si="12"/>
        <v>0.62974799999999997</v>
      </c>
      <c r="G33" s="22">
        <f t="shared" si="12"/>
        <v>0.74617199999999995</v>
      </c>
      <c r="H33" s="202">
        <f t="shared" si="12"/>
        <v>0</v>
      </c>
      <c r="I33" s="202">
        <f t="shared" si="12"/>
        <v>0</v>
      </c>
      <c r="J33" s="22">
        <f t="shared" si="12"/>
        <v>0.70383599999999991</v>
      </c>
      <c r="K33" s="22">
        <f t="shared" si="12"/>
        <v>0.75675599999999998</v>
      </c>
      <c r="L33" s="202">
        <f t="shared" si="12"/>
        <v>0</v>
      </c>
      <c r="M33" s="202">
        <f t="shared" si="12"/>
        <v>0</v>
      </c>
      <c r="N33" s="202">
        <f t="shared" si="12"/>
        <v>0</v>
      </c>
      <c r="O33" s="218">
        <f t="shared" si="12"/>
        <v>0</v>
      </c>
      <c r="P33" s="218">
        <f t="shared" si="12"/>
        <v>0</v>
      </c>
      <c r="Q33" s="25">
        <f t="shared" si="12"/>
        <v>0.79909199999999991</v>
      </c>
      <c r="R33" s="25">
        <f t="shared" si="12"/>
        <v>0.49215599999999993</v>
      </c>
      <c r="S33" s="25">
        <f t="shared" si="12"/>
        <v>0.61916399999999994</v>
      </c>
      <c r="T33" s="25">
        <f t="shared" si="12"/>
        <v>0.24343199999999998</v>
      </c>
      <c r="U33" s="25">
        <f t="shared" si="12"/>
        <v>0.22755599999999998</v>
      </c>
      <c r="V33" s="218">
        <f t="shared" si="12"/>
        <v>0</v>
      </c>
      <c r="W33" s="218">
        <f t="shared" si="12"/>
        <v>0</v>
      </c>
      <c r="X33" s="25">
        <f t="shared" si="12"/>
        <v>0.96314399999999989</v>
      </c>
      <c r="Y33" s="25">
        <f t="shared" si="12"/>
        <v>0.75675599999999998</v>
      </c>
      <c r="Z33" s="25">
        <f t="shared" si="12"/>
        <v>0</v>
      </c>
      <c r="AA33" s="25">
        <f t="shared" si="12"/>
        <v>0</v>
      </c>
      <c r="AB33" s="25">
        <f t="shared" si="12"/>
        <v>0</v>
      </c>
      <c r="AC33" s="218">
        <f t="shared" si="12"/>
        <v>0</v>
      </c>
      <c r="AD33" s="218">
        <f t="shared" si="12"/>
        <v>0</v>
      </c>
      <c r="AE33" s="25">
        <f t="shared" si="12"/>
        <v>0</v>
      </c>
      <c r="AF33" s="218">
        <f t="shared" si="12"/>
        <v>0</v>
      </c>
      <c r="AG33" s="25">
        <f t="shared" si="12"/>
        <v>0</v>
      </c>
      <c r="AH33" s="170">
        <f t="shared" si="12"/>
        <v>0</v>
      </c>
    </row>
    <row r="34" spans="1:34" x14ac:dyDescent="0.2">
      <c r="A34" s="245"/>
      <c r="B34" s="66" t="s">
        <v>11</v>
      </c>
      <c r="C34" s="113">
        <f t="shared" ref="C34:AH34" si="13">IFERROR(C10/C23,0)</f>
        <v>0.44616888652104425</v>
      </c>
      <c r="D34" s="186">
        <f t="shared" si="13"/>
        <v>0</v>
      </c>
      <c r="E34" s="22">
        <f t="shared" si="13"/>
        <v>0.16916355887053808</v>
      </c>
      <c r="F34" s="22">
        <f t="shared" si="13"/>
        <v>0.43136707511987216</v>
      </c>
      <c r="G34" s="22">
        <f t="shared" si="13"/>
        <v>0.45674160895045285</v>
      </c>
      <c r="H34" s="202">
        <f t="shared" si="13"/>
        <v>0</v>
      </c>
      <c r="I34" s="202">
        <f t="shared" si="13"/>
        <v>0</v>
      </c>
      <c r="J34" s="22">
        <f t="shared" si="13"/>
        <v>0.60053063399041018</v>
      </c>
      <c r="K34" s="22">
        <f t="shared" si="13"/>
        <v>0.37215982951518378</v>
      </c>
      <c r="L34" s="202">
        <f t="shared" si="13"/>
        <v>0</v>
      </c>
      <c r="M34" s="202">
        <f t="shared" si="13"/>
        <v>0</v>
      </c>
      <c r="N34" s="202">
        <f t="shared" si="13"/>
        <v>0</v>
      </c>
      <c r="O34" s="202">
        <f t="shared" si="13"/>
        <v>0</v>
      </c>
      <c r="P34" s="202">
        <f t="shared" si="13"/>
        <v>0</v>
      </c>
      <c r="Q34" s="22">
        <f t="shared" si="13"/>
        <v>0.49903249866808735</v>
      </c>
      <c r="R34" s="22">
        <f t="shared" si="13"/>
        <v>0.38061800745871072</v>
      </c>
      <c r="S34" s="22">
        <f t="shared" si="13"/>
        <v>0.2029962706446457</v>
      </c>
      <c r="T34" s="22">
        <f t="shared" si="13"/>
        <v>0.16916355887053808</v>
      </c>
      <c r="U34" s="22">
        <f t="shared" si="13"/>
        <v>0.33832711774107616</v>
      </c>
      <c r="V34" s="202">
        <f t="shared" si="13"/>
        <v>0</v>
      </c>
      <c r="W34" s="202">
        <f t="shared" si="13"/>
        <v>0</v>
      </c>
      <c r="X34" s="22">
        <f t="shared" si="13"/>
        <v>0.77815237080447519</v>
      </c>
      <c r="Y34" s="22">
        <f t="shared" si="13"/>
        <v>0.54978156632924879</v>
      </c>
      <c r="Z34" s="22">
        <f t="shared" si="13"/>
        <v>0</v>
      </c>
      <c r="AA34" s="22">
        <f t="shared" si="13"/>
        <v>0</v>
      </c>
      <c r="AB34" s="22">
        <f t="shared" si="13"/>
        <v>0</v>
      </c>
      <c r="AC34" s="202">
        <f t="shared" si="13"/>
        <v>0</v>
      </c>
      <c r="AD34" s="202">
        <f t="shared" si="13"/>
        <v>0</v>
      </c>
      <c r="AE34" s="22">
        <f t="shared" si="13"/>
        <v>0</v>
      </c>
      <c r="AF34" s="202">
        <f t="shared" si="13"/>
        <v>0</v>
      </c>
      <c r="AG34" s="22">
        <f t="shared" si="13"/>
        <v>0</v>
      </c>
      <c r="AH34" s="157">
        <f t="shared" si="13"/>
        <v>0</v>
      </c>
    </row>
    <row r="35" spans="1:34" s="19" customFormat="1" x14ac:dyDescent="0.2">
      <c r="A35" s="245"/>
      <c r="B35" s="66" t="s">
        <v>10</v>
      </c>
      <c r="C35" s="114">
        <f t="shared" ref="C35:AH35" si="14">IFERROR(C11/C22,0)</f>
        <v>1.100340160284951</v>
      </c>
      <c r="D35" s="187">
        <f t="shared" si="14"/>
        <v>0</v>
      </c>
      <c r="E35" s="23">
        <f t="shared" si="14"/>
        <v>0.98959928762243965</v>
      </c>
      <c r="F35" s="23">
        <f t="shared" si="14"/>
        <v>0.9613250222617985</v>
      </c>
      <c r="G35" s="23">
        <f t="shared" si="14"/>
        <v>1.2299305431878893</v>
      </c>
      <c r="H35" s="203">
        <f t="shared" si="14"/>
        <v>0</v>
      </c>
      <c r="I35" s="203">
        <f t="shared" si="14"/>
        <v>0</v>
      </c>
      <c r="J35" s="23">
        <f t="shared" si="14"/>
        <v>0.87650222617987517</v>
      </c>
      <c r="K35" s="23">
        <f t="shared" si="14"/>
        <v>1.3995761353517362</v>
      </c>
      <c r="L35" s="203">
        <f t="shared" si="14"/>
        <v>0</v>
      </c>
      <c r="M35" s="203">
        <f t="shared" si="14"/>
        <v>0</v>
      </c>
      <c r="N35" s="203">
        <f t="shared" si="14"/>
        <v>0</v>
      </c>
      <c r="O35" s="219">
        <f t="shared" si="14"/>
        <v>0</v>
      </c>
      <c r="P35" s="219">
        <f t="shared" si="14"/>
        <v>0</v>
      </c>
      <c r="Q35" s="26">
        <f t="shared" si="14"/>
        <v>1.3006162065894922</v>
      </c>
      <c r="R35" s="26">
        <f t="shared" si="14"/>
        <v>0.67858236865538724</v>
      </c>
      <c r="S35" s="26">
        <f t="shared" si="14"/>
        <v>1.3147533392698127</v>
      </c>
      <c r="T35" s="26">
        <f t="shared" si="14"/>
        <v>0.36756544968833471</v>
      </c>
      <c r="U35" s="26">
        <f t="shared" si="14"/>
        <v>4.2411398040961702E-2</v>
      </c>
      <c r="V35" s="219">
        <f t="shared" si="14"/>
        <v>0</v>
      </c>
      <c r="W35" s="219">
        <f t="shared" si="14"/>
        <v>0</v>
      </c>
      <c r="X35" s="26">
        <f t="shared" si="14"/>
        <v>1.272341941228851</v>
      </c>
      <c r="Y35" s="26">
        <f t="shared" si="14"/>
        <v>1.1026963490650041</v>
      </c>
      <c r="Z35" s="26">
        <f t="shared" si="14"/>
        <v>0</v>
      </c>
      <c r="AA35" s="26">
        <f t="shared" si="14"/>
        <v>0</v>
      </c>
      <c r="AB35" s="26">
        <f t="shared" si="14"/>
        <v>0</v>
      </c>
      <c r="AC35" s="219">
        <f t="shared" si="14"/>
        <v>0</v>
      </c>
      <c r="AD35" s="219">
        <f t="shared" si="14"/>
        <v>0</v>
      </c>
      <c r="AE35" s="26">
        <f t="shared" si="14"/>
        <v>0</v>
      </c>
      <c r="AF35" s="219">
        <f t="shared" si="14"/>
        <v>0</v>
      </c>
      <c r="AG35" s="26">
        <f t="shared" si="14"/>
        <v>0</v>
      </c>
      <c r="AH35" s="171">
        <f t="shared" si="14"/>
        <v>0</v>
      </c>
    </row>
    <row r="36" spans="1:34" s="19" customFormat="1" x14ac:dyDescent="0.2">
      <c r="A36" s="245"/>
      <c r="B36" s="65" t="s">
        <v>46</v>
      </c>
      <c r="C36" s="114">
        <f t="shared" ref="C36:AH40" si="15">IFERROR(C12/C24,0)</f>
        <v>0.54917826315789464</v>
      </c>
      <c r="D36" s="187">
        <f t="shared" si="15"/>
        <v>0</v>
      </c>
      <c r="E36" s="23">
        <f t="shared" si="15"/>
        <v>0.51148610526315796</v>
      </c>
      <c r="F36" s="23">
        <f t="shared" si="15"/>
        <v>0.48612315789473692</v>
      </c>
      <c r="G36" s="23">
        <f t="shared" si="15"/>
        <v>0.41848863157894745</v>
      </c>
      <c r="H36" s="203">
        <f t="shared" si="15"/>
        <v>0</v>
      </c>
      <c r="I36" s="203">
        <f t="shared" si="15"/>
        <v>0</v>
      </c>
      <c r="J36" s="23">
        <f t="shared" si="15"/>
        <v>0.61716505263157906</v>
      </c>
      <c r="K36" s="23">
        <f t="shared" si="15"/>
        <v>0.47766884210526322</v>
      </c>
      <c r="L36" s="203">
        <f t="shared" si="15"/>
        <v>0</v>
      </c>
      <c r="M36" s="203">
        <f t="shared" si="15"/>
        <v>0</v>
      </c>
      <c r="N36" s="203">
        <f t="shared" si="15"/>
        <v>0</v>
      </c>
      <c r="O36" s="219">
        <f t="shared" si="15"/>
        <v>0</v>
      </c>
      <c r="P36" s="219">
        <f t="shared" si="15"/>
        <v>0</v>
      </c>
      <c r="Q36" s="26">
        <f t="shared" si="15"/>
        <v>0.7312983157894738</v>
      </c>
      <c r="R36" s="26">
        <f t="shared" si="15"/>
        <v>0.55798484210526322</v>
      </c>
      <c r="S36" s="26">
        <f t="shared" si="15"/>
        <v>0.53050831578947377</v>
      </c>
      <c r="T36" s="26">
        <f t="shared" si="15"/>
        <v>0.21135789473684213</v>
      </c>
      <c r="U36" s="26">
        <f t="shared" si="15"/>
        <v>0.39101210526315794</v>
      </c>
      <c r="V36" s="219">
        <f t="shared" si="15"/>
        <v>0</v>
      </c>
      <c r="W36" s="219">
        <f t="shared" si="15"/>
        <v>0</v>
      </c>
      <c r="X36" s="26">
        <f t="shared" si="15"/>
        <v>0.67634526315789489</v>
      </c>
      <c r="Y36" s="26">
        <f t="shared" si="15"/>
        <v>0.39946642105263164</v>
      </c>
      <c r="Z36" s="26">
        <f t="shared" si="15"/>
        <v>0</v>
      </c>
      <c r="AA36" s="26">
        <f t="shared" si="15"/>
        <v>0</v>
      </c>
      <c r="AB36" s="26">
        <f t="shared" si="15"/>
        <v>0</v>
      </c>
      <c r="AC36" s="219">
        <f t="shared" si="15"/>
        <v>0</v>
      </c>
      <c r="AD36" s="219">
        <f t="shared" si="15"/>
        <v>0</v>
      </c>
      <c r="AE36" s="26">
        <f t="shared" si="15"/>
        <v>0</v>
      </c>
      <c r="AF36" s="219">
        <f t="shared" si="15"/>
        <v>0</v>
      </c>
      <c r="AG36" s="26">
        <f t="shared" si="15"/>
        <v>0</v>
      </c>
      <c r="AH36" s="171">
        <f t="shared" si="15"/>
        <v>0</v>
      </c>
    </row>
    <row r="37" spans="1:34" x14ac:dyDescent="0.2">
      <c r="A37" s="245"/>
      <c r="B37" s="65" t="s">
        <v>51</v>
      </c>
      <c r="C37" s="113">
        <f t="shared" si="15"/>
        <v>0</v>
      </c>
      <c r="D37" s="186">
        <f t="shared" si="15"/>
        <v>0</v>
      </c>
      <c r="E37" s="22">
        <f t="shared" si="15"/>
        <v>0</v>
      </c>
      <c r="F37" s="22">
        <f t="shared" si="15"/>
        <v>0</v>
      </c>
      <c r="G37" s="22">
        <f t="shared" si="15"/>
        <v>0</v>
      </c>
      <c r="H37" s="202">
        <f t="shared" si="15"/>
        <v>0</v>
      </c>
      <c r="I37" s="202">
        <f t="shared" si="15"/>
        <v>0</v>
      </c>
      <c r="J37" s="22">
        <f t="shared" si="15"/>
        <v>0</v>
      </c>
      <c r="K37" s="22">
        <f t="shared" si="15"/>
        <v>0</v>
      </c>
      <c r="L37" s="202">
        <f t="shared" si="15"/>
        <v>0</v>
      </c>
      <c r="M37" s="202">
        <f t="shared" si="15"/>
        <v>0</v>
      </c>
      <c r="N37" s="202">
        <f t="shared" si="15"/>
        <v>0</v>
      </c>
      <c r="O37" s="218">
        <f t="shared" si="15"/>
        <v>0</v>
      </c>
      <c r="P37" s="218">
        <f t="shared" si="15"/>
        <v>0</v>
      </c>
      <c r="Q37" s="25">
        <f t="shared" si="15"/>
        <v>0</v>
      </c>
      <c r="R37" s="25">
        <f t="shared" si="15"/>
        <v>0</v>
      </c>
      <c r="S37" s="25">
        <f t="shared" si="15"/>
        <v>0</v>
      </c>
      <c r="T37" s="25">
        <f t="shared" si="15"/>
        <v>0</v>
      </c>
      <c r="U37" s="25">
        <f t="shared" si="15"/>
        <v>0</v>
      </c>
      <c r="V37" s="218">
        <f t="shared" si="15"/>
        <v>0</v>
      </c>
      <c r="W37" s="218">
        <f t="shared" si="15"/>
        <v>0</v>
      </c>
      <c r="X37" s="25">
        <f t="shared" si="15"/>
        <v>0</v>
      </c>
      <c r="Y37" s="25">
        <f t="shared" si="15"/>
        <v>0</v>
      </c>
      <c r="Z37" s="25">
        <f t="shared" si="15"/>
        <v>0</v>
      </c>
      <c r="AA37" s="25">
        <f t="shared" si="15"/>
        <v>0</v>
      </c>
      <c r="AB37" s="25">
        <f t="shared" si="15"/>
        <v>0</v>
      </c>
      <c r="AC37" s="218">
        <f t="shared" si="15"/>
        <v>0</v>
      </c>
      <c r="AD37" s="218">
        <f t="shared" si="15"/>
        <v>0</v>
      </c>
      <c r="AE37" s="25">
        <f t="shared" si="15"/>
        <v>0</v>
      </c>
      <c r="AF37" s="218">
        <f t="shared" si="15"/>
        <v>0</v>
      </c>
      <c r="AG37" s="25">
        <f t="shared" si="15"/>
        <v>0</v>
      </c>
      <c r="AH37" s="170">
        <f t="shared" si="15"/>
        <v>0</v>
      </c>
    </row>
    <row r="38" spans="1:34" x14ac:dyDescent="0.2">
      <c r="A38" s="245"/>
      <c r="B38" s="65" t="s">
        <v>52</v>
      </c>
      <c r="C38" s="113">
        <f t="shared" si="15"/>
        <v>0</v>
      </c>
      <c r="D38" s="186">
        <f t="shared" si="15"/>
        <v>0</v>
      </c>
      <c r="E38" s="22">
        <f t="shared" si="15"/>
        <v>0</v>
      </c>
      <c r="F38" s="22">
        <f t="shared" si="15"/>
        <v>0</v>
      </c>
      <c r="G38" s="22">
        <f t="shared" si="15"/>
        <v>0</v>
      </c>
      <c r="H38" s="202">
        <f t="shared" si="15"/>
        <v>0</v>
      </c>
      <c r="I38" s="202">
        <f t="shared" si="15"/>
        <v>0</v>
      </c>
      <c r="J38" s="22">
        <f t="shared" si="15"/>
        <v>0</v>
      </c>
      <c r="K38" s="22">
        <f t="shared" si="15"/>
        <v>0</v>
      </c>
      <c r="L38" s="202">
        <f t="shared" si="15"/>
        <v>0</v>
      </c>
      <c r="M38" s="202">
        <f t="shared" si="15"/>
        <v>0</v>
      </c>
      <c r="N38" s="202">
        <f t="shared" si="15"/>
        <v>0</v>
      </c>
      <c r="O38" s="218">
        <f t="shared" si="15"/>
        <v>0</v>
      </c>
      <c r="P38" s="218">
        <f t="shared" si="15"/>
        <v>0</v>
      </c>
      <c r="Q38" s="25">
        <f t="shared" si="15"/>
        <v>0</v>
      </c>
      <c r="R38" s="25">
        <f t="shared" si="15"/>
        <v>0</v>
      </c>
      <c r="S38" s="25">
        <f t="shared" si="15"/>
        <v>0</v>
      </c>
      <c r="T38" s="25">
        <f t="shared" si="15"/>
        <v>0</v>
      </c>
      <c r="U38" s="25">
        <f t="shared" si="15"/>
        <v>0</v>
      </c>
      <c r="V38" s="218">
        <f t="shared" si="15"/>
        <v>0</v>
      </c>
      <c r="W38" s="218">
        <f t="shared" si="15"/>
        <v>0</v>
      </c>
      <c r="X38" s="25">
        <f t="shared" si="15"/>
        <v>0</v>
      </c>
      <c r="Y38" s="25">
        <f t="shared" si="15"/>
        <v>0</v>
      </c>
      <c r="Z38" s="25">
        <f t="shared" si="15"/>
        <v>0</v>
      </c>
      <c r="AA38" s="25">
        <f t="shared" si="15"/>
        <v>0</v>
      </c>
      <c r="AB38" s="25">
        <f t="shared" si="15"/>
        <v>0</v>
      </c>
      <c r="AC38" s="218">
        <f t="shared" si="15"/>
        <v>0</v>
      </c>
      <c r="AD38" s="218">
        <f t="shared" si="15"/>
        <v>0</v>
      </c>
      <c r="AE38" s="25">
        <f t="shared" si="15"/>
        <v>0</v>
      </c>
      <c r="AF38" s="218">
        <f t="shared" si="15"/>
        <v>0</v>
      </c>
      <c r="AG38" s="25">
        <f t="shared" si="15"/>
        <v>0</v>
      </c>
      <c r="AH38" s="170">
        <f t="shared" si="15"/>
        <v>0</v>
      </c>
    </row>
    <row r="39" spans="1:34" x14ac:dyDescent="0.2">
      <c r="A39" s="245"/>
      <c r="B39" s="65" t="s">
        <v>49</v>
      </c>
      <c r="C39" s="113">
        <f t="shared" si="15"/>
        <v>0.52512404999999984</v>
      </c>
      <c r="D39" s="186">
        <f t="shared" si="15"/>
        <v>0</v>
      </c>
      <c r="E39" s="22">
        <f t="shared" si="15"/>
        <v>0.66606408000000006</v>
      </c>
      <c r="F39" s="22">
        <f t="shared" si="15"/>
        <v>0.26120159999999998</v>
      </c>
      <c r="G39" s="22">
        <f t="shared" si="15"/>
        <v>0.37221228000000001</v>
      </c>
      <c r="H39" s="202">
        <f t="shared" si="15"/>
        <v>0</v>
      </c>
      <c r="I39" s="202">
        <f t="shared" si="15"/>
        <v>0</v>
      </c>
      <c r="J39" s="22">
        <f t="shared" si="15"/>
        <v>0.75748464000000004</v>
      </c>
      <c r="K39" s="22">
        <f t="shared" si="15"/>
        <v>0.31997196</v>
      </c>
      <c r="L39" s="202">
        <f t="shared" si="15"/>
        <v>0</v>
      </c>
      <c r="M39" s="202">
        <f t="shared" si="15"/>
        <v>0</v>
      </c>
      <c r="N39" s="202">
        <f t="shared" si="15"/>
        <v>0</v>
      </c>
      <c r="O39" s="218">
        <f t="shared" si="15"/>
        <v>0</v>
      </c>
      <c r="P39" s="218">
        <f t="shared" si="15"/>
        <v>0</v>
      </c>
      <c r="Q39" s="25">
        <f t="shared" si="15"/>
        <v>0.48975299999999999</v>
      </c>
      <c r="R39" s="25">
        <f t="shared" si="15"/>
        <v>0.56158344000000004</v>
      </c>
      <c r="S39" s="25">
        <f t="shared" si="15"/>
        <v>0.63994392</v>
      </c>
      <c r="T39" s="25">
        <f t="shared" si="15"/>
        <v>0.55505340000000003</v>
      </c>
      <c r="U39" s="25">
        <f t="shared" si="15"/>
        <v>0.46363283999999999</v>
      </c>
      <c r="V39" s="218">
        <f t="shared" si="15"/>
        <v>0</v>
      </c>
      <c r="W39" s="218">
        <f t="shared" si="15"/>
        <v>0</v>
      </c>
      <c r="X39" s="25">
        <f t="shared" si="15"/>
        <v>0.28079172000000002</v>
      </c>
      <c r="Y39" s="25">
        <f t="shared" si="15"/>
        <v>0.63341387999999998</v>
      </c>
      <c r="Z39" s="25">
        <f t="shared" si="15"/>
        <v>0</v>
      </c>
      <c r="AA39" s="25">
        <f t="shared" si="15"/>
        <v>0</v>
      </c>
      <c r="AB39" s="25">
        <f t="shared" si="15"/>
        <v>0</v>
      </c>
      <c r="AC39" s="218">
        <f t="shared" si="15"/>
        <v>0</v>
      </c>
      <c r="AD39" s="218">
        <f t="shared" si="15"/>
        <v>0</v>
      </c>
      <c r="AE39" s="25">
        <f t="shared" si="15"/>
        <v>0</v>
      </c>
      <c r="AF39" s="218">
        <f t="shared" si="15"/>
        <v>0</v>
      </c>
      <c r="AG39" s="25">
        <f t="shared" si="15"/>
        <v>0</v>
      </c>
      <c r="AH39" s="170">
        <f t="shared" si="15"/>
        <v>0</v>
      </c>
    </row>
    <row r="40" spans="1:34" ht="13.5" thickBot="1" x14ac:dyDescent="0.25">
      <c r="A40" s="246"/>
      <c r="B40" s="69" t="s">
        <v>50</v>
      </c>
      <c r="C40" s="115">
        <f>IFERROR(C16/C28,0)</f>
        <v>0.8132793522495978</v>
      </c>
      <c r="D40" s="188">
        <f t="shared" si="15"/>
        <v>0</v>
      </c>
      <c r="E40" s="51">
        <f t="shared" si="15"/>
        <v>0.62686015563822917</v>
      </c>
      <c r="F40" s="51">
        <f t="shared" si="15"/>
        <v>0.81430363354966051</v>
      </c>
      <c r="G40" s="51">
        <f t="shared" si="15"/>
        <v>0.59920456053654259</v>
      </c>
      <c r="H40" s="204">
        <f t="shared" si="15"/>
        <v>0</v>
      </c>
      <c r="I40" s="204">
        <f t="shared" si="15"/>
        <v>0</v>
      </c>
      <c r="J40" s="51">
        <f t="shared" si="15"/>
        <v>0</v>
      </c>
      <c r="K40" s="51">
        <f t="shared" si="15"/>
        <v>1.0355483943631532</v>
      </c>
      <c r="L40" s="204">
        <f t="shared" si="15"/>
        <v>0</v>
      </c>
      <c r="M40" s="204">
        <f t="shared" si="15"/>
        <v>0</v>
      </c>
      <c r="N40" s="204">
        <f t="shared" si="15"/>
        <v>0</v>
      </c>
      <c r="O40" s="220">
        <f t="shared" si="15"/>
        <v>0</v>
      </c>
      <c r="P40" s="220">
        <f t="shared" si="15"/>
        <v>0</v>
      </c>
      <c r="Q40" s="52">
        <f t="shared" si="15"/>
        <v>0.65758859464010322</v>
      </c>
      <c r="R40" s="52">
        <f t="shared" si="15"/>
        <v>0.73133684824460077</v>
      </c>
      <c r="S40" s="52">
        <f t="shared" si="15"/>
        <v>0.50087355573054582</v>
      </c>
      <c r="T40" s="52">
        <f t="shared" si="15"/>
        <v>0.68217134584160233</v>
      </c>
      <c r="U40" s="52">
        <f t="shared" si="15"/>
        <v>0.80201225794891084</v>
      </c>
      <c r="V40" s="220">
        <f t="shared" si="15"/>
        <v>0</v>
      </c>
      <c r="W40" s="220">
        <f t="shared" si="15"/>
        <v>0</v>
      </c>
      <c r="X40" s="52">
        <f t="shared" si="15"/>
        <v>0.67909850194141497</v>
      </c>
      <c r="Y40" s="52">
        <f t="shared" si="15"/>
        <v>0.91263463835565717</v>
      </c>
      <c r="Z40" s="52">
        <f t="shared" si="15"/>
        <v>0</v>
      </c>
      <c r="AA40" s="52">
        <f t="shared" si="15"/>
        <v>0</v>
      </c>
      <c r="AB40" s="52">
        <f t="shared" si="15"/>
        <v>0</v>
      </c>
      <c r="AC40" s="220">
        <f t="shared" si="15"/>
        <v>0</v>
      </c>
      <c r="AD40" s="220">
        <f t="shared" si="15"/>
        <v>0</v>
      </c>
      <c r="AE40" s="52">
        <f t="shared" si="15"/>
        <v>0</v>
      </c>
      <c r="AF40" s="220">
        <f t="shared" si="15"/>
        <v>0</v>
      </c>
      <c r="AG40" s="52">
        <f t="shared" si="15"/>
        <v>0</v>
      </c>
      <c r="AH40" s="172">
        <f t="shared" si="15"/>
        <v>0</v>
      </c>
    </row>
    <row r="41" spans="1:34" s="21" customFormat="1" x14ac:dyDescent="0.2">
      <c r="A41" s="245" t="s">
        <v>59</v>
      </c>
      <c r="B41" s="64" t="s">
        <v>9</v>
      </c>
      <c r="C41" s="107">
        <f>SUM(D41:Y41)</f>
        <v>22893</v>
      </c>
      <c r="D41" s="178">
        <f t="shared" ref="D41:AG41" si="16">D44+D42+D48+D43+D45+D51+D52+D49+D50</f>
        <v>90</v>
      </c>
      <c r="E41" s="34">
        <f t="shared" si="16"/>
        <v>1491</v>
      </c>
      <c r="F41" s="34">
        <f t="shared" si="16"/>
        <v>1319</v>
      </c>
      <c r="G41" s="34">
        <f t="shared" si="16"/>
        <v>1127</v>
      </c>
      <c r="H41" s="199">
        <f t="shared" si="16"/>
        <v>1668</v>
      </c>
      <c r="I41" s="199">
        <f t="shared" si="16"/>
        <v>1386</v>
      </c>
      <c r="J41" s="34">
        <f t="shared" si="16"/>
        <v>0</v>
      </c>
      <c r="K41" s="34">
        <f t="shared" si="16"/>
        <v>109</v>
      </c>
      <c r="L41" s="199">
        <f t="shared" si="16"/>
        <v>2108</v>
      </c>
      <c r="M41" s="199">
        <f t="shared" si="16"/>
        <v>1744</v>
      </c>
      <c r="N41" s="199">
        <f t="shared" si="16"/>
        <v>1341</v>
      </c>
      <c r="O41" s="199">
        <f t="shared" si="16"/>
        <v>1619</v>
      </c>
      <c r="P41" s="199">
        <f t="shared" si="16"/>
        <v>1341</v>
      </c>
      <c r="Q41" s="34">
        <f t="shared" si="16"/>
        <v>0</v>
      </c>
      <c r="R41" s="34">
        <f t="shared" si="16"/>
        <v>0</v>
      </c>
      <c r="S41" s="34">
        <f t="shared" si="16"/>
        <v>1871</v>
      </c>
      <c r="T41" s="34">
        <f t="shared" si="16"/>
        <v>1369</v>
      </c>
      <c r="U41" s="34">
        <f t="shared" si="16"/>
        <v>1412</v>
      </c>
      <c r="V41" s="199">
        <f t="shared" si="16"/>
        <v>1433</v>
      </c>
      <c r="W41" s="199">
        <f t="shared" si="16"/>
        <v>1344</v>
      </c>
      <c r="X41" s="34">
        <f t="shared" si="16"/>
        <v>0</v>
      </c>
      <c r="Y41" s="34">
        <f t="shared" si="16"/>
        <v>121</v>
      </c>
      <c r="Z41" s="34">
        <f t="shared" si="16"/>
        <v>1848</v>
      </c>
      <c r="AA41" s="34">
        <f t="shared" si="16"/>
        <v>1404</v>
      </c>
      <c r="AB41" s="34">
        <f t="shared" si="16"/>
        <v>1393</v>
      </c>
      <c r="AC41" s="199">
        <f t="shared" si="16"/>
        <v>1305</v>
      </c>
      <c r="AD41" s="199">
        <f t="shared" si="16"/>
        <v>854</v>
      </c>
      <c r="AE41" s="34">
        <f t="shared" si="16"/>
        <v>0</v>
      </c>
      <c r="AF41" s="199">
        <f t="shared" si="16"/>
        <v>24</v>
      </c>
      <c r="AG41" s="34">
        <f t="shared" si="16"/>
        <v>1637</v>
      </c>
      <c r="AH41" s="159">
        <f t="shared" ref="AH41" si="17">AH44+AH42+AH48+AH43+AH45+AH51+AH52+AH49+AH50</f>
        <v>0</v>
      </c>
    </row>
    <row r="42" spans="1:34" x14ac:dyDescent="0.2">
      <c r="A42" s="245"/>
      <c r="B42" s="65" t="s">
        <v>45</v>
      </c>
      <c r="C42" s="108">
        <f t="shared" ref="C42:C52" si="18">SUM(D42:Y42)</f>
        <v>7213</v>
      </c>
      <c r="D42" s="182">
        <v>0</v>
      </c>
      <c r="E42" s="16">
        <v>509</v>
      </c>
      <c r="F42" s="16">
        <v>461</v>
      </c>
      <c r="G42" s="16">
        <v>268</v>
      </c>
      <c r="H42" s="179">
        <v>602</v>
      </c>
      <c r="I42" s="179">
        <v>440</v>
      </c>
      <c r="J42" s="16">
        <v>0</v>
      </c>
      <c r="K42" s="16">
        <v>0</v>
      </c>
      <c r="L42" s="179">
        <v>737</v>
      </c>
      <c r="M42" s="179">
        <v>535</v>
      </c>
      <c r="N42" s="179">
        <v>379</v>
      </c>
      <c r="O42" s="179">
        <v>534</v>
      </c>
      <c r="P42" s="214">
        <v>383</v>
      </c>
      <c r="Q42" s="17">
        <v>0</v>
      </c>
      <c r="R42" s="17">
        <v>0</v>
      </c>
      <c r="S42" s="17">
        <v>637</v>
      </c>
      <c r="T42" s="17">
        <v>387</v>
      </c>
      <c r="U42" s="17">
        <v>359</v>
      </c>
      <c r="V42" s="214">
        <v>473</v>
      </c>
      <c r="W42" s="214">
        <v>509</v>
      </c>
      <c r="X42" s="17">
        <v>0</v>
      </c>
      <c r="Y42" s="17">
        <v>0</v>
      </c>
      <c r="Z42" s="17">
        <v>700</v>
      </c>
      <c r="AA42" s="17">
        <v>415</v>
      </c>
      <c r="AB42" s="17">
        <v>379</v>
      </c>
      <c r="AC42" s="214">
        <v>388</v>
      </c>
      <c r="AD42" s="214">
        <v>195</v>
      </c>
      <c r="AE42" s="17">
        <v>0</v>
      </c>
      <c r="AF42" s="214">
        <v>0</v>
      </c>
      <c r="AG42" s="17">
        <v>592</v>
      </c>
      <c r="AH42" s="154"/>
    </row>
    <row r="43" spans="1:34" x14ac:dyDescent="0.2">
      <c r="A43" s="245"/>
      <c r="B43" s="65" t="s">
        <v>47</v>
      </c>
      <c r="C43" s="108">
        <f t="shared" si="18"/>
        <v>1716</v>
      </c>
      <c r="D43" s="182">
        <v>32</v>
      </c>
      <c r="E43" s="16">
        <v>140</v>
      </c>
      <c r="F43" s="16">
        <v>95</v>
      </c>
      <c r="G43" s="16">
        <v>61</v>
      </c>
      <c r="H43" s="179">
        <v>136</v>
      </c>
      <c r="I43" s="179">
        <v>60</v>
      </c>
      <c r="J43" s="16">
        <v>0</v>
      </c>
      <c r="K43" s="16">
        <v>43</v>
      </c>
      <c r="L43" s="179">
        <v>160</v>
      </c>
      <c r="M43" s="179">
        <v>115</v>
      </c>
      <c r="N43" s="179">
        <v>82</v>
      </c>
      <c r="O43" s="214">
        <v>132</v>
      </c>
      <c r="P43" s="214">
        <v>76</v>
      </c>
      <c r="Q43" s="17">
        <v>0</v>
      </c>
      <c r="R43" s="17">
        <v>0</v>
      </c>
      <c r="S43" s="17">
        <v>172</v>
      </c>
      <c r="T43" s="17">
        <v>115</v>
      </c>
      <c r="U43" s="17">
        <v>89</v>
      </c>
      <c r="V43" s="214">
        <v>89</v>
      </c>
      <c r="W43" s="214">
        <v>80</v>
      </c>
      <c r="X43" s="17">
        <v>0</v>
      </c>
      <c r="Y43" s="17">
        <v>39</v>
      </c>
      <c r="Z43" s="17">
        <v>123</v>
      </c>
      <c r="AA43" s="17">
        <v>88</v>
      </c>
      <c r="AB43" s="17">
        <v>103</v>
      </c>
      <c r="AC43" s="214">
        <v>58</v>
      </c>
      <c r="AD43" s="214">
        <v>51</v>
      </c>
      <c r="AE43" s="17">
        <v>0</v>
      </c>
      <c r="AF43" s="214">
        <v>24</v>
      </c>
      <c r="AG43" s="17">
        <v>134</v>
      </c>
      <c r="AH43" s="154"/>
    </row>
    <row r="44" spans="1:34" x14ac:dyDescent="0.2">
      <c r="A44" s="245"/>
      <c r="B44" s="65" t="s">
        <v>44</v>
      </c>
      <c r="C44" s="108">
        <f t="shared" si="18"/>
        <v>4068</v>
      </c>
      <c r="D44" s="182">
        <v>0</v>
      </c>
      <c r="E44" s="16">
        <v>244</v>
      </c>
      <c r="F44" s="16">
        <v>205</v>
      </c>
      <c r="G44" s="16">
        <v>267</v>
      </c>
      <c r="H44" s="179">
        <v>211</v>
      </c>
      <c r="I44" s="179">
        <v>265</v>
      </c>
      <c r="J44" s="16">
        <v>0</v>
      </c>
      <c r="K44" s="16">
        <v>0</v>
      </c>
      <c r="L44" s="179">
        <v>403</v>
      </c>
      <c r="M44" s="179">
        <v>329</v>
      </c>
      <c r="N44" s="179">
        <v>261</v>
      </c>
      <c r="O44" s="214">
        <v>327</v>
      </c>
      <c r="P44" s="214">
        <v>221</v>
      </c>
      <c r="Q44" s="17">
        <v>0</v>
      </c>
      <c r="R44" s="17">
        <v>0</v>
      </c>
      <c r="S44" s="17">
        <v>285</v>
      </c>
      <c r="T44" s="17">
        <v>267</v>
      </c>
      <c r="U44" s="17">
        <v>282</v>
      </c>
      <c r="V44" s="214">
        <v>254</v>
      </c>
      <c r="W44" s="214">
        <v>247</v>
      </c>
      <c r="X44" s="17">
        <v>0</v>
      </c>
      <c r="Y44" s="17">
        <v>0</v>
      </c>
      <c r="Z44" s="17">
        <v>294</v>
      </c>
      <c r="AA44" s="17">
        <v>260</v>
      </c>
      <c r="AB44" s="17">
        <v>259</v>
      </c>
      <c r="AC44" s="214">
        <v>236</v>
      </c>
      <c r="AD44" s="214">
        <v>191</v>
      </c>
      <c r="AE44" s="17">
        <v>0</v>
      </c>
      <c r="AF44" s="214">
        <v>0</v>
      </c>
      <c r="AG44" s="17">
        <v>281</v>
      </c>
      <c r="AH44" s="154"/>
    </row>
    <row r="45" spans="1:34" x14ac:dyDescent="0.2">
      <c r="A45" s="245"/>
      <c r="B45" s="65" t="s">
        <v>48</v>
      </c>
      <c r="C45" s="108">
        <f t="shared" si="18"/>
        <v>1796</v>
      </c>
      <c r="D45" s="182">
        <f t="shared" ref="D45:P45" si="19">D47+D46</f>
        <v>0</v>
      </c>
      <c r="E45" s="16">
        <f t="shared" si="19"/>
        <v>118</v>
      </c>
      <c r="F45" s="16">
        <f t="shared" si="19"/>
        <v>73</v>
      </c>
      <c r="G45" s="16">
        <f t="shared" si="19"/>
        <v>87</v>
      </c>
      <c r="H45" s="179">
        <f t="shared" si="19"/>
        <v>160</v>
      </c>
      <c r="I45" s="179">
        <f t="shared" si="19"/>
        <v>99</v>
      </c>
      <c r="J45" s="16">
        <f t="shared" si="19"/>
        <v>0</v>
      </c>
      <c r="K45" s="16">
        <f t="shared" si="19"/>
        <v>0</v>
      </c>
      <c r="L45" s="179">
        <f t="shared" si="19"/>
        <v>148</v>
      </c>
      <c r="M45" s="179">
        <f t="shared" si="19"/>
        <v>145</v>
      </c>
      <c r="N45" s="179">
        <f t="shared" si="19"/>
        <v>103</v>
      </c>
      <c r="O45" s="179">
        <f t="shared" si="19"/>
        <v>121</v>
      </c>
      <c r="P45" s="179">
        <f t="shared" si="19"/>
        <v>129</v>
      </c>
      <c r="Q45" s="16">
        <f t="shared" ref="Q45:AG45" si="20">Q46+Q47</f>
        <v>0</v>
      </c>
      <c r="R45" s="16">
        <f t="shared" si="20"/>
        <v>0</v>
      </c>
      <c r="S45" s="16">
        <f t="shared" si="20"/>
        <v>197</v>
      </c>
      <c r="T45" s="16">
        <f t="shared" si="20"/>
        <v>93</v>
      </c>
      <c r="U45" s="16">
        <f t="shared" si="20"/>
        <v>127</v>
      </c>
      <c r="V45" s="179">
        <f t="shared" si="20"/>
        <v>136</v>
      </c>
      <c r="W45" s="179">
        <f t="shared" si="20"/>
        <v>60</v>
      </c>
      <c r="X45" s="16">
        <f t="shared" si="20"/>
        <v>0</v>
      </c>
      <c r="Y45" s="16">
        <f t="shared" si="20"/>
        <v>0</v>
      </c>
      <c r="Z45" s="16">
        <f t="shared" si="20"/>
        <v>140</v>
      </c>
      <c r="AA45" s="16">
        <f t="shared" si="20"/>
        <v>86</v>
      </c>
      <c r="AB45" s="16">
        <f t="shared" si="20"/>
        <v>144</v>
      </c>
      <c r="AC45" s="179">
        <f t="shared" si="20"/>
        <v>102</v>
      </c>
      <c r="AD45" s="179">
        <f t="shared" si="20"/>
        <v>89</v>
      </c>
      <c r="AE45" s="16">
        <f t="shared" si="20"/>
        <v>0</v>
      </c>
      <c r="AF45" s="179">
        <f t="shared" si="20"/>
        <v>0</v>
      </c>
      <c r="AG45" s="16">
        <f t="shared" si="20"/>
        <v>118</v>
      </c>
      <c r="AH45" s="153">
        <f t="shared" ref="AH45" si="21">AH46+AH47</f>
        <v>0</v>
      </c>
    </row>
    <row r="46" spans="1:34" x14ac:dyDescent="0.2">
      <c r="A46" s="245"/>
      <c r="B46" s="66" t="s">
        <v>11</v>
      </c>
      <c r="C46" s="109">
        <f t="shared" si="18"/>
        <v>763</v>
      </c>
      <c r="D46" s="183">
        <v>0</v>
      </c>
      <c r="E46" s="20">
        <v>69</v>
      </c>
      <c r="F46" s="20">
        <v>22</v>
      </c>
      <c r="G46" s="20">
        <v>28</v>
      </c>
      <c r="H46" s="180">
        <v>66</v>
      </c>
      <c r="I46" s="180">
        <v>31</v>
      </c>
      <c r="J46" s="20">
        <v>0</v>
      </c>
      <c r="K46" s="20">
        <v>0</v>
      </c>
      <c r="L46" s="180">
        <v>72</v>
      </c>
      <c r="M46" s="180">
        <v>63</v>
      </c>
      <c r="N46" s="180">
        <v>44</v>
      </c>
      <c r="O46" s="215">
        <v>41</v>
      </c>
      <c r="P46" s="215">
        <v>40</v>
      </c>
      <c r="Q46" s="24">
        <v>0</v>
      </c>
      <c r="R46" s="24">
        <v>0</v>
      </c>
      <c r="S46" s="24">
        <v>108</v>
      </c>
      <c r="T46" s="24">
        <v>42</v>
      </c>
      <c r="U46" s="24">
        <v>45</v>
      </c>
      <c r="V46" s="215">
        <v>65</v>
      </c>
      <c r="W46" s="215">
        <v>27</v>
      </c>
      <c r="X46" s="24">
        <v>0</v>
      </c>
      <c r="Y46" s="24">
        <v>0</v>
      </c>
      <c r="Z46" s="24">
        <v>83</v>
      </c>
      <c r="AA46" s="24">
        <v>31</v>
      </c>
      <c r="AB46" s="24">
        <v>51</v>
      </c>
      <c r="AC46" s="215">
        <v>60</v>
      </c>
      <c r="AD46" s="215">
        <v>50</v>
      </c>
      <c r="AE46" s="24">
        <v>0</v>
      </c>
      <c r="AF46" s="215">
        <v>0</v>
      </c>
      <c r="AG46" s="24">
        <v>43</v>
      </c>
      <c r="AH46" s="155"/>
    </row>
    <row r="47" spans="1:34" s="19" customFormat="1" x14ac:dyDescent="0.2">
      <c r="A47" s="245"/>
      <c r="B47" s="66" t="s">
        <v>10</v>
      </c>
      <c r="C47" s="109">
        <f t="shared" si="18"/>
        <v>1033</v>
      </c>
      <c r="D47" s="183">
        <v>0</v>
      </c>
      <c r="E47" s="20">
        <v>49</v>
      </c>
      <c r="F47" s="20">
        <v>51</v>
      </c>
      <c r="G47" s="20">
        <v>59</v>
      </c>
      <c r="H47" s="180">
        <v>94</v>
      </c>
      <c r="I47" s="180">
        <v>68</v>
      </c>
      <c r="J47" s="20">
        <v>0</v>
      </c>
      <c r="K47" s="20">
        <v>0</v>
      </c>
      <c r="L47" s="180">
        <v>76</v>
      </c>
      <c r="M47" s="180">
        <v>82</v>
      </c>
      <c r="N47" s="180">
        <v>59</v>
      </c>
      <c r="O47" s="215">
        <v>80</v>
      </c>
      <c r="P47" s="215">
        <v>89</v>
      </c>
      <c r="Q47" s="24">
        <v>0</v>
      </c>
      <c r="R47" s="24">
        <v>0</v>
      </c>
      <c r="S47" s="24">
        <v>89</v>
      </c>
      <c r="T47" s="24">
        <v>51</v>
      </c>
      <c r="U47" s="24">
        <v>82</v>
      </c>
      <c r="V47" s="215">
        <v>71</v>
      </c>
      <c r="W47" s="215">
        <v>33</v>
      </c>
      <c r="X47" s="24">
        <v>0</v>
      </c>
      <c r="Y47" s="24">
        <v>0</v>
      </c>
      <c r="Z47" s="24">
        <v>57</v>
      </c>
      <c r="AA47" s="24">
        <v>55</v>
      </c>
      <c r="AB47" s="24">
        <v>93</v>
      </c>
      <c r="AC47" s="215">
        <v>42</v>
      </c>
      <c r="AD47" s="215">
        <v>39</v>
      </c>
      <c r="AE47" s="24">
        <v>0</v>
      </c>
      <c r="AF47" s="215">
        <v>0</v>
      </c>
      <c r="AG47" s="24">
        <v>75</v>
      </c>
      <c r="AH47" s="155"/>
    </row>
    <row r="48" spans="1:34" s="19" customFormat="1" x14ac:dyDescent="0.2">
      <c r="A48" s="245"/>
      <c r="B48" s="65" t="s">
        <v>46</v>
      </c>
      <c r="C48" s="108">
        <f t="shared" si="18"/>
        <v>3438</v>
      </c>
      <c r="D48" s="182">
        <v>0</v>
      </c>
      <c r="E48" s="16">
        <v>267</v>
      </c>
      <c r="F48" s="16">
        <v>190</v>
      </c>
      <c r="G48" s="16">
        <v>177</v>
      </c>
      <c r="H48" s="179">
        <v>224</v>
      </c>
      <c r="I48" s="179">
        <v>222</v>
      </c>
      <c r="J48" s="16">
        <v>0</v>
      </c>
      <c r="K48" s="16">
        <v>0</v>
      </c>
      <c r="L48" s="179">
        <v>328</v>
      </c>
      <c r="M48" s="179">
        <v>261</v>
      </c>
      <c r="N48" s="179">
        <v>184</v>
      </c>
      <c r="O48" s="214">
        <v>236</v>
      </c>
      <c r="P48" s="214">
        <v>229</v>
      </c>
      <c r="Q48" s="17">
        <v>0</v>
      </c>
      <c r="R48" s="17">
        <v>0</v>
      </c>
      <c r="S48" s="17">
        <v>279</v>
      </c>
      <c r="T48" s="17">
        <v>220</v>
      </c>
      <c r="U48" s="17">
        <v>198</v>
      </c>
      <c r="V48" s="214">
        <v>215</v>
      </c>
      <c r="W48" s="214">
        <v>208</v>
      </c>
      <c r="X48" s="17">
        <v>0</v>
      </c>
      <c r="Y48" s="17">
        <v>0</v>
      </c>
      <c r="Z48" s="17">
        <v>291</v>
      </c>
      <c r="AA48" s="17">
        <v>224</v>
      </c>
      <c r="AB48" s="17">
        <v>223</v>
      </c>
      <c r="AC48" s="214">
        <v>225</v>
      </c>
      <c r="AD48" s="214">
        <v>135</v>
      </c>
      <c r="AE48" s="17">
        <v>0</v>
      </c>
      <c r="AF48" s="214">
        <v>0</v>
      </c>
      <c r="AG48" s="17">
        <v>255</v>
      </c>
      <c r="AH48" s="154"/>
    </row>
    <row r="49" spans="1:34" x14ac:dyDescent="0.2">
      <c r="A49" s="245"/>
      <c r="B49" s="65" t="s">
        <v>51</v>
      </c>
      <c r="C49" s="108">
        <f t="shared" si="18"/>
        <v>0</v>
      </c>
      <c r="D49" s="182">
        <v>0</v>
      </c>
      <c r="E49" s="16">
        <v>0</v>
      </c>
      <c r="F49" s="16">
        <v>0</v>
      </c>
      <c r="G49" s="16">
        <v>0</v>
      </c>
      <c r="H49" s="179">
        <v>0</v>
      </c>
      <c r="I49" s="179">
        <v>0</v>
      </c>
      <c r="J49" s="16">
        <v>0</v>
      </c>
      <c r="K49" s="16">
        <v>0</v>
      </c>
      <c r="L49" s="179">
        <v>0</v>
      </c>
      <c r="M49" s="179">
        <v>0</v>
      </c>
      <c r="N49" s="179">
        <v>0</v>
      </c>
      <c r="O49" s="214">
        <v>0</v>
      </c>
      <c r="P49" s="214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214">
        <v>0</v>
      </c>
      <c r="W49" s="214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214">
        <v>0</v>
      </c>
      <c r="AD49" s="214">
        <v>0</v>
      </c>
      <c r="AE49" s="17">
        <v>0</v>
      </c>
      <c r="AF49" s="214">
        <v>0</v>
      </c>
      <c r="AG49" s="17">
        <v>0</v>
      </c>
      <c r="AH49" s="154"/>
    </row>
    <row r="50" spans="1:34" x14ac:dyDescent="0.2">
      <c r="A50" s="245"/>
      <c r="B50" s="65" t="s">
        <v>52</v>
      </c>
      <c r="C50" s="108">
        <f t="shared" si="18"/>
        <v>9</v>
      </c>
      <c r="D50" s="182">
        <v>0</v>
      </c>
      <c r="E50" s="16">
        <v>0</v>
      </c>
      <c r="F50" s="16">
        <v>0</v>
      </c>
      <c r="G50" s="16">
        <v>0</v>
      </c>
      <c r="H50" s="179">
        <v>0</v>
      </c>
      <c r="I50" s="179">
        <v>0</v>
      </c>
      <c r="J50" s="16">
        <v>0</v>
      </c>
      <c r="K50" s="16">
        <v>0</v>
      </c>
      <c r="L50" s="179">
        <v>0</v>
      </c>
      <c r="M50" s="179">
        <v>0</v>
      </c>
      <c r="N50" s="179">
        <v>7</v>
      </c>
      <c r="O50" s="214">
        <v>0</v>
      </c>
      <c r="P50" s="214">
        <v>2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214">
        <v>0</v>
      </c>
      <c r="W50" s="214">
        <v>0</v>
      </c>
      <c r="X50" s="17">
        <v>0</v>
      </c>
      <c r="Y50" s="17">
        <v>0</v>
      </c>
      <c r="Z50" s="17">
        <v>9</v>
      </c>
      <c r="AA50" s="17">
        <v>0</v>
      </c>
      <c r="AB50" s="17">
        <v>0</v>
      </c>
      <c r="AC50" s="214">
        <v>1</v>
      </c>
      <c r="AD50" s="214">
        <v>0</v>
      </c>
      <c r="AE50" s="17">
        <v>0</v>
      </c>
      <c r="AF50" s="214">
        <v>0</v>
      </c>
      <c r="AG50" s="17">
        <v>0</v>
      </c>
      <c r="AH50" s="154"/>
    </row>
    <row r="51" spans="1:34" x14ac:dyDescent="0.2">
      <c r="A51" s="245"/>
      <c r="B51" s="65" t="s">
        <v>49</v>
      </c>
      <c r="C51" s="108">
        <f t="shared" si="18"/>
        <v>1143</v>
      </c>
      <c r="D51" s="182">
        <v>0</v>
      </c>
      <c r="E51" s="16">
        <v>0</v>
      </c>
      <c r="F51" s="16">
        <v>49</v>
      </c>
      <c r="G51" s="16">
        <v>63</v>
      </c>
      <c r="H51" s="179">
        <v>113</v>
      </c>
      <c r="I51" s="179">
        <v>76</v>
      </c>
      <c r="J51" s="16">
        <v>0</v>
      </c>
      <c r="K51" s="16">
        <v>0</v>
      </c>
      <c r="L51" s="179">
        <v>52</v>
      </c>
      <c r="M51" s="179">
        <v>119</v>
      </c>
      <c r="N51" s="179">
        <v>91</v>
      </c>
      <c r="O51" s="214">
        <v>95</v>
      </c>
      <c r="P51" s="214">
        <v>87</v>
      </c>
      <c r="Q51" s="17">
        <v>0</v>
      </c>
      <c r="R51" s="17">
        <v>0</v>
      </c>
      <c r="S51" s="17">
        <v>20</v>
      </c>
      <c r="T51" s="17">
        <v>100</v>
      </c>
      <c r="U51" s="17">
        <v>103</v>
      </c>
      <c r="V51" s="214">
        <v>71</v>
      </c>
      <c r="W51" s="214">
        <v>104</v>
      </c>
      <c r="X51" s="17">
        <v>0</v>
      </c>
      <c r="Y51" s="17">
        <v>0</v>
      </c>
      <c r="Z51" s="17">
        <v>43</v>
      </c>
      <c r="AA51" s="17">
        <v>48</v>
      </c>
      <c r="AB51" s="17">
        <v>67</v>
      </c>
      <c r="AC51" s="214">
        <v>100</v>
      </c>
      <c r="AD51" s="214">
        <v>30</v>
      </c>
      <c r="AE51" s="17">
        <v>0</v>
      </c>
      <c r="AF51" s="214">
        <v>0</v>
      </c>
      <c r="AG51" s="17">
        <v>47</v>
      </c>
      <c r="AH51" s="154"/>
    </row>
    <row r="52" spans="1:34" ht="13.5" thickBot="1" x14ac:dyDescent="0.25">
      <c r="A52" s="245"/>
      <c r="B52" s="67" t="s">
        <v>50</v>
      </c>
      <c r="C52" s="111">
        <f t="shared" si="18"/>
        <v>3510</v>
      </c>
      <c r="D52" s="184">
        <v>58</v>
      </c>
      <c r="E52" s="44">
        <v>213</v>
      </c>
      <c r="F52" s="44">
        <v>246</v>
      </c>
      <c r="G52" s="44">
        <v>204</v>
      </c>
      <c r="H52" s="200">
        <v>222</v>
      </c>
      <c r="I52" s="200">
        <v>224</v>
      </c>
      <c r="J52" s="44">
        <v>0</v>
      </c>
      <c r="K52" s="44">
        <v>66</v>
      </c>
      <c r="L52" s="200">
        <v>280</v>
      </c>
      <c r="M52" s="200">
        <v>240</v>
      </c>
      <c r="N52" s="200">
        <v>234</v>
      </c>
      <c r="O52" s="217">
        <v>174</v>
      </c>
      <c r="P52" s="217">
        <v>214</v>
      </c>
      <c r="Q52" s="45">
        <v>0</v>
      </c>
      <c r="R52" s="45">
        <v>0</v>
      </c>
      <c r="S52" s="45">
        <v>281</v>
      </c>
      <c r="T52" s="45">
        <v>187</v>
      </c>
      <c r="U52" s="45">
        <v>254</v>
      </c>
      <c r="V52" s="217">
        <v>195</v>
      </c>
      <c r="W52" s="217">
        <v>136</v>
      </c>
      <c r="X52" s="45">
        <v>0</v>
      </c>
      <c r="Y52" s="45">
        <v>82</v>
      </c>
      <c r="Z52" s="45">
        <v>248</v>
      </c>
      <c r="AA52" s="45">
        <v>283</v>
      </c>
      <c r="AB52" s="45">
        <v>218</v>
      </c>
      <c r="AC52" s="217">
        <v>195</v>
      </c>
      <c r="AD52" s="217">
        <v>163</v>
      </c>
      <c r="AE52" s="45">
        <v>0</v>
      </c>
      <c r="AF52" s="217">
        <v>0</v>
      </c>
      <c r="AG52" s="45">
        <v>210</v>
      </c>
      <c r="AH52" s="156"/>
    </row>
    <row r="53" spans="1:34" s="21" customFormat="1" x14ac:dyDescent="0.2">
      <c r="A53" s="244" t="s">
        <v>53</v>
      </c>
      <c r="B53" s="68" t="s">
        <v>9</v>
      </c>
      <c r="C53" s="112">
        <f t="shared" ref="C53:AH60" si="22">IFERROR(C5/C41,0)</f>
        <v>0.92071812344384751</v>
      </c>
      <c r="D53" s="185">
        <f t="shared" si="22"/>
        <v>0.81111111111111112</v>
      </c>
      <c r="E53" s="46">
        <f t="shared" si="22"/>
        <v>0.97786720321931586</v>
      </c>
      <c r="F53" s="46">
        <f t="shared" si="22"/>
        <v>1.1106899166034876</v>
      </c>
      <c r="G53" s="46">
        <f t="shared" si="22"/>
        <v>1.1641526175687666</v>
      </c>
      <c r="H53" s="201">
        <f t="shared" si="22"/>
        <v>0</v>
      </c>
      <c r="I53" s="201">
        <f t="shared" si="22"/>
        <v>8.8023088023088017E-2</v>
      </c>
      <c r="J53" s="46">
        <f t="shared" si="22"/>
        <v>0</v>
      </c>
      <c r="K53" s="46">
        <f t="shared" si="22"/>
        <v>14.394495412844037</v>
      </c>
      <c r="L53" s="201">
        <f t="shared" si="22"/>
        <v>0</v>
      </c>
      <c r="M53" s="201">
        <f t="shared" si="22"/>
        <v>5.3899082568807342E-2</v>
      </c>
      <c r="N53" s="201">
        <f t="shared" si="22"/>
        <v>0.22222222222222221</v>
      </c>
      <c r="O53" s="201">
        <f t="shared" si="22"/>
        <v>2.964793082149475E-2</v>
      </c>
      <c r="P53" s="201">
        <f t="shared" si="22"/>
        <v>9.9925428784489193E-2</v>
      </c>
      <c r="Q53" s="46">
        <f t="shared" si="22"/>
        <v>0</v>
      </c>
      <c r="R53" s="46">
        <f t="shared" si="22"/>
        <v>0</v>
      </c>
      <c r="S53" s="46">
        <f t="shared" si="22"/>
        <v>0.8546231961517905</v>
      </c>
      <c r="T53" s="46">
        <f t="shared" si="22"/>
        <v>1.100073046018992</v>
      </c>
      <c r="U53" s="46">
        <f t="shared" si="22"/>
        <v>0.83286118980169976</v>
      </c>
      <c r="V53" s="201">
        <f t="shared" si="22"/>
        <v>5.6524773203070484E-2</v>
      </c>
      <c r="W53" s="201">
        <f t="shared" si="22"/>
        <v>6.101190476190476E-2</v>
      </c>
      <c r="X53" s="46">
        <f t="shared" si="22"/>
        <v>0</v>
      </c>
      <c r="Y53" s="46">
        <f t="shared" si="22"/>
        <v>12.96694214876033</v>
      </c>
      <c r="Z53" s="46">
        <f t="shared" si="22"/>
        <v>0.54599567099567103</v>
      </c>
      <c r="AA53" s="46">
        <f t="shared" si="22"/>
        <v>0</v>
      </c>
      <c r="AB53" s="46">
        <f t="shared" si="22"/>
        <v>0</v>
      </c>
      <c r="AC53" s="201">
        <f t="shared" si="22"/>
        <v>0</v>
      </c>
      <c r="AD53" s="201">
        <f t="shared" si="22"/>
        <v>0</v>
      </c>
      <c r="AE53" s="46">
        <f t="shared" si="22"/>
        <v>0</v>
      </c>
      <c r="AF53" s="201">
        <f t="shared" si="22"/>
        <v>0</v>
      </c>
      <c r="AG53" s="46">
        <f t="shared" si="22"/>
        <v>0</v>
      </c>
      <c r="AH53" s="160">
        <f t="shared" si="22"/>
        <v>0</v>
      </c>
    </row>
    <row r="54" spans="1:34" x14ac:dyDescent="0.2">
      <c r="A54" s="245"/>
      <c r="B54" s="65" t="s">
        <v>45</v>
      </c>
      <c r="C54" s="113">
        <f t="shared" si="22"/>
        <v>0.95438791071676143</v>
      </c>
      <c r="D54" s="186">
        <f t="shared" si="22"/>
        <v>0</v>
      </c>
      <c r="E54" s="22">
        <f t="shared" si="22"/>
        <v>0.88408644400785852</v>
      </c>
      <c r="F54" s="22">
        <f t="shared" si="22"/>
        <v>0.98481561822125818</v>
      </c>
      <c r="G54" s="22">
        <f t="shared" si="22"/>
        <v>1.5373134328358209</v>
      </c>
      <c r="H54" s="202">
        <f t="shared" si="22"/>
        <v>0</v>
      </c>
      <c r="I54" s="202">
        <f t="shared" si="22"/>
        <v>0</v>
      </c>
      <c r="J54" s="22">
        <f t="shared" si="22"/>
        <v>0</v>
      </c>
      <c r="K54" s="22">
        <f t="shared" si="22"/>
        <v>0</v>
      </c>
      <c r="L54" s="202">
        <f t="shared" si="22"/>
        <v>0</v>
      </c>
      <c r="M54" s="202">
        <f t="shared" si="22"/>
        <v>0</v>
      </c>
      <c r="N54" s="202">
        <f t="shared" si="22"/>
        <v>0</v>
      </c>
      <c r="O54" s="218">
        <f t="shared" si="22"/>
        <v>0</v>
      </c>
      <c r="P54" s="218">
        <f t="shared" si="22"/>
        <v>0</v>
      </c>
      <c r="Q54" s="25">
        <f t="shared" si="22"/>
        <v>0</v>
      </c>
      <c r="R54" s="25">
        <f t="shared" si="22"/>
        <v>0</v>
      </c>
      <c r="S54" s="25">
        <f t="shared" si="22"/>
        <v>0.85243328100470961</v>
      </c>
      <c r="T54" s="25">
        <f t="shared" si="22"/>
        <v>1.599483204134367</v>
      </c>
      <c r="U54" s="25">
        <f t="shared" si="22"/>
        <v>0.96100278551532037</v>
      </c>
      <c r="V54" s="218">
        <f t="shared" si="22"/>
        <v>0</v>
      </c>
      <c r="W54" s="218">
        <f t="shared" si="22"/>
        <v>0</v>
      </c>
      <c r="X54" s="25">
        <f t="shared" si="22"/>
        <v>0</v>
      </c>
      <c r="Y54" s="25">
        <f t="shared" si="22"/>
        <v>0</v>
      </c>
      <c r="Z54" s="25">
        <f t="shared" si="22"/>
        <v>0.47714285714285715</v>
      </c>
      <c r="AA54" s="25">
        <f t="shared" si="22"/>
        <v>0</v>
      </c>
      <c r="AB54" s="25">
        <f t="shared" si="22"/>
        <v>0</v>
      </c>
      <c r="AC54" s="218">
        <f t="shared" si="22"/>
        <v>0</v>
      </c>
      <c r="AD54" s="218">
        <f t="shared" si="22"/>
        <v>0</v>
      </c>
      <c r="AE54" s="25">
        <f t="shared" si="22"/>
        <v>0</v>
      </c>
      <c r="AF54" s="218">
        <f t="shared" si="22"/>
        <v>0</v>
      </c>
      <c r="AG54" s="25">
        <f t="shared" si="22"/>
        <v>0</v>
      </c>
      <c r="AH54" s="170">
        <f t="shared" si="22"/>
        <v>0</v>
      </c>
    </row>
    <row r="55" spans="1:34" x14ac:dyDescent="0.2">
      <c r="A55" s="245"/>
      <c r="B55" s="65" t="s">
        <v>47</v>
      </c>
      <c r="C55" s="113">
        <f t="shared" si="22"/>
        <v>0.90501165501165504</v>
      </c>
      <c r="D55" s="186">
        <f t="shared" si="22"/>
        <v>0</v>
      </c>
      <c r="E55" s="22">
        <f t="shared" si="22"/>
        <v>0.70714285714285718</v>
      </c>
      <c r="F55" s="22">
        <f t="shared" si="22"/>
        <v>1.4105263157894736</v>
      </c>
      <c r="G55" s="22">
        <f t="shared" si="22"/>
        <v>0.96721311475409832</v>
      </c>
      <c r="H55" s="202">
        <f t="shared" si="22"/>
        <v>0</v>
      </c>
      <c r="I55" s="202">
        <f t="shared" si="22"/>
        <v>0.68333333333333335</v>
      </c>
      <c r="J55" s="22">
        <f t="shared" si="22"/>
        <v>0</v>
      </c>
      <c r="K55" s="22">
        <f t="shared" si="22"/>
        <v>2.6046511627906979</v>
      </c>
      <c r="L55" s="202">
        <f t="shared" si="22"/>
        <v>0</v>
      </c>
      <c r="M55" s="202">
        <f t="shared" si="22"/>
        <v>0</v>
      </c>
      <c r="N55" s="202">
        <f t="shared" si="22"/>
        <v>0.26829268292682928</v>
      </c>
      <c r="O55" s="218">
        <f t="shared" si="22"/>
        <v>0</v>
      </c>
      <c r="P55" s="218">
        <f t="shared" si="22"/>
        <v>0.57894736842105265</v>
      </c>
      <c r="Q55" s="25">
        <f t="shared" si="22"/>
        <v>0</v>
      </c>
      <c r="R55" s="25">
        <f t="shared" si="22"/>
        <v>0</v>
      </c>
      <c r="S55" s="25">
        <f t="shared" si="22"/>
        <v>0.78488372093023251</v>
      </c>
      <c r="T55" s="25">
        <f t="shared" si="22"/>
        <v>1.2695652173913043</v>
      </c>
      <c r="U55" s="25">
        <f t="shared" si="22"/>
        <v>0.6404494382022472</v>
      </c>
      <c r="V55" s="218">
        <f t="shared" si="22"/>
        <v>0</v>
      </c>
      <c r="W55" s="218">
        <f t="shared" si="22"/>
        <v>0.38750000000000001</v>
      </c>
      <c r="X55" s="25">
        <f t="shared" si="22"/>
        <v>0</v>
      </c>
      <c r="Y55" s="25">
        <f t="shared" si="22"/>
        <v>1.8461538461538463</v>
      </c>
      <c r="Z55" s="25">
        <f t="shared" si="22"/>
        <v>0.91869918699186992</v>
      </c>
      <c r="AA55" s="25">
        <f t="shared" si="22"/>
        <v>0</v>
      </c>
      <c r="AB55" s="25">
        <f t="shared" si="22"/>
        <v>0</v>
      </c>
      <c r="AC55" s="218">
        <f t="shared" si="22"/>
        <v>0</v>
      </c>
      <c r="AD55" s="218">
        <f t="shared" si="22"/>
        <v>0</v>
      </c>
      <c r="AE55" s="25">
        <f t="shared" si="22"/>
        <v>0</v>
      </c>
      <c r="AF55" s="218">
        <f t="shared" si="22"/>
        <v>0</v>
      </c>
      <c r="AG55" s="25">
        <f t="shared" si="22"/>
        <v>0</v>
      </c>
      <c r="AH55" s="170">
        <f t="shared" si="22"/>
        <v>0</v>
      </c>
    </row>
    <row r="56" spans="1:34" x14ac:dyDescent="0.2">
      <c r="A56" s="245"/>
      <c r="B56" s="65" t="s">
        <v>44</v>
      </c>
      <c r="C56" s="113">
        <f t="shared" si="22"/>
        <v>0.92994100294985249</v>
      </c>
      <c r="D56" s="186">
        <f t="shared" si="22"/>
        <v>0</v>
      </c>
      <c r="E56" s="22">
        <f t="shared" si="22"/>
        <v>1.1065573770491803</v>
      </c>
      <c r="F56" s="22">
        <f t="shared" si="22"/>
        <v>1.0878048780487806</v>
      </c>
      <c r="G56" s="22">
        <f t="shared" si="22"/>
        <v>0.92883895131086147</v>
      </c>
      <c r="H56" s="202">
        <f t="shared" si="22"/>
        <v>0</v>
      </c>
      <c r="I56" s="202">
        <f t="shared" si="22"/>
        <v>0</v>
      </c>
      <c r="J56" s="22">
        <f t="shared" si="22"/>
        <v>0</v>
      </c>
      <c r="K56" s="22">
        <f t="shared" si="22"/>
        <v>0</v>
      </c>
      <c r="L56" s="202">
        <f t="shared" si="22"/>
        <v>0</v>
      </c>
      <c r="M56" s="202">
        <f t="shared" si="22"/>
        <v>0</v>
      </c>
      <c r="N56" s="202">
        <f t="shared" si="22"/>
        <v>0.57471264367816088</v>
      </c>
      <c r="O56" s="218">
        <f t="shared" si="22"/>
        <v>0</v>
      </c>
      <c r="P56" s="218">
        <f t="shared" si="22"/>
        <v>0</v>
      </c>
      <c r="Q56" s="25">
        <f t="shared" si="22"/>
        <v>0</v>
      </c>
      <c r="R56" s="25">
        <f t="shared" si="22"/>
        <v>0</v>
      </c>
      <c r="S56" s="25">
        <f t="shared" si="22"/>
        <v>1.024561403508772</v>
      </c>
      <c r="T56" s="25">
        <f t="shared" si="22"/>
        <v>1.0749063670411985</v>
      </c>
      <c r="U56" s="25">
        <f t="shared" si="22"/>
        <v>0.74822695035460995</v>
      </c>
      <c r="V56" s="218">
        <f t="shared" si="22"/>
        <v>0</v>
      </c>
      <c r="W56" s="218">
        <f t="shared" si="22"/>
        <v>0</v>
      </c>
      <c r="X56" s="25">
        <f t="shared" si="22"/>
        <v>0</v>
      </c>
      <c r="Y56" s="25">
        <f t="shared" si="22"/>
        <v>0</v>
      </c>
      <c r="Z56" s="25">
        <f t="shared" si="22"/>
        <v>0.51360544217687076</v>
      </c>
      <c r="AA56" s="25">
        <f t="shared" si="22"/>
        <v>0</v>
      </c>
      <c r="AB56" s="25">
        <f t="shared" si="22"/>
        <v>0</v>
      </c>
      <c r="AC56" s="218">
        <f t="shared" si="22"/>
        <v>0</v>
      </c>
      <c r="AD56" s="218">
        <f t="shared" si="22"/>
        <v>0</v>
      </c>
      <c r="AE56" s="25">
        <f t="shared" si="22"/>
        <v>0</v>
      </c>
      <c r="AF56" s="218">
        <f t="shared" si="22"/>
        <v>0</v>
      </c>
      <c r="AG56" s="25">
        <f t="shared" si="22"/>
        <v>0</v>
      </c>
      <c r="AH56" s="170">
        <f t="shared" si="22"/>
        <v>0</v>
      </c>
    </row>
    <row r="57" spans="1:34" x14ac:dyDescent="0.2">
      <c r="A57" s="245"/>
      <c r="B57" s="65" t="s">
        <v>48</v>
      </c>
      <c r="C57" s="113">
        <f t="shared" si="22"/>
        <v>0.87249443207126953</v>
      </c>
      <c r="D57" s="186">
        <f t="shared" si="22"/>
        <v>0</v>
      </c>
      <c r="E57" s="22">
        <f t="shared" si="22"/>
        <v>0.76271186440677963</v>
      </c>
      <c r="F57" s="22">
        <f t="shared" si="22"/>
        <v>1.6301369863013699</v>
      </c>
      <c r="G57" s="22">
        <f t="shared" si="22"/>
        <v>1.6206896551724137</v>
      </c>
      <c r="H57" s="202">
        <f t="shared" si="22"/>
        <v>0</v>
      </c>
      <c r="I57" s="202">
        <f t="shared" si="22"/>
        <v>0</v>
      </c>
      <c r="J57" s="22">
        <f t="shared" si="22"/>
        <v>0</v>
      </c>
      <c r="K57" s="22">
        <f t="shared" si="22"/>
        <v>0</v>
      </c>
      <c r="L57" s="202">
        <f t="shared" si="22"/>
        <v>0</v>
      </c>
      <c r="M57" s="202">
        <f t="shared" si="22"/>
        <v>0.33793103448275863</v>
      </c>
      <c r="N57" s="202">
        <f t="shared" si="22"/>
        <v>0.25242718446601942</v>
      </c>
      <c r="O57" s="218">
        <f t="shared" si="22"/>
        <v>0</v>
      </c>
      <c r="P57" s="218">
        <f t="shared" si="22"/>
        <v>0</v>
      </c>
      <c r="Q57" s="25">
        <f t="shared" si="22"/>
        <v>0</v>
      </c>
      <c r="R57" s="25">
        <f t="shared" si="22"/>
        <v>0</v>
      </c>
      <c r="S57" s="25">
        <f t="shared" si="22"/>
        <v>0.59390862944162437</v>
      </c>
      <c r="T57" s="25">
        <f t="shared" si="22"/>
        <v>0.4946236559139785</v>
      </c>
      <c r="U57" s="25">
        <f t="shared" si="22"/>
        <v>0.33858267716535434</v>
      </c>
      <c r="V57" s="218">
        <f t="shared" si="22"/>
        <v>0</v>
      </c>
      <c r="W57" s="218">
        <f t="shared" si="22"/>
        <v>0</v>
      </c>
      <c r="X57" s="25">
        <f t="shared" si="22"/>
        <v>0</v>
      </c>
      <c r="Y57" s="25">
        <f t="shared" si="22"/>
        <v>0</v>
      </c>
      <c r="Z57" s="25">
        <f t="shared" si="22"/>
        <v>0.65</v>
      </c>
      <c r="AA57" s="25">
        <f t="shared" si="22"/>
        <v>0</v>
      </c>
      <c r="AB57" s="25">
        <f t="shared" si="22"/>
        <v>0</v>
      </c>
      <c r="AC57" s="218">
        <f t="shared" si="22"/>
        <v>0</v>
      </c>
      <c r="AD57" s="218">
        <f t="shared" si="22"/>
        <v>0</v>
      </c>
      <c r="AE57" s="25">
        <f t="shared" si="22"/>
        <v>0</v>
      </c>
      <c r="AF57" s="218">
        <f t="shared" si="22"/>
        <v>0</v>
      </c>
      <c r="AG57" s="25">
        <f t="shared" si="22"/>
        <v>0</v>
      </c>
      <c r="AH57" s="170">
        <f t="shared" si="22"/>
        <v>0</v>
      </c>
    </row>
    <row r="58" spans="1:34" x14ac:dyDescent="0.2">
      <c r="A58" s="245"/>
      <c r="B58" s="66" t="s">
        <v>11</v>
      </c>
      <c r="C58" s="113">
        <f t="shared" si="22"/>
        <v>0.82961992136304064</v>
      </c>
      <c r="D58" s="186">
        <f t="shared" si="22"/>
        <v>0</v>
      </c>
      <c r="E58" s="22">
        <f t="shared" si="22"/>
        <v>0.28985507246376813</v>
      </c>
      <c r="F58" s="22">
        <f t="shared" si="22"/>
        <v>2.3181818181818183</v>
      </c>
      <c r="G58" s="22">
        <f t="shared" si="22"/>
        <v>1.9285714285714286</v>
      </c>
      <c r="H58" s="202">
        <f t="shared" si="22"/>
        <v>0</v>
      </c>
      <c r="I58" s="202">
        <f t="shared" si="22"/>
        <v>0</v>
      </c>
      <c r="J58" s="22">
        <f t="shared" si="22"/>
        <v>0</v>
      </c>
      <c r="K58" s="22">
        <f t="shared" si="22"/>
        <v>0</v>
      </c>
      <c r="L58" s="202">
        <f t="shared" si="22"/>
        <v>0</v>
      </c>
      <c r="M58" s="202">
        <f t="shared" si="22"/>
        <v>0.17460317460317459</v>
      </c>
      <c r="N58" s="202">
        <f t="shared" si="22"/>
        <v>0.27272727272727271</v>
      </c>
      <c r="O58" s="202">
        <f t="shared" si="22"/>
        <v>0</v>
      </c>
      <c r="P58" s="202">
        <f t="shared" si="22"/>
        <v>0</v>
      </c>
      <c r="Q58" s="22">
        <f t="shared" si="22"/>
        <v>0</v>
      </c>
      <c r="R58" s="22">
        <f t="shared" si="22"/>
        <v>0</v>
      </c>
      <c r="S58" s="22">
        <f t="shared" si="22"/>
        <v>0.22222222222222221</v>
      </c>
      <c r="T58" s="22">
        <f t="shared" si="22"/>
        <v>0.47619047619047616</v>
      </c>
      <c r="U58" s="22">
        <f t="shared" si="22"/>
        <v>0.88888888888888884</v>
      </c>
      <c r="V58" s="202">
        <f t="shared" si="22"/>
        <v>0</v>
      </c>
      <c r="W58" s="202">
        <f t="shared" si="22"/>
        <v>0</v>
      </c>
      <c r="X58" s="22">
        <f t="shared" si="22"/>
        <v>0</v>
      </c>
      <c r="Y58" s="22">
        <f t="shared" si="22"/>
        <v>0</v>
      </c>
      <c r="Z58" s="22">
        <f t="shared" si="22"/>
        <v>0.30120481927710846</v>
      </c>
      <c r="AA58" s="22">
        <f t="shared" si="22"/>
        <v>0</v>
      </c>
      <c r="AB58" s="22">
        <f t="shared" si="22"/>
        <v>0</v>
      </c>
      <c r="AC58" s="202">
        <f t="shared" si="22"/>
        <v>0</v>
      </c>
      <c r="AD58" s="202">
        <f t="shared" si="22"/>
        <v>0</v>
      </c>
      <c r="AE58" s="22">
        <f t="shared" si="22"/>
        <v>0</v>
      </c>
      <c r="AF58" s="202">
        <f t="shared" si="22"/>
        <v>0</v>
      </c>
      <c r="AG58" s="22">
        <f t="shared" si="22"/>
        <v>0</v>
      </c>
      <c r="AH58" s="157">
        <f t="shared" si="22"/>
        <v>0</v>
      </c>
    </row>
    <row r="59" spans="1:34" s="19" customFormat="1" x14ac:dyDescent="0.2">
      <c r="A59" s="245"/>
      <c r="B59" s="66" t="s">
        <v>10</v>
      </c>
      <c r="C59" s="114">
        <f t="shared" si="22"/>
        <v>0.90416263310745404</v>
      </c>
      <c r="D59" s="187">
        <f t="shared" si="22"/>
        <v>0</v>
      </c>
      <c r="E59" s="23">
        <f t="shared" si="22"/>
        <v>1.4285714285714286</v>
      </c>
      <c r="F59" s="23">
        <f t="shared" si="22"/>
        <v>1.3333333333333333</v>
      </c>
      <c r="G59" s="23">
        <f t="shared" si="22"/>
        <v>1.4745762711864407</v>
      </c>
      <c r="H59" s="203">
        <f t="shared" si="22"/>
        <v>0</v>
      </c>
      <c r="I59" s="203">
        <f t="shared" si="22"/>
        <v>0</v>
      </c>
      <c r="J59" s="23">
        <f t="shared" si="22"/>
        <v>0</v>
      </c>
      <c r="K59" s="23">
        <f t="shared" si="22"/>
        <v>0</v>
      </c>
      <c r="L59" s="203">
        <f t="shared" si="22"/>
        <v>0</v>
      </c>
      <c r="M59" s="203">
        <f t="shared" si="22"/>
        <v>0.46341463414634149</v>
      </c>
      <c r="N59" s="203">
        <f t="shared" si="22"/>
        <v>0.23728813559322035</v>
      </c>
      <c r="O59" s="219">
        <f t="shared" si="22"/>
        <v>0</v>
      </c>
      <c r="P59" s="219">
        <f t="shared" si="22"/>
        <v>0</v>
      </c>
      <c r="Q59" s="26">
        <f t="shared" si="22"/>
        <v>0</v>
      </c>
      <c r="R59" s="26">
        <f t="shared" si="22"/>
        <v>0</v>
      </c>
      <c r="S59" s="26">
        <f t="shared" si="22"/>
        <v>1.0449438202247192</v>
      </c>
      <c r="T59" s="26">
        <f t="shared" si="22"/>
        <v>0.50980392156862742</v>
      </c>
      <c r="U59" s="26">
        <f t="shared" si="22"/>
        <v>3.6585365853658534E-2</v>
      </c>
      <c r="V59" s="219">
        <f t="shared" si="22"/>
        <v>0</v>
      </c>
      <c r="W59" s="219">
        <f t="shared" si="22"/>
        <v>0</v>
      </c>
      <c r="X59" s="26">
        <f t="shared" si="22"/>
        <v>0</v>
      </c>
      <c r="Y59" s="26">
        <f t="shared" si="22"/>
        <v>0</v>
      </c>
      <c r="Z59" s="26">
        <f t="shared" si="22"/>
        <v>1.1578947368421053</v>
      </c>
      <c r="AA59" s="26">
        <f t="shared" si="22"/>
        <v>0</v>
      </c>
      <c r="AB59" s="26">
        <f t="shared" si="22"/>
        <v>0</v>
      </c>
      <c r="AC59" s="219">
        <f t="shared" si="22"/>
        <v>0</v>
      </c>
      <c r="AD59" s="219">
        <f t="shared" si="22"/>
        <v>0</v>
      </c>
      <c r="AE59" s="26">
        <f t="shared" si="22"/>
        <v>0</v>
      </c>
      <c r="AF59" s="219">
        <f t="shared" si="22"/>
        <v>0</v>
      </c>
      <c r="AG59" s="26">
        <f t="shared" si="22"/>
        <v>0</v>
      </c>
      <c r="AH59" s="171">
        <f t="shared" si="22"/>
        <v>0</v>
      </c>
    </row>
    <row r="60" spans="1:34" s="19" customFormat="1" x14ac:dyDescent="0.2">
      <c r="A60" s="245"/>
      <c r="B60" s="65" t="s">
        <v>46</v>
      </c>
      <c r="C60" s="114">
        <f t="shared" si="22"/>
        <v>0.90692262943571844</v>
      </c>
      <c r="D60" s="187">
        <f t="shared" si="22"/>
        <v>0</v>
      </c>
      <c r="E60" s="23">
        <f t="shared" si="22"/>
        <v>0.90636704119850187</v>
      </c>
      <c r="F60" s="23">
        <f t="shared" si="22"/>
        <v>1.2105263157894737</v>
      </c>
      <c r="G60" s="23">
        <f t="shared" si="22"/>
        <v>1.1186440677966101</v>
      </c>
      <c r="H60" s="203">
        <f t="shared" si="22"/>
        <v>0</v>
      </c>
      <c r="I60" s="203">
        <f t="shared" si="22"/>
        <v>0</v>
      </c>
      <c r="J60" s="23">
        <f t="shared" si="22"/>
        <v>0</v>
      </c>
      <c r="K60" s="23">
        <f t="shared" si="22"/>
        <v>0</v>
      </c>
      <c r="L60" s="203">
        <f t="shared" si="22"/>
        <v>0</v>
      </c>
      <c r="M60" s="203">
        <f t="shared" si="22"/>
        <v>0</v>
      </c>
      <c r="N60" s="203">
        <f t="shared" si="22"/>
        <v>0.54347826086956519</v>
      </c>
      <c r="O60" s="219">
        <f t="shared" si="22"/>
        <v>0</v>
      </c>
      <c r="P60" s="219">
        <f t="shared" si="22"/>
        <v>0</v>
      </c>
      <c r="Q60" s="26">
        <f t="shared" si="22"/>
        <v>0</v>
      </c>
      <c r="R60" s="26">
        <f t="shared" si="22"/>
        <v>0</v>
      </c>
      <c r="S60" s="26">
        <f t="shared" si="22"/>
        <v>0.89964157706093195</v>
      </c>
      <c r="T60" s="26">
        <f t="shared" si="22"/>
        <v>0.45454545454545453</v>
      </c>
      <c r="U60" s="26">
        <f t="shared" si="22"/>
        <v>0.93434343434343436</v>
      </c>
      <c r="V60" s="219">
        <f t="shared" si="22"/>
        <v>0.23255813953488372</v>
      </c>
      <c r="W60" s="219">
        <f t="shared" si="22"/>
        <v>0</v>
      </c>
      <c r="X60" s="26">
        <f t="shared" si="22"/>
        <v>0</v>
      </c>
      <c r="Y60" s="26">
        <f t="shared" si="22"/>
        <v>0</v>
      </c>
      <c r="Z60" s="26">
        <f t="shared" si="22"/>
        <v>0.42955326460481097</v>
      </c>
      <c r="AA60" s="26">
        <f t="shared" si="22"/>
        <v>0</v>
      </c>
      <c r="AB60" s="26">
        <f t="shared" si="22"/>
        <v>0</v>
      </c>
      <c r="AC60" s="219">
        <f t="shared" si="22"/>
        <v>0</v>
      </c>
      <c r="AD60" s="219">
        <f t="shared" si="22"/>
        <v>0</v>
      </c>
      <c r="AE60" s="26">
        <f t="shared" si="22"/>
        <v>0</v>
      </c>
      <c r="AF60" s="219">
        <f t="shared" si="22"/>
        <v>0</v>
      </c>
      <c r="AG60" s="26">
        <f t="shared" si="22"/>
        <v>0</v>
      </c>
      <c r="AH60" s="171">
        <f t="shared" ref="AH60" si="23">IFERROR(AH12/AH48,0)</f>
        <v>0</v>
      </c>
    </row>
    <row r="61" spans="1:34" x14ac:dyDescent="0.2">
      <c r="A61" s="245"/>
      <c r="B61" s="65" t="s">
        <v>51</v>
      </c>
      <c r="C61" s="113">
        <f t="shared" ref="C61:AH64" si="24">IFERROR(C13/C49,0)</f>
        <v>0</v>
      </c>
      <c r="D61" s="186">
        <f t="shared" si="24"/>
        <v>0</v>
      </c>
      <c r="E61" s="22">
        <f t="shared" si="24"/>
        <v>0</v>
      </c>
      <c r="F61" s="22">
        <f t="shared" si="24"/>
        <v>0</v>
      </c>
      <c r="G61" s="22">
        <f t="shared" si="24"/>
        <v>0</v>
      </c>
      <c r="H61" s="202">
        <f t="shared" si="24"/>
        <v>0</v>
      </c>
      <c r="I61" s="202">
        <f t="shared" si="24"/>
        <v>0</v>
      </c>
      <c r="J61" s="22">
        <f t="shared" si="24"/>
        <v>0</v>
      </c>
      <c r="K61" s="22">
        <f t="shared" si="24"/>
        <v>0</v>
      </c>
      <c r="L61" s="202">
        <f t="shared" si="24"/>
        <v>0</v>
      </c>
      <c r="M61" s="202">
        <f t="shared" si="24"/>
        <v>0</v>
      </c>
      <c r="N61" s="202">
        <f t="shared" si="24"/>
        <v>0</v>
      </c>
      <c r="O61" s="218">
        <f t="shared" si="24"/>
        <v>0</v>
      </c>
      <c r="P61" s="218">
        <f t="shared" si="24"/>
        <v>0</v>
      </c>
      <c r="Q61" s="25">
        <f t="shared" si="24"/>
        <v>0</v>
      </c>
      <c r="R61" s="25">
        <f t="shared" si="24"/>
        <v>0</v>
      </c>
      <c r="S61" s="25">
        <f t="shared" si="24"/>
        <v>0</v>
      </c>
      <c r="T61" s="25">
        <f t="shared" si="24"/>
        <v>0</v>
      </c>
      <c r="U61" s="25">
        <f t="shared" si="24"/>
        <v>0</v>
      </c>
      <c r="V61" s="218">
        <f t="shared" si="24"/>
        <v>0</v>
      </c>
      <c r="W61" s="218">
        <f t="shared" si="24"/>
        <v>0</v>
      </c>
      <c r="X61" s="25">
        <f t="shared" si="24"/>
        <v>0</v>
      </c>
      <c r="Y61" s="25">
        <f t="shared" si="24"/>
        <v>0</v>
      </c>
      <c r="Z61" s="25">
        <f t="shared" si="24"/>
        <v>0</v>
      </c>
      <c r="AA61" s="25">
        <f t="shared" si="24"/>
        <v>0</v>
      </c>
      <c r="AB61" s="25">
        <f t="shared" si="24"/>
        <v>0</v>
      </c>
      <c r="AC61" s="218">
        <f t="shared" si="24"/>
        <v>0</v>
      </c>
      <c r="AD61" s="218">
        <f t="shared" si="24"/>
        <v>0</v>
      </c>
      <c r="AE61" s="25">
        <f t="shared" si="24"/>
        <v>0</v>
      </c>
      <c r="AF61" s="218">
        <f t="shared" si="24"/>
        <v>0</v>
      </c>
      <c r="AG61" s="25">
        <f t="shared" si="24"/>
        <v>0</v>
      </c>
      <c r="AH61" s="170">
        <f t="shared" si="24"/>
        <v>0</v>
      </c>
    </row>
    <row r="62" spans="1:34" x14ac:dyDescent="0.2">
      <c r="A62" s="245"/>
      <c r="B62" s="65" t="s">
        <v>52</v>
      </c>
      <c r="C62" s="113">
        <f t="shared" si="24"/>
        <v>3.4444444444444446</v>
      </c>
      <c r="D62" s="186">
        <f t="shared" si="24"/>
        <v>0</v>
      </c>
      <c r="E62" s="22">
        <f t="shared" si="24"/>
        <v>0</v>
      </c>
      <c r="F62" s="22">
        <f t="shared" si="24"/>
        <v>0</v>
      </c>
      <c r="G62" s="22">
        <f t="shared" si="24"/>
        <v>0</v>
      </c>
      <c r="H62" s="202">
        <f t="shared" si="24"/>
        <v>0</v>
      </c>
      <c r="I62" s="202">
        <f t="shared" si="24"/>
        <v>0</v>
      </c>
      <c r="J62" s="22">
        <f t="shared" si="24"/>
        <v>0</v>
      </c>
      <c r="K62" s="22">
        <f t="shared" si="24"/>
        <v>0</v>
      </c>
      <c r="L62" s="202">
        <f t="shared" si="24"/>
        <v>0</v>
      </c>
      <c r="M62" s="202">
        <f t="shared" si="24"/>
        <v>0</v>
      </c>
      <c r="N62" s="202">
        <f t="shared" si="24"/>
        <v>0</v>
      </c>
      <c r="O62" s="218">
        <f t="shared" si="24"/>
        <v>0</v>
      </c>
      <c r="P62" s="218">
        <f t="shared" si="24"/>
        <v>0</v>
      </c>
      <c r="Q62" s="25">
        <f t="shared" si="24"/>
        <v>0</v>
      </c>
      <c r="R62" s="25">
        <f t="shared" si="24"/>
        <v>0</v>
      </c>
      <c r="S62" s="25">
        <f t="shared" si="24"/>
        <v>0</v>
      </c>
      <c r="T62" s="25">
        <f t="shared" si="24"/>
        <v>0</v>
      </c>
      <c r="U62" s="25">
        <f t="shared" si="24"/>
        <v>0</v>
      </c>
      <c r="V62" s="218">
        <f t="shared" si="24"/>
        <v>0</v>
      </c>
      <c r="W62" s="218">
        <f t="shared" si="24"/>
        <v>0</v>
      </c>
      <c r="X62" s="25">
        <f t="shared" si="24"/>
        <v>0</v>
      </c>
      <c r="Y62" s="25">
        <f t="shared" si="24"/>
        <v>0</v>
      </c>
      <c r="Z62" s="25">
        <f t="shared" si="24"/>
        <v>1</v>
      </c>
      <c r="AA62" s="25">
        <f t="shared" si="24"/>
        <v>0</v>
      </c>
      <c r="AB62" s="25">
        <f t="shared" si="24"/>
        <v>0</v>
      </c>
      <c r="AC62" s="218">
        <f t="shared" si="24"/>
        <v>0</v>
      </c>
      <c r="AD62" s="218">
        <f t="shared" si="24"/>
        <v>0</v>
      </c>
      <c r="AE62" s="25">
        <f t="shared" si="24"/>
        <v>0</v>
      </c>
      <c r="AF62" s="218">
        <f t="shared" si="24"/>
        <v>0</v>
      </c>
      <c r="AG62" s="25">
        <f t="shared" si="24"/>
        <v>0</v>
      </c>
      <c r="AH62" s="170">
        <f t="shared" si="24"/>
        <v>0</v>
      </c>
    </row>
    <row r="63" spans="1:34" x14ac:dyDescent="0.2">
      <c r="A63" s="245"/>
      <c r="B63" s="65" t="s">
        <v>49</v>
      </c>
      <c r="C63" s="113">
        <f t="shared" si="24"/>
        <v>0.8442694663167104</v>
      </c>
      <c r="D63" s="186">
        <f t="shared" si="24"/>
        <v>0</v>
      </c>
      <c r="E63" s="22">
        <f t="shared" si="24"/>
        <v>0</v>
      </c>
      <c r="F63" s="22">
        <f t="shared" si="24"/>
        <v>0.81632653061224492</v>
      </c>
      <c r="G63" s="22">
        <f t="shared" si="24"/>
        <v>0.90476190476190477</v>
      </c>
      <c r="H63" s="202">
        <f t="shared" si="24"/>
        <v>0</v>
      </c>
      <c r="I63" s="202">
        <f t="shared" si="24"/>
        <v>0</v>
      </c>
      <c r="J63" s="22">
        <f t="shared" si="24"/>
        <v>0</v>
      </c>
      <c r="K63" s="22">
        <f t="shared" si="24"/>
        <v>0</v>
      </c>
      <c r="L63" s="202">
        <f t="shared" si="24"/>
        <v>0</v>
      </c>
      <c r="M63" s="202">
        <f t="shared" si="24"/>
        <v>0</v>
      </c>
      <c r="N63" s="202">
        <f t="shared" si="24"/>
        <v>0</v>
      </c>
      <c r="O63" s="218">
        <f t="shared" si="24"/>
        <v>0</v>
      </c>
      <c r="P63" s="218">
        <f t="shared" si="24"/>
        <v>0</v>
      </c>
      <c r="Q63" s="25">
        <f t="shared" si="24"/>
        <v>0</v>
      </c>
      <c r="R63" s="25">
        <f t="shared" si="24"/>
        <v>0</v>
      </c>
      <c r="S63" s="25">
        <f t="shared" si="24"/>
        <v>4.9000000000000004</v>
      </c>
      <c r="T63" s="25">
        <f t="shared" si="24"/>
        <v>0.85</v>
      </c>
      <c r="U63" s="25">
        <f t="shared" si="24"/>
        <v>0.68932038834951459</v>
      </c>
      <c r="V63" s="218">
        <f t="shared" si="24"/>
        <v>0</v>
      </c>
      <c r="W63" s="218">
        <f t="shared" si="24"/>
        <v>0</v>
      </c>
      <c r="X63" s="25">
        <f t="shared" si="24"/>
        <v>0</v>
      </c>
      <c r="Y63" s="25">
        <f t="shared" si="24"/>
        <v>0</v>
      </c>
      <c r="Z63" s="25">
        <f t="shared" si="24"/>
        <v>1.069767441860465</v>
      </c>
      <c r="AA63" s="25">
        <f t="shared" si="24"/>
        <v>0</v>
      </c>
      <c r="AB63" s="25">
        <f t="shared" si="24"/>
        <v>0</v>
      </c>
      <c r="AC63" s="218">
        <f t="shared" si="24"/>
        <v>0</v>
      </c>
      <c r="AD63" s="218">
        <f t="shared" si="24"/>
        <v>0</v>
      </c>
      <c r="AE63" s="25">
        <f t="shared" si="24"/>
        <v>0</v>
      </c>
      <c r="AF63" s="218">
        <f t="shared" si="24"/>
        <v>0</v>
      </c>
      <c r="AG63" s="25">
        <f t="shared" si="24"/>
        <v>0</v>
      </c>
      <c r="AH63" s="170">
        <f t="shared" si="24"/>
        <v>0</v>
      </c>
    </row>
    <row r="64" spans="1:34" ht="13.5" thickBot="1" x14ac:dyDescent="0.25">
      <c r="A64" s="246"/>
      <c r="B64" s="69" t="s">
        <v>50</v>
      </c>
      <c r="C64" s="115">
        <f t="shared" si="24"/>
        <v>0.90484330484330489</v>
      </c>
      <c r="D64" s="188">
        <f t="shared" si="24"/>
        <v>1.2586206896551724</v>
      </c>
      <c r="E64" s="51">
        <f t="shared" si="24"/>
        <v>0.95774647887323938</v>
      </c>
      <c r="F64" s="51">
        <f t="shared" si="24"/>
        <v>1.0772357723577235</v>
      </c>
      <c r="G64" s="51">
        <f t="shared" si="24"/>
        <v>0.95588235294117652</v>
      </c>
      <c r="H64" s="204">
        <f t="shared" si="24"/>
        <v>0</v>
      </c>
      <c r="I64" s="204">
        <f t="shared" si="24"/>
        <v>0.36160714285714285</v>
      </c>
      <c r="J64" s="51">
        <f t="shared" si="24"/>
        <v>0</v>
      </c>
      <c r="K64" s="51">
        <f t="shared" si="24"/>
        <v>5.1060606060606064</v>
      </c>
      <c r="L64" s="204">
        <f t="shared" si="24"/>
        <v>0</v>
      </c>
      <c r="M64" s="204">
        <f t="shared" si="24"/>
        <v>0.1875</v>
      </c>
      <c r="N64" s="204">
        <f t="shared" si="24"/>
        <v>0</v>
      </c>
      <c r="O64" s="220">
        <f t="shared" si="24"/>
        <v>0.27586206896551724</v>
      </c>
      <c r="P64" s="220">
        <f t="shared" si="24"/>
        <v>0.42056074766355139</v>
      </c>
      <c r="Q64" s="52">
        <f t="shared" si="24"/>
        <v>0</v>
      </c>
      <c r="R64" s="52">
        <f t="shared" si="24"/>
        <v>0</v>
      </c>
      <c r="S64" s="52">
        <f t="shared" si="24"/>
        <v>0.58007117437722422</v>
      </c>
      <c r="T64" s="52">
        <f t="shared" si="24"/>
        <v>1.1871657754010696</v>
      </c>
      <c r="U64" s="52">
        <f t="shared" si="24"/>
        <v>1.0275590551181102</v>
      </c>
      <c r="V64" s="220">
        <f t="shared" si="24"/>
        <v>0.15897435897435896</v>
      </c>
      <c r="W64" s="220">
        <f t="shared" si="24"/>
        <v>0.375</v>
      </c>
      <c r="X64" s="52">
        <f t="shared" si="24"/>
        <v>0</v>
      </c>
      <c r="Y64" s="52">
        <f t="shared" si="24"/>
        <v>3.6219512195121952</v>
      </c>
      <c r="Z64" s="52">
        <f t="shared" si="24"/>
        <v>0.56451612903225812</v>
      </c>
      <c r="AA64" s="52">
        <f t="shared" si="24"/>
        <v>0</v>
      </c>
      <c r="AB64" s="52">
        <f t="shared" si="24"/>
        <v>0</v>
      </c>
      <c r="AC64" s="220">
        <f t="shared" si="24"/>
        <v>0</v>
      </c>
      <c r="AD64" s="220">
        <f t="shared" si="24"/>
        <v>0</v>
      </c>
      <c r="AE64" s="52">
        <f t="shared" si="24"/>
        <v>0</v>
      </c>
      <c r="AF64" s="220">
        <f t="shared" si="24"/>
        <v>0</v>
      </c>
      <c r="AG64" s="52">
        <f t="shared" si="24"/>
        <v>0</v>
      </c>
      <c r="AH64" s="172">
        <f t="shared" si="24"/>
        <v>0</v>
      </c>
    </row>
    <row r="65" spans="1:34" s="21" customFormat="1" x14ac:dyDescent="0.2">
      <c r="A65" s="245" t="s">
        <v>60</v>
      </c>
      <c r="B65" s="64" t="s">
        <v>9</v>
      </c>
      <c r="C65" s="107">
        <f t="shared" ref="C65:C76" si="25">SUM(D65:Y65)</f>
        <v>23014</v>
      </c>
      <c r="D65" s="178">
        <f t="shared" ref="D65:AH65" si="26">D68+D66+D72+D67+D69+D75+D76+D73+D74</f>
        <v>0</v>
      </c>
      <c r="E65" s="34">
        <f t="shared" si="26"/>
        <v>1411</v>
      </c>
      <c r="F65" s="34">
        <f t="shared" si="26"/>
        <v>1590</v>
      </c>
      <c r="G65" s="34">
        <f t="shared" si="26"/>
        <v>1638</v>
      </c>
      <c r="H65" s="199">
        <f t="shared" si="26"/>
        <v>1624</v>
      </c>
      <c r="I65" s="199">
        <f t="shared" si="26"/>
        <v>0</v>
      </c>
      <c r="J65" s="34">
        <f t="shared" si="26"/>
        <v>0</v>
      </c>
      <c r="K65" s="34">
        <f t="shared" si="26"/>
        <v>1543</v>
      </c>
      <c r="L65" s="199">
        <f t="shared" si="26"/>
        <v>1461</v>
      </c>
      <c r="M65" s="199">
        <f t="shared" si="26"/>
        <v>0</v>
      </c>
      <c r="N65" s="199">
        <f t="shared" si="26"/>
        <v>1804</v>
      </c>
      <c r="O65" s="199">
        <f t="shared" si="26"/>
        <v>1456</v>
      </c>
      <c r="P65" s="199">
        <f t="shared" si="26"/>
        <v>0</v>
      </c>
      <c r="Q65" s="34">
        <f t="shared" si="26"/>
        <v>2</v>
      </c>
      <c r="R65" s="34">
        <f t="shared" si="26"/>
        <v>1458</v>
      </c>
      <c r="S65" s="34">
        <f t="shared" si="26"/>
        <v>1852</v>
      </c>
      <c r="T65" s="34">
        <f t="shared" si="26"/>
        <v>1625</v>
      </c>
      <c r="U65" s="34">
        <f t="shared" si="26"/>
        <v>1801</v>
      </c>
      <c r="V65" s="199">
        <f t="shared" si="26"/>
        <v>1649</v>
      </c>
      <c r="W65" s="199">
        <f t="shared" si="26"/>
        <v>333</v>
      </c>
      <c r="X65" s="34">
        <f t="shared" si="26"/>
        <v>0</v>
      </c>
      <c r="Y65" s="34">
        <f t="shared" si="26"/>
        <v>1767</v>
      </c>
      <c r="Z65" s="34">
        <f t="shared" si="26"/>
        <v>1713</v>
      </c>
      <c r="AA65" s="34">
        <f t="shared" si="26"/>
        <v>1493</v>
      </c>
      <c r="AB65" s="34">
        <f t="shared" si="26"/>
        <v>1590</v>
      </c>
      <c r="AC65" s="199">
        <f t="shared" si="26"/>
        <v>1312</v>
      </c>
      <c r="AD65" s="199">
        <f t="shared" si="26"/>
        <v>0</v>
      </c>
      <c r="AE65" s="34">
        <f t="shared" si="26"/>
        <v>7</v>
      </c>
      <c r="AF65" s="199">
        <f t="shared" si="26"/>
        <v>1782</v>
      </c>
      <c r="AG65" s="34">
        <f t="shared" si="26"/>
        <v>1820</v>
      </c>
      <c r="AH65" s="159">
        <f t="shared" si="26"/>
        <v>1576</v>
      </c>
    </row>
    <row r="66" spans="1:34" x14ac:dyDescent="0.2">
      <c r="A66" s="245"/>
      <c r="B66" s="65" t="s">
        <v>45</v>
      </c>
      <c r="C66" s="108">
        <f t="shared" si="25"/>
        <v>8765</v>
      </c>
      <c r="D66" s="182">
        <v>0</v>
      </c>
      <c r="E66" s="16">
        <v>588</v>
      </c>
      <c r="F66" s="16">
        <v>608</v>
      </c>
      <c r="G66" s="16">
        <v>568</v>
      </c>
      <c r="H66" s="179">
        <v>656</v>
      </c>
      <c r="I66" s="179">
        <v>0</v>
      </c>
      <c r="J66" s="16">
        <v>0</v>
      </c>
      <c r="K66" s="16">
        <v>497</v>
      </c>
      <c r="L66" s="179">
        <v>508</v>
      </c>
      <c r="M66" s="179">
        <v>0</v>
      </c>
      <c r="N66" s="179">
        <v>802</v>
      </c>
      <c r="O66" s="214">
        <v>522</v>
      </c>
      <c r="P66" s="214">
        <v>0</v>
      </c>
      <c r="Q66" s="17">
        <v>0</v>
      </c>
      <c r="R66" s="17">
        <v>487</v>
      </c>
      <c r="S66" s="17">
        <v>629</v>
      </c>
      <c r="T66" s="17">
        <v>651</v>
      </c>
      <c r="U66" s="17">
        <v>647</v>
      </c>
      <c r="V66" s="214">
        <v>692</v>
      </c>
      <c r="W66" s="214">
        <v>182</v>
      </c>
      <c r="X66" s="17">
        <v>0</v>
      </c>
      <c r="Y66" s="17">
        <v>728</v>
      </c>
      <c r="Z66" s="17">
        <v>644</v>
      </c>
      <c r="AA66" s="17">
        <v>456</v>
      </c>
      <c r="AB66" s="17">
        <v>568</v>
      </c>
      <c r="AC66" s="214">
        <v>454</v>
      </c>
      <c r="AD66" s="214">
        <v>0</v>
      </c>
      <c r="AE66" s="17">
        <v>0</v>
      </c>
      <c r="AF66" s="214">
        <v>758</v>
      </c>
      <c r="AG66" s="17">
        <v>622</v>
      </c>
      <c r="AH66" s="154">
        <v>591</v>
      </c>
    </row>
    <row r="67" spans="1:34" x14ac:dyDescent="0.2">
      <c r="A67" s="245"/>
      <c r="B67" s="65" t="s">
        <v>47</v>
      </c>
      <c r="C67" s="108">
        <f t="shared" si="25"/>
        <v>1974</v>
      </c>
      <c r="D67" s="182">
        <v>0</v>
      </c>
      <c r="E67" s="16">
        <v>96</v>
      </c>
      <c r="F67" s="16">
        <v>124</v>
      </c>
      <c r="G67" s="16">
        <v>175</v>
      </c>
      <c r="H67" s="179">
        <v>166</v>
      </c>
      <c r="I67" s="179">
        <v>0</v>
      </c>
      <c r="J67" s="16">
        <v>0</v>
      </c>
      <c r="K67" s="16">
        <v>85</v>
      </c>
      <c r="L67" s="179">
        <v>143</v>
      </c>
      <c r="M67" s="179">
        <v>0</v>
      </c>
      <c r="N67" s="179">
        <v>147</v>
      </c>
      <c r="O67" s="214">
        <v>121</v>
      </c>
      <c r="P67" s="214">
        <v>0</v>
      </c>
      <c r="Q67" s="17">
        <v>2</v>
      </c>
      <c r="R67" s="17">
        <v>79</v>
      </c>
      <c r="S67" s="17">
        <v>206</v>
      </c>
      <c r="T67" s="17">
        <v>76</v>
      </c>
      <c r="U67" s="17">
        <v>226</v>
      </c>
      <c r="V67" s="214">
        <v>177</v>
      </c>
      <c r="W67" s="214">
        <v>40</v>
      </c>
      <c r="X67" s="17">
        <v>0</v>
      </c>
      <c r="Y67" s="17">
        <v>111</v>
      </c>
      <c r="Z67" s="17">
        <v>128</v>
      </c>
      <c r="AA67" s="17">
        <v>156</v>
      </c>
      <c r="AB67" s="17">
        <v>172</v>
      </c>
      <c r="AC67" s="214">
        <v>129</v>
      </c>
      <c r="AD67" s="214">
        <v>0</v>
      </c>
      <c r="AE67" s="17">
        <v>7</v>
      </c>
      <c r="AF67" s="214">
        <v>96</v>
      </c>
      <c r="AG67" s="17">
        <v>182</v>
      </c>
      <c r="AH67" s="154">
        <v>172</v>
      </c>
    </row>
    <row r="68" spans="1:34" x14ac:dyDescent="0.2">
      <c r="A68" s="245"/>
      <c r="B68" s="65" t="s">
        <v>44</v>
      </c>
      <c r="C68" s="108">
        <f t="shared" si="25"/>
        <v>4124</v>
      </c>
      <c r="D68" s="182">
        <v>0</v>
      </c>
      <c r="E68" s="16">
        <v>248</v>
      </c>
      <c r="F68" s="16">
        <v>284</v>
      </c>
      <c r="G68" s="16">
        <v>295</v>
      </c>
      <c r="H68" s="179">
        <v>243</v>
      </c>
      <c r="I68" s="179">
        <v>0</v>
      </c>
      <c r="J68" s="16">
        <v>0</v>
      </c>
      <c r="K68" s="16">
        <v>316</v>
      </c>
      <c r="L68" s="179">
        <v>303</v>
      </c>
      <c r="M68" s="179">
        <v>0</v>
      </c>
      <c r="N68" s="179">
        <v>301</v>
      </c>
      <c r="O68" s="214">
        <v>243</v>
      </c>
      <c r="P68" s="214">
        <v>0</v>
      </c>
      <c r="Q68" s="17">
        <v>0</v>
      </c>
      <c r="R68" s="17">
        <v>344</v>
      </c>
      <c r="S68" s="17">
        <v>291</v>
      </c>
      <c r="T68" s="17">
        <v>281</v>
      </c>
      <c r="U68" s="17">
        <v>342</v>
      </c>
      <c r="V68" s="214">
        <v>273</v>
      </c>
      <c r="W68" s="214">
        <v>32</v>
      </c>
      <c r="X68" s="17">
        <v>0</v>
      </c>
      <c r="Y68" s="17">
        <v>328</v>
      </c>
      <c r="Z68" s="17">
        <v>256</v>
      </c>
      <c r="AA68" s="17">
        <v>335</v>
      </c>
      <c r="AB68" s="17">
        <v>207</v>
      </c>
      <c r="AC68" s="214">
        <v>260</v>
      </c>
      <c r="AD68" s="214">
        <v>0</v>
      </c>
      <c r="AE68" s="17">
        <v>0</v>
      </c>
      <c r="AF68" s="214">
        <v>263</v>
      </c>
      <c r="AG68" s="17">
        <v>360</v>
      </c>
      <c r="AH68" s="154">
        <v>217</v>
      </c>
    </row>
    <row r="69" spans="1:34" x14ac:dyDescent="0.2">
      <c r="A69" s="245"/>
      <c r="B69" s="65" t="s">
        <v>48</v>
      </c>
      <c r="C69" s="108">
        <f t="shared" si="25"/>
        <v>1994</v>
      </c>
      <c r="D69" s="182">
        <f>D70+D71</f>
        <v>0</v>
      </c>
      <c r="E69" s="16">
        <f t="shared" ref="E69:AH69" si="27">E70+E71</f>
        <v>102</v>
      </c>
      <c r="F69" s="16">
        <f t="shared" si="27"/>
        <v>111</v>
      </c>
      <c r="G69" s="16">
        <f t="shared" si="27"/>
        <v>141</v>
      </c>
      <c r="H69" s="179">
        <f t="shared" si="27"/>
        <v>123</v>
      </c>
      <c r="I69" s="179">
        <f t="shared" si="27"/>
        <v>0</v>
      </c>
      <c r="J69" s="16">
        <f t="shared" si="27"/>
        <v>0</v>
      </c>
      <c r="K69" s="16">
        <f t="shared" si="27"/>
        <v>187</v>
      </c>
      <c r="L69" s="179">
        <f t="shared" si="27"/>
        <v>139</v>
      </c>
      <c r="M69" s="179">
        <f t="shared" si="27"/>
        <v>0</v>
      </c>
      <c r="N69" s="179">
        <f t="shared" si="27"/>
        <v>134</v>
      </c>
      <c r="O69" s="179">
        <f t="shared" si="27"/>
        <v>145</v>
      </c>
      <c r="P69" s="179">
        <f t="shared" si="27"/>
        <v>0</v>
      </c>
      <c r="Q69" s="16">
        <f t="shared" si="27"/>
        <v>0</v>
      </c>
      <c r="R69" s="16">
        <f t="shared" si="27"/>
        <v>102</v>
      </c>
      <c r="S69" s="16">
        <f t="shared" si="27"/>
        <v>162</v>
      </c>
      <c r="T69" s="16">
        <f t="shared" si="27"/>
        <v>152</v>
      </c>
      <c r="U69" s="16">
        <f t="shared" si="27"/>
        <v>150</v>
      </c>
      <c r="V69" s="179">
        <f t="shared" si="27"/>
        <v>131</v>
      </c>
      <c r="W69" s="179">
        <f t="shared" si="27"/>
        <v>22</v>
      </c>
      <c r="X69" s="16">
        <f t="shared" si="27"/>
        <v>0</v>
      </c>
      <c r="Y69" s="16">
        <f t="shared" si="27"/>
        <v>193</v>
      </c>
      <c r="Z69" s="16">
        <f t="shared" si="27"/>
        <v>139</v>
      </c>
      <c r="AA69" s="16">
        <f t="shared" si="27"/>
        <v>130</v>
      </c>
      <c r="AB69" s="16">
        <f t="shared" si="27"/>
        <v>166</v>
      </c>
      <c r="AC69" s="179">
        <f t="shared" si="27"/>
        <v>121</v>
      </c>
      <c r="AD69" s="179">
        <f t="shared" si="27"/>
        <v>0</v>
      </c>
      <c r="AE69" s="16">
        <f t="shared" si="27"/>
        <v>0</v>
      </c>
      <c r="AF69" s="179">
        <f t="shared" si="27"/>
        <v>151</v>
      </c>
      <c r="AG69" s="16">
        <f t="shared" si="27"/>
        <v>91</v>
      </c>
      <c r="AH69" s="153">
        <f t="shared" si="27"/>
        <v>38</v>
      </c>
    </row>
    <row r="70" spans="1:34" x14ac:dyDescent="0.2">
      <c r="A70" s="245"/>
      <c r="B70" s="66" t="s">
        <v>11</v>
      </c>
      <c r="C70" s="109">
        <f t="shared" si="25"/>
        <v>895</v>
      </c>
      <c r="D70" s="183">
        <v>0</v>
      </c>
      <c r="E70" s="20">
        <v>58</v>
      </c>
      <c r="F70" s="20">
        <v>42</v>
      </c>
      <c r="G70" s="20">
        <v>57</v>
      </c>
      <c r="H70" s="180">
        <v>68</v>
      </c>
      <c r="I70" s="180">
        <v>0</v>
      </c>
      <c r="J70" s="20">
        <v>0</v>
      </c>
      <c r="K70" s="20">
        <v>27</v>
      </c>
      <c r="L70" s="180">
        <v>108</v>
      </c>
      <c r="M70" s="180">
        <v>0</v>
      </c>
      <c r="N70" s="180">
        <v>64</v>
      </c>
      <c r="O70" s="215">
        <v>68</v>
      </c>
      <c r="P70" s="215">
        <v>0</v>
      </c>
      <c r="Q70" s="24">
        <v>0</v>
      </c>
      <c r="R70" s="24">
        <v>28</v>
      </c>
      <c r="S70" s="24">
        <v>136</v>
      </c>
      <c r="T70" s="24">
        <v>37</v>
      </c>
      <c r="U70" s="24">
        <v>75</v>
      </c>
      <c r="V70" s="215">
        <v>62</v>
      </c>
      <c r="W70" s="215">
        <v>5</v>
      </c>
      <c r="X70" s="24">
        <v>0</v>
      </c>
      <c r="Y70" s="24">
        <v>60</v>
      </c>
      <c r="Z70" s="24">
        <v>47</v>
      </c>
      <c r="AA70" s="24">
        <v>74</v>
      </c>
      <c r="AB70" s="24">
        <v>92</v>
      </c>
      <c r="AC70" s="215">
        <v>40</v>
      </c>
      <c r="AD70" s="215">
        <v>0</v>
      </c>
      <c r="AE70" s="24">
        <v>0</v>
      </c>
      <c r="AF70" s="215">
        <v>38</v>
      </c>
      <c r="AG70" s="24">
        <v>6</v>
      </c>
      <c r="AH70" s="155">
        <v>2</v>
      </c>
    </row>
    <row r="71" spans="1:34" s="19" customFormat="1" x14ac:dyDescent="0.2">
      <c r="A71" s="245"/>
      <c r="B71" s="66" t="s">
        <v>10</v>
      </c>
      <c r="C71" s="109">
        <f t="shared" si="25"/>
        <v>1099</v>
      </c>
      <c r="D71" s="183">
        <v>0</v>
      </c>
      <c r="E71" s="20">
        <v>44</v>
      </c>
      <c r="F71" s="20">
        <v>69</v>
      </c>
      <c r="G71" s="20">
        <v>84</v>
      </c>
      <c r="H71" s="180">
        <v>55</v>
      </c>
      <c r="I71" s="180">
        <v>0</v>
      </c>
      <c r="J71" s="20">
        <v>0</v>
      </c>
      <c r="K71" s="20">
        <v>160</v>
      </c>
      <c r="L71" s="180">
        <v>31</v>
      </c>
      <c r="M71" s="180">
        <v>0</v>
      </c>
      <c r="N71" s="180">
        <v>70</v>
      </c>
      <c r="O71" s="215">
        <v>77</v>
      </c>
      <c r="P71" s="215">
        <v>0</v>
      </c>
      <c r="Q71" s="24">
        <v>0</v>
      </c>
      <c r="R71" s="24">
        <v>74</v>
      </c>
      <c r="S71" s="24">
        <v>26</v>
      </c>
      <c r="T71" s="24">
        <v>115</v>
      </c>
      <c r="U71" s="24">
        <v>75</v>
      </c>
      <c r="V71" s="215">
        <v>69</v>
      </c>
      <c r="W71" s="215">
        <v>17</v>
      </c>
      <c r="X71" s="24">
        <v>0</v>
      </c>
      <c r="Y71" s="24">
        <v>133</v>
      </c>
      <c r="Z71" s="24">
        <v>92</v>
      </c>
      <c r="AA71" s="24">
        <v>56</v>
      </c>
      <c r="AB71" s="24">
        <v>74</v>
      </c>
      <c r="AC71" s="215">
        <v>81</v>
      </c>
      <c r="AD71" s="215">
        <v>0</v>
      </c>
      <c r="AE71" s="24">
        <v>0</v>
      </c>
      <c r="AF71" s="215">
        <v>113</v>
      </c>
      <c r="AG71" s="24">
        <v>85</v>
      </c>
      <c r="AH71" s="155">
        <v>36</v>
      </c>
    </row>
    <row r="72" spans="1:34" s="19" customFormat="1" x14ac:dyDescent="0.2">
      <c r="A72" s="245"/>
      <c r="B72" s="65" t="s">
        <v>46</v>
      </c>
      <c r="C72" s="108">
        <f t="shared" si="25"/>
        <v>2891</v>
      </c>
      <c r="D72" s="182">
        <v>0</v>
      </c>
      <c r="E72" s="16">
        <v>136</v>
      </c>
      <c r="F72" s="16">
        <v>200</v>
      </c>
      <c r="G72" s="16">
        <v>233</v>
      </c>
      <c r="H72" s="179">
        <v>164</v>
      </c>
      <c r="I72" s="179">
        <v>0</v>
      </c>
      <c r="J72" s="16">
        <v>0</v>
      </c>
      <c r="K72" s="16">
        <v>204</v>
      </c>
      <c r="L72" s="179">
        <v>187</v>
      </c>
      <c r="M72" s="179">
        <v>0</v>
      </c>
      <c r="N72" s="179">
        <v>241</v>
      </c>
      <c r="O72" s="214">
        <v>202</v>
      </c>
      <c r="P72" s="214">
        <v>0</v>
      </c>
      <c r="Q72" s="17">
        <v>0</v>
      </c>
      <c r="R72" s="17">
        <v>180</v>
      </c>
      <c r="S72" s="17">
        <v>232</v>
      </c>
      <c r="T72" s="17">
        <v>208</v>
      </c>
      <c r="U72" s="17">
        <v>222</v>
      </c>
      <c r="V72" s="214">
        <v>235</v>
      </c>
      <c r="W72" s="214">
        <v>41</v>
      </c>
      <c r="X72" s="17">
        <v>0</v>
      </c>
      <c r="Y72" s="17">
        <v>206</v>
      </c>
      <c r="Z72" s="17">
        <v>257</v>
      </c>
      <c r="AA72" s="17">
        <v>250</v>
      </c>
      <c r="AB72" s="17">
        <v>253</v>
      </c>
      <c r="AC72" s="214">
        <v>211</v>
      </c>
      <c r="AD72" s="214">
        <v>0</v>
      </c>
      <c r="AE72" s="17">
        <v>0</v>
      </c>
      <c r="AF72" s="214">
        <v>233</v>
      </c>
      <c r="AG72" s="17">
        <v>329</v>
      </c>
      <c r="AH72" s="154">
        <v>213</v>
      </c>
    </row>
    <row r="73" spans="1:34" x14ac:dyDescent="0.2">
      <c r="A73" s="245"/>
      <c r="B73" s="65" t="s">
        <v>51</v>
      </c>
      <c r="C73" s="108">
        <f t="shared" si="25"/>
        <v>0</v>
      </c>
      <c r="D73" s="182">
        <v>0</v>
      </c>
      <c r="E73" s="16">
        <v>0</v>
      </c>
      <c r="F73" s="16">
        <v>0</v>
      </c>
      <c r="G73" s="16">
        <v>0</v>
      </c>
      <c r="H73" s="179">
        <v>0</v>
      </c>
      <c r="I73" s="179">
        <v>0</v>
      </c>
      <c r="J73" s="16">
        <v>0</v>
      </c>
      <c r="K73" s="16">
        <v>0</v>
      </c>
      <c r="L73" s="179">
        <v>0</v>
      </c>
      <c r="M73" s="179">
        <v>0</v>
      </c>
      <c r="N73" s="179">
        <v>0</v>
      </c>
      <c r="O73" s="214">
        <v>0</v>
      </c>
      <c r="P73" s="214">
        <v>0</v>
      </c>
      <c r="Q73" s="17">
        <v>0</v>
      </c>
      <c r="R73" s="17">
        <v>0</v>
      </c>
      <c r="S73" s="17">
        <v>0</v>
      </c>
      <c r="T73" s="17"/>
      <c r="U73" s="17">
        <v>0</v>
      </c>
      <c r="V73" s="214">
        <v>0</v>
      </c>
      <c r="W73" s="214">
        <v>0</v>
      </c>
      <c r="X73" s="17">
        <v>0</v>
      </c>
      <c r="Y73" s="17">
        <v>0</v>
      </c>
      <c r="Z73" s="17">
        <v>0</v>
      </c>
      <c r="AA73" s="17">
        <v>0</v>
      </c>
      <c r="AB73" s="17">
        <v>0</v>
      </c>
      <c r="AC73" s="214">
        <v>0</v>
      </c>
      <c r="AD73" s="214">
        <v>0</v>
      </c>
      <c r="AE73" s="17">
        <v>0</v>
      </c>
      <c r="AF73" s="214">
        <v>0</v>
      </c>
      <c r="AG73" s="17">
        <v>0</v>
      </c>
      <c r="AH73" s="154">
        <v>2</v>
      </c>
    </row>
    <row r="74" spans="1:34" x14ac:dyDescent="0.2">
      <c r="A74" s="245"/>
      <c r="B74" s="65" t="s">
        <v>52</v>
      </c>
      <c r="C74" s="108">
        <f t="shared" si="25"/>
        <v>9</v>
      </c>
      <c r="D74" s="182">
        <v>0</v>
      </c>
      <c r="E74" s="16">
        <v>0</v>
      </c>
      <c r="F74" s="16">
        <v>0</v>
      </c>
      <c r="G74" s="16">
        <v>0</v>
      </c>
      <c r="H74" s="179">
        <v>0</v>
      </c>
      <c r="I74" s="179">
        <v>0</v>
      </c>
      <c r="J74" s="16">
        <v>0</v>
      </c>
      <c r="K74" s="16">
        <v>0</v>
      </c>
      <c r="L74" s="179">
        <v>1</v>
      </c>
      <c r="M74" s="179">
        <v>0</v>
      </c>
      <c r="N74" s="179">
        <v>0</v>
      </c>
      <c r="O74" s="214">
        <v>0</v>
      </c>
      <c r="P74" s="214">
        <v>0</v>
      </c>
      <c r="Q74" s="17">
        <v>0</v>
      </c>
      <c r="R74" s="17">
        <v>0</v>
      </c>
      <c r="S74" s="17">
        <v>0</v>
      </c>
      <c r="T74" s="17">
        <v>3</v>
      </c>
      <c r="U74" s="17">
        <v>0</v>
      </c>
      <c r="V74" s="214">
        <v>0</v>
      </c>
      <c r="W74" s="214">
        <v>0</v>
      </c>
      <c r="X74" s="17">
        <v>0</v>
      </c>
      <c r="Y74" s="17">
        <v>5</v>
      </c>
      <c r="Z74" s="17">
        <v>0</v>
      </c>
      <c r="AA74" s="17">
        <v>0</v>
      </c>
      <c r="AB74" s="17">
        <v>0</v>
      </c>
      <c r="AC74" s="214">
        <v>0</v>
      </c>
      <c r="AD74" s="214">
        <v>0</v>
      </c>
      <c r="AE74" s="17">
        <v>0</v>
      </c>
      <c r="AF74" s="214">
        <v>0</v>
      </c>
      <c r="AG74" s="17">
        <v>1</v>
      </c>
      <c r="AH74" s="154">
        <v>6</v>
      </c>
    </row>
    <row r="75" spans="1:34" x14ac:dyDescent="0.2">
      <c r="A75" s="245"/>
      <c r="B75" s="65" t="s">
        <v>49</v>
      </c>
      <c r="C75" s="108">
        <f t="shared" si="25"/>
        <v>759</v>
      </c>
      <c r="D75" s="182">
        <v>0</v>
      </c>
      <c r="E75" s="16">
        <v>4</v>
      </c>
      <c r="F75" s="16">
        <v>94</v>
      </c>
      <c r="G75" s="16">
        <v>54</v>
      </c>
      <c r="H75" s="179">
        <v>81</v>
      </c>
      <c r="I75" s="179">
        <v>0</v>
      </c>
      <c r="J75" s="16">
        <v>0</v>
      </c>
      <c r="K75" s="16">
        <v>18</v>
      </c>
      <c r="L75" s="179">
        <v>34</v>
      </c>
      <c r="M75" s="179">
        <v>0</v>
      </c>
      <c r="N75" s="179">
        <v>84</v>
      </c>
      <c r="O75" s="214">
        <v>81</v>
      </c>
      <c r="P75" s="214">
        <v>0</v>
      </c>
      <c r="Q75" s="17">
        <v>0</v>
      </c>
      <c r="R75" s="17">
        <v>28</v>
      </c>
      <c r="S75" s="17">
        <v>102</v>
      </c>
      <c r="T75" s="17">
        <v>56</v>
      </c>
      <c r="U75" s="17">
        <v>52</v>
      </c>
      <c r="V75" s="214">
        <v>48</v>
      </c>
      <c r="W75" s="214">
        <v>15</v>
      </c>
      <c r="X75" s="17">
        <v>0</v>
      </c>
      <c r="Y75" s="17">
        <v>8</v>
      </c>
      <c r="Z75" s="17">
        <v>77</v>
      </c>
      <c r="AA75" s="17">
        <v>26</v>
      </c>
      <c r="AB75" s="17">
        <v>30</v>
      </c>
      <c r="AC75" s="214">
        <v>42</v>
      </c>
      <c r="AD75" s="214">
        <v>0</v>
      </c>
      <c r="AE75" s="17">
        <v>0</v>
      </c>
      <c r="AF75" s="214">
        <v>49</v>
      </c>
      <c r="AG75" s="17">
        <v>64</v>
      </c>
      <c r="AH75" s="154">
        <v>42</v>
      </c>
    </row>
    <row r="76" spans="1:34" ht="13.5" thickBot="1" x14ac:dyDescent="0.25">
      <c r="A76" s="245"/>
      <c r="B76" s="67" t="s">
        <v>50</v>
      </c>
      <c r="C76" s="111">
        <f t="shared" si="25"/>
        <v>2498</v>
      </c>
      <c r="D76" s="184">
        <v>0</v>
      </c>
      <c r="E76" s="44">
        <v>237</v>
      </c>
      <c r="F76" s="44">
        <v>169</v>
      </c>
      <c r="G76" s="44">
        <v>172</v>
      </c>
      <c r="H76" s="200">
        <v>191</v>
      </c>
      <c r="I76" s="200">
        <v>0</v>
      </c>
      <c r="J76" s="44">
        <v>0</v>
      </c>
      <c r="K76" s="44">
        <v>236</v>
      </c>
      <c r="L76" s="200">
        <v>146</v>
      </c>
      <c r="M76" s="200">
        <v>0</v>
      </c>
      <c r="N76" s="200">
        <v>95</v>
      </c>
      <c r="O76" s="217">
        <v>142</v>
      </c>
      <c r="P76" s="217">
        <v>0</v>
      </c>
      <c r="Q76" s="45">
        <v>0</v>
      </c>
      <c r="R76" s="45">
        <v>238</v>
      </c>
      <c r="S76" s="45">
        <v>230</v>
      </c>
      <c r="T76" s="45">
        <v>198</v>
      </c>
      <c r="U76" s="45">
        <v>162</v>
      </c>
      <c r="V76" s="217">
        <v>93</v>
      </c>
      <c r="W76" s="217">
        <v>1</v>
      </c>
      <c r="X76" s="45">
        <v>0</v>
      </c>
      <c r="Y76" s="45">
        <v>188</v>
      </c>
      <c r="Z76" s="45">
        <v>212</v>
      </c>
      <c r="AA76" s="45">
        <v>140</v>
      </c>
      <c r="AB76" s="45">
        <v>194</v>
      </c>
      <c r="AC76" s="217">
        <v>95</v>
      </c>
      <c r="AD76" s="217">
        <v>0</v>
      </c>
      <c r="AE76" s="45">
        <v>0</v>
      </c>
      <c r="AF76" s="217">
        <v>232</v>
      </c>
      <c r="AG76" s="45">
        <v>171</v>
      </c>
      <c r="AH76" s="156">
        <v>295</v>
      </c>
    </row>
    <row r="77" spans="1:34" s="21" customFormat="1" x14ac:dyDescent="0.2">
      <c r="A77" s="244" t="s">
        <v>54</v>
      </c>
      <c r="B77" s="68" t="s">
        <v>9</v>
      </c>
      <c r="C77" s="112">
        <f t="shared" ref="C77:AH84" si="28">IFERROR(C5/C65,0)</f>
        <v>0.91587729208307989</v>
      </c>
      <c r="D77" s="185">
        <f t="shared" si="28"/>
        <v>0</v>
      </c>
      <c r="E77" s="46">
        <f t="shared" si="28"/>
        <v>1.0333097094259391</v>
      </c>
      <c r="F77" s="46">
        <f t="shared" si="28"/>
        <v>0.92138364779874216</v>
      </c>
      <c r="G77" s="46">
        <f t="shared" si="28"/>
        <v>0.80097680097680102</v>
      </c>
      <c r="H77" s="201">
        <f t="shared" si="28"/>
        <v>0</v>
      </c>
      <c r="I77" s="201">
        <f t="shared" si="28"/>
        <v>0</v>
      </c>
      <c r="J77" s="46">
        <f t="shared" si="28"/>
        <v>0</v>
      </c>
      <c r="K77" s="46">
        <f t="shared" si="28"/>
        <v>1.0168502916396629</v>
      </c>
      <c r="L77" s="201">
        <f t="shared" si="28"/>
        <v>0</v>
      </c>
      <c r="M77" s="201">
        <f t="shared" si="28"/>
        <v>0</v>
      </c>
      <c r="N77" s="201">
        <f t="shared" si="28"/>
        <v>0.16518847006651885</v>
      </c>
      <c r="O77" s="201">
        <f t="shared" si="28"/>
        <v>3.2967032967032968E-2</v>
      </c>
      <c r="P77" s="201">
        <f t="shared" si="28"/>
        <v>0</v>
      </c>
      <c r="Q77" s="46">
        <f t="shared" si="28"/>
        <v>1004.5</v>
      </c>
      <c r="R77" s="46">
        <f t="shared" si="28"/>
        <v>1.1872427983539096</v>
      </c>
      <c r="S77" s="46">
        <f t="shared" si="28"/>
        <v>0.86339092872570189</v>
      </c>
      <c r="T77" s="46">
        <f t="shared" si="28"/>
        <v>0.92676923076923079</v>
      </c>
      <c r="U77" s="46">
        <f t="shared" si="28"/>
        <v>0.65297057190449748</v>
      </c>
      <c r="V77" s="201">
        <f t="shared" si="28"/>
        <v>4.9120679199514856E-2</v>
      </c>
      <c r="W77" s="201">
        <f t="shared" si="28"/>
        <v>0.24624624624624625</v>
      </c>
      <c r="X77" s="46">
        <f t="shared" si="28"/>
        <v>0</v>
      </c>
      <c r="Y77" s="46">
        <f t="shared" si="28"/>
        <v>0.88794567062818341</v>
      </c>
      <c r="Z77" s="46">
        <f t="shared" si="28"/>
        <v>0.5890251021599533</v>
      </c>
      <c r="AA77" s="46">
        <f t="shared" si="28"/>
        <v>0</v>
      </c>
      <c r="AB77" s="46">
        <f t="shared" si="28"/>
        <v>0</v>
      </c>
      <c r="AC77" s="201">
        <f t="shared" si="28"/>
        <v>0</v>
      </c>
      <c r="AD77" s="201">
        <f t="shared" si="28"/>
        <v>0</v>
      </c>
      <c r="AE77" s="46">
        <f t="shared" si="28"/>
        <v>0</v>
      </c>
      <c r="AF77" s="201">
        <f t="shared" si="28"/>
        <v>0</v>
      </c>
      <c r="AG77" s="46">
        <f t="shared" si="28"/>
        <v>0</v>
      </c>
      <c r="AH77" s="160">
        <f t="shared" si="28"/>
        <v>0</v>
      </c>
    </row>
    <row r="78" spans="1:34" x14ac:dyDescent="0.2">
      <c r="A78" s="245"/>
      <c r="B78" s="65" t="s">
        <v>45</v>
      </c>
      <c r="C78" s="113">
        <f t="shared" si="28"/>
        <v>0.7853964632059327</v>
      </c>
      <c r="D78" s="186">
        <f t="shared" si="28"/>
        <v>0</v>
      </c>
      <c r="E78" s="22">
        <f t="shared" si="28"/>
        <v>0.76530612244897955</v>
      </c>
      <c r="F78" s="22">
        <f t="shared" si="28"/>
        <v>0.74671052631578949</v>
      </c>
      <c r="G78" s="22">
        <f t="shared" si="28"/>
        <v>0.72535211267605637</v>
      </c>
      <c r="H78" s="202">
        <f t="shared" si="28"/>
        <v>0</v>
      </c>
      <c r="I78" s="202">
        <f t="shared" si="28"/>
        <v>0</v>
      </c>
      <c r="J78" s="22">
        <f t="shared" si="28"/>
        <v>0</v>
      </c>
      <c r="K78" s="22">
        <f t="shared" si="28"/>
        <v>0.78873239436619713</v>
      </c>
      <c r="L78" s="202">
        <f t="shared" si="28"/>
        <v>0</v>
      </c>
      <c r="M78" s="202">
        <f t="shared" si="28"/>
        <v>0</v>
      </c>
      <c r="N78" s="202">
        <f t="shared" si="28"/>
        <v>0</v>
      </c>
      <c r="O78" s="218">
        <f t="shared" si="28"/>
        <v>0</v>
      </c>
      <c r="P78" s="218">
        <f t="shared" si="28"/>
        <v>0</v>
      </c>
      <c r="Q78" s="25">
        <f t="shared" si="28"/>
        <v>0</v>
      </c>
      <c r="R78" s="25">
        <f t="shared" si="28"/>
        <v>1.3018480492813143</v>
      </c>
      <c r="S78" s="25">
        <f t="shared" si="28"/>
        <v>0.86327503974562803</v>
      </c>
      <c r="T78" s="25">
        <f t="shared" si="28"/>
        <v>0.95084485407066055</v>
      </c>
      <c r="U78" s="25">
        <f t="shared" si="28"/>
        <v>0.5332302936630603</v>
      </c>
      <c r="V78" s="218">
        <f t="shared" si="28"/>
        <v>0</v>
      </c>
      <c r="W78" s="218">
        <f t="shared" si="28"/>
        <v>0</v>
      </c>
      <c r="X78" s="25">
        <f t="shared" si="28"/>
        <v>0</v>
      </c>
      <c r="Y78" s="25">
        <f t="shared" si="28"/>
        <v>0.6964285714285714</v>
      </c>
      <c r="Z78" s="25">
        <f t="shared" si="28"/>
        <v>0.51863354037267084</v>
      </c>
      <c r="AA78" s="25">
        <f t="shared" si="28"/>
        <v>0</v>
      </c>
      <c r="AB78" s="25">
        <f t="shared" si="28"/>
        <v>0</v>
      </c>
      <c r="AC78" s="218">
        <f t="shared" si="28"/>
        <v>0</v>
      </c>
      <c r="AD78" s="218">
        <f t="shared" si="28"/>
        <v>0</v>
      </c>
      <c r="AE78" s="25">
        <f t="shared" si="28"/>
        <v>0</v>
      </c>
      <c r="AF78" s="218">
        <f t="shared" si="28"/>
        <v>0</v>
      </c>
      <c r="AG78" s="25">
        <f t="shared" si="28"/>
        <v>0</v>
      </c>
      <c r="AH78" s="170">
        <f t="shared" si="28"/>
        <v>0</v>
      </c>
    </row>
    <row r="79" spans="1:34" x14ac:dyDescent="0.2">
      <c r="A79" s="245"/>
      <c r="B79" s="65" t="s">
        <v>47</v>
      </c>
      <c r="C79" s="113">
        <f t="shared" si="28"/>
        <v>0.78672745694022295</v>
      </c>
      <c r="D79" s="186">
        <f t="shared" si="28"/>
        <v>0</v>
      </c>
      <c r="E79" s="22">
        <f t="shared" si="28"/>
        <v>1.03125</v>
      </c>
      <c r="F79" s="22">
        <f t="shared" si="28"/>
        <v>1.0806451612903225</v>
      </c>
      <c r="G79" s="22">
        <f t="shared" si="28"/>
        <v>0.33714285714285713</v>
      </c>
      <c r="H79" s="202">
        <f t="shared" si="28"/>
        <v>0</v>
      </c>
      <c r="I79" s="202">
        <f t="shared" si="28"/>
        <v>0</v>
      </c>
      <c r="J79" s="22">
        <f t="shared" si="28"/>
        <v>0</v>
      </c>
      <c r="K79" s="22">
        <f t="shared" si="28"/>
        <v>1.3176470588235294</v>
      </c>
      <c r="L79" s="202">
        <f t="shared" si="28"/>
        <v>0</v>
      </c>
      <c r="M79" s="202">
        <f t="shared" si="28"/>
        <v>0</v>
      </c>
      <c r="N79" s="202">
        <f t="shared" si="28"/>
        <v>0.14965986394557823</v>
      </c>
      <c r="O79" s="218">
        <f t="shared" si="28"/>
        <v>0</v>
      </c>
      <c r="P79" s="218">
        <f t="shared" si="28"/>
        <v>0</v>
      </c>
      <c r="Q79" s="25">
        <f t="shared" si="28"/>
        <v>57.5</v>
      </c>
      <c r="R79" s="25">
        <f t="shared" si="28"/>
        <v>1.3924050632911393</v>
      </c>
      <c r="S79" s="25">
        <f t="shared" si="28"/>
        <v>0.65533980582524276</v>
      </c>
      <c r="T79" s="25">
        <f t="shared" si="28"/>
        <v>1.9210526315789473</v>
      </c>
      <c r="U79" s="25">
        <f t="shared" si="28"/>
        <v>0.25221238938053098</v>
      </c>
      <c r="V79" s="218">
        <f t="shared" si="28"/>
        <v>0</v>
      </c>
      <c r="W79" s="218">
        <f t="shared" si="28"/>
        <v>0.77500000000000002</v>
      </c>
      <c r="X79" s="25">
        <f t="shared" si="28"/>
        <v>0</v>
      </c>
      <c r="Y79" s="25">
        <f t="shared" si="28"/>
        <v>0.64864864864864868</v>
      </c>
      <c r="Z79" s="25">
        <f t="shared" si="28"/>
        <v>0.8828125</v>
      </c>
      <c r="AA79" s="25">
        <f t="shared" si="28"/>
        <v>0</v>
      </c>
      <c r="AB79" s="25">
        <f t="shared" si="28"/>
        <v>0</v>
      </c>
      <c r="AC79" s="218">
        <f t="shared" si="28"/>
        <v>0</v>
      </c>
      <c r="AD79" s="218">
        <f t="shared" si="28"/>
        <v>0</v>
      </c>
      <c r="AE79" s="25">
        <f t="shared" si="28"/>
        <v>0</v>
      </c>
      <c r="AF79" s="218">
        <f t="shared" si="28"/>
        <v>0</v>
      </c>
      <c r="AG79" s="25">
        <f t="shared" si="28"/>
        <v>0</v>
      </c>
      <c r="AH79" s="170">
        <f t="shared" si="28"/>
        <v>0</v>
      </c>
    </row>
    <row r="80" spans="1:34" x14ac:dyDescent="0.2">
      <c r="A80" s="245"/>
      <c r="B80" s="65" t="s">
        <v>44</v>
      </c>
      <c r="C80" s="113">
        <f t="shared" si="28"/>
        <v>0.91731328806983514</v>
      </c>
      <c r="D80" s="186">
        <f t="shared" si="28"/>
        <v>0</v>
      </c>
      <c r="E80" s="22">
        <f t="shared" si="28"/>
        <v>1.0887096774193548</v>
      </c>
      <c r="F80" s="22">
        <f t="shared" si="28"/>
        <v>0.78521126760563376</v>
      </c>
      <c r="G80" s="22">
        <f t="shared" si="28"/>
        <v>0.84067796610169487</v>
      </c>
      <c r="H80" s="202">
        <f t="shared" si="28"/>
        <v>0</v>
      </c>
      <c r="I80" s="202">
        <f t="shared" si="28"/>
        <v>0</v>
      </c>
      <c r="J80" s="22">
        <f t="shared" si="28"/>
        <v>0</v>
      </c>
      <c r="K80" s="22">
        <f t="shared" si="28"/>
        <v>0.98101265822784811</v>
      </c>
      <c r="L80" s="202">
        <f t="shared" si="28"/>
        <v>0</v>
      </c>
      <c r="M80" s="202">
        <f t="shared" si="28"/>
        <v>0</v>
      </c>
      <c r="N80" s="202">
        <f t="shared" si="28"/>
        <v>0.49833887043189368</v>
      </c>
      <c r="O80" s="218">
        <f t="shared" si="28"/>
        <v>0</v>
      </c>
      <c r="P80" s="218">
        <f t="shared" si="28"/>
        <v>0</v>
      </c>
      <c r="Q80" s="25">
        <f t="shared" si="28"/>
        <v>0</v>
      </c>
      <c r="R80" s="25">
        <f t="shared" si="28"/>
        <v>0.88953488372093026</v>
      </c>
      <c r="S80" s="25">
        <f t="shared" si="28"/>
        <v>1.0034364261168385</v>
      </c>
      <c r="T80" s="25">
        <f t="shared" si="28"/>
        <v>1.0213523131672597</v>
      </c>
      <c r="U80" s="25">
        <f t="shared" si="28"/>
        <v>0.61695906432748537</v>
      </c>
      <c r="V80" s="218">
        <f t="shared" si="28"/>
        <v>0</v>
      </c>
      <c r="W80" s="218">
        <f t="shared" si="28"/>
        <v>0</v>
      </c>
      <c r="X80" s="25">
        <f t="shared" si="28"/>
        <v>0</v>
      </c>
      <c r="Y80" s="25">
        <f t="shared" si="28"/>
        <v>0.75914634146341464</v>
      </c>
      <c r="Z80" s="25">
        <f t="shared" si="28"/>
        <v>0.58984375</v>
      </c>
      <c r="AA80" s="25">
        <f t="shared" si="28"/>
        <v>0</v>
      </c>
      <c r="AB80" s="25">
        <f t="shared" si="28"/>
        <v>0</v>
      </c>
      <c r="AC80" s="218">
        <f t="shared" si="28"/>
        <v>0</v>
      </c>
      <c r="AD80" s="218">
        <f t="shared" si="28"/>
        <v>0</v>
      </c>
      <c r="AE80" s="25">
        <f t="shared" si="28"/>
        <v>0</v>
      </c>
      <c r="AF80" s="218">
        <f t="shared" si="28"/>
        <v>0</v>
      </c>
      <c r="AG80" s="25">
        <f t="shared" si="28"/>
        <v>0</v>
      </c>
      <c r="AH80" s="170">
        <f t="shared" si="28"/>
        <v>0</v>
      </c>
    </row>
    <row r="81" spans="1:34" x14ac:dyDescent="0.2">
      <c r="A81" s="245"/>
      <c r="B81" s="65" t="s">
        <v>48</v>
      </c>
      <c r="C81" s="113">
        <f t="shared" si="28"/>
        <v>0.78585757271815448</v>
      </c>
      <c r="D81" s="186">
        <f t="shared" si="28"/>
        <v>0</v>
      </c>
      <c r="E81" s="22">
        <f t="shared" si="28"/>
        <v>0.88235294117647056</v>
      </c>
      <c r="F81" s="22">
        <f t="shared" si="28"/>
        <v>1.072072072072072</v>
      </c>
      <c r="G81" s="22">
        <f t="shared" si="28"/>
        <v>1</v>
      </c>
      <c r="H81" s="202">
        <f t="shared" si="28"/>
        <v>0</v>
      </c>
      <c r="I81" s="202">
        <f t="shared" si="28"/>
        <v>0</v>
      </c>
      <c r="J81" s="22">
        <f t="shared" si="28"/>
        <v>0</v>
      </c>
      <c r="K81" s="22">
        <f t="shared" si="28"/>
        <v>0.76470588235294112</v>
      </c>
      <c r="L81" s="202">
        <f t="shared" si="28"/>
        <v>0</v>
      </c>
      <c r="M81" s="202">
        <f t="shared" si="28"/>
        <v>0</v>
      </c>
      <c r="N81" s="202">
        <f t="shared" si="28"/>
        <v>0.19402985074626866</v>
      </c>
      <c r="O81" s="218">
        <f t="shared" si="28"/>
        <v>0</v>
      </c>
      <c r="P81" s="218">
        <f t="shared" si="28"/>
        <v>0</v>
      </c>
      <c r="Q81" s="25">
        <f t="shared" si="28"/>
        <v>0</v>
      </c>
      <c r="R81" s="25">
        <f t="shared" si="28"/>
        <v>0.91176470588235292</v>
      </c>
      <c r="S81" s="25">
        <f t="shared" si="28"/>
        <v>0.72222222222222221</v>
      </c>
      <c r="T81" s="25">
        <f t="shared" si="28"/>
        <v>0.30263157894736842</v>
      </c>
      <c r="U81" s="25">
        <f t="shared" si="28"/>
        <v>0.28666666666666668</v>
      </c>
      <c r="V81" s="218">
        <f t="shared" si="28"/>
        <v>0</v>
      </c>
      <c r="W81" s="218">
        <f t="shared" si="28"/>
        <v>0</v>
      </c>
      <c r="X81" s="25">
        <f t="shared" si="28"/>
        <v>0</v>
      </c>
      <c r="Y81" s="25">
        <f t="shared" si="28"/>
        <v>0.7409326424870466</v>
      </c>
      <c r="Z81" s="25">
        <f t="shared" si="28"/>
        <v>0.65467625899280579</v>
      </c>
      <c r="AA81" s="25">
        <f t="shared" si="28"/>
        <v>0</v>
      </c>
      <c r="AB81" s="25">
        <f t="shared" si="28"/>
        <v>0</v>
      </c>
      <c r="AC81" s="218">
        <f t="shared" si="28"/>
        <v>0</v>
      </c>
      <c r="AD81" s="218">
        <f t="shared" si="28"/>
        <v>0</v>
      </c>
      <c r="AE81" s="25">
        <f t="shared" si="28"/>
        <v>0</v>
      </c>
      <c r="AF81" s="218">
        <f t="shared" si="28"/>
        <v>0</v>
      </c>
      <c r="AG81" s="25">
        <f t="shared" si="28"/>
        <v>0</v>
      </c>
      <c r="AH81" s="170">
        <f t="shared" si="28"/>
        <v>0</v>
      </c>
    </row>
    <row r="82" spans="1:34" x14ac:dyDescent="0.2">
      <c r="A82" s="245"/>
      <c r="B82" s="66" t="s">
        <v>11</v>
      </c>
      <c r="C82" s="113">
        <f t="shared" si="28"/>
        <v>0.70726256983240221</v>
      </c>
      <c r="D82" s="186">
        <f t="shared" si="28"/>
        <v>0</v>
      </c>
      <c r="E82" s="22">
        <f t="shared" si="28"/>
        <v>0.34482758620689657</v>
      </c>
      <c r="F82" s="22">
        <f t="shared" si="28"/>
        <v>1.2142857142857142</v>
      </c>
      <c r="G82" s="22">
        <f t="shared" si="28"/>
        <v>0.94736842105263153</v>
      </c>
      <c r="H82" s="202">
        <f t="shared" si="28"/>
        <v>0</v>
      </c>
      <c r="I82" s="202">
        <f t="shared" si="28"/>
        <v>0</v>
      </c>
      <c r="J82" s="22">
        <f t="shared" si="28"/>
        <v>0</v>
      </c>
      <c r="K82" s="22">
        <f t="shared" si="28"/>
        <v>1.6296296296296295</v>
      </c>
      <c r="L82" s="202">
        <f t="shared" si="28"/>
        <v>0</v>
      </c>
      <c r="M82" s="202">
        <f t="shared" si="28"/>
        <v>0</v>
      </c>
      <c r="N82" s="202">
        <f t="shared" si="28"/>
        <v>0.1875</v>
      </c>
      <c r="O82" s="202">
        <f t="shared" si="28"/>
        <v>0</v>
      </c>
      <c r="P82" s="202">
        <f t="shared" si="28"/>
        <v>0</v>
      </c>
      <c r="Q82" s="22">
        <f t="shared" si="28"/>
        <v>0</v>
      </c>
      <c r="R82" s="22">
        <f t="shared" si="28"/>
        <v>1.6071428571428572</v>
      </c>
      <c r="S82" s="22">
        <f t="shared" si="28"/>
        <v>0.17647058823529413</v>
      </c>
      <c r="T82" s="22">
        <f t="shared" si="28"/>
        <v>0.54054054054054057</v>
      </c>
      <c r="U82" s="22">
        <f t="shared" si="28"/>
        <v>0.53333333333333333</v>
      </c>
      <c r="V82" s="202">
        <f t="shared" si="28"/>
        <v>0</v>
      </c>
      <c r="W82" s="202">
        <f t="shared" si="28"/>
        <v>0</v>
      </c>
      <c r="X82" s="22">
        <f t="shared" si="28"/>
        <v>0</v>
      </c>
      <c r="Y82" s="22">
        <f t="shared" si="28"/>
        <v>1.0833333333333333</v>
      </c>
      <c r="Z82" s="22">
        <f t="shared" si="28"/>
        <v>0.53191489361702127</v>
      </c>
      <c r="AA82" s="22">
        <f t="shared" si="28"/>
        <v>0</v>
      </c>
      <c r="AB82" s="22">
        <f t="shared" si="28"/>
        <v>0</v>
      </c>
      <c r="AC82" s="202">
        <f t="shared" si="28"/>
        <v>0</v>
      </c>
      <c r="AD82" s="202">
        <f t="shared" si="28"/>
        <v>0</v>
      </c>
      <c r="AE82" s="22">
        <f t="shared" si="28"/>
        <v>0</v>
      </c>
      <c r="AF82" s="202">
        <f t="shared" si="28"/>
        <v>0</v>
      </c>
      <c r="AG82" s="22">
        <f t="shared" si="28"/>
        <v>0</v>
      </c>
      <c r="AH82" s="157">
        <f t="shared" si="28"/>
        <v>0</v>
      </c>
    </row>
    <row r="83" spans="1:34" s="19" customFormat="1" x14ac:dyDescent="0.2">
      <c r="A83" s="245"/>
      <c r="B83" s="66" t="s">
        <v>10</v>
      </c>
      <c r="C83" s="114">
        <f t="shared" si="28"/>
        <v>0.84986351228389445</v>
      </c>
      <c r="D83" s="187">
        <f t="shared" si="28"/>
        <v>0</v>
      </c>
      <c r="E83" s="23">
        <f t="shared" si="28"/>
        <v>1.5909090909090908</v>
      </c>
      <c r="F83" s="23">
        <f t="shared" si="28"/>
        <v>0.98550724637681164</v>
      </c>
      <c r="G83" s="23">
        <f t="shared" si="28"/>
        <v>1.0357142857142858</v>
      </c>
      <c r="H83" s="203">
        <f t="shared" si="28"/>
        <v>0</v>
      </c>
      <c r="I83" s="203">
        <f t="shared" si="28"/>
        <v>0</v>
      </c>
      <c r="J83" s="23">
        <f t="shared" si="28"/>
        <v>0</v>
      </c>
      <c r="K83" s="23">
        <f t="shared" si="28"/>
        <v>0.61875000000000002</v>
      </c>
      <c r="L83" s="203">
        <f t="shared" si="28"/>
        <v>0</v>
      </c>
      <c r="M83" s="203">
        <f t="shared" si="28"/>
        <v>0</v>
      </c>
      <c r="N83" s="203">
        <f t="shared" si="28"/>
        <v>0.2</v>
      </c>
      <c r="O83" s="219">
        <f t="shared" si="28"/>
        <v>0</v>
      </c>
      <c r="P83" s="219">
        <f t="shared" si="28"/>
        <v>0</v>
      </c>
      <c r="Q83" s="26">
        <f t="shared" si="28"/>
        <v>0</v>
      </c>
      <c r="R83" s="26">
        <f t="shared" si="28"/>
        <v>0.64864864864864868</v>
      </c>
      <c r="S83" s="26">
        <f t="shared" si="28"/>
        <v>3.5769230769230771</v>
      </c>
      <c r="T83" s="26">
        <f t="shared" si="28"/>
        <v>0.22608695652173913</v>
      </c>
      <c r="U83" s="26">
        <f t="shared" si="28"/>
        <v>0.04</v>
      </c>
      <c r="V83" s="219">
        <f t="shared" si="28"/>
        <v>0</v>
      </c>
      <c r="W83" s="219">
        <f t="shared" si="28"/>
        <v>0</v>
      </c>
      <c r="X83" s="26">
        <f t="shared" si="28"/>
        <v>0</v>
      </c>
      <c r="Y83" s="26">
        <f t="shared" si="28"/>
        <v>0.5864661654135338</v>
      </c>
      <c r="Z83" s="26">
        <f t="shared" si="28"/>
        <v>0.71739130434782605</v>
      </c>
      <c r="AA83" s="26">
        <f t="shared" si="28"/>
        <v>0</v>
      </c>
      <c r="AB83" s="26">
        <f t="shared" si="28"/>
        <v>0</v>
      </c>
      <c r="AC83" s="219">
        <f t="shared" si="28"/>
        <v>0</v>
      </c>
      <c r="AD83" s="219">
        <f t="shared" si="28"/>
        <v>0</v>
      </c>
      <c r="AE83" s="26">
        <f t="shared" si="28"/>
        <v>0</v>
      </c>
      <c r="AF83" s="219">
        <f t="shared" si="28"/>
        <v>0</v>
      </c>
      <c r="AG83" s="26">
        <f t="shared" si="28"/>
        <v>0</v>
      </c>
      <c r="AH83" s="171">
        <f t="shared" si="28"/>
        <v>0</v>
      </c>
    </row>
    <row r="84" spans="1:34" s="19" customFormat="1" x14ac:dyDescent="0.2">
      <c r="A84" s="245"/>
      <c r="B84" s="65" t="s">
        <v>46</v>
      </c>
      <c r="C84" s="114">
        <f t="shared" si="28"/>
        <v>1.0785195434105845</v>
      </c>
      <c r="D84" s="187">
        <f t="shared" si="28"/>
        <v>0</v>
      </c>
      <c r="E84" s="23">
        <f t="shared" si="28"/>
        <v>1.7794117647058822</v>
      </c>
      <c r="F84" s="23">
        <f t="shared" si="28"/>
        <v>1.1499999999999999</v>
      </c>
      <c r="G84" s="23">
        <f t="shared" si="28"/>
        <v>0.84978540772532185</v>
      </c>
      <c r="H84" s="203">
        <f t="shared" si="28"/>
        <v>0</v>
      </c>
      <c r="I84" s="203">
        <f t="shared" si="28"/>
        <v>0</v>
      </c>
      <c r="J84" s="23">
        <f t="shared" si="28"/>
        <v>0</v>
      </c>
      <c r="K84" s="23">
        <f t="shared" si="28"/>
        <v>1.107843137254902</v>
      </c>
      <c r="L84" s="203">
        <f t="shared" si="28"/>
        <v>0</v>
      </c>
      <c r="M84" s="203">
        <f t="shared" si="28"/>
        <v>0</v>
      </c>
      <c r="N84" s="203">
        <f t="shared" si="28"/>
        <v>0.41493775933609961</v>
      </c>
      <c r="O84" s="219">
        <f t="shared" si="28"/>
        <v>0</v>
      </c>
      <c r="P84" s="219">
        <f t="shared" si="28"/>
        <v>0</v>
      </c>
      <c r="Q84" s="26">
        <f t="shared" si="28"/>
        <v>0</v>
      </c>
      <c r="R84" s="26">
        <f t="shared" si="28"/>
        <v>1.4666666666666666</v>
      </c>
      <c r="S84" s="26">
        <f t="shared" si="28"/>
        <v>1.0818965517241379</v>
      </c>
      <c r="T84" s="26">
        <f t="shared" si="28"/>
        <v>0.48076923076923078</v>
      </c>
      <c r="U84" s="26">
        <f t="shared" si="28"/>
        <v>0.83333333333333337</v>
      </c>
      <c r="V84" s="219">
        <f t="shared" si="28"/>
        <v>0.21276595744680851</v>
      </c>
      <c r="W84" s="219">
        <f t="shared" si="28"/>
        <v>0</v>
      </c>
      <c r="X84" s="26">
        <f t="shared" si="28"/>
        <v>0</v>
      </c>
      <c r="Y84" s="26">
        <f t="shared" si="28"/>
        <v>0.91747572815533984</v>
      </c>
      <c r="Z84" s="26">
        <f t="shared" si="28"/>
        <v>0.48638132295719844</v>
      </c>
      <c r="AA84" s="26">
        <f t="shared" si="28"/>
        <v>0</v>
      </c>
      <c r="AB84" s="26">
        <f t="shared" si="28"/>
        <v>0</v>
      </c>
      <c r="AC84" s="219">
        <f t="shared" si="28"/>
        <v>0</v>
      </c>
      <c r="AD84" s="219">
        <f t="shared" si="28"/>
        <v>0</v>
      </c>
      <c r="AE84" s="26">
        <f t="shared" si="28"/>
        <v>0</v>
      </c>
      <c r="AF84" s="219">
        <f t="shared" si="28"/>
        <v>0</v>
      </c>
      <c r="AG84" s="26">
        <f t="shared" si="28"/>
        <v>0</v>
      </c>
      <c r="AH84" s="171">
        <f t="shared" ref="AH84" si="29">IFERROR(AH12/AH72,0)</f>
        <v>0</v>
      </c>
    </row>
    <row r="85" spans="1:34" x14ac:dyDescent="0.2">
      <c r="A85" s="245"/>
      <c r="B85" s="65" t="s">
        <v>51</v>
      </c>
      <c r="C85" s="113">
        <f t="shared" ref="C85:AH88" si="30">IFERROR(C13/C73,0)</f>
        <v>0</v>
      </c>
      <c r="D85" s="186">
        <f t="shared" si="30"/>
        <v>0</v>
      </c>
      <c r="E85" s="22">
        <f t="shared" si="30"/>
        <v>0</v>
      </c>
      <c r="F85" s="22">
        <f t="shared" si="30"/>
        <v>0</v>
      </c>
      <c r="G85" s="22">
        <f t="shared" si="30"/>
        <v>0</v>
      </c>
      <c r="H85" s="202">
        <f t="shared" si="30"/>
        <v>0</v>
      </c>
      <c r="I85" s="202">
        <f t="shared" si="30"/>
        <v>0</v>
      </c>
      <c r="J85" s="22">
        <f t="shared" si="30"/>
        <v>0</v>
      </c>
      <c r="K85" s="22">
        <f t="shared" si="30"/>
        <v>0</v>
      </c>
      <c r="L85" s="202">
        <f t="shared" si="30"/>
        <v>0</v>
      </c>
      <c r="M85" s="202">
        <f t="shared" si="30"/>
        <v>0</v>
      </c>
      <c r="N85" s="202">
        <f t="shared" si="30"/>
        <v>0</v>
      </c>
      <c r="O85" s="218">
        <f t="shared" si="30"/>
        <v>0</v>
      </c>
      <c r="P85" s="218">
        <f t="shared" si="30"/>
        <v>0</v>
      </c>
      <c r="Q85" s="25">
        <f t="shared" si="30"/>
        <v>0</v>
      </c>
      <c r="R85" s="25">
        <f t="shared" si="30"/>
        <v>0</v>
      </c>
      <c r="S85" s="25">
        <f t="shared" si="30"/>
        <v>0</v>
      </c>
      <c r="T85" s="25">
        <f t="shared" si="30"/>
        <v>0</v>
      </c>
      <c r="U85" s="25">
        <f t="shared" si="30"/>
        <v>0</v>
      </c>
      <c r="V85" s="218">
        <f t="shared" si="30"/>
        <v>0</v>
      </c>
      <c r="W85" s="218">
        <f t="shared" si="30"/>
        <v>0</v>
      </c>
      <c r="X85" s="25">
        <f t="shared" si="30"/>
        <v>0</v>
      </c>
      <c r="Y85" s="25">
        <f t="shared" si="30"/>
        <v>0</v>
      </c>
      <c r="Z85" s="25">
        <f t="shared" si="30"/>
        <v>0</v>
      </c>
      <c r="AA85" s="25">
        <f t="shared" si="30"/>
        <v>0</v>
      </c>
      <c r="AB85" s="25">
        <f t="shared" si="30"/>
        <v>0</v>
      </c>
      <c r="AC85" s="218">
        <f t="shared" si="30"/>
        <v>0</v>
      </c>
      <c r="AD85" s="218">
        <f t="shared" si="30"/>
        <v>0</v>
      </c>
      <c r="AE85" s="25">
        <f t="shared" si="30"/>
        <v>0</v>
      </c>
      <c r="AF85" s="218">
        <f t="shared" si="30"/>
        <v>0</v>
      </c>
      <c r="AG85" s="25">
        <f t="shared" si="30"/>
        <v>0</v>
      </c>
      <c r="AH85" s="170">
        <f t="shared" si="30"/>
        <v>0</v>
      </c>
    </row>
    <row r="86" spans="1:34" x14ac:dyDescent="0.2">
      <c r="A86" s="245"/>
      <c r="B86" s="65" t="s">
        <v>52</v>
      </c>
      <c r="C86" s="113">
        <f t="shared" si="30"/>
        <v>3.4444444444444446</v>
      </c>
      <c r="D86" s="186">
        <f t="shared" si="30"/>
        <v>0</v>
      </c>
      <c r="E86" s="22">
        <f t="shared" si="30"/>
        <v>0</v>
      </c>
      <c r="F86" s="22">
        <f t="shared" si="30"/>
        <v>0</v>
      </c>
      <c r="G86" s="22">
        <f t="shared" si="30"/>
        <v>0</v>
      </c>
      <c r="H86" s="202">
        <f t="shared" si="30"/>
        <v>0</v>
      </c>
      <c r="I86" s="202">
        <f t="shared" si="30"/>
        <v>0</v>
      </c>
      <c r="J86" s="22">
        <f t="shared" si="30"/>
        <v>0</v>
      </c>
      <c r="K86" s="22">
        <f t="shared" si="30"/>
        <v>0</v>
      </c>
      <c r="L86" s="202">
        <f t="shared" si="30"/>
        <v>0</v>
      </c>
      <c r="M86" s="202">
        <f t="shared" si="30"/>
        <v>0</v>
      </c>
      <c r="N86" s="202">
        <f t="shared" si="30"/>
        <v>0</v>
      </c>
      <c r="O86" s="218">
        <f t="shared" si="30"/>
        <v>0</v>
      </c>
      <c r="P86" s="218">
        <f t="shared" si="30"/>
        <v>0</v>
      </c>
      <c r="Q86" s="25">
        <f t="shared" si="30"/>
        <v>0</v>
      </c>
      <c r="R86" s="25">
        <f t="shared" si="30"/>
        <v>0</v>
      </c>
      <c r="S86" s="25">
        <f t="shared" si="30"/>
        <v>0</v>
      </c>
      <c r="T86" s="25">
        <f t="shared" si="30"/>
        <v>0</v>
      </c>
      <c r="U86" s="25">
        <f t="shared" si="30"/>
        <v>0</v>
      </c>
      <c r="V86" s="218">
        <f t="shared" si="30"/>
        <v>0</v>
      </c>
      <c r="W86" s="218">
        <f t="shared" si="30"/>
        <v>0</v>
      </c>
      <c r="X86" s="25">
        <f t="shared" si="30"/>
        <v>0</v>
      </c>
      <c r="Y86" s="25">
        <f t="shared" si="30"/>
        <v>3</v>
      </c>
      <c r="Z86" s="25">
        <f t="shared" si="30"/>
        <v>0</v>
      </c>
      <c r="AA86" s="25">
        <f t="shared" si="30"/>
        <v>0</v>
      </c>
      <c r="AB86" s="25">
        <f t="shared" si="30"/>
        <v>0</v>
      </c>
      <c r="AC86" s="218">
        <f t="shared" si="30"/>
        <v>0</v>
      </c>
      <c r="AD86" s="218">
        <f t="shared" si="30"/>
        <v>0</v>
      </c>
      <c r="AE86" s="25">
        <f t="shared" si="30"/>
        <v>0</v>
      </c>
      <c r="AF86" s="218">
        <f t="shared" si="30"/>
        <v>0</v>
      </c>
      <c r="AG86" s="25">
        <f t="shared" si="30"/>
        <v>0</v>
      </c>
      <c r="AH86" s="170">
        <f t="shared" si="30"/>
        <v>0</v>
      </c>
    </row>
    <row r="87" spans="1:34" x14ac:dyDescent="0.2">
      <c r="A87" s="245"/>
      <c r="B87" s="65" t="s">
        <v>49</v>
      </c>
      <c r="C87" s="113">
        <f t="shared" si="30"/>
        <v>1.2714097496706191</v>
      </c>
      <c r="D87" s="186">
        <f t="shared" si="30"/>
        <v>0</v>
      </c>
      <c r="E87" s="22">
        <f t="shared" si="30"/>
        <v>25.5</v>
      </c>
      <c r="F87" s="22">
        <f t="shared" si="30"/>
        <v>0.42553191489361702</v>
      </c>
      <c r="G87" s="22">
        <f t="shared" si="30"/>
        <v>1.0555555555555556</v>
      </c>
      <c r="H87" s="202">
        <f t="shared" si="30"/>
        <v>0</v>
      </c>
      <c r="I87" s="202">
        <f t="shared" si="30"/>
        <v>0</v>
      </c>
      <c r="J87" s="22">
        <f t="shared" si="30"/>
        <v>0</v>
      </c>
      <c r="K87" s="22">
        <f t="shared" si="30"/>
        <v>2.7222222222222223</v>
      </c>
      <c r="L87" s="202">
        <f t="shared" si="30"/>
        <v>0</v>
      </c>
      <c r="M87" s="202">
        <f t="shared" si="30"/>
        <v>0</v>
      </c>
      <c r="N87" s="202">
        <f t="shared" si="30"/>
        <v>0</v>
      </c>
      <c r="O87" s="218">
        <f t="shared" si="30"/>
        <v>0</v>
      </c>
      <c r="P87" s="218">
        <f t="shared" si="30"/>
        <v>0</v>
      </c>
      <c r="Q87" s="25">
        <f t="shared" si="30"/>
        <v>0</v>
      </c>
      <c r="R87" s="25">
        <f t="shared" si="30"/>
        <v>3.0714285714285716</v>
      </c>
      <c r="S87" s="25">
        <f t="shared" si="30"/>
        <v>0.96078431372549022</v>
      </c>
      <c r="T87" s="25">
        <f t="shared" si="30"/>
        <v>1.5178571428571428</v>
      </c>
      <c r="U87" s="25">
        <f t="shared" si="30"/>
        <v>1.3653846153846154</v>
      </c>
      <c r="V87" s="218">
        <f t="shared" si="30"/>
        <v>0</v>
      </c>
      <c r="W87" s="218">
        <f t="shared" si="30"/>
        <v>0</v>
      </c>
      <c r="X87" s="25">
        <f t="shared" si="30"/>
        <v>0</v>
      </c>
      <c r="Y87" s="25">
        <f t="shared" si="30"/>
        <v>12.125</v>
      </c>
      <c r="Z87" s="25">
        <f t="shared" si="30"/>
        <v>0.59740259740259738</v>
      </c>
      <c r="AA87" s="25">
        <f t="shared" si="30"/>
        <v>0</v>
      </c>
      <c r="AB87" s="25">
        <f t="shared" si="30"/>
        <v>0</v>
      </c>
      <c r="AC87" s="218">
        <f t="shared" si="30"/>
        <v>0</v>
      </c>
      <c r="AD87" s="218">
        <f t="shared" si="30"/>
        <v>0</v>
      </c>
      <c r="AE87" s="25">
        <f t="shared" si="30"/>
        <v>0</v>
      </c>
      <c r="AF87" s="218">
        <f t="shared" si="30"/>
        <v>0</v>
      </c>
      <c r="AG87" s="25">
        <f t="shared" si="30"/>
        <v>0</v>
      </c>
      <c r="AH87" s="170">
        <f t="shared" si="30"/>
        <v>0</v>
      </c>
    </row>
    <row r="88" spans="1:34" ht="13.5" thickBot="1" x14ac:dyDescent="0.25">
      <c r="A88" s="246"/>
      <c r="B88" s="69" t="s">
        <v>50</v>
      </c>
      <c r="C88" s="115">
        <f t="shared" si="30"/>
        <v>1.2714171337069655</v>
      </c>
      <c r="D88" s="188">
        <f t="shared" si="30"/>
        <v>0</v>
      </c>
      <c r="E88" s="51">
        <f t="shared" si="30"/>
        <v>0.86075949367088611</v>
      </c>
      <c r="F88" s="51">
        <f t="shared" si="30"/>
        <v>1.5680473372781065</v>
      </c>
      <c r="G88" s="51">
        <f t="shared" si="30"/>
        <v>1.1337209302325582</v>
      </c>
      <c r="H88" s="204">
        <f t="shared" si="30"/>
        <v>0</v>
      </c>
      <c r="I88" s="204">
        <f t="shared" si="30"/>
        <v>0</v>
      </c>
      <c r="J88" s="51">
        <f t="shared" si="30"/>
        <v>0</v>
      </c>
      <c r="K88" s="51">
        <f t="shared" si="30"/>
        <v>1.4279661016949152</v>
      </c>
      <c r="L88" s="204">
        <f t="shared" si="30"/>
        <v>0</v>
      </c>
      <c r="M88" s="204">
        <f t="shared" si="30"/>
        <v>0</v>
      </c>
      <c r="N88" s="204">
        <f t="shared" si="30"/>
        <v>0</v>
      </c>
      <c r="O88" s="220">
        <f t="shared" si="30"/>
        <v>0.3380281690140845</v>
      </c>
      <c r="P88" s="220">
        <f t="shared" si="30"/>
        <v>0</v>
      </c>
      <c r="Q88" s="52">
        <f t="shared" si="30"/>
        <v>0</v>
      </c>
      <c r="R88" s="52">
        <f t="shared" si="30"/>
        <v>1</v>
      </c>
      <c r="S88" s="52">
        <f t="shared" si="30"/>
        <v>0.70869565217391306</v>
      </c>
      <c r="T88" s="52">
        <f t="shared" si="30"/>
        <v>1.1212121212121211</v>
      </c>
      <c r="U88" s="52">
        <f t="shared" si="30"/>
        <v>1.6111111111111112</v>
      </c>
      <c r="V88" s="220">
        <f t="shared" si="30"/>
        <v>0.33333333333333331</v>
      </c>
      <c r="W88" s="220">
        <f t="shared" si="30"/>
        <v>51</v>
      </c>
      <c r="X88" s="52">
        <f t="shared" si="30"/>
        <v>0</v>
      </c>
      <c r="Y88" s="52">
        <f t="shared" si="30"/>
        <v>1.5797872340425532</v>
      </c>
      <c r="Z88" s="52">
        <f t="shared" si="30"/>
        <v>0.660377358490566</v>
      </c>
      <c r="AA88" s="52">
        <f t="shared" si="30"/>
        <v>0</v>
      </c>
      <c r="AB88" s="52">
        <f t="shared" si="30"/>
        <v>0</v>
      </c>
      <c r="AC88" s="220">
        <f t="shared" si="30"/>
        <v>0</v>
      </c>
      <c r="AD88" s="220">
        <f t="shared" si="30"/>
        <v>0</v>
      </c>
      <c r="AE88" s="52">
        <f t="shared" si="30"/>
        <v>0</v>
      </c>
      <c r="AF88" s="220">
        <f t="shared" si="30"/>
        <v>0</v>
      </c>
      <c r="AG88" s="52">
        <f t="shared" si="30"/>
        <v>0</v>
      </c>
      <c r="AH88" s="172">
        <f t="shared" si="30"/>
        <v>0</v>
      </c>
    </row>
    <row r="90" spans="1:34" ht="13.5" thickBot="1" x14ac:dyDescent="0.25">
      <c r="B90" s="12"/>
      <c r="D90" s="13" t="s">
        <v>65</v>
      </c>
      <c r="H90" s="13" t="s">
        <v>66</v>
      </c>
      <c r="I90" s="13" t="s">
        <v>67</v>
      </c>
      <c r="L90" s="13" t="s">
        <v>65</v>
      </c>
      <c r="M90" s="13" t="s">
        <v>65</v>
      </c>
      <c r="N90" s="13" t="s">
        <v>65</v>
      </c>
      <c r="O90" s="13" t="s">
        <v>66</v>
      </c>
      <c r="P90" s="13" t="s">
        <v>67</v>
      </c>
      <c r="V90" s="13" t="s">
        <v>66</v>
      </c>
      <c r="W90" s="13" t="s">
        <v>67</v>
      </c>
      <c r="AC90" s="13" t="s">
        <v>66</v>
      </c>
      <c r="AD90" s="13" t="s">
        <v>67</v>
      </c>
      <c r="AF90" s="13" t="s">
        <v>65</v>
      </c>
    </row>
    <row r="91" spans="1:34" ht="13.5" thickBot="1" x14ac:dyDescent="0.25">
      <c r="A91" s="247" t="s">
        <v>62</v>
      </c>
      <c r="B91" s="248"/>
      <c r="C91" s="106" t="s">
        <v>8</v>
      </c>
      <c r="D91" s="235" t="s">
        <v>13</v>
      </c>
      <c r="E91" s="224" t="s">
        <v>14</v>
      </c>
      <c r="F91" s="224" t="s">
        <v>15</v>
      </c>
      <c r="G91" s="224" t="s">
        <v>16</v>
      </c>
      <c r="H91" s="224" t="s">
        <v>17</v>
      </c>
      <c r="I91" s="224" t="s">
        <v>18</v>
      </c>
      <c r="J91" s="224" t="s">
        <v>19</v>
      </c>
      <c r="K91" s="224" t="s">
        <v>20</v>
      </c>
      <c r="L91" s="224" t="s">
        <v>21</v>
      </c>
      <c r="M91" s="224" t="s">
        <v>22</v>
      </c>
      <c r="N91" s="224" t="s">
        <v>23</v>
      </c>
      <c r="O91" s="224" t="s">
        <v>24</v>
      </c>
      <c r="P91" s="224" t="s">
        <v>25</v>
      </c>
      <c r="Q91" s="224" t="s">
        <v>26</v>
      </c>
      <c r="R91" s="224" t="s">
        <v>27</v>
      </c>
      <c r="S91" s="224" t="s">
        <v>28</v>
      </c>
      <c r="T91" s="224" t="s">
        <v>29</v>
      </c>
      <c r="U91" s="224" t="s">
        <v>30</v>
      </c>
      <c r="V91" s="224" t="s">
        <v>31</v>
      </c>
      <c r="W91" s="224" t="s">
        <v>32</v>
      </c>
      <c r="X91" s="224" t="s">
        <v>33</v>
      </c>
      <c r="Y91" s="98" t="s">
        <v>34</v>
      </c>
      <c r="Z91" s="42" t="s">
        <v>35</v>
      </c>
      <c r="AA91" s="42" t="s">
        <v>36</v>
      </c>
      <c r="AB91" s="42" t="s">
        <v>37</v>
      </c>
      <c r="AC91" s="42" t="s">
        <v>38</v>
      </c>
      <c r="AD91" s="42" t="s">
        <v>39</v>
      </c>
      <c r="AE91" s="42" t="s">
        <v>40</v>
      </c>
      <c r="AF91" s="42" t="s">
        <v>41</v>
      </c>
      <c r="AG91" s="42" t="s">
        <v>42</v>
      </c>
      <c r="AH91" s="79" t="s">
        <v>43</v>
      </c>
    </row>
    <row r="92" spans="1:34" s="27" customFormat="1" x14ac:dyDescent="0.2">
      <c r="A92" s="249" t="s">
        <v>57</v>
      </c>
      <c r="B92" s="90" t="s">
        <v>9</v>
      </c>
      <c r="C92" s="120">
        <f>SUM(D92:AH92)</f>
        <v>42696400</v>
      </c>
      <c r="D92" s="237">
        <f t="shared" ref="D92:AH92" si="31">D95+D93+D99+D94+D96+D102+D103+D100+D101</f>
        <v>961700</v>
      </c>
      <c r="E92" s="227">
        <f t="shared" si="31"/>
        <v>2534800</v>
      </c>
      <c r="F92" s="227">
        <f t="shared" si="31"/>
        <v>3068400</v>
      </c>
      <c r="G92" s="227">
        <f t="shared" si="31"/>
        <v>3223900</v>
      </c>
      <c r="H92" s="225">
        <f t="shared" si="31"/>
        <v>1929300</v>
      </c>
      <c r="I92" s="225">
        <f t="shared" si="31"/>
        <v>542000</v>
      </c>
      <c r="J92" s="227">
        <f t="shared" si="31"/>
        <v>1776900</v>
      </c>
      <c r="K92" s="227">
        <f t="shared" si="31"/>
        <v>2957400</v>
      </c>
      <c r="L92" s="225">
        <f t="shared" si="31"/>
        <v>425800</v>
      </c>
      <c r="M92" s="225">
        <f t="shared" si="31"/>
        <v>566400</v>
      </c>
      <c r="N92" s="225">
        <f t="shared" si="31"/>
        <v>876900</v>
      </c>
      <c r="O92" s="225">
        <f t="shared" si="31"/>
        <v>1086900</v>
      </c>
      <c r="P92" s="225">
        <f t="shared" si="31"/>
        <v>269300</v>
      </c>
      <c r="Q92" s="227">
        <f t="shared" si="31"/>
        <v>2357400</v>
      </c>
      <c r="R92" s="227">
        <f t="shared" si="31"/>
        <v>3095900</v>
      </c>
      <c r="S92" s="227">
        <f t="shared" si="31"/>
        <v>3246900</v>
      </c>
      <c r="T92" s="227">
        <f t="shared" si="31"/>
        <v>3198600</v>
      </c>
      <c r="U92" s="227">
        <f t="shared" si="31"/>
        <v>2852700</v>
      </c>
      <c r="V92" s="225">
        <f t="shared" si="31"/>
        <v>1986400</v>
      </c>
      <c r="W92" s="225">
        <f t="shared" si="31"/>
        <v>713400</v>
      </c>
      <c r="X92" s="227">
        <f t="shared" si="31"/>
        <v>2045200</v>
      </c>
      <c r="Y92" s="91">
        <f t="shared" si="31"/>
        <v>2980200</v>
      </c>
      <c r="Z92" s="92">
        <f t="shared" si="31"/>
        <v>0</v>
      </c>
      <c r="AA92" s="92">
        <f t="shared" si="31"/>
        <v>0</v>
      </c>
      <c r="AB92" s="92">
        <f t="shared" si="31"/>
        <v>0</v>
      </c>
      <c r="AC92" s="205">
        <f t="shared" si="31"/>
        <v>0</v>
      </c>
      <c r="AD92" s="205">
        <f t="shared" si="31"/>
        <v>0</v>
      </c>
      <c r="AE92" s="92">
        <f t="shared" si="31"/>
        <v>0</v>
      </c>
      <c r="AF92" s="205">
        <f t="shared" si="31"/>
        <v>0</v>
      </c>
      <c r="AG92" s="92">
        <f t="shared" si="31"/>
        <v>0</v>
      </c>
      <c r="AH92" s="162">
        <f t="shared" si="31"/>
        <v>0</v>
      </c>
    </row>
    <row r="93" spans="1:34" s="18" customFormat="1" ht="15" x14ac:dyDescent="0.2">
      <c r="A93" s="239"/>
      <c r="B93" s="82" t="s">
        <v>45</v>
      </c>
      <c r="C93" s="121">
        <f>SUM(D93:AH93)</f>
        <v>13196800</v>
      </c>
      <c r="D93" s="230">
        <v>475200</v>
      </c>
      <c r="E93" s="226">
        <v>936300</v>
      </c>
      <c r="F93" s="226">
        <v>929600</v>
      </c>
      <c r="G93" s="226">
        <v>1292100</v>
      </c>
      <c r="H93" s="231">
        <v>587100</v>
      </c>
      <c r="I93" s="231">
        <v>87000</v>
      </c>
      <c r="J93" s="226">
        <v>549600</v>
      </c>
      <c r="K93" s="226">
        <v>1025300</v>
      </c>
      <c r="L93" s="231">
        <v>119100</v>
      </c>
      <c r="M93" s="231">
        <v>148200</v>
      </c>
      <c r="N93" s="231">
        <v>156500</v>
      </c>
      <c r="O93" s="231">
        <v>156200</v>
      </c>
      <c r="P93" s="231">
        <v>107100</v>
      </c>
      <c r="Q93" s="226">
        <v>743500</v>
      </c>
      <c r="R93" s="226">
        <v>962500</v>
      </c>
      <c r="S93" s="226">
        <v>914500</v>
      </c>
      <c r="T93" s="226">
        <v>1223600</v>
      </c>
      <c r="U93" s="226">
        <v>789900</v>
      </c>
      <c r="V93" s="231">
        <v>599800</v>
      </c>
      <c r="W93" s="231">
        <v>158800</v>
      </c>
      <c r="X93" s="226">
        <v>620900</v>
      </c>
      <c r="Y93" s="232">
        <v>614000</v>
      </c>
      <c r="Z93" s="29"/>
      <c r="AA93" s="29"/>
      <c r="AB93" s="29"/>
      <c r="AC93" s="211"/>
      <c r="AD93" s="211"/>
      <c r="AE93" s="29"/>
      <c r="AF93" s="211"/>
      <c r="AG93" s="29"/>
      <c r="AH93" s="163"/>
    </row>
    <row r="94" spans="1:34" s="18" customFormat="1" ht="15" x14ac:dyDescent="0.2">
      <c r="A94" s="239"/>
      <c r="B94" s="82" t="s">
        <v>47</v>
      </c>
      <c r="C94" s="121">
        <f>SUM(D94:AH94)</f>
        <v>3829800</v>
      </c>
      <c r="D94" s="230">
        <v>66000</v>
      </c>
      <c r="E94" s="226">
        <v>249000</v>
      </c>
      <c r="F94" s="226">
        <v>307600</v>
      </c>
      <c r="G94" s="226">
        <v>161900</v>
      </c>
      <c r="H94" s="231">
        <v>142000</v>
      </c>
      <c r="I94" s="231">
        <v>129500</v>
      </c>
      <c r="J94" s="226">
        <v>79800</v>
      </c>
      <c r="K94" s="226">
        <v>220700</v>
      </c>
      <c r="L94" s="231">
        <v>25100</v>
      </c>
      <c r="M94" s="231">
        <v>0</v>
      </c>
      <c r="N94" s="231">
        <v>40100</v>
      </c>
      <c r="O94" s="231">
        <v>177800</v>
      </c>
      <c r="P94" s="231">
        <v>0</v>
      </c>
      <c r="Q94" s="226">
        <v>361700</v>
      </c>
      <c r="R94" s="226">
        <v>189000</v>
      </c>
      <c r="S94" s="226">
        <v>376100</v>
      </c>
      <c r="T94" s="226">
        <v>340200</v>
      </c>
      <c r="U94" s="226">
        <v>237500</v>
      </c>
      <c r="V94" s="231">
        <v>168000</v>
      </c>
      <c r="W94" s="231">
        <v>90000</v>
      </c>
      <c r="X94" s="226">
        <v>205800</v>
      </c>
      <c r="Y94" s="232">
        <v>262000</v>
      </c>
      <c r="Z94" s="29"/>
      <c r="AA94" s="29"/>
      <c r="AB94" s="29"/>
      <c r="AC94" s="211"/>
      <c r="AD94" s="211"/>
      <c r="AE94" s="29"/>
      <c r="AF94" s="211"/>
      <c r="AG94" s="29"/>
      <c r="AH94" s="163"/>
    </row>
    <row r="95" spans="1:34" s="18" customFormat="1" ht="15" x14ac:dyDescent="0.2">
      <c r="A95" s="239"/>
      <c r="B95" s="82" t="s">
        <v>44</v>
      </c>
      <c r="C95" s="121">
        <f t="shared" ref="C95" si="32">SUM(D95:AH95)</f>
        <v>9244400</v>
      </c>
      <c r="D95" s="230">
        <v>183200</v>
      </c>
      <c r="E95" s="226">
        <v>348400</v>
      </c>
      <c r="F95" s="226">
        <v>546300</v>
      </c>
      <c r="G95" s="226">
        <v>463700</v>
      </c>
      <c r="H95" s="231">
        <v>383500</v>
      </c>
      <c r="I95" s="231">
        <v>103000</v>
      </c>
      <c r="J95" s="226">
        <v>480200</v>
      </c>
      <c r="K95" s="226">
        <v>677900</v>
      </c>
      <c r="L95" s="231">
        <v>183500</v>
      </c>
      <c r="M95" s="231">
        <v>134400</v>
      </c>
      <c r="N95" s="231">
        <v>171100</v>
      </c>
      <c r="O95" s="231">
        <v>256600</v>
      </c>
      <c r="P95" s="231">
        <v>81100</v>
      </c>
      <c r="Q95" s="226">
        <v>418100</v>
      </c>
      <c r="R95" s="226">
        <v>605300</v>
      </c>
      <c r="S95" s="226">
        <v>690900</v>
      </c>
      <c r="T95" s="226">
        <v>662300</v>
      </c>
      <c r="U95" s="226">
        <v>1005600</v>
      </c>
      <c r="V95" s="231">
        <v>354100</v>
      </c>
      <c r="W95" s="231">
        <v>141900</v>
      </c>
      <c r="X95" s="226">
        <v>432700</v>
      </c>
      <c r="Y95" s="232">
        <v>920600</v>
      </c>
      <c r="Z95" s="29"/>
      <c r="AA95" s="29"/>
      <c r="AB95" s="29"/>
      <c r="AC95" s="211"/>
      <c r="AD95" s="211"/>
      <c r="AE95" s="29"/>
      <c r="AF95" s="211"/>
      <c r="AG95" s="29"/>
      <c r="AH95" s="163"/>
    </row>
    <row r="96" spans="1:34" s="18" customFormat="1" x14ac:dyDescent="0.2">
      <c r="A96" s="239"/>
      <c r="B96" s="82" t="s">
        <v>48</v>
      </c>
      <c r="C96" s="121">
        <f>SUM(D96:AH96)</f>
        <v>4025000</v>
      </c>
      <c r="D96" s="196">
        <f t="shared" ref="D96:P96" si="33">D98+D97</f>
        <v>8000</v>
      </c>
      <c r="E96" s="28">
        <f t="shared" si="33"/>
        <v>260900</v>
      </c>
      <c r="F96" s="28">
        <f t="shared" si="33"/>
        <v>233300</v>
      </c>
      <c r="G96" s="28">
        <f t="shared" si="33"/>
        <v>387700</v>
      </c>
      <c r="H96" s="206">
        <f t="shared" si="33"/>
        <v>271900</v>
      </c>
      <c r="I96" s="206">
        <f t="shared" si="33"/>
        <v>7000</v>
      </c>
      <c r="J96" s="28">
        <f t="shared" si="33"/>
        <v>253500</v>
      </c>
      <c r="K96" s="28">
        <f t="shared" si="33"/>
        <v>235700</v>
      </c>
      <c r="L96" s="206">
        <f t="shared" si="33"/>
        <v>0</v>
      </c>
      <c r="M96" s="206">
        <f t="shared" si="33"/>
        <v>61000</v>
      </c>
      <c r="N96" s="206">
        <f t="shared" si="33"/>
        <v>157300</v>
      </c>
      <c r="O96" s="206">
        <f t="shared" si="33"/>
        <v>187500</v>
      </c>
      <c r="P96" s="206">
        <f t="shared" si="33"/>
        <v>0</v>
      </c>
      <c r="Q96" s="28">
        <f t="shared" ref="Q96:AH96" si="34">Q97+Q98</f>
        <v>245400</v>
      </c>
      <c r="R96" s="28">
        <f t="shared" si="34"/>
        <v>380200</v>
      </c>
      <c r="S96" s="28">
        <f t="shared" si="34"/>
        <v>435600</v>
      </c>
      <c r="T96" s="28">
        <f t="shared" si="34"/>
        <v>221900</v>
      </c>
      <c r="U96" s="28">
        <f t="shared" si="34"/>
        <v>56100</v>
      </c>
      <c r="V96" s="206">
        <f t="shared" si="34"/>
        <v>167700</v>
      </c>
      <c r="W96" s="206">
        <f t="shared" si="34"/>
        <v>5000</v>
      </c>
      <c r="X96" s="28">
        <f t="shared" si="34"/>
        <v>164900</v>
      </c>
      <c r="Y96" s="116">
        <f t="shared" si="34"/>
        <v>284400</v>
      </c>
      <c r="Z96" s="28">
        <f t="shared" si="34"/>
        <v>0</v>
      </c>
      <c r="AA96" s="28">
        <f t="shared" si="34"/>
        <v>0</v>
      </c>
      <c r="AB96" s="28">
        <f t="shared" si="34"/>
        <v>0</v>
      </c>
      <c r="AC96" s="206">
        <f t="shared" si="34"/>
        <v>0</v>
      </c>
      <c r="AD96" s="206">
        <f t="shared" si="34"/>
        <v>0</v>
      </c>
      <c r="AE96" s="28">
        <f t="shared" si="34"/>
        <v>0</v>
      </c>
      <c r="AF96" s="206">
        <f t="shared" si="34"/>
        <v>0</v>
      </c>
      <c r="AG96" s="28">
        <f t="shared" si="34"/>
        <v>0</v>
      </c>
      <c r="AH96" s="158">
        <f t="shared" si="34"/>
        <v>0</v>
      </c>
    </row>
    <row r="97" spans="1:37" s="18" customFormat="1" ht="15" x14ac:dyDescent="0.2">
      <c r="A97" s="239"/>
      <c r="B97" s="83" t="s">
        <v>11</v>
      </c>
      <c r="C97" s="122">
        <f>SUM(D97:AH97)</f>
        <v>1210900</v>
      </c>
      <c r="D97" s="230">
        <v>0</v>
      </c>
      <c r="E97" s="226">
        <v>80300</v>
      </c>
      <c r="F97" s="226">
        <v>41200</v>
      </c>
      <c r="G97" s="226">
        <v>96300</v>
      </c>
      <c r="H97" s="231">
        <v>120300</v>
      </c>
      <c r="I97" s="231">
        <v>0</v>
      </c>
      <c r="J97" s="226">
        <v>86800</v>
      </c>
      <c r="K97" s="226">
        <v>76200</v>
      </c>
      <c r="L97" s="231">
        <v>0</v>
      </c>
      <c r="M97" s="231">
        <v>0</v>
      </c>
      <c r="N97" s="231">
        <v>10100</v>
      </c>
      <c r="O97" s="231">
        <v>75200</v>
      </c>
      <c r="P97" s="231">
        <v>0</v>
      </c>
      <c r="Q97" s="226">
        <v>83300</v>
      </c>
      <c r="R97" s="226">
        <v>169200</v>
      </c>
      <c r="S97" s="226">
        <v>50000</v>
      </c>
      <c r="T97" s="226">
        <v>201700</v>
      </c>
      <c r="U97" s="226">
        <v>56100</v>
      </c>
      <c r="V97" s="231">
        <v>5000</v>
      </c>
      <c r="W97" s="231">
        <v>5000</v>
      </c>
      <c r="X97" s="226">
        <v>18100</v>
      </c>
      <c r="Y97" s="234">
        <v>36100</v>
      </c>
      <c r="Z97" s="31"/>
      <c r="AA97" s="31"/>
      <c r="AB97" s="31"/>
      <c r="AC97" s="221"/>
      <c r="AD97" s="221"/>
      <c r="AE97" s="31"/>
      <c r="AF97" s="221"/>
      <c r="AG97" s="31"/>
      <c r="AH97" s="164"/>
    </row>
    <row r="98" spans="1:37" s="32" customFormat="1" ht="15" x14ac:dyDescent="0.2">
      <c r="A98" s="239"/>
      <c r="B98" s="83" t="s">
        <v>10</v>
      </c>
      <c r="C98" s="122">
        <f>SUM(D98:AH98)</f>
        <v>2814100</v>
      </c>
      <c r="D98" s="230">
        <v>8000</v>
      </c>
      <c r="E98" s="226">
        <v>180600</v>
      </c>
      <c r="F98" s="226">
        <v>192100</v>
      </c>
      <c r="G98" s="226">
        <v>291400</v>
      </c>
      <c r="H98" s="231">
        <v>151600</v>
      </c>
      <c r="I98" s="231">
        <v>7000</v>
      </c>
      <c r="J98" s="226">
        <v>166700</v>
      </c>
      <c r="K98" s="226">
        <v>159500</v>
      </c>
      <c r="L98" s="231">
        <v>0</v>
      </c>
      <c r="M98" s="231">
        <v>61000</v>
      </c>
      <c r="N98" s="231">
        <v>147200</v>
      </c>
      <c r="O98" s="231">
        <v>112300</v>
      </c>
      <c r="P98" s="231">
        <v>0</v>
      </c>
      <c r="Q98" s="226">
        <v>162100</v>
      </c>
      <c r="R98" s="226">
        <v>211000</v>
      </c>
      <c r="S98" s="226">
        <v>385600</v>
      </c>
      <c r="T98" s="226">
        <v>20200</v>
      </c>
      <c r="U98" s="226">
        <v>0</v>
      </c>
      <c r="V98" s="231">
        <v>162700</v>
      </c>
      <c r="W98" s="231">
        <v>0</v>
      </c>
      <c r="X98" s="226">
        <v>146800</v>
      </c>
      <c r="Y98" s="234">
        <v>248300</v>
      </c>
      <c r="Z98" s="31"/>
      <c r="AA98" s="31"/>
      <c r="AB98" s="31"/>
      <c r="AC98" s="221"/>
      <c r="AD98" s="221"/>
      <c r="AE98" s="31"/>
      <c r="AF98" s="221"/>
      <c r="AG98" s="31"/>
      <c r="AH98" s="164"/>
    </row>
    <row r="99" spans="1:37" s="32" customFormat="1" ht="15" x14ac:dyDescent="0.2">
      <c r="A99" s="239"/>
      <c r="B99" s="82" t="s">
        <v>46</v>
      </c>
      <c r="C99" s="121">
        <f t="shared" ref="C99" si="35">SUM(D99:AH99)</f>
        <v>6938100</v>
      </c>
      <c r="D99" s="230">
        <v>134100</v>
      </c>
      <c r="E99" s="226">
        <v>351800</v>
      </c>
      <c r="F99" s="226">
        <v>668100</v>
      </c>
      <c r="G99" s="226">
        <v>567200</v>
      </c>
      <c r="H99" s="231">
        <v>196100</v>
      </c>
      <c r="I99" s="231">
        <v>169500</v>
      </c>
      <c r="J99" s="226">
        <v>267600</v>
      </c>
      <c r="K99" s="226">
        <v>386400</v>
      </c>
      <c r="L99" s="231">
        <v>83100</v>
      </c>
      <c r="M99" s="231">
        <v>146000</v>
      </c>
      <c r="N99" s="231">
        <v>298600</v>
      </c>
      <c r="O99" s="231">
        <v>208500</v>
      </c>
      <c r="P99" s="231">
        <v>81100</v>
      </c>
      <c r="Q99" s="226">
        <v>383400</v>
      </c>
      <c r="R99" s="226">
        <v>405200</v>
      </c>
      <c r="S99" s="226">
        <v>511200</v>
      </c>
      <c r="T99" s="226">
        <v>298400</v>
      </c>
      <c r="U99" s="226">
        <v>435800</v>
      </c>
      <c r="V99" s="231">
        <v>332200</v>
      </c>
      <c r="W99" s="231">
        <v>226100</v>
      </c>
      <c r="X99" s="226">
        <v>308700</v>
      </c>
      <c r="Y99" s="232">
        <v>479000</v>
      </c>
      <c r="Z99" s="29"/>
      <c r="AA99" s="29"/>
      <c r="AB99" s="29"/>
      <c r="AC99" s="211"/>
      <c r="AD99" s="211"/>
      <c r="AE99" s="29"/>
      <c r="AF99" s="211"/>
      <c r="AG99" s="29"/>
      <c r="AH99" s="163"/>
    </row>
    <row r="100" spans="1:37" s="18" customFormat="1" x14ac:dyDescent="0.2">
      <c r="A100" s="239"/>
      <c r="B100" s="82" t="s">
        <v>51</v>
      </c>
      <c r="C100" s="121">
        <f>SUM(D100:AH100)</f>
        <v>0</v>
      </c>
      <c r="D100" s="196">
        <v>0</v>
      </c>
      <c r="E100" s="28">
        <v>0</v>
      </c>
      <c r="F100" s="28">
        <v>0</v>
      </c>
      <c r="G100" s="28">
        <v>0</v>
      </c>
      <c r="H100" s="206">
        <v>0</v>
      </c>
      <c r="I100" s="206">
        <v>0</v>
      </c>
      <c r="J100" s="28">
        <v>0</v>
      </c>
      <c r="K100" s="28">
        <v>0</v>
      </c>
      <c r="L100" s="206">
        <v>0</v>
      </c>
      <c r="M100" s="206">
        <v>0</v>
      </c>
      <c r="N100" s="206">
        <v>0</v>
      </c>
      <c r="O100" s="206">
        <v>0</v>
      </c>
      <c r="P100" s="206">
        <v>0</v>
      </c>
      <c r="Q100" s="28">
        <v>0</v>
      </c>
      <c r="R100" s="28">
        <v>0</v>
      </c>
      <c r="S100" s="28">
        <v>0</v>
      </c>
      <c r="T100" s="28">
        <v>0</v>
      </c>
      <c r="U100" s="28">
        <v>0</v>
      </c>
      <c r="V100" s="206">
        <v>0</v>
      </c>
      <c r="W100" s="206">
        <v>0</v>
      </c>
      <c r="X100" s="28">
        <v>0</v>
      </c>
      <c r="Y100" s="232">
        <v>0</v>
      </c>
      <c r="Z100" s="29"/>
      <c r="AA100" s="29"/>
      <c r="AB100" s="29"/>
      <c r="AC100" s="211"/>
      <c r="AD100" s="211"/>
      <c r="AE100" s="29"/>
      <c r="AF100" s="211"/>
      <c r="AG100" s="29"/>
      <c r="AH100" s="163"/>
    </row>
    <row r="101" spans="1:37" s="18" customFormat="1" ht="15" x14ac:dyDescent="0.2">
      <c r="A101" s="239"/>
      <c r="B101" s="82" t="s">
        <v>52</v>
      </c>
      <c r="C101" s="121">
        <f>SUM(D101:AH101)</f>
        <v>37000</v>
      </c>
      <c r="D101" s="230">
        <v>0</v>
      </c>
      <c r="E101" s="226">
        <v>9000</v>
      </c>
      <c r="F101" s="226">
        <v>3000</v>
      </c>
      <c r="G101" s="226">
        <v>10000</v>
      </c>
      <c r="H101" s="231">
        <v>3000</v>
      </c>
      <c r="I101" s="231">
        <v>0</v>
      </c>
      <c r="J101" s="226">
        <v>0</v>
      </c>
      <c r="K101" s="226">
        <v>0</v>
      </c>
      <c r="L101" s="231">
        <v>0</v>
      </c>
      <c r="M101" s="231">
        <v>0</v>
      </c>
      <c r="N101" s="231">
        <v>0</v>
      </c>
      <c r="O101" s="231">
        <v>0</v>
      </c>
      <c r="P101" s="231">
        <v>0</v>
      </c>
      <c r="Q101" s="226">
        <v>0</v>
      </c>
      <c r="R101" s="226">
        <v>0</v>
      </c>
      <c r="S101" s="226">
        <v>8000</v>
      </c>
      <c r="T101" s="226">
        <v>0</v>
      </c>
      <c r="U101" s="226">
        <v>0</v>
      </c>
      <c r="V101" s="231">
        <v>0</v>
      </c>
      <c r="W101" s="231">
        <v>0</v>
      </c>
      <c r="X101" s="226">
        <v>0</v>
      </c>
      <c r="Y101" s="232">
        <v>4000</v>
      </c>
      <c r="Z101" s="29"/>
      <c r="AA101" s="29"/>
      <c r="AB101" s="29"/>
      <c r="AC101" s="211"/>
      <c r="AD101" s="211"/>
      <c r="AE101" s="29"/>
      <c r="AF101" s="211"/>
      <c r="AG101" s="29"/>
      <c r="AH101" s="163"/>
    </row>
    <row r="102" spans="1:37" s="18" customFormat="1" ht="15" x14ac:dyDescent="0.2">
      <c r="A102" s="239"/>
      <c r="B102" s="82" t="s">
        <v>49</v>
      </c>
      <c r="C102" s="121">
        <f t="shared" ref="C102:C103" si="36">SUM(D102:AH102)</f>
        <v>1644800</v>
      </c>
      <c r="D102" s="230">
        <v>35100</v>
      </c>
      <c r="E102" s="226">
        <v>106600</v>
      </c>
      <c r="F102" s="226">
        <v>94200</v>
      </c>
      <c r="G102" s="226">
        <v>117500</v>
      </c>
      <c r="H102" s="231">
        <v>145100</v>
      </c>
      <c r="I102" s="231">
        <v>24000</v>
      </c>
      <c r="J102" s="226">
        <v>55200</v>
      </c>
      <c r="K102" s="226">
        <v>111700</v>
      </c>
      <c r="L102" s="231">
        <v>14000</v>
      </c>
      <c r="M102" s="231">
        <v>33100</v>
      </c>
      <c r="N102" s="231">
        <v>13100</v>
      </c>
      <c r="O102" s="231">
        <v>40200</v>
      </c>
      <c r="P102" s="231">
        <v>0</v>
      </c>
      <c r="Q102" s="226">
        <v>39100</v>
      </c>
      <c r="R102" s="226">
        <v>193300</v>
      </c>
      <c r="S102" s="226">
        <v>82900</v>
      </c>
      <c r="T102" s="226">
        <v>112000</v>
      </c>
      <c r="U102" s="226">
        <v>123300</v>
      </c>
      <c r="V102" s="231">
        <v>88500</v>
      </c>
      <c r="W102" s="231">
        <v>13100</v>
      </c>
      <c r="X102" s="226">
        <v>28000</v>
      </c>
      <c r="Y102" s="232">
        <v>174800</v>
      </c>
      <c r="Z102" s="29"/>
      <c r="AA102" s="29"/>
      <c r="AB102" s="29"/>
      <c r="AC102" s="211"/>
      <c r="AD102" s="211"/>
      <c r="AE102" s="29"/>
      <c r="AF102" s="211"/>
      <c r="AG102" s="29"/>
      <c r="AH102" s="163"/>
    </row>
    <row r="103" spans="1:37" s="18" customFormat="1" ht="15.75" thickBot="1" x14ac:dyDescent="0.25">
      <c r="A103" s="250"/>
      <c r="B103" s="94" t="s">
        <v>50</v>
      </c>
      <c r="C103" s="123">
        <f t="shared" si="36"/>
        <v>3780500</v>
      </c>
      <c r="D103" s="228">
        <v>60100</v>
      </c>
      <c r="E103" s="233">
        <v>272800</v>
      </c>
      <c r="F103" s="233">
        <v>286300</v>
      </c>
      <c r="G103" s="233">
        <v>223800</v>
      </c>
      <c r="H103" s="229">
        <v>200600</v>
      </c>
      <c r="I103" s="229">
        <v>22000</v>
      </c>
      <c r="J103" s="233">
        <v>91000</v>
      </c>
      <c r="K103" s="233">
        <v>299700</v>
      </c>
      <c r="L103" s="229">
        <v>1000</v>
      </c>
      <c r="M103" s="229">
        <v>43700</v>
      </c>
      <c r="N103" s="229">
        <v>40200</v>
      </c>
      <c r="O103" s="229">
        <v>60100</v>
      </c>
      <c r="P103" s="229">
        <v>0</v>
      </c>
      <c r="Q103" s="233">
        <v>166200</v>
      </c>
      <c r="R103" s="233">
        <v>360400</v>
      </c>
      <c r="S103" s="233">
        <v>227700</v>
      </c>
      <c r="T103" s="233">
        <v>340200</v>
      </c>
      <c r="U103" s="233">
        <v>204500</v>
      </c>
      <c r="V103" s="229">
        <v>276100</v>
      </c>
      <c r="W103" s="229">
        <v>78500</v>
      </c>
      <c r="X103" s="233">
        <v>284200</v>
      </c>
      <c r="Y103" s="236">
        <v>241400</v>
      </c>
      <c r="Z103" s="96"/>
      <c r="AA103" s="96"/>
      <c r="AB103" s="96"/>
      <c r="AC103" s="212"/>
      <c r="AD103" s="212"/>
      <c r="AE103" s="96"/>
      <c r="AF103" s="212"/>
      <c r="AG103" s="96"/>
      <c r="AH103" s="173"/>
    </row>
    <row r="104" spans="1:37" s="27" customFormat="1" x14ac:dyDescent="0.2">
      <c r="A104" s="238" t="s">
        <v>58</v>
      </c>
      <c r="B104" s="81" t="s">
        <v>9</v>
      </c>
      <c r="C104" s="124">
        <f>C105+C106+C107+C108+C111+C112+C113+C114+C115</f>
        <v>74000000.001336738</v>
      </c>
      <c r="D104" s="191">
        <f>D105+D106+D107+D108+D111+D112+D113+D114+D115</f>
        <v>0</v>
      </c>
      <c r="E104" s="78">
        <f t="shared" ref="E104:AG104" si="37">E105+E106+E107+E108+E111+E112+E113+E114+E115</f>
        <v>6166666.6667780606</v>
      </c>
      <c r="F104" s="78">
        <f t="shared" si="37"/>
        <v>6166666.6667780606</v>
      </c>
      <c r="G104" s="78">
        <f t="shared" si="37"/>
        <v>6166666.6667780606</v>
      </c>
      <c r="H104" s="208">
        <f t="shared" si="37"/>
        <v>0</v>
      </c>
      <c r="I104" s="208">
        <f t="shared" si="37"/>
        <v>0</v>
      </c>
      <c r="J104" s="78">
        <f t="shared" si="37"/>
        <v>6166666.6667780606</v>
      </c>
      <c r="K104" s="78">
        <f t="shared" si="37"/>
        <v>6166666.6667780606</v>
      </c>
      <c r="L104" s="208">
        <f t="shared" si="37"/>
        <v>0</v>
      </c>
      <c r="M104" s="208">
        <f t="shared" si="37"/>
        <v>0</v>
      </c>
      <c r="N104" s="208">
        <f t="shared" si="37"/>
        <v>0</v>
      </c>
      <c r="O104" s="208">
        <f t="shared" si="37"/>
        <v>0</v>
      </c>
      <c r="P104" s="208">
        <f t="shared" si="37"/>
        <v>0</v>
      </c>
      <c r="Q104" s="78">
        <f t="shared" si="37"/>
        <v>6166666.6667780606</v>
      </c>
      <c r="R104" s="78">
        <f t="shared" si="37"/>
        <v>6166666.6667780606</v>
      </c>
      <c r="S104" s="78">
        <f t="shared" si="37"/>
        <v>6166666.6667780606</v>
      </c>
      <c r="T104" s="78">
        <f t="shared" si="37"/>
        <v>6166666.6667780606</v>
      </c>
      <c r="U104" s="78">
        <f t="shared" si="37"/>
        <v>6166666.6667780606</v>
      </c>
      <c r="V104" s="208">
        <f t="shared" si="37"/>
        <v>0</v>
      </c>
      <c r="W104" s="208">
        <f t="shared" si="37"/>
        <v>0</v>
      </c>
      <c r="X104" s="78">
        <f t="shared" si="37"/>
        <v>6166666.6667780606</v>
      </c>
      <c r="Y104" s="78">
        <f t="shared" si="37"/>
        <v>6166666.6667780606</v>
      </c>
      <c r="Z104" s="78">
        <f t="shared" si="37"/>
        <v>0</v>
      </c>
      <c r="AA104" s="78">
        <f t="shared" si="37"/>
        <v>0</v>
      </c>
      <c r="AB104" s="78">
        <f t="shared" si="37"/>
        <v>0</v>
      </c>
      <c r="AC104" s="208">
        <f t="shared" si="37"/>
        <v>0</v>
      </c>
      <c r="AD104" s="208">
        <f t="shared" si="37"/>
        <v>0</v>
      </c>
      <c r="AE104" s="78">
        <f t="shared" si="37"/>
        <v>0</v>
      </c>
      <c r="AF104" s="208">
        <f t="shared" si="37"/>
        <v>0</v>
      </c>
      <c r="AG104" s="78">
        <f t="shared" si="37"/>
        <v>0</v>
      </c>
      <c r="AH104" s="161">
        <f t="shared" ref="AH104" si="38">AH107+AH105+AH111+AH106+AH108+AH114+AH115+AH112+AH113</f>
        <v>0</v>
      </c>
    </row>
    <row r="105" spans="1:37" s="18" customFormat="1" x14ac:dyDescent="0.2">
      <c r="A105" s="239"/>
      <c r="B105" s="82" t="s">
        <v>45</v>
      </c>
      <c r="C105" s="121">
        <f>SUM(D105:AH105)</f>
        <v>24666666.666666597</v>
      </c>
      <c r="D105" s="189">
        <v>0</v>
      </c>
      <c r="E105" s="28">
        <v>2055555.5555555499</v>
      </c>
      <c r="F105" s="28">
        <v>2055555.5555555499</v>
      </c>
      <c r="G105" s="28">
        <v>2055555.5555555499</v>
      </c>
      <c r="H105" s="206">
        <v>0</v>
      </c>
      <c r="I105" s="206">
        <v>0</v>
      </c>
      <c r="J105" s="28">
        <v>2055555.5555555499</v>
      </c>
      <c r="K105" s="28">
        <v>2055555.5555555499</v>
      </c>
      <c r="L105" s="206">
        <v>0</v>
      </c>
      <c r="M105" s="206">
        <v>0</v>
      </c>
      <c r="N105" s="206">
        <v>0</v>
      </c>
      <c r="O105" s="206">
        <v>0</v>
      </c>
      <c r="P105" s="206">
        <v>0</v>
      </c>
      <c r="Q105" s="29">
        <v>2055555.5555555499</v>
      </c>
      <c r="R105" s="29">
        <v>2055555.5555555499</v>
      </c>
      <c r="S105" s="28">
        <v>2055555.5555555499</v>
      </c>
      <c r="T105" s="28">
        <v>2055555.5555555499</v>
      </c>
      <c r="U105" s="28">
        <v>2055555.5555555499</v>
      </c>
      <c r="V105" s="206">
        <v>0</v>
      </c>
      <c r="W105" s="206">
        <v>0</v>
      </c>
      <c r="X105" s="29">
        <v>2055555.5555555499</v>
      </c>
      <c r="Y105" s="29">
        <v>2055555.5555555499</v>
      </c>
      <c r="Z105" s="28"/>
      <c r="AA105" s="28"/>
      <c r="AB105" s="28"/>
      <c r="AC105" s="206"/>
      <c r="AD105" s="206"/>
      <c r="AE105" s="29"/>
      <c r="AF105" s="211"/>
      <c r="AG105" s="28"/>
      <c r="AH105" s="163"/>
    </row>
    <row r="106" spans="1:37" s="18" customFormat="1" x14ac:dyDescent="0.2">
      <c r="A106" s="239"/>
      <c r="B106" s="82" t="s">
        <v>47</v>
      </c>
      <c r="C106" s="121">
        <f>SUM(D106:AH106)</f>
        <v>8000000.0000000037</v>
      </c>
      <c r="D106" s="189">
        <v>0</v>
      </c>
      <c r="E106" s="28">
        <v>666666.66666666698</v>
      </c>
      <c r="F106" s="28">
        <v>666666.66666666698</v>
      </c>
      <c r="G106" s="28">
        <v>666666.66666666698</v>
      </c>
      <c r="H106" s="206">
        <v>0</v>
      </c>
      <c r="I106" s="206">
        <v>0</v>
      </c>
      <c r="J106" s="28">
        <v>666666.66666666698</v>
      </c>
      <c r="K106" s="28">
        <v>666666.66666666698</v>
      </c>
      <c r="L106" s="206">
        <v>0</v>
      </c>
      <c r="M106" s="206">
        <v>0</v>
      </c>
      <c r="N106" s="206">
        <v>0</v>
      </c>
      <c r="O106" s="206">
        <v>0</v>
      </c>
      <c r="P106" s="206">
        <v>0</v>
      </c>
      <c r="Q106" s="29">
        <v>666666.66666666698</v>
      </c>
      <c r="R106" s="29">
        <v>666666.66666666698</v>
      </c>
      <c r="S106" s="28">
        <v>666666.66666666698</v>
      </c>
      <c r="T106" s="28">
        <v>666666.66666666698</v>
      </c>
      <c r="U106" s="28">
        <v>666666.66666666698</v>
      </c>
      <c r="V106" s="206">
        <v>0</v>
      </c>
      <c r="W106" s="206">
        <v>0</v>
      </c>
      <c r="X106" s="29">
        <v>666666.66666666698</v>
      </c>
      <c r="Y106" s="29">
        <v>666666.66666666698</v>
      </c>
      <c r="Z106" s="28"/>
      <c r="AA106" s="28"/>
      <c r="AB106" s="28"/>
      <c r="AC106" s="206"/>
      <c r="AD106" s="206"/>
      <c r="AE106" s="29"/>
      <c r="AF106" s="211"/>
      <c r="AG106" s="28"/>
      <c r="AH106" s="163"/>
    </row>
    <row r="107" spans="1:37" s="18" customFormat="1" x14ac:dyDescent="0.2">
      <c r="A107" s="239"/>
      <c r="B107" s="82" t="s">
        <v>44</v>
      </c>
      <c r="C107" s="121">
        <f t="shared" ref="C107:C115" si="39">SUM(D107:AH107)</f>
        <v>12666666.668003397</v>
      </c>
      <c r="D107" s="189">
        <v>0</v>
      </c>
      <c r="E107" s="28">
        <v>1055555.5556669501</v>
      </c>
      <c r="F107" s="28">
        <v>1055555.5556669501</v>
      </c>
      <c r="G107" s="28">
        <v>1055555.5556669501</v>
      </c>
      <c r="H107" s="206">
        <v>0</v>
      </c>
      <c r="I107" s="206">
        <v>0</v>
      </c>
      <c r="J107" s="28">
        <v>1055555.5556669501</v>
      </c>
      <c r="K107" s="28">
        <v>1055555.5556669501</v>
      </c>
      <c r="L107" s="206">
        <v>0</v>
      </c>
      <c r="M107" s="206">
        <v>0</v>
      </c>
      <c r="N107" s="206">
        <v>0</v>
      </c>
      <c r="O107" s="206">
        <v>0</v>
      </c>
      <c r="P107" s="206">
        <v>0</v>
      </c>
      <c r="Q107" s="29">
        <v>1055555.5556669501</v>
      </c>
      <c r="R107" s="29">
        <v>1055555.5556669501</v>
      </c>
      <c r="S107" s="28">
        <v>1055555.5556669501</v>
      </c>
      <c r="T107" s="28">
        <v>1055555.5556669501</v>
      </c>
      <c r="U107" s="28">
        <v>1055555.5556669501</v>
      </c>
      <c r="V107" s="206">
        <v>0</v>
      </c>
      <c r="W107" s="206">
        <v>0</v>
      </c>
      <c r="X107" s="29">
        <v>1055555.5556669501</v>
      </c>
      <c r="Y107" s="29">
        <v>1055555.5556669501</v>
      </c>
      <c r="Z107" s="28"/>
      <c r="AA107" s="28"/>
      <c r="AB107" s="28"/>
      <c r="AC107" s="206"/>
      <c r="AD107" s="206"/>
      <c r="AE107" s="29"/>
      <c r="AF107" s="211"/>
      <c r="AG107" s="28"/>
      <c r="AH107" s="163"/>
    </row>
    <row r="108" spans="1:37" s="18" customFormat="1" x14ac:dyDescent="0.2">
      <c r="A108" s="239"/>
      <c r="B108" s="82" t="s">
        <v>48</v>
      </c>
      <c r="C108" s="121">
        <f>SUM(D108:AH108)</f>
        <v>8000000.0000000037</v>
      </c>
      <c r="D108" s="189">
        <f t="shared" ref="D108:E108" si="40">D110+D109</f>
        <v>0</v>
      </c>
      <c r="E108" s="28">
        <f t="shared" si="40"/>
        <v>666666.66666666698</v>
      </c>
      <c r="F108" s="28">
        <f t="shared" ref="F108" si="41">F110+F109</f>
        <v>666666.66666666698</v>
      </c>
      <c r="G108" s="28">
        <f t="shared" ref="G108:I108" si="42">G110+G109</f>
        <v>666666.66666666698</v>
      </c>
      <c r="H108" s="206">
        <f t="shared" si="42"/>
        <v>0</v>
      </c>
      <c r="I108" s="206">
        <f t="shared" si="42"/>
        <v>0</v>
      </c>
      <c r="J108" s="28">
        <f>J110+J109</f>
        <v>666666.66666666698</v>
      </c>
      <c r="K108" s="28">
        <f>K110+K109</f>
        <v>666666.66666666698</v>
      </c>
      <c r="L108" s="206">
        <f t="shared" ref="L108:AH108" si="43">L110+L109</f>
        <v>0</v>
      </c>
      <c r="M108" s="206">
        <f t="shared" si="43"/>
        <v>0</v>
      </c>
      <c r="N108" s="206">
        <f t="shared" si="43"/>
        <v>0</v>
      </c>
      <c r="O108" s="206">
        <f t="shared" si="43"/>
        <v>0</v>
      </c>
      <c r="P108" s="206">
        <f t="shared" si="43"/>
        <v>0</v>
      </c>
      <c r="Q108" s="28">
        <f t="shared" si="43"/>
        <v>666666.66666666698</v>
      </c>
      <c r="R108" s="28">
        <f t="shared" si="43"/>
        <v>666666.66666666698</v>
      </c>
      <c r="S108" s="28">
        <f t="shared" si="43"/>
        <v>666666.66666666698</v>
      </c>
      <c r="T108" s="28">
        <f t="shared" si="43"/>
        <v>666666.66666666698</v>
      </c>
      <c r="U108" s="28">
        <f t="shared" si="43"/>
        <v>666666.66666666698</v>
      </c>
      <c r="V108" s="206">
        <f>V110+V109</f>
        <v>0</v>
      </c>
      <c r="W108" s="206">
        <f t="shared" si="43"/>
        <v>0</v>
      </c>
      <c r="X108" s="28">
        <f t="shared" si="43"/>
        <v>666666.66666666698</v>
      </c>
      <c r="Y108" s="28">
        <f t="shared" si="43"/>
        <v>666666.66666666698</v>
      </c>
      <c r="Z108" s="28">
        <f t="shared" si="43"/>
        <v>0</v>
      </c>
      <c r="AA108" s="28">
        <f t="shared" si="43"/>
        <v>0</v>
      </c>
      <c r="AB108" s="28">
        <f t="shared" si="43"/>
        <v>0</v>
      </c>
      <c r="AC108" s="206">
        <f t="shared" si="43"/>
        <v>0</v>
      </c>
      <c r="AD108" s="206">
        <f t="shared" si="43"/>
        <v>0</v>
      </c>
      <c r="AE108" s="28">
        <f t="shared" si="43"/>
        <v>0</v>
      </c>
      <c r="AF108" s="206">
        <f t="shared" si="43"/>
        <v>0</v>
      </c>
      <c r="AG108" s="28">
        <f t="shared" si="43"/>
        <v>0</v>
      </c>
      <c r="AH108" s="158">
        <f t="shared" si="43"/>
        <v>0</v>
      </c>
    </row>
    <row r="109" spans="1:37" s="32" customFormat="1" x14ac:dyDescent="0.2">
      <c r="A109" s="239"/>
      <c r="B109" s="83" t="s">
        <v>11</v>
      </c>
      <c r="C109" s="122">
        <f>SUM(D109:AH109)</f>
        <v>2994666.6666666721</v>
      </c>
      <c r="D109" s="190">
        <v>0</v>
      </c>
      <c r="E109" s="30">
        <v>249555.555555556</v>
      </c>
      <c r="F109" s="30">
        <v>249555.555555556</v>
      </c>
      <c r="G109" s="30">
        <v>249555.555555556</v>
      </c>
      <c r="H109" s="207">
        <v>0</v>
      </c>
      <c r="I109" s="207">
        <v>0</v>
      </c>
      <c r="J109" s="30">
        <v>249555.555555556</v>
      </c>
      <c r="K109" s="30">
        <v>249555.555555556</v>
      </c>
      <c r="L109" s="207">
        <v>0</v>
      </c>
      <c r="M109" s="207">
        <v>0</v>
      </c>
      <c r="N109" s="207">
        <v>0</v>
      </c>
      <c r="O109" s="207">
        <v>0</v>
      </c>
      <c r="P109" s="207">
        <v>0</v>
      </c>
      <c r="Q109" s="31">
        <v>249555.555555556</v>
      </c>
      <c r="R109" s="31">
        <v>249555.555555556</v>
      </c>
      <c r="S109" s="30">
        <v>249555.555555556</v>
      </c>
      <c r="T109" s="30">
        <v>249555.555555556</v>
      </c>
      <c r="U109" s="30">
        <v>249555.555555556</v>
      </c>
      <c r="V109" s="207">
        <v>0</v>
      </c>
      <c r="W109" s="207">
        <v>0</v>
      </c>
      <c r="X109" s="31">
        <v>249555.555555556</v>
      </c>
      <c r="Y109" s="31">
        <v>249555.555555556</v>
      </c>
      <c r="Z109" s="30"/>
      <c r="AA109" s="30"/>
      <c r="AB109" s="30"/>
      <c r="AC109" s="207"/>
      <c r="AD109" s="207"/>
      <c r="AE109" s="31"/>
      <c r="AF109" s="221"/>
      <c r="AG109" s="30"/>
      <c r="AH109" s="164"/>
      <c r="AK109" s="18"/>
    </row>
    <row r="110" spans="1:37" s="32" customFormat="1" x14ac:dyDescent="0.2">
      <c r="A110" s="239"/>
      <c r="B110" s="83" t="s">
        <v>10</v>
      </c>
      <c r="C110" s="122">
        <f>SUM(D110:AH110)</f>
        <v>5005333.3333333321</v>
      </c>
      <c r="D110" s="190">
        <v>0</v>
      </c>
      <c r="E110" s="30">
        <v>417111.11111111101</v>
      </c>
      <c r="F110" s="30">
        <v>417111.11111111101</v>
      </c>
      <c r="G110" s="30">
        <v>417111.11111111101</v>
      </c>
      <c r="H110" s="207">
        <v>0</v>
      </c>
      <c r="I110" s="207">
        <v>0</v>
      </c>
      <c r="J110" s="30">
        <v>417111.11111111101</v>
      </c>
      <c r="K110" s="30">
        <v>417111.11111111101</v>
      </c>
      <c r="L110" s="207">
        <v>0</v>
      </c>
      <c r="M110" s="207">
        <v>0</v>
      </c>
      <c r="N110" s="207">
        <v>0</v>
      </c>
      <c r="O110" s="207">
        <v>0</v>
      </c>
      <c r="P110" s="207">
        <v>0</v>
      </c>
      <c r="Q110" s="31">
        <v>417111.11111111101</v>
      </c>
      <c r="R110" s="31">
        <v>417111.11111111101</v>
      </c>
      <c r="S110" s="30">
        <v>417111.11111111101</v>
      </c>
      <c r="T110" s="30">
        <v>417111.11111111101</v>
      </c>
      <c r="U110" s="30">
        <v>417111.11111111101</v>
      </c>
      <c r="V110" s="207">
        <v>0</v>
      </c>
      <c r="W110" s="207">
        <v>0</v>
      </c>
      <c r="X110" s="31">
        <v>417111.11111111101</v>
      </c>
      <c r="Y110" s="31">
        <v>417111.11111111101</v>
      </c>
      <c r="Z110" s="30"/>
      <c r="AA110" s="30"/>
      <c r="AB110" s="30"/>
      <c r="AC110" s="207"/>
      <c r="AD110" s="207"/>
      <c r="AE110" s="31"/>
      <c r="AF110" s="221"/>
      <c r="AG110" s="30"/>
      <c r="AH110" s="164"/>
      <c r="AK110" s="18"/>
    </row>
    <row r="111" spans="1:37" s="18" customFormat="1" x14ac:dyDescent="0.2">
      <c r="A111" s="239"/>
      <c r="B111" s="82" t="s">
        <v>46</v>
      </c>
      <c r="C111" s="121">
        <f t="shared" si="39"/>
        <v>12666666.666666718</v>
      </c>
      <c r="D111" s="189">
        <v>0</v>
      </c>
      <c r="E111" s="28">
        <v>1055555.5555555599</v>
      </c>
      <c r="F111" s="28">
        <v>1055555.5555555599</v>
      </c>
      <c r="G111" s="28">
        <v>1055555.5555555599</v>
      </c>
      <c r="H111" s="206">
        <v>0</v>
      </c>
      <c r="I111" s="206">
        <v>0</v>
      </c>
      <c r="J111" s="28">
        <v>1055555.5555555599</v>
      </c>
      <c r="K111" s="28">
        <v>1055555.5555555599</v>
      </c>
      <c r="L111" s="206">
        <v>0</v>
      </c>
      <c r="M111" s="206">
        <v>0</v>
      </c>
      <c r="N111" s="206">
        <v>0</v>
      </c>
      <c r="O111" s="206">
        <v>0</v>
      </c>
      <c r="P111" s="206">
        <v>0</v>
      </c>
      <c r="Q111" s="29">
        <v>1055555.5555555599</v>
      </c>
      <c r="R111" s="29">
        <v>1055555.5555555599</v>
      </c>
      <c r="S111" s="28">
        <v>1055555.5555555599</v>
      </c>
      <c r="T111" s="28">
        <v>1055555.5555555599</v>
      </c>
      <c r="U111" s="28">
        <v>1055555.5555555599</v>
      </c>
      <c r="V111" s="206">
        <v>0</v>
      </c>
      <c r="W111" s="206">
        <v>0</v>
      </c>
      <c r="X111" s="29">
        <v>1055555.5555555599</v>
      </c>
      <c r="Y111" s="29">
        <v>1055555.5555555599</v>
      </c>
      <c r="Z111" s="28"/>
      <c r="AA111" s="28"/>
      <c r="AB111" s="28"/>
      <c r="AC111" s="206"/>
      <c r="AD111" s="206"/>
      <c r="AE111" s="29"/>
      <c r="AF111" s="211"/>
      <c r="AG111" s="28"/>
      <c r="AH111" s="163"/>
    </row>
    <row r="112" spans="1:37" s="18" customFormat="1" x14ac:dyDescent="0.2">
      <c r="A112" s="239"/>
      <c r="B112" s="82" t="s">
        <v>51</v>
      </c>
      <c r="C112" s="121">
        <f>SUM(D112:AH112)</f>
        <v>0</v>
      </c>
      <c r="D112" s="189">
        <v>0</v>
      </c>
      <c r="E112" s="28">
        <v>0</v>
      </c>
      <c r="F112" s="28">
        <v>0</v>
      </c>
      <c r="G112" s="28">
        <v>0</v>
      </c>
      <c r="H112" s="206">
        <v>0</v>
      </c>
      <c r="I112" s="206">
        <v>0</v>
      </c>
      <c r="J112" s="28">
        <v>0</v>
      </c>
      <c r="K112" s="28">
        <v>0</v>
      </c>
      <c r="L112" s="206">
        <v>0</v>
      </c>
      <c r="M112" s="206">
        <v>0</v>
      </c>
      <c r="N112" s="206">
        <v>0</v>
      </c>
      <c r="O112" s="206">
        <v>0</v>
      </c>
      <c r="P112" s="206">
        <v>0</v>
      </c>
      <c r="Q112" s="29">
        <v>0</v>
      </c>
      <c r="R112" s="29">
        <v>0</v>
      </c>
      <c r="S112" s="28">
        <v>0</v>
      </c>
      <c r="T112" s="28">
        <v>0</v>
      </c>
      <c r="U112" s="28">
        <v>0</v>
      </c>
      <c r="V112" s="206">
        <v>0</v>
      </c>
      <c r="W112" s="206">
        <v>0</v>
      </c>
      <c r="X112" s="29">
        <v>0</v>
      </c>
      <c r="Y112" s="29">
        <v>0</v>
      </c>
      <c r="Z112" s="28"/>
      <c r="AA112" s="28"/>
      <c r="AB112" s="28"/>
      <c r="AC112" s="206"/>
      <c r="AD112" s="206"/>
      <c r="AE112" s="29"/>
      <c r="AF112" s="211"/>
      <c r="AG112" s="28"/>
      <c r="AH112" s="163"/>
    </row>
    <row r="113" spans="1:34" s="18" customFormat="1" x14ac:dyDescent="0.2">
      <c r="A113" s="239"/>
      <c r="B113" s="82" t="s">
        <v>52</v>
      </c>
      <c r="C113" s="121">
        <f>SUM(D113:AH113)</f>
        <v>0</v>
      </c>
      <c r="D113" s="189">
        <v>0</v>
      </c>
      <c r="E113" s="28">
        <v>0</v>
      </c>
      <c r="F113" s="28">
        <v>0</v>
      </c>
      <c r="G113" s="28">
        <v>0</v>
      </c>
      <c r="H113" s="206">
        <v>0</v>
      </c>
      <c r="I113" s="206">
        <v>0</v>
      </c>
      <c r="J113" s="28">
        <v>0</v>
      </c>
      <c r="K113" s="28">
        <v>0</v>
      </c>
      <c r="L113" s="206">
        <v>0</v>
      </c>
      <c r="M113" s="206">
        <v>0</v>
      </c>
      <c r="N113" s="206">
        <v>0</v>
      </c>
      <c r="O113" s="206">
        <v>0</v>
      </c>
      <c r="P113" s="206">
        <v>0</v>
      </c>
      <c r="Q113" s="29">
        <v>0</v>
      </c>
      <c r="R113" s="29">
        <v>0</v>
      </c>
      <c r="S113" s="28">
        <v>0</v>
      </c>
      <c r="T113" s="28">
        <v>0</v>
      </c>
      <c r="U113" s="28">
        <v>0</v>
      </c>
      <c r="V113" s="206">
        <v>0</v>
      </c>
      <c r="W113" s="206">
        <v>0</v>
      </c>
      <c r="X113" s="29">
        <v>0</v>
      </c>
      <c r="Y113" s="29">
        <v>0</v>
      </c>
      <c r="Z113" s="28"/>
      <c r="AA113" s="28"/>
      <c r="AB113" s="28"/>
      <c r="AC113" s="206"/>
      <c r="AD113" s="206"/>
      <c r="AE113" s="29"/>
      <c r="AF113" s="211"/>
      <c r="AG113" s="28"/>
      <c r="AH113" s="163"/>
    </row>
    <row r="114" spans="1:34" s="18" customFormat="1" x14ac:dyDescent="0.2">
      <c r="A114" s="239"/>
      <c r="B114" s="82" t="s">
        <v>49</v>
      </c>
      <c r="C114" s="121">
        <f t="shared" si="39"/>
        <v>3333333.3333333358</v>
      </c>
      <c r="D114" s="189">
        <v>0</v>
      </c>
      <c r="E114" s="28">
        <v>277777.77777777798</v>
      </c>
      <c r="F114" s="28">
        <v>277777.77777777798</v>
      </c>
      <c r="G114" s="28">
        <v>277777.77777777798</v>
      </c>
      <c r="H114" s="206">
        <v>0</v>
      </c>
      <c r="I114" s="206">
        <v>0</v>
      </c>
      <c r="J114" s="28">
        <v>277777.77777777798</v>
      </c>
      <c r="K114" s="28">
        <v>277777.77777777798</v>
      </c>
      <c r="L114" s="206">
        <v>0</v>
      </c>
      <c r="M114" s="206">
        <v>0</v>
      </c>
      <c r="N114" s="206">
        <v>0</v>
      </c>
      <c r="O114" s="206">
        <v>0</v>
      </c>
      <c r="P114" s="206">
        <v>0</v>
      </c>
      <c r="Q114" s="29">
        <v>277777.77777777798</v>
      </c>
      <c r="R114" s="29">
        <v>277777.77777777798</v>
      </c>
      <c r="S114" s="28">
        <v>277777.77777777798</v>
      </c>
      <c r="T114" s="28">
        <v>277777.77777777798</v>
      </c>
      <c r="U114" s="28">
        <v>277777.77777777798</v>
      </c>
      <c r="V114" s="206">
        <v>0</v>
      </c>
      <c r="W114" s="206">
        <v>0</v>
      </c>
      <c r="X114" s="29">
        <v>277777.77777777798</v>
      </c>
      <c r="Y114" s="29">
        <v>277777.77777777798</v>
      </c>
      <c r="Z114" s="28"/>
      <c r="AA114" s="28"/>
      <c r="AB114" s="28"/>
      <c r="AC114" s="206"/>
      <c r="AD114" s="206"/>
      <c r="AE114" s="29"/>
      <c r="AF114" s="211"/>
      <c r="AG114" s="28"/>
      <c r="AH114" s="163"/>
    </row>
    <row r="115" spans="1:34" s="18" customFormat="1" ht="13.5" thickBot="1" x14ac:dyDescent="0.25">
      <c r="A115" s="240"/>
      <c r="B115" s="84" t="s">
        <v>50</v>
      </c>
      <c r="C115" s="125">
        <f t="shared" si="39"/>
        <v>4666666.6666666679</v>
      </c>
      <c r="D115" s="192">
        <v>0</v>
      </c>
      <c r="E115" s="85">
        <v>388888.88888888899</v>
      </c>
      <c r="F115" s="85">
        <v>388888.88888888899</v>
      </c>
      <c r="G115" s="85">
        <v>388888.88888888899</v>
      </c>
      <c r="H115" s="209">
        <v>0</v>
      </c>
      <c r="I115" s="209">
        <v>0</v>
      </c>
      <c r="J115" s="85">
        <v>388888.88888888899</v>
      </c>
      <c r="K115" s="85">
        <v>388888.88888888899</v>
      </c>
      <c r="L115" s="209">
        <v>0</v>
      </c>
      <c r="M115" s="209">
        <v>0</v>
      </c>
      <c r="N115" s="209">
        <v>0</v>
      </c>
      <c r="O115" s="209">
        <v>0</v>
      </c>
      <c r="P115" s="209">
        <v>0</v>
      </c>
      <c r="Q115" s="86">
        <v>388888.88888888899</v>
      </c>
      <c r="R115" s="86">
        <v>388888.88888888899</v>
      </c>
      <c r="S115" s="85">
        <v>388888.88888888899</v>
      </c>
      <c r="T115" s="85">
        <v>388888.88888888899</v>
      </c>
      <c r="U115" s="85">
        <v>388888.88888888899</v>
      </c>
      <c r="V115" s="209">
        <v>0</v>
      </c>
      <c r="W115" s="209">
        <v>0</v>
      </c>
      <c r="X115" s="86">
        <v>388888.88888888899</v>
      </c>
      <c r="Y115" s="86">
        <v>388888.88888888899</v>
      </c>
      <c r="Z115" s="85"/>
      <c r="AA115" s="85"/>
      <c r="AB115" s="85"/>
      <c r="AC115" s="209"/>
      <c r="AD115" s="209"/>
      <c r="AE115" s="86"/>
      <c r="AF115" s="222"/>
      <c r="AG115" s="85"/>
      <c r="AH115" s="165"/>
    </row>
    <row r="116" spans="1:34" s="21" customFormat="1" x14ac:dyDescent="0.2">
      <c r="A116" s="241" t="s">
        <v>12</v>
      </c>
      <c r="B116" s="68" t="s">
        <v>9</v>
      </c>
      <c r="C116" s="112">
        <f t="shared" ref="C116:AH120" si="44">IFERROR(C92/C104,0)</f>
        <v>0.57697837836795585</v>
      </c>
      <c r="D116" s="185">
        <f t="shared" si="44"/>
        <v>0</v>
      </c>
      <c r="E116" s="46">
        <f t="shared" si="44"/>
        <v>0.41104864864122354</v>
      </c>
      <c r="F116" s="46">
        <f t="shared" si="44"/>
        <v>0.49757837836939017</v>
      </c>
      <c r="G116" s="46">
        <f t="shared" si="44"/>
        <v>0.52279459458515087</v>
      </c>
      <c r="H116" s="201">
        <f t="shared" si="44"/>
        <v>0</v>
      </c>
      <c r="I116" s="201">
        <f t="shared" si="44"/>
        <v>0</v>
      </c>
      <c r="J116" s="46">
        <f t="shared" si="44"/>
        <v>0.28814594594074089</v>
      </c>
      <c r="K116" s="46">
        <f t="shared" si="44"/>
        <v>0.47957837836971534</v>
      </c>
      <c r="L116" s="201">
        <f t="shared" si="44"/>
        <v>0</v>
      </c>
      <c r="M116" s="201">
        <f t="shared" si="44"/>
        <v>0</v>
      </c>
      <c r="N116" s="201">
        <f t="shared" si="44"/>
        <v>0</v>
      </c>
      <c r="O116" s="201">
        <f t="shared" si="44"/>
        <v>0</v>
      </c>
      <c r="P116" s="201">
        <f t="shared" si="44"/>
        <v>0</v>
      </c>
      <c r="Q116" s="46">
        <f t="shared" si="44"/>
        <v>0.38228108107417558</v>
      </c>
      <c r="R116" s="46">
        <f t="shared" si="44"/>
        <v>0.5020378378287691</v>
      </c>
      <c r="S116" s="46">
        <f t="shared" si="44"/>
        <v>0.52652432431481322</v>
      </c>
      <c r="T116" s="46">
        <f t="shared" si="44"/>
        <v>0.51869189188252229</v>
      </c>
      <c r="U116" s="46">
        <f t="shared" si="44"/>
        <v>0.46259999999164364</v>
      </c>
      <c r="V116" s="201">
        <f t="shared" si="44"/>
        <v>0</v>
      </c>
      <c r="W116" s="201">
        <f t="shared" si="44"/>
        <v>0</v>
      </c>
      <c r="X116" s="46">
        <f t="shared" si="44"/>
        <v>0.33165405404806308</v>
      </c>
      <c r="Y116" s="46">
        <f t="shared" si="44"/>
        <v>0.48327567566694585</v>
      </c>
      <c r="Z116" s="46">
        <f t="shared" si="44"/>
        <v>0</v>
      </c>
      <c r="AA116" s="46">
        <f t="shared" si="44"/>
        <v>0</v>
      </c>
      <c r="AB116" s="46">
        <f t="shared" si="44"/>
        <v>0</v>
      </c>
      <c r="AC116" s="201">
        <f t="shared" si="44"/>
        <v>0</v>
      </c>
      <c r="AD116" s="201">
        <f t="shared" si="44"/>
        <v>0</v>
      </c>
      <c r="AE116" s="46">
        <f t="shared" si="44"/>
        <v>0</v>
      </c>
      <c r="AF116" s="201">
        <f t="shared" si="44"/>
        <v>0</v>
      </c>
      <c r="AG116" s="46">
        <f t="shared" si="44"/>
        <v>0</v>
      </c>
      <c r="AH116" s="166">
        <f t="shared" si="44"/>
        <v>0</v>
      </c>
    </row>
    <row r="117" spans="1:34" x14ac:dyDescent="0.2">
      <c r="A117" s="242"/>
      <c r="B117" s="65" t="s">
        <v>45</v>
      </c>
      <c r="C117" s="113">
        <f t="shared" si="44"/>
        <v>0.53500540540540686</v>
      </c>
      <c r="D117" s="186">
        <f t="shared" si="44"/>
        <v>0</v>
      </c>
      <c r="E117" s="22">
        <f t="shared" si="44"/>
        <v>0.45549729729729854</v>
      </c>
      <c r="F117" s="22">
        <f t="shared" si="44"/>
        <v>0.45223783783783905</v>
      </c>
      <c r="G117" s="22">
        <f t="shared" si="44"/>
        <v>0.62858918918919093</v>
      </c>
      <c r="H117" s="202">
        <f t="shared" si="44"/>
        <v>0</v>
      </c>
      <c r="I117" s="202">
        <f t="shared" si="44"/>
        <v>0</v>
      </c>
      <c r="J117" s="22">
        <f t="shared" si="44"/>
        <v>0.26737297297297369</v>
      </c>
      <c r="K117" s="22">
        <f t="shared" si="44"/>
        <v>0.49879459459459596</v>
      </c>
      <c r="L117" s="202">
        <f t="shared" si="44"/>
        <v>0</v>
      </c>
      <c r="M117" s="202">
        <f t="shared" si="44"/>
        <v>0</v>
      </c>
      <c r="N117" s="202">
        <f t="shared" si="44"/>
        <v>0</v>
      </c>
      <c r="O117" s="218">
        <f t="shared" si="44"/>
        <v>0</v>
      </c>
      <c r="P117" s="218">
        <f t="shared" si="44"/>
        <v>0</v>
      </c>
      <c r="Q117" s="25">
        <f t="shared" si="44"/>
        <v>0.36170270270270372</v>
      </c>
      <c r="R117" s="25">
        <f t="shared" si="44"/>
        <v>0.46824324324324451</v>
      </c>
      <c r="S117" s="25">
        <f t="shared" si="44"/>
        <v>0.4448918918918931</v>
      </c>
      <c r="T117" s="25">
        <f t="shared" si="44"/>
        <v>0.59526486486486652</v>
      </c>
      <c r="U117" s="25">
        <f t="shared" si="44"/>
        <v>0.38427567567567672</v>
      </c>
      <c r="V117" s="218">
        <f t="shared" si="44"/>
        <v>0</v>
      </c>
      <c r="W117" s="218">
        <f t="shared" si="44"/>
        <v>0</v>
      </c>
      <c r="X117" s="25">
        <f t="shared" si="44"/>
        <v>0.30205945945946028</v>
      </c>
      <c r="Y117" s="25">
        <f t="shared" si="44"/>
        <v>0.29870270270270355</v>
      </c>
      <c r="Z117" s="25">
        <f t="shared" si="44"/>
        <v>0</v>
      </c>
      <c r="AA117" s="25">
        <f t="shared" si="44"/>
        <v>0</v>
      </c>
      <c r="AB117" s="25">
        <f t="shared" si="44"/>
        <v>0</v>
      </c>
      <c r="AC117" s="218">
        <f t="shared" si="44"/>
        <v>0</v>
      </c>
      <c r="AD117" s="218">
        <f t="shared" si="44"/>
        <v>0</v>
      </c>
      <c r="AE117" s="25">
        <f t="shared" si="44"/>
        <v>0</v>
      </c>
      <c r="AF117" s="218">
        <f t="shared" si="44"/>
        <v>0</v>
      </c>
      <c r="AG117" s="25">
        <f t="shared" si="44"/>
        <v>0</v>
      </c>
      <c r="AH117" s="174">
        <f t="shared" si="44"/>
        <v>0</v>
      </c>
    </row>
    <row r="118" spans="1:34" x14ac:dyDescent="0.2">
      <c r="A118" s="242"/>
      <c r="B118" s="65" t="s">
        <v>47</v>
      </c>
      <c r="C118" s="113">
        <f t="shared" si="44"/>
        <v>0.47872499999999979</v>
      </c>
      <c r="D118" s="186">
        <f t="shared" si="44"/>
        <v>0</v>
      </c>
      <c r="E118" s="22">
        <f t="shared" si="44"/>
        <v>0.37349999999999983</v>
      </c>
      <c r="F118" s="22">
        <f t="shared" si="44"/>
        <v>0.46139999999999981</v>
      </c>
      <c r="G118" s="22">
        <f t="shared" si="44"/>
        <v>0.2428499999999999</v>
      </c>
      <c r="H118" s="202">
        <f t="shared" si="44"/>
        <v>0</v>
      </c>
      <c r="I118" s="202">
        <f t="shared" si="44"/>
        <v>0</v>
      </c>
      <c r="J118" s="22">
        <f t="shared" si="44"/>
        <v>0.11969999999999995</v>
      </c>
      <c r="K118" s="22">
        <f t="shared" si="44"/>
        <v>0.33104999999999984</v>
      </c>
      <c r="L118" s="202">
        <f t="shared" si="44"/>
        <v>0</v>
      </c>
      <c r="M118" s="202">
        <f t="shared" si="44"/>
        <v>0</v>
      </c>
      <c r="N118" s="202">
        <f t="shared" si="44"/>
        <v>0</v>
      </c>
      <c r="O118" s="218">
        <f t="shared" si="44"/>
        <v>0</v>
      </c>
      <c r="P118" s="218">
        <f t="shared" si="44"/>
        <v>0</v>
      </c>
      <c r="Q118" s="25">
        <f t="shared" si="44"/>
        <v>0.54254999999999975</v>
      </c>
      <c r="R118" s="25">
        <f t="shared" si="44"/>
        <v>0.28349999999999986</v>
      </c>
      <c r="S118" s="25">
        <f t="shared" si="44"/>
        <v>0.56414999999999971</v>
      </c>
      <c r="T118" s="25">
        <f t="shared" si="44"/>
        <v>0.51029999999999975</v>
      </c>
      <c r="U118" s="25">
        <f t="shared" si="44"/>
        <v>0.35624999999999984</v>
      </c>
      <c r="V118" s="218">
        <f t="shared" si="44"/>
        <v>0</v>
      </c>
      <c r="W118" s="218">
        <f t="shared" si="44"/>
        <v>0</v>
      </c>
      <c r="X118" s="25">
        <f t="shared" si="44"/>
        <v>0.30869999999999986</v>
      </c>
      <c r="Y118" s="25">
        <f t="shared" si="44"/>
        <v>0.39299999999999979</v>
      </c>
      <c r="Z118" s="25">
        <f t="shared" si="44"/>
        <v>0</v>
      </c>
      <c r="AA118" s="25">
        <f t="shared" si="44"/>
        <v>0</v>
      </c>
      <c r="AB118" s="25">
        <f t="shared" si="44"/>
        <v>0</v>
      </c>
      <c r="AC118" s="218">
        <f t="shared" si="44"/>
        <v>0</v>
      </c>
      <c r="AD118" s="218">
        <f t="shared" si="44"/>
        <v>0</v>
      </c>
      <c r="AE118" s="25">
        <f t="shared" si="44"/>
        <v>0</v>
      </c>
      <c r="AF118" s="218">
        <f t="shared" si="44"/>
        <v>0</v>
      </c>
      <c r="AG118" s="25">
        <f t="shared" si="44"/>
        <v>0</v>
      </c>
      <c r="AH118" s="174">
        <f t="shared" si="44"/>
        <v>0</v>
      </c>
    </row>
    <row r="119" spans="1:34" x14ac:dyDescent="0.2">
      <c r="A119" s="242"/>
      <c r="B119" s="65" t="s">
        <v>44</v>
      </c>
      <c r="C119" s="113">
        <f t="shared" si="44"/>
        <v>0.72982105255455998</v>
      </c>
      <c r="D119" s="186">
        <f t="shared" si="44"/>
        <v>0</v>
      </c>
      <c r="E119" s="22">
        <f t="shared" si="44"/>
        <v>0.33006315785990475</v>
      </c>
      <c r="F119" s="22">
        <f t="shared" si="44"/>
        <v>0.517547368366435</v>
      </c>
      <c r="G119" s="22">
        <f t="shared" si="44"/>
        <v>0.43929473679574577</v>
      </c>
      <c r="H119" s="202">
        <f t="shared" si="44"/>
        <v>0</v>
      </c>
      <c r="I119" s="202">
        <f t="shared" si="44"/>
        <v>0</v>
      </c>
      <c r="J119" s="22">
        <f t="shared" si="44"/>
        <v>0.45492631574146458</v>
      </c>
      <c r="K119" s="22">
        <f t="shared" si="44"/>
        <v>0.64222105256380435</v>
      </c>
      <c r="L119" s="202">
        <f t="shared" si="44"/>
        <v>0</v>
      </c>
      <c r="M119" s="202">
        <f t="shared" si="44"/>
        <v>0</v>
      </c>
      <c r="N119" s="202">
        <f t="shared" si="44"/>
        <v>0</v>
      </c>
      <c r="O119" s="218">
        <f t="shared" si="44"/>
        <v>0</v>
      </c>
      <c r="P119" s="218">
        <f t="shared" si="44"/>
        <v>0</v>
      </c>
      <c r="Q119" s="25">
        <f t="shared" si="44"/>
        <v>0.39609473680030471</v>
      </c>
      <c r="R119" s="25">
        <f t="shared" si="44"/>
        <v>0.57344210520264161</v>
      </c>
      <c r="S119" s="25">
        <f t="shared" si="44"/>
        <v>0.65453684203618878</v>
      </c>
      <c r="T119" s="25">
        <f t="shared" si="44"/>
        <v>0.62744210519694288</v>
      </c>
      <c r="U119" s="25">
        <f t="shared" si="44"/>
        <v>0.95267368410998909</v>
      </c>
      <c r="V119" s="218">
        <f t="shared" si="44"/>
        <v>0</v>
      </c>
      <c r="W119" s="218">
        <f t="shared" si="44"/>
        <v>0</v>
      </c>
      <c r="X119" s="25">
        <f t="shared" si="44"/>
        <v>0.40992631574621347</v>
      </c>
      <c r="Y119" s="25">
        <f t="shared" si="44"/>
        <v>0.87214736832901352</v>
      </c>
      <c r="Z119" s="25">
        <f t="shared" si="44"/>
        <v>0</v>
      </c>
      <c r="AA119" s="25">
        <f t="shared" si="44"/>
        <v>0</v>
      </c>
      <c r="AB119" s="25">
        <f t="shared" si="44"/>
        <v>0</v>
      </c>
      <c r="AC119" s="218">
        <f t="shared" si="44"/>
        <v>0</v>
      </c>
      <c r="AD119" s="218">
        <f t="shared" si="44"/>
        <v>0</v>
      </c>
      <c r="AE119" s="25">
        <f t="shared" si="44"/>
        <v>0</v>
      </c>
      <c r="AF119" s="218">
        <f t="shared" si="44"/>
        <v>0</v>
      </c>
      <c r="AG119" s="25">
        <f t="shared" si="44"/>
        <v>0</v>
      </c>
      <c r="AH119" s="174">
        <f t="shared" si="44"/>
        <v>0</v>
      </c>
    </row>
    <row r="120" spans="1:34" x14ac:dyDescent="0.2">
      <c r="A120" s="242"/>
      <c r="B120" s="65" t="s">
        <v>48</v>
      </c>
      <c r="C120" s="113">
        <f t="shared" si="44"/>
        <v>0.50312499999999971</v>
      </c>
      <c r="D120" s="186">
        <f t="shared" si="44"/>
        <v>0</v>
      </c>
      <c r="E120" s="22">
        <f t="shared" si="44"/>
        <v>0.39134999999999981</v>
      </c>
      <c r="F120" s="22">
        <f t="shared" si="44"/>
        <v>0.34994999999999982</v>
      </c>
      <c r="G120" s="22">
        <f t="shared" si="44"/>
        <v>0.58154999999999968</v>
      </c>
      <c r="H120" s="202">
        <f t="shared" si="44"/>
        <v>0</v>
      </c>
      <c r="I120" s="202">
        <f t="shared" si="44"/>
        <v>0</v>
      </c>
      <c r="J120" s="22">
        <f t="shared" si="44"/>
        <v>0.38024999999999981</v>
      </c>
      <c r="K120" s="22">
        <f t="shared" si="44"/>
        <v>0.35354999999999981</v>
      </c>
      <c r="L120" s="202">
        <f t="shared" si="44"/>
        <v>0</v>
      </c>
      <c r="M120" s="202">
        <f t="shared" si="44"/>
        <v>0</v>
      </c>
      <c r="N120" s="202">
        <f t="shared" si="44"/>
        <v>0</v>
      </c>
      <c r="O120" s="218">
        <f t="shared" si="44"/>
        <v>0</v>
      </c>
      <c r="P120" s="218">
        <f t="shared" si="44"/>
        <v>0</v>
      </c>
      <c r="Q120" s="25">
        <f t="shared" si="44"/>
        <v>0.36809999999999982</v>
      </c>
      <c r="R120" s="25">
        <f t="shared" si="44"/>
        <v>0.5702999999999997</v>
      </c>
      <c r="S120" s="25">
        <f t="shared" si="44"/>
        <v>0.65339999999999965</v>
      </c>
      <c r="T120" s="25">
        <f t="shared" si="44"/>
        <v>0.33284999999999987</v>
      </c>
      <c r="U120" s="25">
        <f t="shared" si="44"/>
        <v>8.4149999999999961E-2</v>
      </c>
      <c r="V120" s="218">
        <f t="shared" si="44"/>
        <v>0</v>
      </c>
      <c r="W120" s="218">
        <f t="shared" si="44"/>
        <v>0</v>
      </c>
      <c r="X120" s="25">
        <f t="shared" si="44"/>
        <v>0.24734999999999988</v>
      </c>
      <c r="Y120" s="25">
        <f t="shared" si="44"/>
        <v>0.42659999999999981</v>
      </c>
      <c r="Z120" s="25">
        <f t="shared" si="44"/>
        <v>0</v>
      </c>
      <c r="AA120" s="25">
        <f t="shared" si="44"/>
        <v>0</v>
      </c>
      <c r="AB120" s="25">
        <f t="shared" si="44"/>
        <v>0</v>
      </c>
      <c r="AC120" s="218">
        <f t="shared" si="44"/>
        <v>0</v>
      </c>
      <c r="AD120" s="218">
        <f t="shared" si="44"/>
        <v>0</v>
      </c>
      <c r="AE120" s="25">
        <f t="shared" si="44"/>
        <v>0</v>
      </c>
      <c r="AF120" s="218">
        <f t="shared" si="44"/>
        <v>0</v>
      </c>
      <c r="AG120" s="25">
        <f t="shared" si="44"/>
        <v>0</v>
      </c>
      <c r="AH120" s="174">
        <f t="shared" si="44"/>
        <v>0</v>
      </c>
    </row>
    <row r="121" spans="1:34" x14ac:dyDescent="0.2">
      <c r="A121" s="242"/>
      <c r="B121" s="66" t="s">
        <v>11</v>
      </c>
      <c r="C121" s="113">
        <f t="shared" ref="C121:AH121" si="45">IFERROR(C97/C110,0)</f>
        <v>0.24192194992008531</v>
      </c>
      <c r="D121" s="186">
        <f t="shared" si="45"/>
        <v>0</v>
      </c>
      <c r="E121" s="22">
        <f t="shared" si="45"/>
        <v>0.1925146510388919</v>
      </c>
      <c r="F121" s="22">
        <f t="shared" si="45"/>
        <v>9.8774640383590864E-2</v>
      </c>
      <c r="G121" s="22">
        <f t="shared" si="45"/>
        <v>0.23087373468300484</v>
      </c>
      <c r="H121" s="202">
        <f t="shared" si="45"/>
        <v>0</v>
      </c>
      <c r="I121" s="202">
        <f t="shared" si="45"/>
        <v>0</v>
      </c>
      <c r="J121" s="22">
        <f t="shared" si="45"/>
        <v>0.2080980287693128</v>
      </c>
      <c r="K121" s="22">
        <f t="shared" si="45"/>
        <v>0.18268513585508794</v>
      </c>
      <c r="L121" s="202">
        <f t="shared" si="45"/>
        <v>0</v>
      </c>
      <c r="M121" s="202">
        <f t="shared" si="45"/>
        <v>0</v>
      </c>
      <c r="N121" s="202">
        <f t="shared" si="45"/>
        <v>0</v>
      </c>
      <c r="O121" s="202">
        <f t="shared" si="45"/>
        <v>0</v>
      </c>
      <c r="P121" s="202">
        <f t="shared" si="45"/>
        <v>0</v>
      </c>
      <c r="Q121" s="22">
        <f t="shared" si="45"/>
        <v>0.19970697922216307</v>
      </c>
      <c r="R121" s="22">
        <f t="shared" si="45"/>
        <v>0.40564730953649453</v>
      </c>
      <c r="S121" s="22">
        <f t="shared" si="45"/>
        <v>0.11987213638785299</v>
      </c>
      <c r="T121" s="22">
        <f t="shared" si="45"/>
        <v>0.48356419818859897</v>
      </c>
      <c r="U121" s="22">
        <f t="shared" si="45"/>
        <v>0.13449653702717104</v>
      </c>
      <c r="V121" s="202">
        <f t="shared" si="45"/>
        <v>0</v>
      </c>
      <c r="W121" s="202">
        <f t="shared" si="45"/>
        <v>0</v>
      </c>
      <c r="X121" s="22">
        <f t="shared" si="45"/>
        <v>4.3393713372402783E-2</v>
      </c>
      <c r="Y121" s="22">
        <f t="shared" si="45"/>
        <v>8.654768247202986E-2</v>
      </c>
      <c r="Z121" s="22">
        <f t="shared" si="45"/>
        <v>0</v>
      </c>
      <c r="AA121" s="22">
        <f t="shared" si="45"/>
        <v>0</v>
      </c>
      <c r="AB121" s="22">
        <f t="shared" si="45"/>
        <v>0</v>
      </c>
      <c r="AC121" s="202">
        <f t="shared" si="45"/>
        <v>0</v>
      </c>
      <c r="AD121" s="202">
        <f t="shared" si="45"/>
        <v>0</v>
      </c>
      <c r="AE121" s="22">
        <f t="shared" si="45"/>
        <v>0</v>
      </c>
      <c r="AF121" s="202">
        <f t="shared" si="45"/>
        <v>0</v>
      </c>
      <c r="AG121" s="22">
        <f t="shared" si="45"/>
        <v>0</v>
      </c>
      <c r="AH121" s="167">
        <f t="shared" si="45"/>
        <v>0</v>
      </c>
    </row>
    <row r="122" spans="1:34" s="19" customFormat="1" x14ac:dyDescent="0.2">
      <c r="A122" s="242"/>
      <c r="B122" s="66" t="s">
        <v>10</v>
      </c>
      <c r="C122" s="114">
        <f t="shared" ref="C122:AH122" si="46">IFERROR(C98/C109,0)</f>
        <v>0.93970391807657894</v>
      </c>
      <c r="D122" s="187">
        <f t="shared" si="46"/>
        <v>0</v>
      </c>
      <c r="E122" s="23">
        <f t="shared" si="46"/>
        <v>0.72368655387355174</v>
      </c>
      <c r="F122" s="23">
        <f t="shared" si="46"/>
        <v>0.76976847729296394</v>
      </c>
      <c r="G122" s="23">
        <f t="shared" si="46"/>
        <v>1.1676758682101493</v>
      </c>
      <c r="H122" s="203">
        <f t="shared" si="46"/>
        <v>0</v>
      </c>
      <c r="I122" s="203">
        <f t="shared" si="46"/>
        <v>0</v>
      </c>
      <c r="J122" s="23">
        <f t="shared" si="46"/>
        <v>0.6679875333926969</v>
      </c>
      <c r="K122" s="23">
        <f t="shared" si="46"/>
        <v>0.63913624220836929</v>
      </c>
      <c r="L122" s="203">
        <f t="shared" si="46"/>
        <v>0</v>
      </c>
      <c r="M122" s="203">
        <f t="shared" si="46"/>
        <v>0</v>
      </c>
      <c r="N122" s="203">
        <f t="shared" si="46"/>
        <v>0</v>
      </c>
      <c r="O122" s="219">
        <f t="shared" si="46"/>
        <v>0</v>
      </c>
      <c r="P122" s="219">
        <f t="shared" si="46"/>
        <v>0</v>
      </c>
      <c r="Q122" s="26">
        <f t="shared" si="46"/>
        <v>0.64955476402493206</v>
      </c>
      <c r="R122" s="26">
        <f t="shared" si="46"/>
        <v>0.84550311665182398</v>
      </c>
      <c r="S122" s="26">
        <f t="shared" si="46"/>
        <v>1.5451469278717693</v>
      </c>
      <c r="T122" s="26">
        <f t="shared" si="46"/>
        <v>8.0943900267141447E-2</v>
      </c>
      <c r="U122" s="26">
        <f t="shared" si="46"/>
        <v>0</v>
      </c>
      <c r="V122" s="219">
        <f t="shared" si="46"/>
        <v>0</v>
      </c>
      <c r="W122" s="219">
        <f t="shared" si="46"/>
        <v>0</v>
      </c>
      <c r="X122" s="26">
        <f t="shared" si="46"/>
        <v>0.58824577025823577</v>
      </c>
      <c r="Y122" s="26">
        <f t="shared" si="46"/>
        <v>0.99496883348174359</v>
      </c>
      <c r="Z122" s="26">
        <f t="shared" si="46"/>
        <v>0</v>
      </c>
      <c r="AA122" s="26">
        <f t="shared" si="46"/>
        <v>0</v>
      </c>
      <c r="AB122" s="26">
        <f t="shared" si="46"/>
        <v>0</v>
      </c>
      <c r="AC122" s="219">
        <f t="shared" si="46"/>
        <v>0</v>
      </c>
      <c r="AD122" s="219">
        <f t="shared" si="46"/>
        <v>0</v>
      </c>
      <c r="AE122" s="26">
        <f t="shared" si="46"/>
        <v>0</v>
      </c>
      <c r="AF122" s="219">
        <f t="shared" si="46"/>
        <v>0</v>
      </c>
      <c r="AG122" s="26">
        <f t="shared" si="46"/>
        <v>0</v>
      </c>
      <c r="AH122" s="175">
        <f t="shared" si="46"/>
        <v>0</v>
      </c>
    </row>
    <row r="123" spans="1:34" s="19" customFormat="1" x14ac:dyDescent="0.2">
      <c r="A123" s="242"/>
      <c r="B123" s="65" t="s">
        <v>46</v>
      </c>
      <c r="C123" s="114">
        <f t="shared" ref="C123:AH127" si="47">IFERROR(C99/C111,0)</f>
        <v>0.54774473684210301</v>
      </c>
      <c r="D123" s="187">
        <f t="shared" si="47"/>
        <v>0</v>
      </c>
      <c r="E123" s="23">
        <f t="shared" si="47"/>
        <v>0.33328421052631441</v>
      </c>
      <c r="F123" s="23">
        <f t="shared" si="47"/>
        <v>0.63293684210526058</v>
      </c>
      <c r="G123" s="23">
        <f t="shared" si="47"/>
        <v>0.53734736842105035</v>
      </c>
      <c r="H123" s="203">
        <f t="shared" si="47"/>
        <v>0</v>
      </c>
      <c r="I123" s="203">
        <f t="shared" si="47"/>
        <v>0</v>
      </c>
      <c r="J123" s="23">
        <f t="shared" si="47"/>
        <v>0.25351578947368314</v>
      </c>
      <c r="K123" s="23">
        <f t="shared" si="47"/>
        <v>0.36606315789473531</v>
      </c>
      <c r="L123" s="203">
        <f t="shared" si="47"/>
        <v>0</v>
      </c>
      <c r="M123" s="203">
        <f t="shared" si="47"/>
        <v>0</v>
      </c>
      <c r="N123" s="203">
        <f t="shared" si="47"/>
        <v>0</v>
      </c>
      <c r="O123" s="219">
        <f t="shared" si="47"/>
        <v>0</v>
      </c>
      <c r="P123" s="219">
        <f t="shared" si="47"/>
        <v>0</v>
      </c>
      <c r="Q123" s="26">
        <f t="shared" si="47"/>
        <v>0.36322105263157745</v>
      </c>
      <c r="R123" s="26">
        <f t="shared" si="47"/>
        <v>0.3838736842105247</v>
      </c>
      <c r="S123" s="26">
        <f t="shared" si="47"/>
        <v>0.48429473684210328</v>
      </c>
      <c r="T123" s="26">
        <f t="shared" si="47"/>
        <v>0.28269473684210411</v>
      </c>
      <c r="U123" s="26">
        <f t="shared" si="47"/>
        <v>0.41286315789473516</v>
      </c>
      <c r="V123" s="219">
        <f t="shared" si="47"/>
        <v>0</v>
      </c>
      <c r="W123" s="219">
        <f t="shared" si="47"/>
        <v>0</v>
      </c>
      <c r="X123" s="26">
        <f t="shared" si="47"/>
        <v>0.29245263157894613</v>
      </c>
      <c r="Y123" s="26">
        <f t="shared" si="47"/>
        <v>0.45378947368420863</v>
      </c>
      <c r="Z123" s="26">
        <f t="shared" si="47"/>
        <v>0</v>
      </c>
      <c r="AA123" s="26">
        <f t="shared" si="47"/>
        <v>0</v>
      </c>
      <c r="AB123" s="26">
        <f t="shared" si="47"/>
        <v>0</v>
      </c>
      <c r="AC123" s="219">
        <f t="shared" si="47"/>
        <v>0</v>
      </c>
      <c r="AD123" s="219">
        <f t="shared" si="47"/>
        <v>0</v>
      </c>
      <c r="AE123" s="26">
        <f t="shared" si="47"/>
        <v>0</v>
      </c>
      <c r="AF123" s="219">
        <f t="shared" si="47"/>
        <v>0</v>
      </c>
      <c r="AG123" s="26">
        <f t="shared" si="47"/>
        <v>0</v>
      </c>
      <c r="AH123" s="175">
        <f t="shared" si="47"/>
        <v>0</v>
      </c>
    </row>
    <row r="124" spans="1:34" x14ac:dyDescent="0.2">
      <c r="A124" s="242"/>
      <c r="B124" s="65" t="s">
        <v>51</v>
      </c>
      <c r="C124" s="113">
        <f t="shared" si="47"/>
        <v>0</v>
      </c>
      <c r="D124" s="186">
        <f t="shared" si="47"/>
        <v>0</v>
      </c>
      <c r="E124" s="22">
        <f t="shared" si="47"/>
        <v>0</v>
      </c>
      <c r="F124" s="22">
        <f t="shared" si="47"/>
        <v>0</v>
      </c>
      <c r="G124" s="22">
        <f t="shared" si="47"/>
        <v>0</v>
      </c>
      <c r="H124" s="202">
        <f t="shared" si="47"/>
        <v>0</v>
      </c>
      <c r="I124" s="202">
        <f t="shared" si="47"/>
        <v>0</v>
      </c>
      <c r="J124" s="22">
        <f t="shared" si="47"/>
        <v>0</v>
      </c>
      <c r="K124" s="22">
        <f t="shared" si="47"/>
        <v>0</v>
      </c>
      <c r="L124" s="202">
        <f t="shared" si="47"/>
        <v>0</v>
      </c>
      <c r="M124" s="202">
        <f t="shared" si="47"/>
        <v>0</v>
      </c>
      <c r="N124" s="202">
        <f t="shared" si="47"/>
        <v>0</v>
      </c>
      <c r="O124" s="218">
        <f t="shared" si="47"/>
        <v>0</v>
      </c>
      <c r="P124" s="218">
        <f t="shared" si="47"/>
        <v>0</v>
      </c>
      <c r="Q124" s="25">
        <f t="shared" si="47"/>
        <v>0</v>
      </c>
      <c r="R124" s="25">
        <f t="shared" si="47"/>
        <v>0</v>
      </c>
      <c r="S124" s="25">
        <f t="shared" si="47"/>
        <v>0</v>
      </c>
      <c r="T124" s="25">
        <f t="shared" si="47"/>
        <v>0</v>
      </c>
      <c r="U124" s="25">
        <f t="shared" si="47"/>
        <v>0</v>
      </c>
      <c r="V124" s="218">
        <f t="shared" si="47"/>
        <v>0</v>
      </c>
      <c r="W124" s="218">
        <f t="shared" si="47"/>
        <v>0</v>
      </c>
      <c r="X124" s="25">
        <f t="shared" si="47"/>
        <v>0</v>
      </c>
      <c r="Y124" s="25">
        <f t="shared" si="47"/>
        <v>0</v>
      </c>
      <c r="Z124" s="25">
        <f t="shared" si="47"/>
        <v>0</v>
      </c>
      <c r="AA124" s="25">
        <f t="shared" si="47"/>
        <v>0</v>
      </c>
      <c r="AB124" s="25">
        <f t="shared" si="47"/>
        <v>0</v>
      </c>
      <c r="AC124" s="218">
        <f t="shared" si="47"/>
        <v>0</v>
      </c>
      <c r="AD124" s="218">
        <f t="shared" si="47"/>
        <v>0</v>
      </c>
      <c r="AE124" s="25">
        <f t="shared" si="47"/>
        <v>0</v>
      </c>
      <c r="AF124" s="218">
        <f t="shared" si="47"/>
        <v>0</v>
      </c>
      <c r="AG124" s="25">
        <f t="shared" si="47"/>
        <v>0</v>
      </c>
      <c r="AH124" s="174">
        <f t="shared" si="47"/>
        <v>0</v>
      </c>
    </row>
    <row r="125" spans="1:34" x14ac:dyDescent="0.2">
      <c r="A125" s="242"/>
      <c r="B125" s="65" t="s">
        <v>52</v>
      </c>
      <c r="C125" s="113">
        <f t="shared" si="47"/>
        <v>0</v>
      </c>
      <c r="D125" s="186">
        <f t="shared" si="47"/>
        <v>0</v>
      </c>
      <c r="E125" s="22">
        <f t="shared" si="47"/>
        <v>0</v>
      </c>
      <c r="F125" s="22">
        <f t="shared" si="47"/>
        <v>0</v>
      </c>
      <c r="G125" s="22">
        <f t="shared" si="47"/>
        <v>0</v>
      </c>
      <c r="H125" s="202">
        <f t="shared" si="47"/>
        <v>0</v>
      </c>
      <c r="I125" s="202">
        <f t="shared" si="47"/>
        <v>0</v>
      </c>
      <c r="J125" s="22">
        <f t="shared" si="47"/>
        <v>0</v>
      </c>
      <c r="K125" s="22">
        <f t="shared" si="47"/>
        <v>0</v>
      </c>
      <c r="L125" s="202">
        <f t="shared" si="47"/>
        <v>0</v>
      </c>
      <c r="M125" s="202">
        <f t="shared" si="47"/>
        <v>0</v>
      </c>
      <c r="N125" s="202">
        <f t="shared" si="47"/>
        <v>0</v>
      </c>
      <c r="O125" s="218">
        <f t="shared" si="47"/>
        <v>0</v>
      </c>
      <c r="P125" s="218">
        <f t="shared" si="47"/>
        <v>0</v>
      </c>
      <c r="Q125" s="25">
        <f t="shared" si="47"/>
        <v>0</v>
      </c>
      <c r="R125" s="25">
        <f t="shared" si="47"/>
        <v>0</v>
      </c>
      <c r="S125" s="25">
        <f t="shared" si="47"/>
        <v>0</v>
      </c>
      <c r="T125" s="25">
        <f t="shared" si="47"/>
        <v>0</v>
      </c>
      <c r="U125" s="25">
        <f t="shared" si="47"/>
        <v>0</v>
      </c>
      <c r="V125" s="218">
        <f t="shared" si="47"/>
        <v>0</v>
      </c>
      <c r="W125" s="218">
        <f t="shared" si="47"/>
        <v>0</v>
      </c>
      <c r="X125" s="25">
        <f t="shared" si="47"/>
        <v>0</v>
      </c>
      <c r="Y125" s="25">
        <f t="shared" si="47"/>
        <v>0</v>
      </c>
      <c r="Z125" s="25">
        <f t="shared" si="47"/>
        <v>0</v>
      </c>
      <c r="AA125" s="25">
        <f t="shared" si="47"/>
        <v>0</v>
      </c>
      <c r="AB125" s="25">
        <f t="shared" si="47"/>
        <v>0</v>
      </c>
      <c r="AC125" s="218">
        <f t="shared" si="47"/>
        <v>0</v>
      </c>
      <c r="AD125" s="218">
        <f t="shared" si="47"/>
        <v>0</v>
      </c>
      <c r="AE125" s="25">
        <f t="shared" si="47"/>
        <v>0</v>
      </c>
      <c r="AF125" s="218">
        <f t="shared" si="47"/>
        <v>0</v>
      </c>
      <c r="AG125" s="25">
        <f t="shared" si="47"/>
        <v>0</v>
      </c>
      <c r="AH125" s="174">
        <f t="shared" si="47"/>
        <v>0</v>
      </c>
    </row>
    <row r="126" spans="1:34" x14ac:dyDescent="0.2">
      <c r="A126" s="242"/>
      <c r="B126" s="65" t="s">
        <v>49</v>
      </c>
      <c r="C126" s="113">
        <f t="shared" si="47"/>
        <v>0.49343999999999966</v>
      </c>
      <c r="D126" s="186">
        <f t="shared" si="47"/>
        <v>0</v>
      </c>
      <c r="E126" s="22">
        <f t="shared" si="47"/>
        <v>0.38375999999999971</v>
      </c>
      <c r="F126" s="22">
        <f t="shared" si="47"/>
        <v>0.33911999999999975</v>
      </c>
      <c r="G126" s="22">
        <f t="shared" si="47"/>
        <v>0.42299999999999971</v>
      </c>
      <c r="H126" s="202">
        <f t="shared" si="47"/>
        <v>0</v>
      </c>
      <c r="I126" s="202">
        <f t="shared" si="47"/>
        <v>0</v>
      </c>
      <c r="J126" s="22">
        <f t="shared" si="47"/>
        <v>0.19871999999999984</v>
      </c>
      <c r="K126" s="22">
        <f t="shared" si="47"/>
        <v>0.4021199999999997</v>
      </c>
      <c r="L126" s="202">
        <f t="shared" si="47"/>
        <v>0</v>
      </c>
      <c r="M126" s="202">
        <f t="shared" si="47"/>
        <v>0</v>
      </c>
      <c r="N126" s="202">
        <f t="shared" si="47"/>
        <v>0</v>
      </c>
      <c r="O126" s="218">
        <f t="shared" si="47"/>
        <v>0</v>
      </c>
      <c r="P126" s="218">
        <f t="shared" si="47"/>
        <v>0</v>
      </c>
      <c r="Q126" s="25">
        <f t="shared" si="47"/>
        <v>0.14075999999999989</v>
      </c>
      <c r="R126" s="25">
        <f t="shared" si="47"/>
        <v>0.6958799999999995</v>
      </c>
      <c r="S126" s="25">
        <f t="shared" si="47"/>
        <v>0.29843999999999976</v>
      </c>
      <c r="T126" s="25">
        <f t="shared" si="47"/>
        <v>0.40319999999999973</v>
      </c>
      <c r="U126" s="25">
        <f t="shared" si="47"/>
        <v>0.44387999999999966</v>
      </c>
      <c r="V126" s="218">
        <f t="shared" si="47"/>
        <v>0</v>
      </c>
      <c r="W126" s="218">
        <f t="shared" si="47"/>
        <v>0</v>
      </c>
      <c r="X126" s="25">
        <f t="shared" si="47"/>
        <v>0.10079999999999993</v>
      </c>
      <c r="Y126" s="25">
        <f t="shared" si="47"/>
        <v>0.62927999999999951</v>
      </c>
      <c r="Z126" s="25">
        <f t="shared" si="47"/>
        <v>0</v>
      </c>
      <c r="AA126" s="25">
        <f t="shared" si="47"/>
        <v>0</v>
      </c>
      <c r="AB126" s="25">
        <f t="shared" si="47"/>
        <v>0</v>
      </c>
      <c r="AC126" s="218">
        <f t="shared" si="47"/>
        <v>0</v>
      </c>
      <c r="AD126" s="218">
        <f t="shared" si="47"/>
        <v>0</v>
      </c>
      <c r="AE126" s="25">
        <f t="shared" si="47"/>
        <v>0</v>
      </c>
      <c r="AF126" s="218">
        <f t="shared" si="47"/>
        <v>0</v>
      </c>
      <c r="AG126" s="25">
        <f t="shared" si="47"/>
        <v>0</v>
      </c>
      <c r="AH126" s="174">
        <f t="shared" si="47"/>
        <v>0</v>
      </c>
    </row>
    <row r="127" spans="1:34" ht="13.5" thickBot="1" x14ac:dyDescent="0.25">
      <c r="A127" s="243"/>
      <c r="B127" s="69" t="s">
        <v>50</v>
      </c>
      <c r="C127" s="115">
        <f t="shared" si="47"/>
        <v>0.81010714285714269</v>
      </c>
      <c r="D127" s="188">
        <f t="shared" si="47"/>
        <v>0</v>
      </c>
      <c r="E127" s="51">
        <f t="shared" si="47"/>
        <v>0.70148571428571405</v>
      </c>
      <c r="F127" s="51">
        <f t="shared" si="47"/>
        <v>0.73619999999999985</v>
      </c>
      <c r="G127" s="51">
        <f t="shared" si="47"/>
        <v>0.57548571428571416</v>
      </c>
      <c r="H127" s="204">
        <f t="shared" si="47"/>
        <v>0</v>
      </c>
      <c r="I127" s="204">
        <f t="shared" si="47"/>
        <v>0</v>
      </c>
      <c r="J127" s="51">
        <f t="shared" si="47"/>
        <v>0.23399999999999993</v>
      </c>
      <c r="K127" s="51">
        <f t="shared" si="47"/>
        <v>0.77065714285714271</v>
      </c>
      <c r="L127" s="204">
        <f t="shared" si="47"/>
        <v>0</v>
      </c>
      <c r="M127" s="204">
        <f t="shared" si="47"/>
        <v>0</v>
      </c>
      <c r="N127" s="204">
        <f t="shared" si="47"/>
        <v>0</v>
      </c>
      <c r="O127" s="220">
        <f t="shared" si="47"/>
        <v>0</v>
      </c>
      <c r="P127" s="220">
        <f t="shared" si="47"/>
        <v>0</v>
      </c>
      <c r="Q127" s="52">
        <f t="shared" si="47"/>
        <v>0.42737142857142846</v>
      </c>
      <c r="R127" s="52">
        <f t="shared" si="47"/>
        <v>0.92674285714285687</v>
      </c>
      <c r="S127" s="52">
        <f t="shared" si="47"/>
        <v>0.58551428571428554</v>
      </c>
      <c r="T127" s="52">
        <f t="shared" si="47"/>
        <v>0.8747999999999998</v>
      </c>
      <c r="U127" s="52">
        <f t="shared" si="47"/>
        <v>0.52585714285714269</v>
      </c>
      <c r="V127" s="220">
        <f t="shared" si="47"/>
        <v>0</v>
      </c>
      <c r="W127" s="220">
        <f t="shared" si="47"/>
        <v>0</v>
      </c>
      <c r="X127" s="52">
        <f t="shared" si="47"/>
        <v>0.73079999999999978</v>
      </c>
      <c r="Y127" s="52">
        <f t="shared" si="47"/>
        <v>0.62074285714285693</v>
      </c>
      <c r="Z127" s="52">
        <f t="shared" si="47"/>
        <v>0</v>
      </c>
      <c r="AA127" s="52">
        <f t="shared" si="47"/>
        <v>0</v>
      </c>
      <c r="AB127" s="52">
        <f t="shared" si="47"/>
        <v>0</v>
      </c>
      <c r="AC127" s="220">
        <f t="shared" si="47"/>
        <v>0</v>
      </c>
      <c r="AD127" s="220">
        <f t="shared" si="47"/>
        <v>0</v>
      </c>
      <c r="AE127" s="52">
        <f t="shared" si="47"/>
        <v>0</v>
      </c>
      <c r="AF127" s="220">
        <f t="shared" si="47"/>
        <v>0</v>
      </c>
      <c r="AG127" s="52">
        <f t="shared" si="47"/>
        <v>0</v>
      </c>
      <c r="AH127" s="176">
        <f t="shared" si="47"/>
        <v>0</v>
      </c>
    </row>
    <row r="128" spans="1:34" s="27" customFormat="1" x14ac:dyDescent="0.2">
      <c r="A128" s="238" t="s">
        <v>59</v>
      </c>
      <c r="B128" s="81" t="s">
        <v>9</v>
      </c>
      <c r="C128" s="124">
        <f t="shared" ref="C128:C139" si="48">SUM(D128:Y128)</f>
        <v>49574000</v>
      </c>
      <c r="D128" s="191">
        <f t="shared" ref="D128:AG128" si="49">D131+D129+D135+D130+D132+D138+D139+D136+D137</f>
        <v>990400</v>
      </c>
      <c r="E128" s="78">
        <f t="shared" si="49"/>
        <v>2285800</v>
      </c>
      <c r="F128" s="78">
        <f t="shared" si="49"/>
        <v>2681300</v>
      </c>
      <c r="G128" s="78">
        <f t="shared" si="49"/>
        <v>2293000</v>
      </c>
      <c r="H128" s="208">
        <f t="shared" si="49"/>
        <v>1611300</v>
      </c>
      <c r="I128" s="208">
        <f t="shared" si="49"/>
        <v>2181700</v>
      </c>
      <c r="J128" s="78">
        <f t="shared" si="49"/>
        <v>1619100</v>
      </c>
      <c r="K128" s="78">
        <f t="shared" si="49"/>
        <v>439700</v>
      </c>
      <c r="L128" s="208">
        <f t="shared" si="49"/>
        <v>2378000</v>
      </c>
      <c r="M128" s="208">
        <f t="shared" si="49"/>
        <v>3202000</v>
      </c>
      <c r="N128" s="208">
        <f t="shared" si="49"/>
        <v>3594300</v>
      </c>
      <c r="O128" s="208">
        <f t="shared" si="49"/>
        <v>2993300</v>
      </c>
      <c r="P128" s="208">
        <f t="shared" si="49"/>
        <v>2769900</v>
      </c>
      <c r="Q128" s="78">
        <f t="shared" si="49"/>
        <v>1953100</v>
      </c>
      <c r="R128" s="78">
        <f t="shared" si="49"/>
        <v>524400</v>
      </c>
      <c r="S128" s="78">
        <f t="shared" si="49"/>
        <v>2181800</v>
      </c>
      <c r="T128" s="78">
        <f t="shared" si="49"/>
        <v>2373600</v>
      </c>
      <c r="U128" s="78">
        <f t="shared" si="49"/>
        <v>2969700</v>
      </c>
      <c r="V128" s="208">
        <f t="shared" si="49"/>
        <v>3651700</v>
      </c>
      <c r="W128" s="208">
        <f t="shared" si="49"/>
        <v>3578500</v>
      </c>
      <c r="X128" s="78">
        <f t="shared" si="49"/>
        <v>2334900</v>
      </c>
      <c r="Y128" s="78">
        <f t="shared" si="49"/>
        <v>966500</v>
      </c>
      <c r="Z128" s="78">
        <f t="shared" si="49"/>
        <v>2542800</v>
      </c>
      <c r="AA128" s="78">
        <f t="shared" si="49"/>
        <v>4163900</v>
      </c>
      <c r="AB128" s="78">
        <f t="shared" si="49"/>
        <v>3939500</v>
      </c>
      <c r="AC128" s="208">
        <f t="shared" si="49"/>
        <v>4388100</v>
      </c>
      <c r="AD128" s="208">
        <f t="shared" si="49"/>
        <v>4312000</v>
      </c>
      <c r="AE128" s="78">
        <f t="shared" si="49"/>
        <v>2941100</v>
      </c>
      <c r="AF128" s="208">
        <f t="shared" si="49"/>
        <v>1016400</v>
      </c>
      <c r="AG128" s="78">
        <f t="shared" si="49"/>
        <v>3045200</v>
      </c>
      <c r="AH128" s="161">
        <f t="shared" ref="AH128" si="50">AH131+AH129+AH135+AH130+AH132+AH138+AH139+AH136+AH137</f>
        <v>0</v>
      </c>
    </row>
    <row r="129" spans="1:36" s="18" customFormat="1" x14ac:dyDescent="0.2">
      <c r="A129" s="239"/>
      <c r="B129" s="82" t="s">
        <v>45</v>
      </c>
      <c r="C129" s="121">
        <f t="shared" si="48"/>
        <v>15044000</v>
      </c>
      <c r="D129" s="189">
        <v>285800</v>
      </c>
      <c r="E129" s="28">
        <v>941400</v>
      </c>
      <c r="F129" s="28">
        <v>772900</v>
      </c>
      <c r="G129" s="28">
        <v>743500</v>
      </c>
      <c r="H129" s="206">
        <v>448700</v>
      </c>
      <c r="I129" s="206">
        <v>589300</v>
      </c>
      <c r="J129" s="28">
        <v>547100</v>
      </c>
      <c r="K129" s="28">
        <v>72000</v>
      </c>
      <c r="L129" s="206">
        <v>956900</v>
      </c>
      <c r="M129" s="206">
        <v>951900</v>
      </c>
      <c r="N129" s="206">
        <v>1144000</v>
      </c>
      <c r="O129" s="211">
        <v>811200</v>
      </c>
      <c r="P129" s="211">
        <v>907500</v>
      </c>
      <c r="Q129" s="29">
        <v>625900</v>
      </c>
      <c r="R129" s="29">
        <v>90200</v>
      </c>
      <c r="S129" s="29">
        <v>615200</v>
      </c>
      <c r="T129" s="29">
        <v>592100</v>
      </c>
      <c r="U129" s="29">
        <v>858900</v>
      </c>
      <c r="V129" s="211">
        <v>1143600</v>
      </c>
      <c r="W129" s="211">
        <v>902900</v>
      </c>
      <c r="X129" s="29">
        <v>734000</v>
      </c>
      <c r="Y129" s="29">
        <v>309000</v>
      </c>
      <c r="Z129" s="29">
        <v>776600</v>
      </c>
      <c r="AA129" s="29">
        <v>1599000</v>
      </c>
      <c r="AB129" s="29">
        <v>1473100</v>
      </c>
      <c r="AC129" s="211">
        <v>1539800</v>
      </c>
      <c r="AD129" s="211">
        <v>1443500</v>
      </c>
      <c r="AE129" s="29">
        <v>985300</v>
      </c>
      <c r="AF129" s="211">
        <v>285400</v>
      </c>
      <c r="AG129" s="29">
        <v>1012700</v>
      </c>
      <c r="AH129" s="163"/>
    </row>
    <row r="130" spans="1:36" s="18" customFormat="1" x14ac:dyDescent="0.2">
      <c r="A130" s="239"/>
      <c r="B130" s="82" t="s">
        <v>47</v>
      </c>
      <c r="C130" s="121">
        <f t="shared" si="48"/>
        <v>5181000</v>
      </c>
      <c r="D130" s="189">
        <v>252100</v>
      </c>
      <c r="E130" s="28">
        <v>162100</v>
      </c>
      <c r="F130" s="28">
        <v>289000</v>
      </c>
      <c r="G130" s="28">
        <v>417000</v>
      </c>
      <c r="H130" s="206">
        <v>164600</v>
      </c>
      <c r="I130" s="206">
        <v>118500</v>
      </c>
      <c r="J130" s="28">
        <v>300000</v>
      </c>
      <c r="K130" s="28">
        <v>139000</v>
      </c>
      <c r="L130" s="206">
        <v>198600</v>
      </c>
      <c r="M130" s="206">
        <v>314700</v>
      </c>
      <c r="N130" s="206">
        <v>416100</v>
      </c>
      <c r="O130" s="211">
        <v>306500</v>
      </c>
      <c r="P130" s="211">
        <v>217600</v>
      </c>
      <c r="Q130" s="29">
        <v>216000</v>
      </c>
      <c r="R130" s="29">
        <v>172300</v>
      </c>
      <c r="S130" s="29">
        <v>85600</v>
      </c>
      <c r="T130" s="29">
        <v>330500</v>
      </c>
      <c r="U130" s="29">
        <v>252200</v>
      </c>
      <c r="V130" s="211">
        <v>312100</v>
      </c>
      <c r="W130" s="211">
        <v>203100</v>
      </c>
      <c r="X130" s="29">
        <v>237000</v>
      </c>
      <c r="Y130" s="29">
        <v>76400</v>
      </c>
      <c r="Z130" s="29">
        <v>182000</v>
      </c>
      <c r="AA130" s="29">
        <v>203400</v>
      </c>
      <c r="AB130" s="29">
        <v>303500</v>
      </c>
      <c r="AC130" s="211">
        <v>305100</v>
      </c>
      <c r="AD130" s="211">
        <v>215500</v>
      </c>
      <c r="AE130" s="29">
        <v>308000</v>
      </c>
      <c r="AF130" s="211">
        <v>208000</v>
      </c>
      <c r="AG130" s="29">
        <v>358200</v>
      </c>
      <c r="AH130" s="163"/>
    </row>
    <row r="131" spans="1:36" s="18" customFormat="1" x14ac:dyDescent="0.2">
      <c r="A131" s="239"/>
      <c r="B131" s="82" t="s">
        <v>44</v>
      </c>
      <c r="C131" s="121">
        <f t="shared" si="48"/>
        <v>10063300</v>
      </c>
      <c r="D131" s="189">
        <v>224300</v>
      </c>
      <c r="E131" s="28">
        <v>432600</v>
      </c>
      <c r="F131" s="28">
        <v>517800</v>
      </c>
      <c r="G131" s="28">
        <v>379300</v>
      </c>
      <c r="H131" s="206">
        <v>311200</v>
      </c>
      <c r="I131" s="206">
        <v>536700</v>
      </c>
      <c r="J131" s="28">
        <v>330400</v>
      </c>
      <c r="K131" s="28">
        <v>58000</v>
      </c>
      <c r="L131" s="206">
        <v>443300</v>
      </c>
      <c r="M131" s="206">
        <v>585500</v>
      </c>
      <c r="N131" s="206">
        <v>733500</v>
      </c>
      <c r="O131" s="211">
        <v>590600</v>
      </c>
      <c r="P131" s="211">
        <v>628400</v>
      </c>
      <c r="Q131" s="29">
        <v>285200</v>
      </c>
      <c r="R131" s="29">
        <v>101200</v>
      </c>
      <c r="S131" s="29">
        <v>632400</v>
      </c>
      <c r="T131" s="29">
        <v>433500</v>
      </c>
      <c r="U131" s="29">
        <v>569400</v>
      </c>
      <c r="V131" s="211">
        <v>808700</v>
      </c>
      <c r="W131" s="211">
        <v>982700</v>
      </c>
      <c r="X131" s="29">
        <v>321200</v>
      </c>
      <c r="Y131" s="29">
        <v>157400</v>
      </c>
      <c r="Z131" s="29">
        <v>665100</v>
      </c>
      <c r="AA131" s="29">
        <v>766900</v>
      </c>
      <c r="AB131" s="29">
        <v>737500</v>
      </c>
      <c r="AC131" s="211">
        <v>895500</v>
      </c>
      <c r="AD131" s="211">
        <v>884200</v>
      </c>
      <c r="AE131" s="29">
        <v>431600</v>
      </c>
      <c r="AF131" s="211">
        <v>127000</v>
      </c>
      <c r="AG131" s="29">
        <v>627200</v>
      </c>
      <c r="AH131" s="163"/>
    </row>
    <row r="132" spans="1:36" s="18" customFormat="1" x14ac:dyDescent="0.2">
      <c r="A132" s="239"/>
      <c r="B132" s="82" t="s">
        <v>48</v>
      </c>
      <c r="C132" s="121">
        <f t="shared" si="48"/>
        <v>5061500</v>
      </c>
      <c r="D132" s="189">
        <f t="shared" ref="D132:P132" si="51">D134+D133</f>
        <v>0</v>
      </c>
      <c r="E132" s="28">
        <f t="shared" si="51"/>
        <v>186800</v>
      </c>
      <c r="F132" s="28">
        <f t="shared" si="51"/>
        <v>213400</v>
      </c>
      <c r="G132" s="28">
        <f t="shared" si="51"/>
        <v>196800</v>
      </c>
      <c r="H132" s="206">
        <f t="shared" si="51"/>
        <v>123300</v>
      </c>
      <c r="I132" s="206">
        <f t="shared" si="51"/>
        <v>309200</v>
      </c>
      <c r="J132" s="28">
        <f t="shared" si="51"/>
        <v>117000</v>
      </c>
      <c r="K132" s="28">
        <f t="shared" si="51"/>
        <v>0</v>
      </c>
      <c r="L132" s="206">
        <f t="shared" si="51"/>
        <v>280800</v>
      </c>
      <c r="M132" s="206">
        <f t="shared" si="51"/>
        <v>292000</v>
      </c>
      <c r="N132" s="206">
        <f t="shared" si="51"/>
        <v>468300</v>
      </c>
      <c r="O132" s="206">
        <f t="shared" si="51"/>
        <v>291800</v>
      </c>
      <c r="P132" s="206">
        <f t="shared" si="51"/>
        <v>272700</v>
      </c>
      <c r="Q132" s="28">
        <f t="shared" ref="Q132:AG132" si="52">Q133+Q134</f>
        <v>219700</v>
      </c>
      <c r="R132" s="28">
        <f t="shared" si="52"/>
        <v>0</v>
      </c>
      <c r="S132" s="28">
        <f t="shared" si="52"/>
        <v>309000</v>
      </c>
      <c r="T132" s="28">
        <f t="shared" si="52"/>
        <v>214600</v>
      </c>
      <c r="U132" s="28">
        <f t="shared" si="52"/>
        <v>447600</v>
      </c>
      <c r="V132" s="206">
        <f t="shared" si="52"/>
        <v>320100</v>
      </c>
      <c r="W132" s="206">
        <f t="shared" si="52"/>
        <v>558900</v>
      </c>
      <c r="X132" s="28">
        <f t="shared" si="52"/>
        <v>239500</v>
      </c>
      <c r="Y132" s="28">
        <f t="shared" si="52"/>
        <v>0</v>
      </c>
      <c r="Z132" s="28">
        <f t="shared" si="52"/>
        <v>240200</v>
      </c>
      <c r="AA132" s="28">
        <f t="shared" si="52"/>
        <v>382400</v>
      </c>
      <c r="AB132" s="28">
        <f t="shared" si="52"/>
        <v>383400</v>
      </c>
      <c r="AC132" s="206">
        <f t="shared" si="52"/>
        <v>363300</v>
      </c>
      <c r="AD132" s="206">
        <f t="shared" si="52"/>
        <v>484800</v>
      </c>
      <c r="AE132" s="28">
        <f t="shared" si="52"/>
        <v>292400</v>
      </c>
      <c r="AF132" s="206">
        <f t="shared" si="52"/>
        <v>0</v>
      </c>
      <c r="AG132" s="28">
        <f t="shared" si="52"/>
        <v>310800</v>
      </c>
      <c r="AH132" s="158">
        <f t="shared" ref="AH132" si="53">AH133+AH134</f>
        <v>0</v>
      </c>
    </row>
    <row r="133" spans="1:36" s="18" customFormat="1" x14ac:dyDescent="0.2">
      <c r="A133" s="239"/>
      <c r="B133" s="83" t="s">
        <v>11</v>
      </c>
      <c r="C133" s="122">
        <f t="shared" si="48"/>
        <v>1765300</v>
      </c>
      <c r="D133" s="190">
        <v>0</v>
      </c>
      <c r="E133" s="30">
        <v>80300</v>
      </c>
      <c r="F133" s="30">
        <v>106400</v>
      </c>
      <c r="G133" s="30">
        <v>91100</v>
      </c>
      <c r="H133" s="207">
        <v>51200</v>
      </c>
      <c r="I133" s="207">
        <v>91200</v>
      </c>
      <c r="J133" s="30">
        <v>27000</v>
      </c>
      <c r="K133" s="30">
        <v>0</v>
      </c>
      <c r="L133" s="207">
        <v>123300</v>
      </c>
      <c r="M133" s="207">
        <v>60100</v>
      </c>
      <c r="N133" s="207">
        <v>158000</v>
      </c>
      <c r="O133" s="221">
        <v>86600</v>
      </c>
      <c r="P133" s="221">
        <v>61000</v>
      </c>
      <c r="Q133" s="31">
        <v>82100</v>
      </c>
      <c r="R133" s="31">
        <v>0</v>
      </c>
      <c r="S133" s="31">
        <v>107400</v>
      </c>
      <c r="T133" s="31">
        <v>81000</v>
      </c>
      <c r="U133" s="31">
        <v>129400</v>
      </c>
      <c r="V133" s="221">
        <v>99300</v>
      </c>
      <c r="W133" s="221">
        <v>231600</v>
      </c>
      <c r="X133" s="31">
        <v>98300</v>
      </c>
      <c r="Y133" s="31">
        <v>0</v>
      </c>
      <c r="Z133" s="31">
        <v>130400</v>
      </c>
      <c r="AA133" s="31">
        <v>160300</v>
      </c>
      <c r="AB133" s="31">
        <v>102200</v>
      </c>
      <c r="AC133" s="221">
        <v>57600</v>
      </c>
      <c r="AD133" s="221">
        <v>257800</v>
      </c>
      <c r="AE133" s="31">
        <v>193400</v>
      </c>
      <c r="AF133" s="221">
        <v>0</v>
      </c>
      <c r="AG133" s="31">
        <v>90100</v>
      </c>
      <c r="AH133" s="164"/>
    </row>
    <row r="134" spans="1:36" s="32" customFormat="1" x14ac:dyDescent="0.2">
      <c r="A134" s="239"/>
      <c r="B134" s="83" t="s">
        <v>10</v>
      </c>
      <c r="C134" s="122">
        <f t="shared" si="48"/>
        <v>3296200</v>
      </c>
      <c r="D134" s="190">
        <v>0</v>
      </c>
      <c r="E134" s="30">
        <v>106500</v>
      </c>
      <c r="F134" s="30">
        <v>107000</v>
      </c>
      <c r="G134" s="30">
        <v>105700</v>
      </c>
      <c r="H134" s="207">
        <v>72100</v>
      </c>
      <c r="I134" s="207">
        <v>218000</v>
      </c>
      <c r="J134" s="30">
        <v>90000</v>
      </c>
      <c r="K134" s="30">
        <v>0</v>
      </c>
      <c r="L134" s="207">
        <v>157500</v>
      </c>
      <c r="M134" s="207">
        <v>231900</v>
      </c>
      <c r="N134" s="207">
        <v>310300</v>
      </c>
      <c r="O134" s="221">
        <v>205200</v>
      </c>
      <c r="P134" s="221">
        <v>211700</v>
      </c>
      <c r="Q134" s="31">
        <v>137600</v>
      </c>
      <c r="R134" s="31">
        <v>0</v>
      </c>
      <c r="S134" s="31">
        <v>201600</v>
      </c>
      <c r="T134" s="31">
        <v>133600</v>
      </c>
      <c r="U134" s="31">
        <v>318200</v>
      </c>
      <c r="V134" s="221">
        <v>220800</v>
      </c>
      <c r="W134" s="221">
        <v>327300</v>
      </c>
      <c r="X134" s="31">
        <v>141200</v>
      </c>
      <c r="Y134" s="31">
        <v>0</v>
      </c>
      <c r="Z134" s="31">
        <v>109800</v>
      </c>
      <c r="AA134" s="31">
        <v>222100</v>
      </c>
      <c r="AB134" s="31">
        <v>281200</v>
      </c>
      <c r="AC134" s="221">
        <v>305700</v>
      </c>
      <c r="AD134" s="221">
        <v>227000</v>
      </c>
      <c r="AE134" s="31">
        <v>99000</v>
      </c>
      <c r="AF134" s="221">
        <v>0</v>
      </c>
      <c r="AG134" s="31">
        <v>220700</v>
      </c>
      <c r="AH134" s="164"/>
      <c r="AJ134" s="18"/>
    </row>
    <row r="135" spans="1:36" s="32" customFormat="1" x14ac:dyDescent="0.2">
      <c r="A135" s="239"/>
      <c r="B135" s="82" t="s">
        <v>46</v>
      </c>
      <c r="C135" s="121">
        <f t="shared" si="48"/>
        <v>7689000</v>
      </c>
      <c r="D135" s="189">
        <v>188100</v>
      </c>
      <c r="E135" s="28">
        <v>357600</v>
      </c>
      <c r="F135" s="28">
        <v>457100</v>
      </c>
      <c r="G135" s="28">
        <v>323100</v>
      </c>
      <c r="H135" s="206">
        <v>417500</v>
      </c>
      <c r="I135" s="206">
        <v>381400</v>
      </c>
      <c r="J135" s="28">
        <v>179000</v>
      </c>
      <c r="K135" s="28">
        <v>111200</v>
      </c>
      <c r="L135" s="206">
        <v>252500</v>
      </c>
      <c r="M135" s="206">
        <v>465300</v>
      </c>
      <c r="N135" s="206">
        <v>408900</v>
      </c>
      <c r="O135" s="211">
        <v>511600</v>
      </c>
      <c r="P135" s="211">
        <v>318100</v>
      </c>
      <c r="Q135" s="29">
        <v>273300</v>
      </c>
      <c r="R135" s="29">
        <v>102600</v>
      </c>
      <c r="S135" s="29">
        <v>275000</v>
      </c>
      <c r="T135" s="29">
        <v>483600</v>
      </c>
      <c r="U135" s="29">
        <v>389800</v>
      </c>
      <c r="V135" s="211">
        <v>611400</v>
      </c>
      <c r="W135" s="211">
        <v>459200</v>
      </c>
      <c r="X135" s="29">
        <v>429600</v>
      </c>
      <c r="Y135" s="29">
        <v>293100</v>
      </c>
      <c r="Z135" s="29">
        <v>448600</v>
      </c>
      <c r="AA135" s="29">
        <v>826200</v>
      </c>
      <c r="AB135" s="29">
        <v>519300</v>
      </c>
      <c r="AC135" s="211">
        <v>563200</v>
      </c>
      <c r="AD135" s="211">
        <v>634900</v>
      </c>
      <c r="AE135" s="29">
        <v>430200</v>
      </c>
      <c r="AF135" s="211">
        <v>194000</v>
      </c>
      <c r="AG135" s="29">
        <v>342200</v>
      </c>
      <c r="AH135" s="163"/>
      <c r="AJ135" s="18"/>
    </row>
    <row r="136" spans="1:36" s="18" customFormat="1" x14ac:dyDescent="0.2">
      <c r="A136" s="239"/>
      <c r="B136" s="82" t="s">
        <v>51</v>
      </c>
      <c r="C136" s="121">
        <f t="shared" si="48"/>
        <v>0</v>
      </c>
      <c r="D136" s="189">
        <v>0</v>
      </c>
      <c r="E136" s="28">
        <v>0</v>
      </c>
      <c r="F136" s="28">
        <v>0</v>
      </c>
      <c r="G136" s="28">
        <v>0</v>
      </c>
      <c r="H136" s="206">
        <v>0</v>
      </c>
      <c r="I136" s="206">
        <v>0</v>
      </c>
      <c r="J136" s="28">
        <v>0</v>
      </c>
      <c r="K136" s="28">
        <v>0</v>
      </c>
      <c r="L136" s="206">
        <v>0</v>
      </c>
      <c r="M136" s="206">
        <v>0</v>
      </c>
      <c r="N136" s="206">
        <v>0</v>
      </c>
      <c r="O136" s="211">
        <v>0</v>
      </c>
      <c r="P136" s="211">
        <v>0</v>
      </c>
      <c r="Q136" s="29">
        <v>0</v>
      </c>
      <c r="R136" s="29">
        <v>0</v>
      </c>
      <c r="S136" s="29">
        <v>0</v>
      </c>
      <c r="T136" s="29">
        <v>0</v>
      </c>
      <c r="U136" s="29">
        <v>0</v>
      </c>
      <c r="V136" s="211">
        <v>0</v>
      </c>
      <c r="W136" s="211">
        <v>0</v>
      </c>
      <c r="X136" s="29">
        <v>0</v>
      </c>
      <c r="Y136" s="29">
        <v>0</v>
      </c>
      <c r="Z136" s="29">
        <v>0</v>
      </c>
      <c r="AA136" s="29">
        <v>0</v>
      </c>
      <c r="AB136" s="29">
        <v>0</v>
      </c>
      <c r="AC136" s="211">
        <v>0</v>
      </c>
      <c r="AD136" s="211">
        <v>0</v>
      </c>
      <c r="AE136" s="29">
        <v>0</v>
      </c>
      <c r="AF136" s="211">
        <v>0</v>
      </c>
      <c r="AG136" s="29">
        <v>0</v>
      </c>
      <c r="AH136" s="163"/>
    </row>
    <row r="137" spans="1:36" s="18" customFormat="1" x14ac:dyDescent="0.2">
      <c r="A137" s="239"/>
      <c r="B137" s="82" t="s">
        <v>52</v>
      </c>
      <c r="C137" s="121">
        <f t="shared" si="48"/>
        <v>44500</v>
      </c>
      <c r="D137" s="189">
        <v>0</v>
      </c>
      <c r="E137" s="28">
        <v>0</v>
      </c>
      <c r="F137" s="28">
        <v>0</v>
      </c>
      <c r="G137" s="28">
        <v>0</v>
      </c>
      <c r="H137" s="206">
        <v>3000</v>
      </c>
      <c r="I137" s="206">
        <v>5000</v>
      </c>
      <c r="J137" s="28">
        <v>8000</v>
      </c>
      <c r="K137" s="28">
        <v>0</v>
      </c>
      <c r="L137" s="206">
        <v>5000</v>
      </c>
      <c r="M137" s="206">
        <v>0</v>
      </c>
      <c r="N137" s="206">
        <v>0</v>
      </c>
      <c r="O137" s="211">
        <v>5000</v>
      </c>
      <c r="P137" s="211">
        <v>2500</v>
      </c>
      <c r="Q137" s="29">
        <v>8000</v>
      </c>
      <c r="R137" s="29">
        <v>0</v>
      </c>
      <c r="S137" s="29">
        <v>8000</v>
      </c>
      <c r="T137" s="29">
        <v>0</v>
      </c>
      <c r="U137" s="29">
        <v>0</v>
      </c>
      <c r="V137" s="211">
        <v>0</v>
      </c>
      <c r="W137" s="211">
        <v>0</v>
      </c>
      <c r="X137" s="29">
        <v>0</v>
      </c>
      <c r="Y137" s="29">
        <v>0</v>
      </c>
      <c r="Z137" s="29">
        <v>0</v>
      </c>
      <c r="AA137" s="29">
        <v>0</v>
      </c>
      <c r="AB137" s="29">
        <v>0</v>
      </c>
      <c r="AC137" s="211">
        <v>0</v>
      </c>
      <c r="AD137" s="211">
        <v>0</v>
      </c>
      <c r="AE137" s="29">
        <v>0</v>
      </c>
      <c r="AF137" s="211">
        <v>0</v>
      </c>
      <c r="AG137" s="29">
        <v>0</v>
      </c>
      <c r="AH137" s="163"/>
    </row>
    <row r="138" spans="1:36" s="18" customFormat="1" x14ac:dyDescent="0.2">
      <c r="A138" s="239"/>
      <c r="B138" s="82" t="s">
        <v>49</v>
      </c>
      <c r="C138" s="121">
        <f t="shared" si="48"/>
        <v>2360500</v>
      </c>
      <c r="D138" s="189">
        <v>30000</v>
      </c>
      <c r="E138" s="28">
        <v>27100</v>
      </c>
      <c r="F138" s="28">
        <v>188000</v>
      </c>
      <c r="G138" s="28">
        <v>95700</v>
      </c>
      <c r="H138" s="206">
        <v>29500</v>
      </c>
      <c r="I138" s="206">
        <v>91500</v>
      </c>
      <c r="J138" s="28">
        <v>62600</v>
      </c>
      <c r="K138" s="28">
        <v>18000</v>
      </c>
      <c r="L138" s="206">
        <v>27000</v>
      </c>
      <c r="M138" s="206">
        <v>166800</v>
      </c>
      <c r="N138" s="206">
        <v>97600</v>
      </c>
      <c r="O138" s="211">
        <v>130800</v>
      </c>
      <c r="P138" s="211">
        <v>140100</v>
      </c>
      <c r="Q138" s="29">
        <v>123000</v>
      </c>
      <c r="R138" s="29">
        <v>11000</v>
      </c>
      <c r="S138" s="29">
        <v>204100</v>
      </c>
      <c r="T138" s="29">
        <v>197100</v>
      </c>
      <c r="U138" s="29">
        <v>185500</v>
      </c>
      <c r="V138" s="211">
        <v>129900</v>
      </c>
      <c r="W138" s="211">
        <v>170000</v>
      </c>
      <c r="X138" s="29">
        <v>154200</v>
      </c>
      <c r="Y138" s="29">
        <v>81000</v>
      </c>
      <c r="Z138" s="29">
        <v>70100</v>
      </c>
      <c r="AA138" s="29">
        <v>82100</v>
      </c>
      <c r="AB138" s="29">
        <v>130700</v>
      </c>
      <c r="AC138" s="211">
        <v>162800</v>
      </c>
      <c r="AD138" s="211">
        <v>260400</v>
      </c>
      <c r="AE138" s="29">
        <v>133200</v>
      </c>
      <c r="AF138" s="211">
        <v>30000</v>
      </c>
      <c r="AG138" s="29">
        <v>112100</v>
      </c>
      <c r="AH138" s="163"/>
    </row>
    <row r="139" spans="1:36" s="18" customFormat="1" ht="13.5" thickBot="1" x14ac:dyDescent="0.25">
      <c r="A139" s="240"/>
      <c r="B139" s="84" t="s">
        <v>50</v>
      </c>
      <c r="C139" s="125">
        <f t="shared" si="48"/>
        <v>4130200</v>
      </c>
      <c r="D139" s="192">
        <v>10100</v>
      </c>
      <c r="E139" s="85">
        <v>178200</v>
      </c>
      <c r="F139" s="85">
        <v>243100</v>
      </c>
      <c r="G139" s="85">
        <v>137600</v>
      </c>
      <c r="H139" s="209">
        <v>113500</v>
      </c>
      <c r="I139" s="209">
        <v>150100</v>
      </c>
      <c r="J139" s="85">
        <v>75000</v>
      </c>
      <c r="K139" s="85">
        <v>41500</v>
      </c>
      <c r="L139" s="209">
        <v>213900</v>
      </c>
      <c r="M139" s="209">
        <v>425800</v>
      </c>
      <c r="N139" s="209">
        <v>325900</v>
      </c>
      <c r="O139" s="222">
        <v>345800</v>
      </c>
      <c r="P139" s="222">
        <v>283000</v>
      </c>
      <c r="Q139" s="86">
        <v>202000</v>
      </c>
      <c r="R139" s="86">
        <v>47100</v>
      </c>
      <c r="S139" s="86">
        <v>52500</v>
      </c>
      <c r="T139" s="86">
        <v>122200</v>
      </c>
      <c r="U139" s="86">
        <v>266300</v>
      </c>
      <c r="V139" s="222">
        <v>325900</v>
      </c>
      <c r="W139" s="222">
        <v>301700</v>
      </c>
      <c r="X139" s="86">
        <v>219400</v>
      </c>
      <c r="Y139" s="86">
        <v>49600</v>
      </c>
      <c r="Z139" s="86">
        <v>160200</v>
      </c>
      <c r="AA139" s="86">
        <v>303900</v>
      </c>
      <c r="AB139" s="86">
        <v>392000</v>
      </c>
      <c r="AC139" s="222">
        <v>558400</v>
      </c>
      <c r="AD139" s="222">
        <v>388700</v>
      </c>
      <c r="AE139" s="86">
        <v>360400</v>
      </c>
      <c r="AF139" s="222">
        <v>172000</v>
      </c>
      <c r="AG139" s="86">
        <v>282000</v>
      </c>
      <c r="AH139" s="165"/>
    </row>
    <row r="140" spans="1:36" s="21" customFormat="1" x14ac:dyDescent="0.2">
      <c r="A140" s="241" t="s">
        <v>53</v>
      </c>
      <c r="B140" s="68" t="s">
        <v>9</v>
      </c>
      <c r="C140" s="112">
        <f t="shared" ref="C140:AH147" si="54">IFERROR(C92/C128,0)</f>
        <v>0.86126598620244488</v>
      </c>
      <c r="D140" s="185">
        <f t="shared" si="54"/>
        <v>0.97102180936995153</v>
      </c>
      <c r="E140" s="46">
        <f t="shared" si="54"/>
        <v>1.1089334149969376</v>
      </c>
      <c r="F140" s="46">
        <f t="shared" si="54"/>
        <v>1.1443702681535077</v>
      </c>
      <c r="G140" s="46">
        <f t="shared" si="54"/>
        <v>1.4059747056258176</v>
      </c>
      <c r="H140" s="201">
        <f t="shared" si="54"/>
        <v>1.1973561720350028</v>
      </c>
      <c r="I140" s="201">
        <f t="shared" si="54"/>
        <v>0.24843012329834532</v>
      </c>
      <c r="J140" s="46">
        <f t="shared" si="54"/>
        <v>1.0974615527144711</v>
      </c>
      <c r="K140" s="46">
        <f t="shared" si="54"/>
        <v>6.7259495110302483</v>
      </c>
      <c r="L140" s="201">
        <f t="shared" si="54"/>
        <v>0.17905803195962994</v>
      </c>
      <c r="M140" s="201">
        <f t="shared" si="54"/>
        <v>0.17688944409743909</v>
      </c>
      <c r="N140" s="201">
        <f t="shared" si="54"/>
        <v>0.24396961856272431</v>
      </c>
      <c r="O140" s="201">
        <f t="shared" si="54"/>
        <v>0.36311094778338288</v>
      </c>
      <c r="P140" s="201">
        <f t="shared" si="54"/>
        <v>9.722372648832088E-2</v>
      </c>
      <c r="Q140" s="46">
        <f t="shared" si="54"/>
        <v>1.2070042496543956</v>
      </c>
      <c r="R140" s="46">
        <f t="shared" si="54"/>
        <v>5.9036994660564455</v>
      </c>
      <c r="S140" s="46">
        <f t="shared" si="54"/>
        <v>1.4881749014575121</v>
      </c>
      <c r="T140" s="46">
        <f t="shared" si="54"/>
        <v>1.3475733063700708</v>
      </c>
      <c r="U140" s="46">
        <f t="shared" si="54"/>
        <v>0.9606020810182847</v>
      </c>
      <c r="V140" s="201">
        <f t="shared" si="54"/>
        <v>0.54396582413670347</v>
      </c>
      <c r="W140" s="201">
        <f t="shared" si="54"/>
        <v>0.19935727260025149</v>
      </c>
      <c r="X140" s="46">
        <f t="shared" si="54"/>
        <v>0.87592616386140731</v>
      </c>
      <c r="Y140" s="46">
        <f t="shared" si="54"/>
        <v>3.0834971546818415</v>
      </c>
      <c r="Z140" s="46">
        <f t="shared" si="54"/>
        <v>0</v>
      </c>
      <c r="AA140" s="46">
        <f t="shared" si="54"/>
        <v>0</v>
      </c>
      <c r="AB140" s="46">
        <f t="shared" si="54"/>
        <v>0</v>
      </c>
      <c r="AC140" s="201">
        <f t="shared" si="54"/>
        <v>0</v>
      </c>
      <c r="AD140" s="201">
        <f t="shared" si="54"/>
        <v>0</v>
      </c>
      <c r="AE140" s="46">
        <f t="shared" si="54"/>
        <v>0</v>
      </c>
      <c r="AF140" s="201">
        <f t="shared" si="54"/>
        <v>0</v>
      </c>
      <c r="AG140" s="46">
        <f t="shared" si="54"/>
        <v>0</v>
      </c>
      <c r="AH140" s="166">
        <f t="shared" si="54"/>
        <v>0</v>
      </c>
    </row>
    <row r="141" spans="1:36" x14ac:dyDescent="0.2">
      <c r="A141" s="242"/>
      <c r="B141" s="65" t="s">
        <v>45</v>
      </c>
      <c r="C141" s="113">
        <f t="shared" si="54"/>
        <v>0.87721350704599843</v>
      </c>
      <c r="D141" s="186">
        <f t="shared" si="54"/>
        <v>1.662701189643107</v>
      </c>
      <c r="E141" s="22">
        <f t="shared" si="54"/>
        <v>0.99458253664754626</v>
      </c>
      <c r="F141" s="22">
        <f t="shared" si="54"/>
        <v>1.2027429162893</v>
      </c>
      <c r="G141" s="22">
        <f t="shared" si="54"/>
        <v>1.7378614660390046</v>
      </c>
      <c r="H141" s="202">
        <f t="shared" si="54"/>
        <v>1.3084466235792289</v>
      </c>
      <c r="I141" s="202">
        <f t="shared" si="54"/>
        <v>0.14763278465976581</v>
      </c>
      <c r="J141" s="22">
        <f t="shared" si="54"/>
        <v>1.0045695485286055</v>
      </c>
      <c r="K141" s="22">
        <f t="shared" si="54"/>
        <v>14.240277777777777</v>
      </c>
      <c r="L141" s="202">
        <f t="shared" si="54"/>
        <v>0.12446441634444561</v>
      </c>
      <c r="M141" s="202">
        <f t="shared" si="54"/>
        <v>0.15568862275449102</v>
      </c>
      <c r="N141" s="202">
        <f t="shared" si="54"/>
        <v>0.1368006993006993</v>
      </c>
      <c r="O141" s="218">
        <f t="shared" si="54"/>
        <v>0.19255424063116372</v>
      </c>
      <c r="P141" s="218">
        <f t="shared" si="54"/>
        <v>0.11801652892561984</v>
      </c>
      <c r="Q141" s="25">
        <f t="shared" si="54"/>
        <v>1.1878894392075412</v>
      </c>
      <c r="R141" s="25">
        <f t="shared" si="54"/>
        <v>10.670731707317072</v>
      </c>
      <c r="S141" s="25">
        <f t="shared" si="54"/>
        <v>1.4865084525357608</v>
      </c>
      <c r="T141" s="25">
        <f t="shared" si="54"/>
        <v>2.0665428137138995</v>
      </c>
      <c r="U141" s="25">
        <f t="shared" si="54"/>
        <v>0.91966468739084872</v>
      </c>
      <c r="V141" s="218">
        <f t="shared" si="54"/>
        <v>0.52448408534452606</v>
      </c>
      <c r="W141" s="218">
        <f t="shared" si="54"/>
        <v>0.17587772732307011</v>
      </c>
      <c r="X141" s="25">
        <f t="shared" si="54"/>
        <v>0.84591280653950951</v>
      </c>
      <c r="Y141" s="25">
        <f t="shared" si="54"/>
        <v>1.9870550161812297</v>
      </c>
      <c r="Z141" s="25">
        <f t="shared" si="54"/>
        <v>0</v>
      </c>
      <c r="AA141" s="25">
        <f t="shared" si="54"/>
        <v>0</v>
      </c>
      <c r="AB141" s="25">
        <f t="shared" si="54"/>
        <v>0</v>
      </c>
      <c r="AC141" s="218">
        <f t="shared" si="54"/>
        <v>0</v>
      </c>
      <c r="AD141" s="218">
        <f t="shared" si="54"/>
        <v>0</v>
      </c>
      <c r="AE141" s="25">
        <f t="shared" si="54"/>
        <v>0</v>
      </c>
      <c r="AF141" s="218">
        <f t="shared" si="54"/>
        <v>0</v>
      </c>
      <c r="AG141" s="25">
        <f t="shared" si="54"/>
        <v>0</v>
      </c>
      <c r="AH141" s="174">
        <f t="shared" si="54"/>
        <v>0</v>
      </c>
    </row>
    <row r="142" spans="1:36" x14ac:dyDescent="0.2">
      <c r="A142" s="242"/>
      <c r="B142" s="65" t="s">
        <v>47</v>
      </c>
      <c r="C142" s="113">
        <f t="shared" si="54"/>
        <v>0.73920092646207292</v>
      </c>
      <c r="D142" s="186">
        <f t="shared" si="54"/>
        <v>0.26180087266957558</v>
      </c>
      <c r="E142" s="22">
        <f t="shared" si="54"/>
        <v>1.5360888340530536</v>
      </c>
      <c r="F142" s="22">
        <f t="shared" si="54"/>
        <v>1.0643598615916956</v>
      </c>
      <c r="G142" s="22">
        <f t="shared" si="54"/>
        <v>0.38824940047961631</v>
      </c>
      <c r="H142" s="202">
        <f t="shared" si="54"/>
        <v>0.86269744835965978</v>
      </c>
      <c r="I142" s="202">
        <f t="shared" si="54"/>
        <v>1.0928270042194093</v>
      </c>
      <c r="J142" s="22">
        <f t="shared" si="54"/>
        <v>0.26600000000000001</v>
      </c>
      <c r="K142" s="22">
        <f t="shared" si="54"/>
        <v>1.5877697841726619</v>
      </c>
      <c r="L142" s="202">
        <f t="shared" si="54"/>
        <v>0.12638469284994966</v>
      </c>
      <c r="M142" s="202">
        <f t="shared" si="54"/>
        <v>0</v>
      </c>
      <c r="N142" s="202">
        <f t="shared" si="54"/>
        <v>9.6371064647921167E-2</v>
      </c>
      <c r="O142" s="218">
        <f t="shared" si="54"/>
        <v>0.58009787928221856</v>
      </c>
      <c r="P142" s="218">
        <f t="shared" si="54"/>
        <v>0</v>
      </c>
      <c r="Q142" s="25">
        <f t="shared" si="54"/>
        <v>1.6745370370370369</v>
      </c>
      <c r="R142" s="25">
        <f t="shared" si="54"/>
        <v>1.0969239698200812</v>
      </c>
      <c r="S142" s="25">
        <f t="shared" si="54"/>
        <v>4.393691588785047</v>
      </c>
      <c r="T142" s="25">
        <f t="shared" si="54"/>
        <v>1.0293494704992436</v>
      </c>
      <c r="U142" s="25">
        <f t="shared" si="54"/>
        <v>0.94171292624900871</v>
      </c>
      <c r="V142" s="218">
        <f t="shared" si="54"/>
        <v>0.53828900993271389</v>
      </c>
      <c r="W142" s="218">
        <f t="shared" si="54"/>
        <v>0.44313146233382572</v>
      </c>
      <c r="X142" s="25">
        <f t="shared" si="54"/>
        <v>0.8683544303797468</v>
      </c>
      <c r="Y142" s="25">
        <f t="shared" si="54"/>
        <v>3.4293193717277486</v>
      </c>
      <c r="Z142" s="25">
        <f t="shared" si="54"/>
        <v>0</v>
      </c>
      <c r="AA142" s="25">
        <f t="shared" si="54"/>
        <v>0</v>
      </c>
      <c r="AB142" s="25">
        <f t="shared" si="54"/>
        <v>0</v>
      </c>
      <c r="AC142" s="218">
        <f t="shared" si="54"/>
        <v>0</v>
      </c>
      <c r="AD142" s="218">
        <f t="shared" si="54"/>
        <v>0</v>
      </c>
      <c r="AE142" s="25">
        <f t="shared" si="54"/>
        <v>0</v>
      </c>
      <c r="AF142" s="218">
        <f t="shared" si="54"/>
        <v>0</v>
      </c>
      <c r="AG142" s="25">
        <f t="shared" si="54"/>
        <v>0</v>
      </c>
      <c r="AH142" s="174">
        <f t="shared" si="54"/>
        <v>0</v>
      </c>
    </row>
    <row r="143" spans="1:36" x14ac:dyDescent="0.2">
      <c r="A143" s="242"/>
      <c r="B143" s="65" t="s">
        <v>44</v>
      </c>
      <c r="C143" s="113">
        <f t="shared" si="54"/>
        <v>0.91862510309739354</v>
      </c>
      <c r="D143" s="186">
        <f t="shared" si="54"/>
        <v>0.81676326348640216</v>
      </c>
      <c r="E143" s="22">
        <f t="shared" si="54"/>
        <v>0.80536292186777625</v>
      </c>
      <c r="F143" s="22">
        <f t="shared" si="54"/>
        <v>1.0550405561993048</v>
      </c>
      <c r="G143" s="22">
        <f t="shared" si="54"/>
        <v>1.2225151595043502</v>
      </c>
      <c r="H143" s="202">
        <f t="shared" si="54"/>
        <v>1.2323264781491003</v>
      </c>
      <c r="I143" s="202">
        <f t="shared" si="54"/>
        <v>0.19191354574250047</v>
      </c>
      <c r="J143" s="22">
        <f t="shared" si="54"/>
        <v>1.4533898305084745</v>
      </c>
      <c r="K143" s="22">
        <f t="shared" si="54"/>
        <v>11.687931034482759</v>
      </c>
      <c r="L143" s="202">
        <f t="shared" si="54"/>
        <v>0.41394089781186555</v>
      </c>
      <c r="M143" s="202">
        <f t="shared" si="54"/>
        <v>0.22954739538855679</v>
      </c>
      <c r="N143" s="202">
        <f t="shared" si="54"/>
        <v>0.2332651670074983</v>
      </c>
      <c r="O143" s="218">
        <f t="shared" si="54"/>
        <v>0.43447341686420587</v>
      </c>
      <c r="P143" s="218">
        <f t="shared" si="54"/>
        <v>0.12905792488860598</v>
      </c>
      <c r="Q143" s="25">
        <f t="shared" si="54"/>
        <v>1.4659887798036466</v>
      </c>
      <c r="R143" s="25">
        <f t="shared" si="54"/>
        <v>5.9812252964426875</v>
      </c>
      <c r="S143" s="25">
        <f t="shared" si="54"/>
        <v>1.0925047438330171</v>
      </c>
      <c r="T143" s="25">
        <f t="shared" si="54"/>
        <v>1.5277970011534026</v>
      </c>
      <c r="U143" s="25">
        <f t="shared" si="54"/>
        <v>1.7660695468914647</v>
      </c>
      <c r="V143" s="218">
        <f t="shared" si="54"/>
        <v>0.43786323729442317</v>
      </c>
      <c r="W143" s="218">
        <f t="shared" si="54"/>
        <v>0.14439808690342934</v>
      </c>
      <c r="X143" s="25">
        <f t="shared" si="54"/>
        <v>1.3471357409713574</v>
      </c>
      <c r="Y143" s="25">
        <f t="shared" si="54"/>
        <v>5.8487928843710293</v>
      </c>
      <c r="Z143" s="25">
        <f t="shared" si="54"/>
        <v>0</v>
      </c>
      <c r="AA143" s="25">
        <f t="shared" si="54"/>
        <v>0</v>
      </c>
      <c r="AB143" s="25">
        <f t="shared" si="54"/>
        <v>0</v>
      </c>
      <c r="AC143" s="218">
        <f t="shared" si="54"/>
        <v>0</v>
      </c>
      <c r="AD143" s="218">
        <f t="shared" si="54"/>
        <v>0</v>
      </c>
      <c r="AE143" s="25">
        <f t="shared" si="54"/>
        <v>0</v>
      </c>
      <c r="AF143" s="218">
        <f t="shared" si="54"/>
        <v>0</v>
      </c>
      <c r="AG143" s="25">
        <f t="shared" si="54"/>
        <v>0</v>
      </c>
      <c r="AH143" s="174">
        <f t="shared" si="54"/>
        <v>0</v>
      </c>
    </row>
    <row r="144" spans="1:36" x14ac:dyDescent="0.2">
      <c r="A144" s="242"/>
      <c r="B144" s="65" t="s">
        <v>48</v>
      </c>
      <c r="C144" s="113">
        <f t="shared" si="54"/>
        <v>0.7952188086535612</v>
      </c>
      <c r="D144" s="186">
        <f t="shared" si="54"/>
        <v>0</v>
      </c>
      <c r="E144" s="22">
        <f t="shared" si="54"/>
        <v>1.3966809421841542</v>
      </c>
      <c r="F144" s="22">
        <f t="shared" si="54"/>
        <v>1.0932521087160263</v>
      </c>
      <c r="G144" s="22">
        <f t="shared" si="54"/>
        <v>1.970020325203252</v>
      </c>
      <c r="H144" s="202">
        <f t="shared" si="54"/>
        <v>2.2051905920519057</v>
      </c>
      <c r="I144" s="202">
        <f t="shared" si="54"/>
        <v>2.2639068564036222E-2</v>
      </c>
      <c r="J144" s="22">
        <f t="shared" si="54"/>
        <v>2.1666666666666665</v>
      </c>
      <c r="K144" s="22">
        <f t="shared" si="54"/>
        <v>0</v>
      </c>
      <c r="L144" s="202">
        <f t="shared" si="54"/>
        <v>0</v>
      </c>
      <c r="M144" s="202">
        <f t="shared" si="54"/>
        <v>0.2089041095890411</v>
      </c>
      <c r="N144" s="202">
        <f t="shared" si="54"/>
        <v>0.33589579329489644</v>
      </c>
      <c r="O144" s="218">
        <f t="shared" si="54"/>
        <v>0.64256339958875941</v>
      </c>
      <c r="P144" s="218">
        <f t="shared" si="54"/>
        <v>0</v>
      </c>
      <c r="Q144" s="25">
        <f t="shared" si="54"/>
        <v>1.1169776968593537</v>
      </c>
      <c r="R144" s="25">
        <f t="shared" si="54"/>
        <v>0</v>
      </c>
      <c r="S144" s="25">
        <f t="shared" si="54"/>
        <v>1.4097087378640776</v>
      </c>
      <c r="T144" s="25">
        <f t="shared" si="54"/>
        <v>1.0340167753960858</v>
      </c>
      <c r="U144" s="25">
        <f t="shared" si="54"/>
        <v>0.12533512064343164</v>
      </c>
      <c r="V144" s="218">
        <f t="shared" si="54"/>
        <v>0.52389878163074044</v>
      </c>
      <c r="W144" s="218">
        <f t="shared" si="54"/>
        <v>8.9461442118446942E-3</v>
      </c>
      <c r="X144" s="25">
        <f t="shared" si="54"/>
        <v>0.68851774530271403</v>
      </c>
      <c r="Y144" s="25">
        <f t="shared" si="54"/>
        <v>0</v>
      </c>
      <c r="Z144" s="25">
        <f t="shared" si="54"/>
        <v>0</v>
      </c>
      <c r="AA144" s="25">
        <f t="shared" si="54"/>
        <v>0</v>
      </c>
      <c r="AB144" s="25">
        <f t="shared" si="54"/>
        <v>0</v>
      </c>
      <c r="AC144" s="218">
        <f t="shared" si="54"/>
        <v>0</v>
      </c>
      <c r="AD144" s="218">
        <f t="shared" si="54"/>
        <v>0</v>
      </c>
      <c r="AE144" s="25">
        <f t="shared" si="54"/>
        <v>0</v>
      </c>
      <c r="AF144" s="218">
        <f t="shared" si="54"/>
        <v>0</v>
      </c>
      <c r="AG144" s="25">
        <f t="shared" si="54"/>
        <v>0</v>
      </c>
      <c r="AH144" s="174">
        <f t="shared" si="54"/>
        <v>0</v>
      </c>
    </row>
    <row r="145" spans="1:36" x14ac:dyDescent="0.2">
      <c r="A145" s="242"/>
      <c r="B145" s="66" t="s">
        <v>11</v>
      </c>
      <c r="C145" s="113">
        <f t="shared" si="54"/>
        <v>0.68594573160369343</v>
      </c>
      <c r="D145" s="186">
        <f t="shared" si="54"/>
        <v>0</v>
      </c>
      <c r="E145" s="22">
        <f t="shared" si="54"/>
        <v>1</v>
      </c>
      <c r="F145" s="22">
        <f t="shared" si="54"/>
        <v>0.38721804511278196</v>
      </c>
      <c r="G145" s="22">
        <f t="shared" si="54"/>
        <v>1.0570801317233809</v>
      </c>
      <c r="H145" s="202">
        <f t="shared" si="54"/>
        <v>2.349609375</v>
      </c>
      <c r="I145" s="202">
        <f t="shared" si="54"/>
        <v>0</v>
      </c>
      <c r="J145" s="22">
        <f t="shared" si="54"/>
        <v>3.2148148148148148</v>
      </c>
      <c r="K145" s="22">
        <f t="shared" si="54"/>
        <v>0</v>
      </c>
      <c r="L145" s="202">
        <f t="shared" si="54"/>
        <v>0</v>
      </c>
      <c r="M145" s="202">
        <f t="shared" si="54"/>
        <v>0</v>
      </c>
      <c r="N145" s="202">
        <f t="shared" si="54"/>
        <v>6.3924050632911386E-2</v>
      </c>
      <c r="O145" s="202">
        <f t="shared" si="54"/>
        <v>0.86836027713625863</v>
      </c>
      <c r="P145" s="202">
        <f t="shared" si="54"/>
        <v>0</v>
      </c>
      <c r="Q145" s="22">
        <f t="shared" si="54"/>
        <v>1.0146163215590742</v>
      </c>
      <c r="R145" s="22">
        <f t="shared" si="54"/>
        <v>0</v>
      </c>
      <c r="S145" s="22">
        <f t="shared" si="54"/>
        <v>0.46554934823091249</v>
      </c>
      <c r="T145" s="22">
        <f t="shared" si="54"/>
        <v>2.4901234567901236</v>
      </c>
      <c r="U145" s="22">
        <f t="shared" si="54"/>
        <v>0.43353941267387947</v>
      </c>
      <c r="V145" s="202">
        <f t="shared" si="54"/>
        <v>5.0352467270896276E-2</v>
      </c>
      <c r="W145" s="202">
        <f t="shared" si="54"/>
        <v>2.158894645941278E-2</v>
      </c>
      <c r="X145" s="22">
        <f t="shared" si="54"/>
        <v>0.18413021363173956</v>
      </c>
      <c r="Y145" s="22">
        <f t="shared" si="54"/>
        <v>0</v>
      </c>
      <c r="Z145" s="22">
        <f t="shared" si="54"/>
        <v>0</v>
      </c>
      <c r="AA145" s="22">
        <f t="shared" si="54"/>
        <v>0</v>
      </c>
      <c r="AB145" s="22">
        <f t="shared" si="54"/>
        <v>0</v>
      </c>
      <c r="AC145" s="202">
        <f t="shared" si="54"/>
        <v>0</v>
      </c>
      <c r="AD145" s="202">
        <f t="shared" si="54"/>
        <v>0</v>
      </c>
      <c r="AE145" s="22">
        <f t="shared" si="54"/>
        <v>0</v>
      </c>
      <c r="AF145" s="202">
        <f t="shared" si="54"/>
        <v>0</v>
      </c>
      <c r="AG145" s="22">
        <f t="shared" si="54"/>
        <v>0</v>
      </c>
      <c r="AH145" s="167">
        <f t="shared" si="54"/>
        <v>0</v>
      </c>
    </row>
    <row r="146" spans="1:36" s="19" customFormat="1" x14ac:dyDescent="0.2">
      <c r="A146" s="242"/>
      <c r="B146" s="66" t="s">
        <v>10</v>
      </c>
      <c r="C146" s="114">
        <f t="shared" si="54"/>
        <v>0.85374067107578422</v>
      </c>
      <c r="D146" s="187">
        <f t="shared" si="54"/>
        <v>0</v>
      </c>
      <c r="E146" s="23">
        <f t="shared" si="54"/>
        <v>1.6957746478873239</v>
      </c>
      <c r="F146" s="23">
        <f t="shared" si="54"/>
        <v>1.7953271028037383</v>
      </c>
      <c r="G146" s="23">
        <f t="shared" si="54"/>
        <v>2.7568590350047302</v>
      </c>
      <c r="H146" s="203">
        <f t="shared" si="54"/>
        <v>2.102635228848821</v>
      </c>
      <c r="I146" s="203">
        <f t="shared" si="54"/>
        <v>3.2110091743119268E-2</v>
      </c>
      <c r="J146" s="23">
        <f t="shared" si="54"/>
        <v>1.8522222222222222</v>
      </c>
      <c r="K146" s="23">
        <f t="shared" si="54"/>
        <v>0</v>
      </c>
      <c r="L146" s="203">
        <f t="shared" si="54"/>
        <v>0</v>
      </c>
      <c r="M146" s="203">
        <f t="shared" si="54"/>
        <v>0.2630444156964209</v>
      </c>
      <c r="N146" s="203">
        <f t="shared" si="54"/>
        <v>0.47437963261359972</v>
      </c>
      <c r="O146" s="219">
        <f t="shared" si="54"/>
        <v>0.54727095516569202</v>
      </c>
      <c r="P146" s="219">
        <f t="shared" si="54"/>
        <v>0</v>
      </c>
      <c r="Q146" s="26">
        <f t="shared" si="54"/>
        <v>1.1780523255813953</v>
      </c>
      <c r="R146" s="26">
        <f t="shared" si="54"/>
        <v>0</v>
      </c>
      <c r="S146" s="26">
        <f t="shared" si="54"/>
        <v>1.9126984126984128</v>
      </c>
      <c r="T146" s="26">
        <f t="shared" si="54"/>
        <v>0.15119760479041916</v>
      </c>
      <c r="U146" s="26">
        <f t="shared" si="54"/>
        <v>0</v>
      </c>
      <c r="V146" s="219">
        <f t="shared" si="54"/>
        <v>0.73686594202898548</v>
      </c>
      <c r="W146" s="219">
        <f t="shared" si="54"/>
        <v>0</v>
      </c>
      <c r="X146" s="26">
        <f t="shared" si="54"/>
        <v>1.0396600566572238</v>
      </c>
      <c r="Y146" s="26">
        <f t="shared" si="54"/>
        <v>0</v>
      </c>
      <c r="Z146" s="26">
        <f t="shared" si="54"/>
        <v>0</v>
      </c>
      <c r="AA146" s="26">
        <f t="shared" si="54"/>
        <v>0</v>
      </c>
      <c r="AB146" s="26">
        <f t="shared" si="54"/>
        <v>0</v>
      </c>
      <c r="AC146" s="219">
        <f t="shared" si="54"/>
        <v>0</v>
      </c>
      <c r="AD146" s="219">
        <f t="shared" si="54"/>
        <v>0</v>
      </c>
      <c r="AE146" s="26">
        <f t="shared" si="54"/>
        <v>0</v>
      </c>
      <c r="AF146" s="219">
        <f t="shared" si="54"/>
        <v>0</v>
      </c>
      <c r="AG146" s="26">
        <f t="shared" si="54"/>
        <v>0</v>
      </c>
      <c r="AH146" s="175">
        <f t="shared" si="54"/>
        <v>0</v>
      </c>
    </row>
    <row r="147" spans="1:36" s="19" customFormat="1" x14ac:dyDescent="0.2">
      <c r="A147" s="242"/>
      <c r="B147" s="65" t="s">
        <v>46</v>
      </c>
      <c r="C147" s="114">
        <f t="shared" si="54"/>
        <v>0.90234100663285211</v>
      </c>
      <c r="D147" s="187">
        <f t="shared" si="54"/>
        <v>0.71291866028708128</v>
      </c>
      <c r="E147" s="23">
        <f t="shared" si="54"/>
        <v>0.98378076062639819</v>
      </c>
      <c r="F147" s="23">
        <f t="shared" si="54"/>
        <v>1.4616057755414571</v>
      </c>
      <c r="G147" s="23">
        <f t="shared" si="54"/>
        <v>1.7554936552151037</v>
      </c>
      <c r="H147" s="203">
        <f t="shared" si="54"/>
        <v>0.46970059880239523</v>
      </c>
      <c r="I147" s="203">
        <f t="shared" si="54"/>
        <v>0.44441531200839013</v>
      </c>
      <c r="J147" s="23">
        <f t="shared" si="54"/>
        <v>1.4949720670391062</v>
      </c>
      <c r="K147" s="23">
        <f t="shared" si="54"/>
        <v>3.4748201438848922</v>
      </c>
      <c r="L147" s="203">
        <f t="shared" si="54"/>
        <v>0.32910891089108912</v>
      </c>
      <c r="M147" s="203">
        <f t="shared" si="54"/>
        <v>0.31377605845690953</v>
      </c>
      <c r="N147" s="203">
        <f t="shared" si="54"/>
        <v>0.73025189532893131</v>
      </c>
      <c r="O147" s="219">
        <f t="shared" si="54"/>
        <v>0.40754495699765442</v>
      </c>
      <c r="P147" s="219">
        <f t="shared" si="54"/>
        <v>0.25495127318453314</v>
      </c>
      <c r="Q147" s="26">
        <f t="shared" si="54"/>
        <v>1.402854006586169</v>
      </c>
      <c r="R147" s="26">
        <f t="shared" si="54"/>
        <v>3.9493177387914229</v>
      </c>
      <c r="S147" s="26">
        <f t="shared" si="54"/>
        <v>1.8589090909090908</v>
      </c>
      <c r="T147" s="26">
        <f t="shared" si="54"/>
        <v>0.61703887510339128</v>
      </c>
      <c r="U147" s="26">
        <f t="shared" si="54"/>
        <v>1.1180092355053874</v>
      </c>
      <c r="V147" s="219">
        <f t="shared" si="54"/>
        <v>0.54334314687602225</v>
      </c>
      <c r="W147" s="219">
        <f t="shared" si="54"/>
        <v>0.4923780487804878</v>
      </c>
      <c r="X147" s="26">
        <f t="shared" si="54"/>
        <v>0.71857541899441346</v>
      </c>
      <c r="Y147" s="26">
        <f t="shared" si="54"/>
        <v>1.6342545206414194</v>
      </c>
      <c r="Z147" s="26">
        <f t="shared" si="54"/>
        <v>0</v>
      </c>
      <c r="AA147" s="26">
        <f t="shared" si="54"/>
        <v>0</v>
      </c>
      <c r="AB147" s="26">
        <f t="shared" si="54"/>
        <v>0</v>
      </c>
      <c r="AC147" s="219">
        <f t="shared" si="54"/>
        <v>0</v>
      </c>
      <c r="AD147" s="219">
        <f t="shared" si="54"/>
        <v>0</v>
      </c>
      <c r="AE147" s="26">
        <f t="shared" si="54"/>
        <v>0</v>
      </c>
      <c r="AF147" s="219">
        <f t="shared" si="54"/>
        <v>0</v>
      </c>
      <c r="AG147" s="26">
        <f t="shared" si="54"/>
        <v>0</v>
      </c>
      <c r="AH147" s="175">
        <f t="shared" ref="AH147" si="55">IFERROR(AH99/AH135,0)</f>
        <v>0</v>
      </c>
    </row>
    <row r="148" spans="1:36" x14ac:dyDescent="0.2">
      <c r="A148" s="242"/>
      <c r="B148" s="65" t="s">
        <v>51</v>
      </c>
      <c r="C148" s="113">
        <f t="shared" ref="C148:AH151" si="56">IFERROR(C100/C136,0)</f>
        <v>0</v>
      </c>
      <c r="D148" s="186">
        <f t="shared" si="56"/>
        <v>0</v>
      </c>
      <c r="E148" s="22">
        <f t="shared" si="56"/>
        <v>0</v>
      </c>
      <c r="F148" s="22">
        <f t="shared" si="56"/>
        <v>0</v>
      </c>
      <c r="G148" s="22">
        <f t="shared" si="56"/>
        <v>0</v>
      </c>
      <c r="H148" s="202">
        <f t="shared" si="56"/>
        <v>0</v>
      </c>
      <c r="I148" s="202">
        <f t="shared" si="56"/>
        <v>0</v>
      </c>
      <c r="J148" s="22">
        <f t="shared" si="56"/>
        <v>0</v>
      </c>
      <c r="K148" s="22">
        <f t="shared" si="56"/>
        <v>0</v>
      </c>
      <c r="L148" s="202">
        <f t="shared" si="56"/>
        <v>0</v>
      </c>
      <c r="M148" s="202">
        <f t="shared" si="56"/>
        <v>0</v>
      </c>
      <c r="N148" s="202">
        <f t="shared" si="56"/>
        <v>0</v>
      </c>
      <c r="O148" s="218">
        <f t="shared" si="56"/>
        <v>0</v>
      </c>
      <c r="P148" s="218">
        <f t="shared" si="56"/>
        <v>0</v>
      </c>
      <c r="Q148" s="25">
        <f t="shared" si="56"/>
        <v>0</v>
      </c>
      <c r="R148" s="25">
        <f t="shared" si="56"/>
        <v>0</v>
      </c>
      <c r="S148" s="25">
        <f t="shared" si="56"/>
        <v>0</v>
      </c>
      <c r="T148" s="25">
        <f t="shared" si="56"/>
        <v>0</v>
      </c>
      <c r="U148" s="25">
        <f t="shared" si="56"/>
        <v>0</v>
      </c>
      <c r="V148" s="218">
        <f t="shared" si="56"/>
        <v>0</v>
      </c>
      <c r="W148" s="218">
        <f t="shared" si="56"/>
        <v>0</v>
      </c>
      <c r="X148" s="25">
        <f t="shared" si="56"/>
        <v>0</v>
      </c>
      <c r="Y148" s="25">
        <f t="shared" si="56"/>
        <v>0</v>
      </c>
      <c r="Z148" s="25">
        <f t="shared" si="56"/>
        <v>0</v>
      </c>
      <c r="AA148" s="25">
        <f t="shared" si="56"/>
        <v>0</v>
      </c>
      <c r="AB148" s="25">
        <f t="shared" si="56"/>
        <v>0</v>
      </c>
      <c r="AC148" s="218">
        <f t="shared" si="56"/>
        <v>0</v>
      </c>
      <c r="AD148" s="218">
        <f t="shared" si="56"/>
        <v>0</v>
      </c>
      <c r="AE148" s="25">
        <f t="shared" si="56"/>
        <v>0</v>
      </c>
      <c r="AF148" s="218">
        <f t="shared" si="56"/>
        <v>0</v>
      </c>
      <c r="AG148" s="25">
        <f t="shared" si="56"/>
        <v>0</v>
      </c>
      <c r="AH148" s="174">
        <f t="shared" si="56"/>
        <v>0</v>
      </c>
    </row>
    <row r="149" spans="1:36" x14ac:dyDescent="0.2">
      <c r="A149" s="242"/>
      <c r="B149" s="65" t="s">
        <v>52</v>
      </c>
      <c r="C149" s="113">
        <f t="shared" si="56"/>
        <v>0.8314606741573034</v>
      </c>
      <c r="D149" s="186">
        <f t="shared" si="56"/>
        <v>0</v>
      </c>
      <c r="E149" s="22">
        <f t="shared" si="56"/>
        <v>0</v>
      </c>
      <c r="F149" s="22">
        <f t="shared" si="56"/>
        <v>0</v>
      </c>
      <c r="G149" s="22">
        <f t="shared" si="56"/>
        <v>0</v>
      </c>
      <c r="H149" s="202">
        <f t="shared" si="56"/>
        <v>1</v>
      </c>
      <c r="I149" s="202">
        <f t="shared" si="56"/>
        <v>0</v>
      </c>
      <c r="J149" s="22">
        <f t="shared" si="56"/>
        <v>0</v>
      </c>
      <c r="K149" s="22">
        <f t="shared" si="56"/>
        <v>0</v>
      </c>
      <c r="L149" s="202">
        <f t="shared" si="56"/>
        <v>0</v>
      </c>
      <c r="M149" s="202">
        <f t="shared" si="56"/>
        <v>0</v>
      </c>
      <c r="N149" s="202">
        <f t="shared" si="56"/>
        <v>0</v>
      </c>
      <c r="O149" s="218">
        <f t="shared" si="56"/>
        <v>0</v>
      </c>
      <c r="P149" s="218">
        <f t="shared" si="56"/>
        <v>0</v>
      </c>
      <c r="Q149" s="25">
        <f t="shared" si="56"/>
        <v>0</v>
      </c>
      <c r="R149" s="25">
        <f t="shared" si="56"/>
        <v>0</v>
      </c>
      <c r="S149" s="25">
        <f t="shared" si="56"/>
        <v>1</v>
      </c>
      <c r="T149" s="25">
        <f t="shared" si="56"/>
        <v>0</v>
      </c>
      <c r="U149" s="25">
        <f t="shared" si="56"/>
        <v>0</v>
      </c>
      <c r="V149" s="218">
        <f t="shared" si="56"/>
        <v>0</v>
      </c>
      <c r="W149" s="218">
        <f t="shared" si="56"/>
        <v>0</v>
      </c>
      <c r="X149" s="25">
        <f t="shared" si="56"/>
        <v>0</v>
      </c>
      <c r="Y149" s="25">
        <f t="shared" si="56"/>
        <v>0</v>
      </c>
      <c r="Z149" s="25">
        <f t="shared" si="56"/>
        <v>0</v>
      </c>
      <c r="AA149" s="25">
        <f t="shared" si="56"/>
        <v>0</v>
      </c>
      <c r="AB149" s="25">
        <f t="shared" si="56"/>
        <v>0</v>
      </c>
      <c r="AC149" s="218">
        <f t="shared" si="56"/>
        <v>0</v>
      </c>
      <c r="AD149" s="218">
        <f t="shared" si="56"/>
        <v>0</v>
      </c>
      <c r="AE149" s="25">
        <f t="shared" si="56"/>
        <v>0</v>
      </c>
      <c r="AF149" s="218">
        <f t="shared" si="56"/>
        <v>0</v>
      </c>
      <c r="AG149" s="25">
        <f t="shared" si="56"/>
        <v>0</v>
      </c>
      <c r="AH149" s="174">
        <f t="shared" si="56"/>
        <v>0</v>
      </c>
    </row>
    <row r="150" spans="1:36" x14ac:dyDescent="0.2">
      <c r="A150" s="242"/>
      <c r="B150" s="65" t="s">
        <v>49</v>
      </c>
      <c r="C150" s="113">
        <f t="shared" si="56"/>
        <v>0.69680152510061433</v>
      </c>
      <c r="D150" s="186">
        <f t="shared" si="56"/>
        <v>1.17</v>
      </c>
      <c r="E150" s="22">
        <f t="shared" si="56"/>
        <v>3.9335793357933579</v>
      </c>
      <c r="F150" s="22">
        <f t="shared" si="56"/>
        <v>0.50106382978723407</v>
      </c>
      <c r="G150" s="22">
        <f t="shared" si="56"/>
        <v>1.2277951933124347</v>
      </c>
      <c r="H150" s="202">
        <f t="shared" si="56"/>
        <v>4.9186440677966106</v>
      </c>
      <c r="I150" s="202">
        <f t="shared" si="56"/>
        <v>0.26229508196721313</v>
      </c>
      <c r="J150" s="22">
        <f t="shared" si="56"/>
        <v>0.88178913738019171</v>
      </c>
      <c r="K150" s="22">
        <f t="shared" si="56"/>
        <v>6.2055555555555557</v>
      </c>
      <c r="L150" s="202">
        <f t="shared" si="56"/>
        <v>0.51851851851851849</v>
      </c>
      <c r="M150" s="202">
        <f t="shared" si="56"/>
        <v>0.19844124700239807</v>
      </c>
      <c r="N150" s="202">
        <f t="shared" si="56"/>
        <v>0.13422131147540983</v>
      </c>
      <c r="O150" s="218">
        <f t="shared" si="56"/>
        <v>0.30733944954128439</v>
      </c>
      <c r="P150" s="218">
        <f t="shared" si="56"/>
        <v>0</v>
      </c>
      <c r="Q150" s="25">
        <f t="shared" si="56"/>
        <v>0.3178861788617886</v>
      </c>
      <c r="R150" s="25">
        <f t="shared" si="56"/>
        <v>17.572727272727274</v>
      </c>
      <c r="S150" s="25">
        <f t="shared" si="56"/>
        <v>0.40617344439000491</v>
      </c>
      <c r="T150" s="25">
        <f t="shared" si="56"/>
        <v>0.56823947234906136</v>
      </c>
      <c r="U150" s="25">
        <f t="shared" si="56"/>
        <v>0.66469002695417789</v>
      </c>
      <c r="V150" s="218">
        <f t="shared" si="56"/>
        <v>0.68129330254041576</v>
      </c>
      <c r="W150" s="218">
        <f t="shared" si="56"/>
        <v>7.7058823529411763E-2</v>
      </c>
      <c r="X150" s="25">
        <f t="shared" si="56"/>
        <v>0.18158236057068741</v>
      </c>
      <c r="Y150" s="25">
        <f t="shared" si="56"/>
        <v>2.1580246913580248</v>
      </c>
      <c r="Z150" s="25">
        <f t="shared" si="56"/>
        <v>0</v>
      </c>
      <c r="AA150" s="25">
        <f t="shared" si="56"/>
        <v>0</v>
      </c>
      <c r="AB150" s="25">
        <f t="shared" si="56"/>
        <v>0</v>
      </c>
      <c r="AC150" s="218">
        <f t="shared" si="56"/>
        <v>0</v>
      </c>
      <c r="AD150" s="218">
        <f t="shared" si="56"/>
        <v>0</v>
      </c>
      <c r="AE150" s="25">
        <f t="shared" si="56"/>
        <v>0</v>
      </c>
      <c r="AF150" s="218">
        <f t="shared" si="56"/>
        <v>0</v>
      </c>
      <c r="AG150" s="25">
        <f t="shared" si="56"/>
        <v>0</v>
      </c>
      <c r="AH150" s="174">
        <f t="shared" si="56"/>
        <v>0</v>
      </c>
    </row>
    <row r="151" spans="1:36" ht="13.5" thickBot="1" x14ac:dyDescent="0.25">
      <c r="A151" s="243"/>
      <c r="B151" s="69" t="s">
        <v>50</v>
      </c>
      <c r="C151" s="115">
        <f t="shared" si="56"/>
        <v>0.91533097670814978</v>
      </c>
      <c r="D151" s="193">
        <f t="shared" si="56"/>
        <v>5.9504950495049505</v>
      </c>
      <c r="E151" s="135">
        <f t="shared" si="56"/>
        <v>1.5308641975308641</v>
      </c>
      <c r="F151" s="135">
        <f t="shared" si="56"/>
        <v>1.1777046482928837</v>
      </c>
      <c r="G151" s="135">
        <f t="shared" si="56"/>
        <v>1.6264534883720929</v>
      </c>
      <c r="H151" s="210">
        <f t="shared" si="56"/>
        <v>1.7674008810572688</v>
      </c>
      <c r="I151" s="210">
        <f t="shared" si="56"/>
        <v>0.14656895403064624</v>
      </c>
      <c r="J151" s="135">
        <f t="shared" si="56"/>
        <v>1.2133333333333334</v>
      </c>
      <c r="K151" s="135">
        <f t="shared" si="56"/>
        <v>7.2216867469879515</v>
      </c>
      <c r="L151" s="210">
        <f t="shared" si="56"/>
        <v>4.6750818139317434E-3</v>
      </c>
      <c r="M151" s="210">
        <f t="shared" si="56"/>
        <v>0.10263034288398309</v>
      </c>
      <c r="N151" s="210">
        <f t="shared" si="56"/>
        <v>0.12335072108008592</v>
      </c>
      <c r="O151" s="223">
        <f t="shared" si="56"/>
        <v>0.17379988432620011</v>
      </c>
      <c r="P151" s="223">
        <f t="shared" si="56"/>
        <v>0</v>
      </c>
      <c r="Q151" s="138">
        <f t="shared" si="56"/>
        <v>0.82277227722772273</v>
      </c>
      <c r="R151" s="138">
        <f t="shared" si="56"/>
        <v>7.6518046709129512</v>
      </c>
      <c r="S151" s="138">
        <f t="shared" si="56"/>
        <v>4.3371428571428572</v>
      </c>
      <c r="T151" s="138">
        <f t="shared" si="56"/>
        <v>2.7839607201309331</v>
      </c>
      <c r="U151" s="138">
        <f t="shared" si="56"/>
        <v>0.76793090499436722</v>
      </c>
      <c r="V151" s="223">
        <f t="shared" si="56"/>
        <v>0.84719239030377413</v>
      </c>
      <c r="W151" s="223">
        <f t="shared" si="56"/>
        <v>0.26019224395094465</v>
      </c>
      <c r="X151" s="138">
        <f t="shared" si="56"/>
        <v>1.2953509571558797</v>
      </c>
      <c r="Y151" s="138">
        <f t="shared" si="56"/>
        <v>4.866935483870968</v>
      </c>
      <c r="Z151" s="138">
        <f t="shared" si="56"/>
        <v>0</v>
      </c>
      <c r="AA151" s="138">
        <f t="shared" si="56"/>
        <v>0</v>
      </c>
      <c r="AB151" s="138">
        <f t="shared" si="56"/>
        <v>0</v>
      </c>
      <c r="AC151" s="223">
        <f t="shared" si="56"/>
        <v>0</v>
      </c>
      <c r="AD151" s="223">
        <f t="shared" si="56"/>
        <v>0</v>
      </c>
      <c r="AE151" s="138">
        <f t="shared" si="56"/>
        <v>0</v>
      </c>
      <c r="AF151" s="223">
        <f t="shared" si="56"/>
        <v>0</v>
      </c>
      <c r="AG151" s="138">
        <f t="shared" si="56"/>
        <v>0</v>
      </c>
      <c r="AH151" s="176">
        <f t="shared" si="56"/>
        <v>0</v>
      </c>
    </row>
    <row r="152" spans="1:36" s="27" customFormat="1" x14ac:dyDescent="0.2">
      <c r="A152" s="238" t="s">
        <v>60</v>
      </c>
      <c r="B152" s="81" t="s">
        <v>9</v>
      </c>
      <c r="C152" s="129">
        <f t="shared" ref="C152:C163" si="57">SUM(D152:Y152)</f>
        <v>51562200</v>
      </c>
      <c r="D152" s="194">
        <f t="shared" ref="D152:AH152" si="58">D155+D153+D159+D154+D156+D162+D163+D160+D161</f>
        <v>402100</v>
      </c>
      <c r="E152" s="92">
        <f t="shared" si="58"/>
        <v>2439700</v>
      </c>
      <c r="F152" s="92">
        <f t="shared" si="58"/>
        <v>2664000</v>
      </c>
      <c r="G152" s="92">
        <f t="shared" si="58"/>
        <v>3092000</v>
      </c>
      <c r="H152" s="205">
        <f t="shared" si="58"/>
        <v>3024400</v>
      </c>
      <c r="I152" s="205">
        <f t="shared" si="58"/>
        <v>1862900</v>
      </c>
      <c r="J152" s="92">
        <f t="shared" si="58"/>
        <v>711700</v>
      </c>
      <c r="K152" s="92">
        <f t="shared" si="58"/>
        <v>2237500</v>
      </c>
      <c r="L152" s="205">
        <f t="shared" si="58"/>
        <v>3752600</v>
      </c>
      <c r="M152" s="205">
        <f t="shared" si="58"/>
        <v>1033900</v>
      </c>
      <c r="N152" s="205">
        <f t="shared" si="58"/>
        <v>3064200</v>
      </c>
      <c r="O152" s="205">
        <f t="shared" si="58"/>
        <v>3050800</v>
      </c>
      <c r="P152" s="205">
        <f t="shared" si="58"/>
        <v>1806000</v>
      </c>
      <c r="Q152" s="92">
        <f t="shared" si="58"/>
        <v>572600</v>
      </c>
      <c r="R152" s="92">
        <f t="shared" si="58"/>
        <v>1931700</v>
      </c>
      <c r="S152" s="92">
        <f t="shared" si="58"/>
        <v>3369300</v>
      </c>
      <c r="T152" s="92">
        <f t="shared" si="58"/>
        <v>3503800</v>
      </c>
      <c r="U152" s="92">
        <f t="shared" si="58"/>
        <v>3326200</v>
      </c>
      <c r="V152" s="205">
        <f t="shared" si="58"/>
        <v>3400900</v>
      </c>
      <c r="W152" s="205">
        <f t="shared" si="58"/>
        <v>2577600</v>
      </c>
      <c r="X152" s="92">
        <f t="shared" si="58"/>
        <v>749400</v>
      </c>
      <c r="Y152" s="92">
        <f t="shared" si="58"/>
        <v>2988900</v>
      </c>
      <c r="Z152" s="92">
        <f t="shared" si="58"/>
        <v>3618000</v>
      </c>
      <c r="AA152" s="92">
        <f t="shared" si="58"/>
        <v>3979300</v>
      </c>
      <c r="AB152" s="92">
        <f t="shared" si="58"/>
        <v>3907300</v>
      </c>
      <c r="AC152" s="205">
        <f t="shared" si="58"/>
        <v>2988200</v>
      </c>
      <c r="AD152" s="205">
        <f t="shared" si="58"/>
        <v>2463900</v>
      </c>
      <c r="AE152" s="92">
        <f t="shared" si="58"/>
        <v>514900</v>
      </c>
      <c r="AF152" s="205">
        <f t="shared" si="58"/>
        <v>3646700</v>
      </c>
      <c r="AG152" s="92">
        <f t="shared" si="58"/>
        <v>3447600</v>
      </c>
      <c r="AH152" s="161">
        <f t="shared" si="58"/>
        <v>5046000</v>
      </c>
    </row>
    <row r="153" spans="1:36" s="18" customFormat="1" x14ac:dyDescent="0.2">
      <c r="A153" s="239"/>
      <c r="B153" s="82" t="s">
        <v>45</v>
      </c>
      <c r="C153" s="128">
        <f t="shared" si="57"/>
        <v>17747900</v>
      </c>
      <c r="D153" s="195">
        <v>209500</v>
      </c>
      <c r="E153" s="29">
        <v>817000</v>
      </c>
      <c r="F153" s="29">
        <v>967300</v>
      </c>
      <c r="G153" s="29">
        <v>1184200</v>
      </c>
      <c r="H153" s="211">
        <v>1175700</v>
      </c>
      <c r="I153" s="211">
        <v>502200</v>
      </c>
      <c r="J153" s="29">
        <v>192900</v>
      </c>
      <c r="K153" s="29">
        <v>901600</v>
      </c>
      <c r="L153" s="211">
        <v>1300000</v>
      </c>
      <c r="M153" s="211">
        <v>595900</v>
      </c>
      <c r="N153" s="211">
        <v>990200</v>
      </c>
      <c r="O153" s="211">
        <v>1090100</v>
      </c>
      <c r="P153" s="211">
        <v>650900</v>
      </c>
      <c r="Q153" s="29">
        <v>54000</v>
      </c>
      <c r="R153" s="29">
        <v>531800</v>
      </c>
      <c r="S153" s="29">
        <v>1023400</v>
      </c>
      <c r="T153" s="29">
        <v>1322100</v>
      </c>
      <c r="U153" s="29">
        <v>1184900</v>
      </c>
      <c r="V153" s="211">
        <v>909800</v>
      </c>
      <c r="W153" s="211">
        <v>880100</v>
      </c>
      <c r="X153" s="29">
        <v>234900</v>
      </c>
      <c r="Y153" s="29">
        <v>1029400</v>
      </c>
      <c r="Z153" s="29">
        <v>1166400</v>
      </c>
      <c r="AA153" s="29">
        <v>1133900</v>
      </c>
      <c r="AB153" s="29">
        <v>1399400</v>
      </c>
      <c r="AC153" s="211">
        <v>889000</v>
      </c>
      <c r="AD153" s="211">
        <v>689400</v>
      </c>
      <c r="AE153" s="29">
        <v>129000</v>
      </c>
      <c r="AF153" s="211">
        <v>1066200</v>
      </c>
      <c r="AG153" s="29">
        <v>923800</v>
      </c>
      <c r="AH153" s="163">
        <v>1706400</v>
      </c>
      <c r="AJ153" s="177"/>
    </row>
    <row r="154" spans="1:36" s="18" customFormat="1" x14ac:dyDescent="0.2">
      <c r="A154" s="239"/>
      <c r="B154" s="82" t="s">
        <v>47</v>
      </c>
      <c r="C154" s="128">
        <f t="shared" si="57"/>
        <v>5336500</v>
      </c>
      <c r="D154" s="195">
        <v>36100</v>
      </c>
      <c r="E154" s="29">
        <v>264300</v>
      </c>
      <c r="F154" s="29">
        <v>314600</v>
      </c>
      <c r="G154" s="29">
        <v>318600</v>
      </c>
      <c r="H154" s="211">
        <v>182100</v>
      </c>
      <c r="I154" s="211">
        <v>278300</v>
      </c>
      <c r="J154" s="29">
        <v>180300</v>
      </c>
      <c r="K154" s="29">
        <v>37200</v>
      </c>
      <c r="L154" s="211">
        <v>345400</v>
      </c>
      <c r="M154" s="211">
        <v>10000</v>
      </c>
      <c r="N154" s="211">
        <v>341900</v>
      </c>
      <c r="O154" s="211">
        <v>152600</v>
      </c>
      <c r="P154" s="211">
        <v>196200</v>
      </c>
      <c r="Q154" s="29">
        <v>236300</v>
      </c>
      <c r="R154" s="29">
        <v>142800</v>
      </c>
      <c r="S154" s="29">
        <v>490600</v>
      </c>
      <c r="T154" s="29">
        <v>383100</v>
      </c>
      <c r="U154" s="29">
        <v>363400</v>
      </c>
      <c r="V154" s="211">
        <v>207300</v>
      </c>
      <c r="W154" s="211">
        <v>374400</v>
      </c>
      <c r="X154" s="29">
        <v>151600</v>
      </c>
      <c r="Y154" s="29">
        <v>329400</v>
      </c>
      <c r="Z154" s="29">
        <v>440700</v>
      </c>
      <c r="AA154" s="29">
        <v>507400</v>
      </c>
      <c r="AB154" s="29">
        <v>512100</v>
      </c>
      <c r="AC154" s="211">
        <v>245100</v>
      </c>
      <c r="AD154" s="211">
        <v>393100</v>
      </c>
      <c r="AE154" s="29">
        <v>90400</v>
      </c>
      <c r="AF154" s="211">
        <v>462300</v>
      </c>
      <c r="AG154" s="29">
        <v>444500</v>
      </c>
      <c r="AH154" s="163">
        <v>973400</v>
      </c>
      <c r="AJ154" s="177"/>
    </row>
    <row r="155" spans="1:36" s="18" customFormat="1" x14ac:dyDescent="0.2">
      <c r="A155" s="239"/>
      <c r="B155" s="82" t="s">
        <v>44</v>
      </c>
      <c r="C155" s="128">
        <f t="shared" si="57"/>
        <v>10482100</v>
      </c>
      <c r="D155" s="195">
        <v>41200</v>
      </c>
      <c r="E155" s="29">
        <v>461900</v>
      </c>
      <c r="F155" s="29">
        <v>537700</v>
      </c>
      <c r="G155" s="29">
        <v>527600</v>
      </c>
      <c r="H155" s="211">
        <v>842000</v>
      </c>
      <c r="I155" s="211">
        <v>307200</v>
      </c>
      <c r="J155" s="29">
        <v>163300</v>
      </c>
      <c r="K155" s="29">
        <v>502300</v>
      </c>
      <c r="L155" s="211">
        <v>692500</v>
      </c>
      <c r="M155" s="211">
        <v>138400</v>
      </c>
      <c r="N155" s="211">
        <v>536100</v>
      </c>
      <c r="O155" s="211">
        <v>706800</v>
      </c>
      <c r="P155" s="211">
        <v>283400</v>
      </c>
      <c r="Q155" s="29">
        <v>97100</v>
      </c>
      <c r="R155" s="29">
        <v>573200</v>
      </c>
      <c r="S155" s="29">
        <v>827000</v>
      </c>
      <c r="T155" s="29">
        <v>568700</v>
      </c>
      <c r="U155" s="29">
        <v>631000</v>
      </c>
      <c r="V155" s="211">
        <v>902500</v>
      </c>
      <c r="W155" s="211">
        <v>375300</v>
      </c>
      <c r="X155" s="29">
        <v>96200</v>
      </c>
      <c r="Y155" s="29">
        <v>670700</v>
      </c>
      <c r="Z155" s="29">
        <v>886400</v>
      </c>
      <c r="AA155" s="29">
        <v>862500</v>
      </c>
      <c r="AB155" s="29">
        <v>553900</v>
      </c>
      <c r="AC155" s="211">
        <v>654700</v>
      </c>
      <c r="AD155" s="211">
        <v>482900</v>
      </c>
      <c r="AE155" s="29">
        <v>161300</v>
      </c>
      <c r="AF155" s="211">
        <v>739300</v>
      </c>
      <c r="AG155" s="29">
        <v>779400</v>
      </c>
      <c r="AH155" s="163">
        <v>1366300</v>
      </c>
      <c r="AJ155" s="177"/>
    </row>
    <row r="156" spans="1:36" s="18" customFormat="1" x14ac:dyDescent="0.2">
      <c r="A156" s="239"/>
      <c r="B156" s="82" t="s">
        <v>48</v>
      </c>
      <c r="C156" s="128">
        <f t="shared" si="57"/>
        <v>6169800</v>
      </c>
      <c r="D156" s="196">
        <f>D157+D158</f>
        <v>0</v>
      </c>
      <c r="E156" s="28">
        <f t="shared" ref="E156:AH156" si="59">E157+E158</f>
        <v>274200</v>
      </c>
      <c r="F156" s="28">
        <f t="shared" si="59"/>
        <v>209800</v>
      </c>
      <c r="G156" s="28">
        <f t="shared" si="59"/>
        <v>429900</v>
      </c>
      <c r="H156" s="206">
        <f t="shared" si="59"/>
        <v>344100</v>
      </c>
      <c r="I156" s="206">
        <f t="shared" si="59"/>
        <v>358800</v>
      </c>
      <c r="J156" s="28">
        <f t="shared" si="59"/>
        <v>0</v>
      </c>
      <c r="K156" s="28">
        <f t="shared" si="59"/>
        <v>244900</v>
      </c>
      <c r="L156" s="206">
        <f t="shared" si="59"/>
        <v>574600</v>
      </c>
      <c r="M156" s="206">
        <f t="shared" si="59"/>
        <v>0</v>
      </c>
      <c r="N156" s="206">
        <f t="shared" si="59"/>
        <v>540300</v>
      </c>
      <c r="O156" s="206">
        <f t="shared" si="59"/>
        <v>381900</v>
      </c>
      <c r="P156" s="206">
        <f t="shared" si="59"/>
        <v>294800</v>
      </c>
      <c r="Q156" s="28">
        <f t="shared" si="59"/>
        <v>3000</v>
      </c>
      <c r="R156" s="28">
        <f t="shared" si="59"/>
        <v>267500</v>
      </c>
      <c r="S156" s="28">
        <f t="shared" si="59"/>
        <v>317900</v>
      </c>
      <c r="T156" s="28">
        <f t="shared" si="59"/>
        <v>381100</v>
      </c>
      <c r="U156" s="28">
        <f t="shared" si="59"/>
        <v>288400</v>
      </c>
      <c r="V156" s="206">
        <f t="shared" si="59"/>
        <v>540700</v>
      </c>
      <c r="W156" s="206">
        <f t="shared" si="59"/>
        <v>358200</v>
      </c>
      <c r="X156" s="28">
        <f t="shared" si="59"/>
        <v>6500</v>
      </c>
      <c r="Y156" s="28">
        <f t="shared" si="59"/>
        <v>353200</v>
      </c>
      <c r="Z156" s="28">
        <f t="shared" si="59"/>
        <v>528900</v>
      </c>
      <c r="AA156" s="28">
        <f t="shared" si="59"/>
        <v>605300</v>
      </c>
      <c r="AB156" s="28">
        <f t="shared" si="59"/>
        <v>495800</v>
      </c>
      <c r="AC156" s="206">
        <f t="shared" si="59"/>
        <v>571400</v>
      </c>
      <c r="AD156" s="206">
        <f t="shared" si="59"/>
        <v>443700</v>
      </c>
      <c r="AE156" s="28">
        <f t="shared" si="59"/>
        <v>15000</v>
      </c>
      <c r="AF156" s="206">
        <f t="shared" si="59"/>
        <v>714700</v>
      </c>
      <c r="AG156" s="28">
        <f t="shared" si="59"/>
        <v>385100</v>
      </c>
      <c r="AH156" s="158">
        <f t="shared" si="59"/>
        <v>184300</v>
      </c>
      <c r="AJ156" s="126"/>
    </row>
    <row r="157" spans="1:36" s="18" customFormat="1" x14ac:dyDescent="0.2">
      <c r="A157" s="239"/>
      <c r="B157" s="83" t="s">
        <v>11</v>
      </c>
      <c r="C157" s="127">
        <f t="shared" si="57"/>
        <v>1884700</v>
      </c>
      <c r="D157" s="195">
        <v>0</v>
      </c>
      <c r="E157" s="29">
        <v>82900</v>
      </c>
      <c r="F157" s="29">
        <v>67400</v>
      </c>
      <c r="G157" s="29">
        <v>156500</v>
      </c>
      <c r="H157" s="211">
        <v>127700</v>
      </c>
      <c r="I157" s="211">
        <v>131100</v>
      </c>
      <c r="J157" s="29">
        <v>0</v>
      </c>
      <c r="K157" s="29">
        <v>50100</v>
      </c>
      <c r="L157" s="211">
        <v>219600</v>
      </c>
      <c r="M157" s="211">
        <v>0</v>
      </c>
      <c r="N157" s="211">
        <v>178200</v>
      </c>
      <c r="O157" s="211">
        <v>90800</v>
      </c>
      <c r="P157" s="211">
        <v>75300</v>
      </c>
      <c r="Q157" s="29">
        <v>0</v>
      </c>
      <c r="R157" s="29">
        <v>55300</v>
      </c>
      <c r="S157" s="29">
        <v>96300</v>
      </c>
      <c r="T157" s="29">
        <v>82100</v>
      </c>
      <c r="U157" s="29">
        <v>45300</v>
      </c>
      <c r="V157" s="211">
        <v>153400</v>
      </c>
      <c r="W157" s="211">
        <v>166800</v>
      </c>
      <c r="X157" s="29">
        <v>6500</v>
      </c>
      <c r="Y157" s="29">
        <v>99400</v>
      </c>
      <c r="Z157" s="29">
        <v>127600</v>
      </c>
      <c r="AA157" s="29">
        <v>239000</v>
      </c>
      <c r="AB157" s="29">
        <v>158500</v>
      </c>
      <c r="AC157" s="211">
        <v>165500</v>
      </c>
      <c r="AD157" s="211">
        <v>214100</v>
      </c>
      <c r="AE157" s="29">
        <v>15000</v>
      </c>
      <c r="AF157" s="211">
        <v>258700</v>
      </c>
      <c r="AG157" s="31">
        <v>20000</v>
      </c>
      <c r="AH157" s="164">
        <v>0</v>
      </c>
      <c r="AJ157" s="177"/>
    </row>
    <row r="158" spans="1:36" s="32" customFormat="1" x14ac:dyDescent="0.2">
      <c r="A158" s="239"/>
      <c r="B158" s="83" t="s">
        <v>10</v>
      </c>
      <c r="C158" s="127">
        <f t="shared" si="57"/>
        <v>4285100</v>
      </c>
      <c r="D158" s="195">
        <v>0</v>
      </c>
      <c r="E158" s="29">
        <v>191300</v>
      </c>
      <c r="F158" s="29">
        <v>142400</v>
      </c>
      <c r="G158" s="29">
        <v>273400</v>
      </c>
      <c r="H158" s="211">
        <v>216400</v>
      </c>
      <c r="I158" s="211">
        <v>227700</v>
      </c>
      <c r="J158" s="29">
        <v>0</v>
      </c>
      <c r="K158" s="29">
        <v>194800</v>
      </c>
      <c r="L158" s="211">
        <v>355000</v>
      </c>
      <c r="M158" s="211">
        <v>0</v>
      </c>
      <c r="N158" s="211">
        <v>362100</v>
      </c>
      <c r="O158" s="211">
        <v>291100</v>
      </c>
      <c r="P158" s="211">
        <v>219500</v>
      </c>
      <c r="Q158" s="29">
        <v>3000</v>
      </c>
      <c r="R158" s="29">
        <v>212200</v>
      </c>
      <c r="S158" s="29">
        <v>221600</v>
      </c>
      <c r="T158" s="29">
        <v>299000</v>
      </c>
      <c r="U158" s="29">
        <v>243100</v>
      </c>
      <c r="V158" s="211">
        <v>387300</v>
      </c>
      <c r="W158" s="211">
        <v>191400</v>
      </c>
      <c r="X158" s="29">
        <v>0</v>
      </c>
      <c r="Y158" s="29">
        <v>253800</v>
      </c>
      <c r="Z158" s="29">
        <v>401300</v>
      </c>
      <c r="AA158" s="29">
        <v>366300</v>
      </c>
      <c r="AB158" s="29">
        <v>337300</v>
      </c>
      <c r="AC158" s="211">
        <v>405900</v>
      </c>
      <c r="AD158" s="211">
        <v>229600</v>
      </c>
      <c r="AE158" s="29">
        <v>0</v>
      </c>
      <c r="AF158" s="211">
        <v>456000</v>
      </c>
      <c r="AG158" s="31">
        <v>365100</v>
      </c>
      <c r="AH158" s="164">
        <v>184300</v>
      </c>
      <c r="AI158" s="18"/>
      <c r="AJ158" s="177"/>
    </row>
    <row r="159" spans="1:36" s="32" customFormat="1" x14ac:dyDescent="0.2">
      <c r="A159" s="239"/>
      <c r="B159" s="82" t="s">
        <v>46</v>
      </c>
      <c r="C159" s="128">
        <f t="shared" si="57"/>
        <v>7585600</v>
      </c>
      <c r="D159" s="195">
        <v>81200</v>
      </c>
      <c r="E159" s="29">
        <v>439100</v>
      </c>
      <c r="F159" s="29">
        <v>460100</v>
      </c>
      <c r="G159" s="29">
        <v>418200</v>
      </c>
      <c r="H159" s="211">
        <v>321700</v>
      </c>
      <c r="I159" s="211">
        <v>212300</v>
      </c>
      <c r="J159" s="29">
        <v>129100</v>
      </c>
      <c r="K159" s="29">
        <v>304200</v>
      </c>
      <c r="L159" s="211">
        <v>490100</v>
      </c>
      <c r="M159" s="211">
        <v>233600</v>
      </c>
      <c r="N159" s="211">
        <v>440800</v>
      </c>
      <c r="O159" s="211">
        <v>531400</v>
      </c>
      <c r="P159" s="211">
        <v>304500</v>
      </c>
      <c r="Q159" s="29">
        <v>149100</v>
      </c>
      <c r="R159" s="29">
        <v>252200</v>
      </c>
      <c r="S159" s="29">
        <v>389100</v>
      </c>
      <c r="T159" s="29">
        <v>598000</v>
      </c>
      <c r="U159" s="29">
        <v>467800</v>
      </c>
      <c r="V159" s="211">
        <v>496600</v>
      </c>
      <c r="W159" s="211">
        <v>398700</v>
      </c>
      <c r="X159" s="29">
        <v>133100</v>
      </c>
      <c r="Y159" s="29">
        <v>334700</v>
      </c>
      <c r="Z159" s="29">
        <v>438600</v>
      </c>
      <c r="AA159" s="29">
        <v>670300</v>
      </c>
      <c r="AB159" s="29">
        <v>646900</v>
      </c>
      <c r="AC159" s="211">
        <v>404900</v>
      </c>
      <c r="AD159" s="211">
        <v>294100</v>
      </c>
      <c r="AE159" s="29">
        <v>86200</v>
      </c>
      <c r="AF159" s="211">
        <v>463200</v>
      </c>
      <c r="AG159" s="29">
        <v>548100</v>
      </c>
      <c r="AH159" s="163">
        <v>599100</v>
      </c>
      <c r="AI159" s="18"/>
      <c r="AJ159" s="177"/>
    </row>
    <row r="160" spans="1:36" s="18" customFormat="1" x14ac:dyDescent="0.2">
      <c r="A160" s="239"/>
      <c r="B160" s="82" t="s">
        <v>51</v>
      </c>
      <c r="C160" s="128">
        <f t="shared" si="57"/>
        <v>0</v>
      </c>
      <c r="D160" s="196">
        <v>0</v>
      </c>
      <c r="E160" s="28">
        <v>0</v>
      </c>
      <c r="F160" s="28">
        <v>0</v>
      </c>
      <c r="G160" s="28">
        <v>0</v>
      </c>
      <c r="H160" s="206">
        <v>0</v>
      </c>
      <c r="I160" s="206">
        <v>0</v>
      </c>
      <c r="J160" s="28">
        <v>0</v>
      </c>
      <c r="K160" s="28">
        <v>0</v>
      </c>
      <c r="L160" s="206">
        <v>0</v>
      </c>
      <c r="M160" s="206">
        <v>0</v>
      </c>
      <c r="N160" s="206">
        <v>0</v>
      </c>
      <c r="O160" s="211">
        <v>0</v>
      </c>
      <c r="P160" s="211">
        <v>0</v>
      </c>
      <c r="Q160" s="29">
        <v>0</v>
      </c>
      <c r="R160" s="29">
        <v>0</v>
      </c>
      <c r="S160" s="29">
        <v>0</v>
      </c>
      <c r="T160" s="29">
        <v>0</v>
      </c>
      <c r="U160" s="29">
        <v>0</v>
      </c>
      <c r="V160" s="211">
        <v>0</v>
      </c>
      <c r="W160" s="211">
        <v>0</v>
      </c>
      <c r="X160" s="29">
        <v>0</v>
      </c>
      <c r="Y160" s="29">
        <v>0</v>
      </c>
      <c r="Z160" s="29">
        <v>0</v>
      </c>
      <c r="AA160" s="29">
        <v>0</v>
      </c>
      <c r="AB160" s="29">
        <v>0</v>
      </c>
      <c r="AC160" s="211">
        <v>0</v>
      </c>
      <c r="AD160" s="211">
        <v>0</v>
      </c>
      <c r="AE160" s="29">
        <v>0</v>
      </c>
      <c r="AF160" s="211">
        <v>0</v>
      </c>
      <c r="AG160" s="29">
        <v>0</v>
      </c>
      <c r="AH160" s="163">
        <v>0</v>
      </c>
      <c r="AJ160" s="126"/>
    </row>
    <row r="161" spans="1:36" s="18" customFormat="1" x14ac:dyDescent="0.2">
      <c r="A161" s="239"/>
      <c r="B161" s="82" t="s">
        <v>52</v>
      </c>
      <c r="C161" s="128">
        <f t="shared" si="57"/>
        <v>42500</v>
      </c>
      <c r="D161" s="195">
        <v>0</v>
      </c>
      <c r="E161" s="29">
        <v>0</v>
      </c>
      <c r="F161" s="29">
        <v>0</v>
      </c>
      <c r="G161" s="29">
        <v>3000</v>
      </c>
      <c r="H161" s="211">
        <v>5000</v>
      </c>
      <c r="I161" s="211">
        <v>0</v>
      </c>
      <c r="J161" s="29">
        <v>0</v>
      </c>
      <c r="K161" s="29">
        <v>8000</v>
      </c>
      <c r="L161" s="211">
        <v>0</v>
      </c>
      <c r="M161" s="211">
        <v>0</v>
      </c>
      <c r="N161" s="211">
        <v>0</v>
      </c>
      <c r="O161" s="211">
        <v>0</v>
      </c>
      <c r="P161" s="211">
        <v>0</v>
      </c>
      <c r="Q161" s="29">
        <v>0</v>
      </c>
      <c r="R161" s="29">
        <v>0</v>
      </c>
      <c r="S161" s="29">
        <v>7500</v>
      </c>
      <c r="T161" s="29">
        <v>0</v>
      </c>
      <c r="U161" s="29">
        <v>7000</v>
      </c>
      <c r="V161" s="211">
        <v>8000</v>
      </c>
      <c r="W161" s="211">
        <v>4000</v>
      </c>
      <c r="X161" s="29">
        <v>0</v>
      </c>
      <c r="Y161" s="29">
        <v>0</v>
      </c>
      <c r="Z161" s="29">
        <v>0</v>
      </c>
      <c r="AA161" s="29">
        <v>0</v>
      </c>
      <c r="AB161" s="29">
        <v>0</v>
      </c>
      <c r="AC161" s="211">
        <v>0</v>
      </c>
      <c r="AD161" s="211">
        <v>0</v>
      </c>
      <c r="AE161" s="29">
        <v>0</v>
      </c>
      <c r="AF161" s="211">
        <v>0</v>
      </c>
      <c r="AG161" s="29">
        <v>0</v>
      </c>
      <c r="AH161" s="163">
        <v>0</v>
      </c>
      <c r="AJ161" s="177"/>
    </row>
    <row r="162" spans="1:36" s="18" customFormat="1" x14ac:dyDescent="0.2">
      <c r="A162" s="239"/>
      <c r="B162" s="82" t="s">
        <v>49</v>
      </c>
      <c r="C162" s="128">
        <f t="shared" si="57"/>
        <v>1539500</v>
      </c>
      <c r="D162" s="195">
        <v>15000</v>
      </c>
      <c r="E162" s="29">
        <v>35600</v>
      </c>
      <c r="F162" s="29">
        <v>28200</v>
      </c>
      <c r="G162" s="29">
        <v>76200</v>
      </c>
      <c r="H162" s="211">
        <v>45700</v>
      </c>
      <c r="I162" s="211">
        <v>69000</v>
      </c>
      <c r="J162" s="29">
        <v>44100</v>
      </c>
      <c r="K162" s="29">
        <v>60100</v>
      </c>
      <c r="L162" s="211">
        <v>133400</v>
      </c>
      <c r="M162" s="211">
        <v>29000</v>
      </c>
      <c r="N162" s="211">
        <v>72300</v>
      </c>
      <c r="O162" s="211">
        <v>35500</v>
      </c>
      <c r="P162" s="211">
        <v>66200</v>
      </c>
      <c r="Q162" s="29">
        <v>10100</v>
      </c>
      <c r="R162" s="29">
        <v>32200</v>
      </c>
      <c r="S162" s="29">
        <v>114600</v>
      </c>
      <c r="T162" s="29">
        <v>132200</v>
      </c>
      <c r="U162" s="29">
        <v>209500</v>
      </c>
      <c r="V162" s="211">
        <v>122300</v>
      </c>
      <c r="W162" s="211">
        <v>73200</v>
      </c>
      <c r="X162" s="29">
        <v>32100</v>
      </c>
      <c r="Y162" s="29">
        <v>103000</v>
      </c>
      <c r="Z162" s="29">
        <v>109000</v>
      </c>
      <c r="AA162" s="29">
        <v>124800</v>
      </c>
      <c r="AB162" s="29">
        <v>133600</v>
      </c>
      <c r="AC162" s="211">
        <v>67100</v>
      </c>
      <c r="AD162" s="211">
        <v>105600</v>
      </c>
      <c r="AE162" s="29">
        <v>20000</v>
      </c>
      <c r="AF162" s="211">
        <v>91300</v>
      </c>
      <c r="AG162" s="29">
        <v>169500</v>
      </c>
      <c r="AH162" s="163">
        <v>154000</v>
      </c>
      <c r="AJ162" s="177"/>
    </row>
    <row r="163" spans="1:36" s="18" customFormat="1" ht="13.5" thickBot="1" x14ac:dyDescent="0.25">
      <c r="A163" s="240"/>
      <c r="B163" s="84" t="s">
        <v>50</v>
      </c>
      <c r="C163" s="139">
        <f t="shared" si="57"/>
        <v>2658300</v>
      </c>
      <c r="D163" s="197">
        <v>19100</v>
      </c>
      <c r="E163" s="96">
        <v>147600</v>
      </c>
      <c r="F163" s="96">
        <v>146300</v>
      </c>
      <c r="G163" s="96">
        <v>134300</v>
      </c>
      <c r="H163" s="212">
        <v>108100</v>
      </c>
      <c r="I163" s="212">
        <v>135100</v>
      </c>
      <c r="J163" s="96">
        <v>2000</v>
      </c>
      <c r="K163" s="96">
        <v>179200</v>
      </c>
      <c r="L163" s="212">
        <v>216600</v>
      </c>
      <c r="M163" s="212">
        <v>27000</v>
      </c>
      <c r="N163" s="212">
        <v>142600</v>
      </c>
      <c r="O163" s="212">
        <v>152500</v>
      </c>
      <c r="P163" s="212">
        <v>10000</v>
      </c>
      <c r="Q163" s="96">
        <v>23000</v>
      </c>
      <c r="R163" s="96">
        <v>132000</v>
      </c>
      <c r="S163" s="96">
        <v>199200</v>
      </c>
      <c r="T163" s="96">
        <v>118600</v>
      </c>
      <c r="U163" s="96">
        <v>174200</v>
      </c>
      <c r="V163" s="212">
        <v>213700</v>
      </c>
      <c r="W163" s="212">
        <v>113700</v>
      </c>
      <c r="X163" s="96">
        <v>95000</v>
      </c>
      <c r="Y163" s="96">
        <v>168500</v>
      </c>
      <c r="Z163" s="96">
        <v>48000</v>
      </c>
      <c r="AA163" s="96">
        <v>75100</v>
      </c>
      <c r="AB163" s="96">
        <v>165600</v>
      </c>
      <c r="AC163" s="212">
        <v>156000</v>
      </c>
      <c r="AD163" s="212">
        <v>55100</v>
      </c>
      <c r="AE163" s="96">
        <v>13000</v>
      </c>
      <c r="AF163" s="212">
        <v>109700</v>
      </c>
      <c r="AG163" s="96">
        <v>197200</v>
      </c>
      <c r="AH163" s="165">
        <v>62500</v>
      </c>
      <c r="AJ163" s="177"/>
    </row>
    <row r="164" spans="1:36" s="21" customFormat="1" x14ac:dyDescent="0.2">
      <c r="A164" s="241" t="s">
        <v>54</v>
      </c>
      <c r="B164" s="68" t="s">
        <v>9</v>
      </c>
      <c r="C164" s="112">
        <f t="shared" ref="C164:AH171" si="60">IFERROR(C92/C152,0)</f>
        <v>0.82805621172098942</v>
      </c>
      <c r="D164" s="198">
        <f t="shared" si="60"/>
        <v>2.3916936085550859</v>
      </c>
      <c r="E164" s="142">
        <f t="shared" si="60"/>
        <v>1.0389802024839119</v>
      </c>
      <c r="F164" s="142">
        <f t="shared" si="60"/>
        <v>1.1518018018018017</v>
      </c>
      <c r="G164" s="142">
        <f t="shared" si="60"/>
        <v>1.0426584734799482</v>
      </c>
      <c r="H164" s="213">
        <f t="shared" si="60"/>
        <v>0.63791165189789711</v>
      </c>
      <c r="I164" s="213">
        <f t="shared" si="60"/>
        <v>0.29094422674324977</v>
      </c>
      <c r="J164" s="142">
        <f t="shared" si="60"/>
        <v>2.4966980469298861</v>
      </c>
      <c r="K164" s="142">
        <f t="shared" si="60"/>
        <v>1.3217430167597766</v>
      </c>
      <c r="L164" s="213">
        <f t="shared" si="60"/>
        <v>0.11346799552310398</v>
      </c>
      <c r="M164" s="213">
        <f t="shared" si="60"/>
        <v>0.54782861011703254</v>
      </c>
      <c r="N164" s="213">
        <f t="shared" si="60"/>
        <v>0.28617583708635208</v>
      </c>
      <c r="O164" s="213">
        <f t="shared" si="60"/>
        <v>0.35626720860102268</v>
      </c>
      <c r="P164" s="213">
        <f t="shared" si="60"/>
        <v>0.14911406423034329</v>
      </c>
      <c r="Q164" s="142">
        <f t="shared" si="60"/>
        <v>4.1170101292350685</v>
      </c>
      <c r="R164" s="142">
        <f t="shared" si="60"/>
        <v>1.6026815758140498</v>
      </c>
      <c r="S164" s="142">
        <f t="shared" si="60"/>
        <v>0.96367197934289017</v>
      </c>
      <c r="T164" s="142">
        <f t="shared" si="60"/>
        <v>0.9128945716079685</v>
      </c>
      <c r="U164" s="142">
        <f t="shared" si="60"/>
        <v>0.85764536107269562</v>
      </c>
      <c r="V164" s="213">
        <f t="shared" si="60"/>
        <v>0.58408068452468465</v>
      </c>
      <c r="W164" s="213">
        <f t="shared" si="60"/>
        <v>0.27676908752327745</v>
      </c>
      <c r="X164" s="142">
        <f t="shared" si="60"/>
        <v>2.7291166266346409</v>
      </c>
      <c r="Y164" s="142">
        <f t="shared" si="60"/>
        <v>0.99708923015156081</v>
      </c>
      <c r="Z164" s="142">
        <f t="shared" si="60"/>
        <v>0</v>
      </c>
      <c r="AA164" s="142">
        <f t="shared" si="60"/>
        <v>0</v>
      </c>
      <c r="AB164" s="142">
        <f t="shared" si="60"/>
        <v>0</v>
      </c>
      <c r="AC164" s="213">
        <f t="shared" si="60"/>
        <v>0</v>
      </c>
      <c r="AD164" s="213">
        <f t="shared" si="60"/>
        <v>0</v>
      </c>
      <c r="AE164" s="142">
        <f t="shared" si="60"/>
        <v>0</v>
      </c>
      <c r="AF164" s="213">
        <f t="shared" si="60"/>
        <v>0</v>
      </c>
      <c r="AG164" s="142">
        <f t="shared" si="60"/>
        <v>0</v>
      </c>
      <c r="AH164" s="166">
        <f t="shared" si="60"/>
        <v>0</v>
      </c>
    </row>
    <row r="165" spans="1:36" x14ac:dyDescent="0.2">
      <c r="A165" s="242"/>
      <c r="B165" s="65" t="s">
        <v>45</v>
      </c>
      <c r="C165" s="113">
        <f t="shared" si="60"/>
        <v>0.74356966176280015</v>
      </c>
      <c r="D165" s="186">
        <f t="shared" si="60"/>
        <v>2.268257756563246</v>
      </c>
      <c r="E165" s="22">
        <f t="shared" si="60"/>
        <v>1.1460220318237455</v>
      </c>
      <c r="F165" s="22">
        <f t="shared" si="60"/>
        <v>0.96102553499431409</v>
      </c>
      <c r="G165" s="22">
        <f t="shared" si="60"/>
        <v>1.0911163654788043</v>
      </c>
      <c r="H165" s="202">
        <f t="shared" si="60"/>
        <v>0.49936208216381728</v>
      </c>
      <c r="I165" s="202">
        <f t="shared" si="60"/>
        <v>0.17323775388291518</v>
      </c>
      <c r="J165" s="22">
        <f t="shared" si="60"/>
        <v>2.8491446345256608</v>
      </c>
      <c r="K165" s="22">
        <f t="shared" si="60"/>
        <v>1.1372005323868677</v>
      </c>
      <c r="L165" s="202">
        <f t="shared" si="60"/>
        <v>9.1615384615384612E-2</v>
      </c>
      <c r="M165" s="202">
        <f t="shared" si="60"/>
        <v>0.24869944621580803</v>
      </c>
      <c r="N165" s="202">
        <f t="shared" si="60"/>
        <v>0.15804887901434053</v>
      </c>
      <c r="O165" s="218">
        <f t="shared" si="60"/>
        <v>0.14328960645812311</v>
      </c>
      <c r="P165" s="218">
        <f t="shared" si="60"/>
        <v>0.16454140420955599</v>
      </c>
      <c r="Q165" s="25">
        <f t="shared" si="60"/>
        <v>13.768518518518519</v>
      </c>
      <c r="R165" s="25">
        <f t="shared" si="60"/>
        <v>1.8098909364422715</v>
      </c>
      <c r="S165" s="25">
        <f t="shared" si="60"/>
        <v>0.89358999413718976</v>
      </c>
      <c r="T165" s="25">
        <f t="shared" si="60"/>
        <v>0.92549731487784581</v>
      </c>
      <c r="U165" s="25">
        <f t="shared" si="60"/>
        <v>0.66663853489745972</v>
      </c>
      <c r="V165" s="218">
        <f t="shared" si="60"/>
        <v>0.65926577269729614</v>
      </c>
      <c r="W165" s="218">
        <f t="shared" si="60"/>
        <v>0.1804340415861834</v>
      </c>
      <c r="X165" s="25">
        <f t="shared" si="60"/>
        <v>2.6432524478501489</v>
      </c>
      <c r="Y165" s="25">
        <f t="shared" si="60"/>
        <v>0.5964639595881096</v>
      </c>
      <c r="Z165" s="25">
        <f t="shared" si="60"/>
        <v>0</v>
      </c>
      <c r="AA165" s="25">
        <f t="shared" si="60"/>
        <v>0</v>
      </c>
      <c r="AB165" s="25">
        <f t="shared" si="60"/>
        <v>0</v>
      </c>
      <c r="AC165" s="218">
        <f t="shared" si="60"/>
        <v>0</v>
      </c>
      <c r="AD165" s="218">
        <f t="shared" si="60"/>
        <v>0</v>
      </c>
      <c r="AE165" s="25">
        <f t="shared" si="60"/>
        <v>0</v>
      </c>
      <c r="AF165" s="218">
        <f t="shared" si="60"/>
        <v>0</v>
      </c>
      <c r="AG165" s="25">
        <f t="shared" si="60"/>
        <v>0</v>
      </c>
      <c r="AH165" s="174">
        <f t="shared" si="60"/>
        <v>0</v>
      </c>
    </row>
    <row r="166" spans="1:36" x14ac:dyDescent="0.2">
      <c r="A166" s="242"/>
      <c r="B166" s="65" t="s">
        <v>47</v>
      </c>
      <c r="C166" s="113">
        <f t="shared" si="60"/>
        <v>0.71766138855054806</v>
      </c>
      <c r="D166" s="186">
        <f t="shared" si="60"/>
        <v>1.8282548476454294</v>
      </c>
      <c r="E166" s="22">
        <f t="shared" si="60"/>
        <v>0.94211123723042001</v>
      </c>
      <c r="F166" s="22">
        <f t="shared" si="60"/>
        <v>0.9777495232040686</v>
      </c>
      <c r="G166" s="22">
        <f t="shared" si="60"/>
        <v>0.50816070307595729</v>
      </c>
      <c r="H166" s="202">
        <f t="shared" si="60"/>
        <v>0.77979132344865454</v>
      </c>
      <c r="I166" s="202">
        <f t="shared" si="60"/>
        <v>0.46532518864534672</v>
      </c>
      <c r="J166" s="22">
        <f t="shared" si="60"/>
        <v>0.44259567387687188</v>
      </c>
      <c r="K166" s="22">
        <f t="shared" si="60"/>
        <v>5.932795698924731</v>
      </c>
      <c r="L166" s="202">
        <f t="shared" si="60"/>
        <v>7.2669368847712801E-2</v>
      </c>
      <c r="M166" s="202">
        <f t="shared" si="60"/>
        <v>0</v>
      </c>
      <c r="N166" s="202">
        <f t="shared" si="60"/>
        <v>0.11728575606902603</v>
      </c>
      <c r="O166" s="218">
        <f t="shared" si="60"/>
        <v>1.165137614678899</v>
      </c>
      <c r="P166" s="218">
        <f t="shared" si="60"/>
        <v>0</v>
      </c>
      <c r="Q166" s="25">
        <f t="shared" si="60"/>
        <v>1.5306813372831147</v>
      </c>
      <c r="R166" s="25">
        <f t="shared" si="60"/>
        <v>1.3235294117647058</v>
      </c>
      <c r="S166" s="25">
        <f t="shared" si="60"/>
        <v>0.7666123114553608</v>
      </c>
      <c r="T166" s="25">
        <f t="shared" si="60"/>
        <v>0.88801879404855133</v>
      </c>
      <c r="U166" s="25">
        <f t="shared" si="60"/>
        <v>0.65354980737479362</v>
      </c>
      <c r="V166" s="218">
        <f t="shared" si="60"/>
        <v>0.81041968162083933</v>
      </c>
      <c r="W166" s="218">
        <f t="shared" si="60"/>
        <v>0.24038461538461539</v>
      </c>
      <c r="X166" s="25">
        <f t="shared" si="60"/>
        <v>1.3575197889182058</v>
      </c>
      <c r="Y166" s="25">
        <f t="shared" si="60"/>
        <v>0.79538554948391016</v>
      </c>
      <c r="Z166" s="25">
        <f t="shared" si="60"/>
        <v>0</v>
      </c>
      <c r="AA166" s="25">
        <f t="shared" si="60"/>
        <v>0</v>
      </c>
      <c r="AB166" s="25">
        <f t="shared" si="60"/>
        <v>0</v>
      </c>
      <c r="AC166" s="218">
        <f t="shared" si="60"/>
        <v>0</v>
      </c>
      <c r="AD166" s="218">
        <f t="shared" si="60"/>
        <v>0</v>
      </c>
      <c r="AE166" s="25">
        <f t="shared" si="60"/>
        <v>0</v>
      </c>
      <c r="AF166" s="218">
        <f t="shared" si="60"/>
        <v>0</v>
      </c>
      <c r="AG166" s="25">
        <f t="shared" si="60"/>
        <v>0</v>
      </c>
      <c r="AH166" s="174">
        <f t="shared" si="60"/>
        <v>0</v>
      </c>
    </row>
    <row r="167" spans="1:36" x14ac:dyDescent="0.2">
      <c r="A167" s="242"/>
      <c r="B167" s="65" t="s">
        <v>44</v>
      </c>
      <c r="C167" s="113">
        <f t="shared" si="60"/>
        <v>0.88192251552646894</v>
      </c>
      <c r="D167" s="186">
        <f t="shared" si="60"/>
        <v>4.4466019417475726</v>
      </c>
      <c r="E167" s="22">
        <f t="shared" si="60"/>
        <v>0.75427581727646675</v>
      </c>
      <c r="F167" s="22">
        <f t="shared" si="60"/>
        <v>1.0159940487260555</v>
      </c>
      <c r="G167" s="22">
        <f t="shared" si="60"/>
        <v>0.87888551933282788</v>
      </c>
      <c r="H167" s="202">
        <f t="shared" si="60"/>
        <v>0.45546318289786225</v>
      </c>
      <c r="I167" s="202">
        <f t="shared" si="60"/>
        <v>0.33528645833333331</v>
      </c>
      <c r="J167" s="22">
        <f t="shared" si="60"/>
        <v>2.9406001224739744</v>
      </c>
      <c r="K167" s="22">
        <f t="shared" si="60"/>
        <v>1.3495918773641251</v>
      </c>
      <c r="L167" s="202">
        <f t="shared" si="60"/>
        <v>0.26498194945848375</v>
      </c>
      <c r="M167" s="202">
        <f t="shared" si="60"/>
        <v>0.97109826589595372</v>
      </c>
      <c r="N167" s="202">
        <f t="shared" si="60"/>
        <v>0.31915687371759</v>
      </c>
      <c r="O167" s="218">
        <f t="shared" si="60"/>
        <v>0.36304470854555743</v>
      </c>
      <c r="P167" s="218">
        <f t="shared" si="60"/>
        <v>0.28616796047988707</v>
      </c>
      <c r="Q167" s="25">
        <f t="shared" si="60"/>
        <v>4.3058702368692074</v>
      </c>
      <c r="R167" s="25">
        <f t="shared" si="60"/>
        <v>1.0560013956734124</v>
      </c>
      <c r="S167" s="25">
        <f t="shared" si="60"/>
        <v>0.8354292623941959</v>
      </c>
      <c r="T167" s="25">
        <f t="shared" si="60"/>
        <v>1.1645858976613328</v>
      </c>
      <c r="U167" s="25">
        <f t="shared" si="60"/>
        <v>1.5936608557844691</v>
      </c>
      <c r="V167" s="218">
        <f t="shared" si="60"/>
        <v>0.39235457063711909</v>
      </c>
      <c r="W167" s="218">
        <f t="shared" si="60"/>
        <v>0.37809752198241409</v>
      </c>
      <c r="X167" s="25">
        <f t="shared" si="60"/>
        <v>4.497920997920998</v>
      </c>
      <c r="Y167" s="25">
        <f t="shared" si="60"/>
        <v>1.3725957954376025</v>
      </c>
      <c r="Z167" s="25">
        <f t="shared" si="60"/>
        <v>0</v>
      </c>
      <c r="AA167" s="25">
        <f t="shared" si="60"/>
        <v>0</v>
      </c>
      <c r="AB167" s="25">
        <f t="shared" si="60"/>
        <v>0</v>
      </c>
      <c r="AC167" s="218">
        <f t="shared" si="60"/>
        <v>0</v>
      </c>
      <c r="AD167" s="218">
        <f t="shared" si="60"/>
        <v>0</v>
      </c>
      <c r="AE167" s="25">
        <f t="shared" si="60"/>
        <v>0</v>
      </c>
      <c r="AF167" s="218">
        <f t="shared" si="60"/>
        <v>0</v>
      </c>
      <c r="AG167" s="25">
        <f t="shared" si="60"/>
        <v>0</v>
      </c>
      <c r="AH167" s="174">
        <f t="shared" si="60"/>
        <v>0</v>
      </c>
    </row>
    <row r="168" spans="1:36" x14ac:dyDescent="0.2">
      <c r="A168" s="242"/>
      <c r="B168" s="65" t="s">
        <v>48</v>
      </c>
      <c r="C168" s="113">
        <f t="shared" si="60"/>
        <v>0.65237122759246657</v>
      </c>
      <c r="D168" s="186">
        <f t="shared" si="60"/>
        <v>0</v>
      </c>
      <c r="E168" s="22">
        <f t="shared" si="60"/>
        <v>0.95149525893508391</v>
      </c>
      <c r="F168" s="22">
        <f t="shared" si="60"/>
        <v>1.1120114394661582</v>
      </c>
      <c r="G168" s="22">
        <f t="shared" si="60"/>
        <v>0.9018376366596883</v>
      </c>
      <c r="H168" s="202">
        <f t="shared" si="60"/>
        <v>0.79017727404824178</v>
      </c>
      <c r="I168" s="202">
        <f t="shared" si="60"/>
        <v>1.950947603121516E-2</v>
      </c>
      <c r="J168" s="22">
        <f t="shared" si="60"/>
        <v>0</v>
      </c>
      <c r="K168" s="22">
        <f t="shared" si="60"/>
        <v>0.96243364638628015</v>
      </c>
      <c r="L168" s="202">
        <f t="shared" si="60"/>
        <v>0</v>
      </c>
      <c r="M168" s="202">
        <f t="shared" si="60"/>
        <v>0</v>
      </c>
      <c r="N168" s="202">
        <f t="shared" si="60"/>
        <v>0.29113455487692025</v>
      </c>
      <c r="O168" s="218">
        <f t="shared" si="60"/>
        <v>0.49096622152395913</v>
      </c>
      <c r="P168" s="218">
        <f t="shared" si="60"/>
        <v>0</v>
      </c>
      <c r="Q168" s="25">
        <f t="shared" si="60"/>
        <v>81.8</v>
      </c>
      <c r="R168" s="25">
        <f t="shared" si="60"/>
        <v>1.4213084112149532</v>
      </c>
      <c r="S168" s="25">
        <f t="shared" si="60"/>
        <v>1.3702422145328719</v>
      </c>
      <c r="T168" s="25">
        <f t="shared" si="60"/>
        <v>0.58226187352400949</v>
      </c>
      <c r="U168" s="25">
        <f t="shared" si="60"/>
        <v>0.19452149791955617</v>
      </c>
      <c r="V168" s="218">
        <f t="shared" si="60"/>
        <v>0.31015350471610875</v>
      </c>
      <c r="W168" s="218">
        <f t="shared" si="60"/>
        <v>1.3958682300390842E-2</v>
      </c>
      <c r="X168" s="25">
        <f t="shared" si="60"/>
        <v>25.369230769230768</v>
      </c>
      <c r="Y168" s="25">
        <f t="shared" si="60"/>
        <v>0.80520951302378252</v>
      </c>
      <c r="Z168" s="25">
        <f t="shared" si="60"/>
        <v>0</v>
      </c>
      <c r="AA168" s="25">
        <f t="shared" si="60"/>
        <v>0</v>
      </c>
      <c r="AB168" s="25">
        <f t="shared" si="60"/>
        <v>0</v>
      </c>
      <c r="AC168" s="218">
        <f t="shared" si="60"/>
        <v>0</v>
      </c>
      <c r="AD168" s="218">
        <f t="shared" si="60"/>
        <v>0</v>
      </c>
      <c r="AE168" s="25">
        <f t="shared" si="60"/>
        <v>0</v>
      </c>
      <c r="AF168" s="218">
        <f t="shared" si="60"/>
        <v>0</v>
      </c>
      <c r="AG168" s="25">
        <f t="shared" si="60"/>
        <v>0</v>
      </c>
      <c r="AH168" s="174">
        <f t="shared" si="60"/>
        <v>0</v>
      </c>
    </row>
    <row r="169" spans="1:36" x14ac:dyDescent="0.2">
      <c r="A169" s="242"/>
      <c r="B169" s="66" t="s">
        <v>11</v>
      </c>
      <c r="C169" s="113">
        <f t="shared" si="60"/>
        <v>0.64248952087865441</v>
      </c>
      <c r="D169" s="186">
        <f t="shared" si="60"/>
        <v>0</v>
      </c>
      <c r="E169" s="22">
        <f t="shared" si="60"/>
        <v>0.96863691194209889</v>
      </c>
      <c r="F169" s="22">
        <f t="shared" si="60"/>
        <v>0.61127596439169141</v>
      </c>
      <c r="G169" s="22">
        <f t="shared" si="60"/>
        <v>0.61533546325878596</v>
      </c>
      <c r="H169" s="202">
        <f t="shared" si="60"/>
        <v>0.9420516836335161</v>
      </c>
      <c r="I169" s="202">
        <f t="shared" si="60"/>
        <v>0</v>
      </c>
      <c r="J169" s="22">
        <f t="shared" si="60"/>
        <v>0</v>
      </c>
      <c r="K169" s="22">
        <f t="shared" si="60"/>
        <v>1.5209580838323353</v>
      </c>
      <c r="L169" s="202">
        <f t="shared" si="60"/>
        <v>0</v>
      </c>
      <c r="M169" s="202">
        <f t="shared" si="60"/>
        <v>0</v>
      </c>
      <c r="N169" s="202">
        <f t="shared" si="60"/>
        <v>5.6677890011223343E-2</v>
      </c>
      <c r="O169" s="202">
        <f t="shared" si="60"/>
        <v>0.82819383259911894</v>
      </c>
      <c r="P169" s="202">
        <f t="shared" si="60"/>
        <v>0</v>
      </c>
      <c r="Q169" s="22">
        <f t="shared" si="60"/>
        <v>0</v>
      </c>
      <c r="R169" s="22">
        <f t="shared" si="60"/>
        <v>3.0596745027124772</v>
      </c>
      <c r="S169" s="22">
        <f t="shared" si="60"/>
        <v>0.51921079958463134</v>
      </c>
      <c r="T169" s="22">
        <f t="shared" si="60"/>
        <v>2.4567600487210717</v>
      </c>
      <c r="U169" s="22">
        <f t="shared" si="60"/>
        <v>1.2384105960264902</v>
      </c>
      <c r="V169" s="202">
        <f t="shared" si="60"/>
        <v>3.259452411994785E-2</v>
      </c>
      <c r="W169" s="202">
        <f t="shared" si="60"/>
        <v>2.9976019184652279E-2</v>
      </c>
      <c r="X169" s="22">
        <f t="shared" si="60"/>
        <v>2.7846153846153845</v>
      </c>
      <c r="Y169" s="22">
        <f t="shared" si="60"/>
        <v>0.36317907444668007</v>
      </c>
      <c r="Z169" s="22">
        <f t="shared" si="60"/>
        <v>0</v>
      </c>
      <c r="AA169" s="22">
        <f t="shared" si="60"/>
        <v>0</v>
      </c>
      <c r="AB169" s="22">
        <f t="shared" si="60"/>
        <v>0</v>
      </c>
      <c r="AC169" s="202">
        <f t="shared" si="60"/>
        <v>0</v>
      </c>
      <c r="AD169" s="202">
        <f t="shared" si="60"/>
        <v>0</v>
      </c>
      <c r="AE169" s="22">
        <f t="shared" si="60"/>
        <v>0</v>
      </c>
      <c r="AF169" s="202">
        <f t="shared" si="60"/>
        <v>0</v>
      </c>
      <c r="AG169" s="22">
        <f t="shared" si="60"/>
        <v>0</v>
      </c>
      <c r="AH169" s="167">
        <f t="shared" si="60"/>
        <v>0</v>
      </c>
    </row>
    <row r="170" spans="1:36" s="19" customFormat="1" x14ac:dyDescent="0.2">
      <c r="A170" s="242"/>
      <c r="B170" s="66" t="s">
        <v>10</v>
      </c>
      <c r="C170" s="114">
        <f t="shared" si="60"/>
        <v>0.65671746283633992</v>
      </c>
      <c r="D170" s="187">
        <f t="shared" si="60"/>
        <v>0</v>
      </c>
      <c r="E170" s="23">
        <f t="shared" si="60"/>
        <v>0.94406691061160486</v>
      </c>
      <c r="F170" s="23">
        <f t="shared" si="60"/>
        <v>1.3490168539325842</v>
      </c>
      <c r="G170" s="23">
        <f t="shared" si="60"/>
        <v>1.065837600585223</v>
      </c>
      <c r="H170" s="203">
        <f t="shared" si="60"/>
        <v>0.70055452865064693</v>
      </c>
      <c r="I170" s="203">
        <f t="shared" si="60"/>
        <v>3.0742204655248132E-2</v>
      </c>
      <c r="J170" s="23">
        <f t="shared" si="60"/>
        <v>0</v>
      </c>
      <c r="K170" s="23">
        <f t="shared" si="60"/>
        <v>0.81878850102669409</v>
      </c>
      <c r="L170" s="203">
        <f t="shared" si="60"/>
        <v>0</v>
      </c>
      <c r="M170" s="203">
        <f t="shared" si="60"/>
        <v>0</v>
      </c>
      <c r="N170" s="203">
        <f t="shared" si="60"/>
        <v>0.4065175365921016</v>
      </c>
      <c r="O170" s="219">
        <f t="shared" si="60"/>
        <v>0.38577808313294398</v>
      </c>
      <c r="P170" s="219">
        <f t="shared" si="60"/>
        <v>0</v>
      </c>
      <c r="Q170" s="26">
        <f t="shared" si="60"/>
        <v>54.033333333333331</v>
      </c>
      <c r="R170" s="26">
        <f t="shared" si="60"/>
        <v>0.99434495758718189</v>
      </c>
      <c r="S170" s="26">
        <f t="shared" si="60"/>
        <v>1.7400722021660651</v>
      </c>
      <c r="T170" s="26">
        <f t="shared" si="60"/>
        <v>6.755852842809365E-2</v>
      </c>
      <c r="U170" s="26">
        <f t="shared" si="60"/>
        <v>0</v>
      </c>
      <c r="V170" s="219">
        <f t="shared" si="60"/>
        <v>0.42008778724502971</v>
      </c>
      <c r="W170" s="219">
        <f t="shared" si="60"/>
        <v>0</v>
      </c>
      <c r="X170" s="26">
        <f t="shared" si="60"/>
        <v>0</v>
      </c>
      <c r="Y170" s="26">
        <f t="shared" si="60"/>
        <v>0.97832939322301027</v>
      </c>
      <c r="Z170" s="26">
        <f t="shared" si="60"/>
        <v>0</v>
      </c>
      <c r="AA170" s="26">
        <f t="shared" si="60"/>
        <v>0</v>
      </c>
      <c r="AB170" s="26">
        <f t="shared" si="60"/>
        <v>0</v>
      </c>
      <c r="AC170" s="219">
        <f t="shared" si="60"/>
        <v>0</v>
      </c>
      <c r="AD170" s="219">
        <f t="shared" si="60"/>
        <v>0</v>
      </c>
      <c r="AE170" s="26">
        <f t="shared" si="60"/>
        <v>0</v>
      </c>
      <c r="AF170" s="219">
        <f t="shared" si="60"/>
        <v>0</v>
      </c>
      <c r="AG170" s="26">
        <f t="shared" si="60"/>
        <v>0</v>
      </c>
      <c r="AH170" s="175">
        <f t="shared" si="60"/>
        <v>0</v>
      </c>
    </row>
    <row r="171" spans="1:36" s="19" customFormat="1" x14ac:dyDescent="0.2">
      <c r="A171" s="242"/>
      <c r="B171" s="65" t="s">
        <v>46</v>
      </c>
      <c r="C171" s="114">
        <f t="shared" si="60"/>
        <v>0.91464089854461084</v>
      </c>
      <c r="D171" s="187">
        <f t="shared" si="60"/>
        <v>1.6514778325123152</v>
      </c>
      <c r="E171" s="23">
        <f t="shared" si="60"/>
        <v>0.80118424049191528</v>
      </c>
      <c r="F171" s="23">
        <f t="shared" si="60"/>
        <v>1.4520756357313627</v>
      </c>
      <c r="G171" s="23">
        <f t="shared" si="60"/>
        <v>1.356288857006217</v>
      </c>
      <c r="H171" s="203">
        <f t="shared" si="60"/>
        <v>0.60957413739508859</v>
      </c>
      <c r="I171" s="203">
        <f t="shared" si="60"/>
        <v>0.79839849269901086</v>
      </c>
      <c r="J171" s="23">
        <f t="shared" si="60"/>
        <v>2.0728117738187453</v>
      </c>
      <c r="K171" s="23">
        <f t="shared" si="60"/>
        <v>1.2702169625246549</v>
      </c>
      <c r="L171" s="203">
        <f t="shared" si="60"/>
        <v>0.16955723321771068</v>
      </c>
      <c r="M171" s="203">
        <f t="shared" si="60"/>
        <v>0.625</v>
      </c>
      <c r="N171" s="203">
        <f t="shared" si="60"/>
        <v>0.67740471869328489</v>
      </c>
      <c r="O171" s="219">
        <f t="shared" si="60"/>
        <v>0.39235980429055328</v>
      </c>
      <c r="P171" s="219">
        <f t="shared" si="60"/>
        <v>0.26633825944170769</v>
      </c>
      <c r="Q171" s="26">
        <f t="shared" si="60"/>
        <v>2.5714285714285716</v>
      </c>
      <c r="R171" s="26">
        <f t="shared" si="60"/>
        <v>1.6066613798572562</v>
      </c>
      <c r="S171" s="26">
        <f t="shared" si="60"/>
        <v>1.3138010794140325</v>
      </c>
      <c r="T171" s="26">
        <f t="shared" si="60"/>
        <v>0.49899665551839467</v>
      </c>
      <c r="U171" s="26">
        <f t="shared" si="60"/>
        <v>0.93159469858914068</v>
      </c>
      <c r="V171" s="219">
        <f t="shared" si="60"/>
        <v>0.6689488521949255</v>
      </c>
      <c r="W171" s="219">
        <f t="shared" si="60"/>
        <v>0.56709305242036623</v>
      </c>
      <c r="X171" s="26">
        <f t="shared" si="60"/>
        <v>2.3193087903831704</v>
      </c>
      <c r="Y171" s="26">
        <f t="shared" si="60"/>
        <v>1.4311323573349268</v>
      </c>
      <c r="Z171" s="26">
        <f t="shared" si="60"/>
        <v>0</v>
      </c>
      <c r="AA171" s="26">
        <f t="shared" si="60"/>
        <v>0</v>
      </c>
      <c r="AB171" s="26">
        <f t="shared" si="60"/>
        <v>0</v>
      </c>
      <c r="AC171" s="219">
        <f t="shared" si="60"/>
        <v>0</v>
      </c>
      <c r="AD171" s="219">
        <f t="shared" si="60"/>
        <v>0</v>
      </c>
      <c r="AE171" s="26">
        <f t="shared" si="60"/>
        <v>0</v>
      </c>
      <c r="AF171" s="219">
        <f t="shared" si="60"/>
        <v>0</v>
      </c>
      <c r="AG171" s="26">
        <f t="shared" si="60"/>
        <v>0</v>
      </c>
      <c r="AH171" s="175">
        <f t="shared" ref="AH171" si="61">IFERROR(AH99/AH159,0)</f>
        <v>0</v>
      </c>
    </row>
    <row r="172" spans="1:36" x14ac:dyDescent="0.2">
      <c r="A172" s="242"/>
      <c r="B172" s="65" t="s">
        <v>51</v>
      </c>
      <c r="C172" s="113">
        <f t="shared" ref="C172:AH175" si="62">IFERROR(C100/C160,0)</f>
        <v>0</v>
      </c>
      <c r="D172" s="186">
        <f t="shared" si="62"/>
        <v>0</v>
      </c>
      <c r="E172" s="22">
        <f t="shared" si="62"/>
        <v>0</v>
      </c>
      <c r="F172" s="22">
        <f t="shared" si="62"/>
        <v>0</v>
      </c>
      <c r="G172" s="22">
        <f t="shared" si="62"/>
        <v>0</v>
      </c>
      <c r="H172" s="202">
        <f t="shared" si="62"/>
        <v>0</v>
      </c>
      <c r="I172" s="202">
        <f t="shared" si="62"/>
        <v>0</v>
      </c>
      <c r="J172" s="22">
        <f t="shared" si="62"/>
        <v>0</v>
      </c>
      <c r="K172" s="22">
        <f t="shared" si="62"/>
        <v>0</v>
      </c>
      <c r="L172" s="202">
        <f t="shared" si="62"/>
        <v>0</v>
      </c>
      <c r="M172" s="202">
        <f t="shared" si="62"/>
        <v>0</v>
      </c>
      <c r="N172" s="202">
        <f t="shared" si="62"/>
        <v>0</v>
      </c>
      <c r="O172" s="218">
        <f t="shared" si="62"/>
        <v>0</v>
      </c>
      <c r="P172" s="218">
        <f t="shared" si="62"/>
        <v>0</v>
      </c>
      <c r="Q172" s="25">
        <f t="shared" si="62"/>
        <v>0</v>
      </c>
      <c r="R172" s="25">
        <f t="shared" si="62"/>
        <v>0</v>
      </c>
      <c r="S172" s="25">
        <f t="shared" si="62"/>
        <v>0</v>
      </c>
      <c r="T172" s="25">
        <f t="shared" si="62"/>
        <v>0</v>
      </c>
      <c r="U172" s="25">
        <f t="shared" si="62"/>
        <v>0</v>
      </c>
      <c r="V172" s="218">
        <f t="shared" si="62"/>
        <v>0</v>
      </c>
      <c r="W172" s="218">
        <f t="shared" si="62"/>
        <v>0</v>
      </c>
      <c r="X172" s="25">
        <f t="shared" si="62"/>
        <v>0</v>
      </c>
      <c r="Y172" s="25">
        <f t="shared" si="62"/>
        <v>0</v>
      </c>
      <c r="Z172" s="25">
        <f t="shared" si="62"/>
        <v>0</v>
      </c>
      <c r="AA172" s="25">
        <f t="shared" si="62"/>
        <v>0</v>
      </c>
      <c r="AB172" s="25">
        <f t="shared" si="62"/>
        <v>0</v>
      </c>
      <c r="AC172" s="218">
        <f t="shared" si="62"/>
        <v>0</v>
      </c>
      <c r="AD172" s="218">
        <f t="shared" si="62"/>
        <v>0</v>
      </c>
      <c r="AE172" s="25">
        <f t="shared" si="62"/>
        <v>0</v>
      </c>
      <c r="AF172" s="218">
        <f t="shared" si="62"/>
        <v>0</v>
      </c>
      <c r="AG172" s="25">
        <f t="shared" si="62"/>
        <v>0</v>
      </c>
      <c r="AH172" s="174">
        <f t="shared" si="62"/>
        <v>0</v>
      </c>
    </row>
    <row r="173" spans="1:36" x14ac:dyDescent="0.2">
      <c r="A173" s="242"/>
      <c r="B173" s="65" t="s">
        <v>52</v>
      </c>
      <c r="C173" s="113">
        <f t="shared" si="62"/>
        <v>0.87058823529411766</v>
      </c>
      <c r="D173" s="186">
        <f t="shared" si="62"/>
        <v>0</v>
      </c>
      <c r="E173" s="22">
        <f t="shared" si="62"/>
        <v>0</v>
      </c>
      <c r="F173" s="22">
        <f t="shared" si="62"/>
        <v>0</v>
      </c>
      <c r="G173" s="22">
        <f t="shared" si="62"/>
        <v>3.3333333333333335</v>
      </c>
      <c r="H173" s="202">
        <f t="shared" si="62"/>
        <v>0.6</v>
      </c>
      <c r="I173" s="202">
        <f t="shared" si="62"/>
        <v>0</v>
      </c>
      <c r="J173" s="22">
        <f t="shared" si="62"/>
        <v>0</v>
      </c>
      <c r="K173" s="22">
        <f t="shared" si="62"/>
        <v>0</v>
      </c>
      <c r="L173" s="202">
        <f t="shared" si="62"/>
        <v>0</v>
      </c>
      <c r="M173" s="202">
        <f t="shared" si="62"/>
        <v>0</v>
      </c>
      <c r="N173" s="202">
        <f t="shared" si="62"/>
        <v>0</v>
      </c>
      <c r="O173" s="218">
        <f t="shared" si="62"/>
        <v>0</v>
      </c>
      <c r="P173" s="218">
        <f t="shared" si="62"/>
        <v>0</v>
      </c>
      <c r="Q173" s="25">
        <f t="shared" si="62"/>
        <v>0</v>
      </c>
      <c r="R173" s="25">
        <f t="shared" si="62"/>
        <v>0</v>
      </c>
      <c r="S173" s="25">
        <f t="shared" si="62"/>
        <v>1.0666666666666667</v>
      </c>
      <c r="T173" s="25">
        <f t="shared" si="62"/>
        <v>0</v>
      </c>
      <c r="U173" s="25">
        <f t="shared" si="62"/>
        <v>0</v>
      </c>
      <c r="V173" s="218">
        <f t="shared" si="62"/>
        <v>0</v>
      </c>
      <c r="W173" s="218">
        <f t="shared" si="62"/>
        <v>0</v>
      </c>
      <c r="X173" s="25">
        <f t="shared" si="62"/>
        <v>0</v>
      </c>
      <c r="Y173" s="25">
        <f t="shared" si="62"/>
        <v>0</v>
      </c>
      <c r="Z173" s="25">
        <f t="shared" si="62"/>
        <v>0</v>
      </c>
      <c r="AA173" s="25">
        <f t="shared" si="62"/>
        <v>0</v>
      </c>
      <c r="AB173" s="25">
        <f t="shared" si="62"/>
        <v>0</v>
      </c>
      <c r="AC173" s="218">
        <f t="shared" si="62"/>
        <v>0</v>
      </c>
      <c r="AD173" s="218">
        <f t="shared" si="62"/>
        <v>0</v>
      </c>
      <c r="AE173" s="25">
        <f t="shared" si="62"/>
        <v>0</v>
      </c>
      <c r="AF173" s="218">
        <f t="shared" si="62"/>
        <v>0</v>
      </c>
      <c r="AG173" s="25">
        <f t="shared" si="62"/>
        <v>0</v>
      </c>
      <c r="AH173" s="174">
        <f t="shared" si="62"/>
        <v>0</v>
      </c>
    </row>
    <row r="174" spans="1:36" x14ac:dyDescent="0.2">
      <c r="A174" s="242"/>
      <c r="B174" s="65" t="s">
        <v>49</v>
      </c>
      <c r="C174" s="113">
        <f t="shared" si="62"/>
        <v>1.0683988307892174</v>
      </c>
      <c r="D174" s="186">
        <f t="shared" si="62"/>
        <v>2.34</v>
      </c>
      <c r="E174" s="22">
        <f t="shared" si="62"/>
        <v>2.99438202247191</v>
      </c>
      <c r="F174" s="22">
        <f t="shared" si="62"/>
        <v>3.3404255319148937</v>
      </c>
      <c r="G174" s="22">
        <f t="shared" si="62"/>
        <v>1.541994750656168</v>
      </c>
      <c r="H174" s="202">
        <f t="shared" si="62"/>
        <v>3.175054704595186</v>
      </c>
      <c r="I174" s="202">
        <f t="shared" si="62"/>
        <v>0.34782608695652173</v>
      </c>
      <c r="J174" s="22">
        <f t="shared" si="62"/>
        <v>1.2517006802721089</v>
      </c>
      <c r="K174" s="22">
        <f t="shared" si="62"/>
        <v>1.8585690515806987</v>
      </c>
      <c r="L174" s="202">
        <f t="shared" si="62"/>
        <v>0.10494752623688156</v>
      </c>
      <c r="M174" s="202">
        <f t="shared" si="62"/>
        <v>1.1413793103448275</v>
      </c>
      <c r="N174" s="202">
        <f t="shared" si="62"/>
        <v>0.18118948824343015</v>
      </c>
      <c r="O174" s="218">
        <f t="shared" si="62"/>
        <v>1.1323943661971831</v>
      </c>
      <c r="P174" s="218">
        <f t="shared" si="62"/>
        <v>0</v>
      </c>
      <c r="Q174" s="25">
        <f t="shared" si="62"/>
        <v>3.8712871287128712</v>
      </c>
      <c r="R174" s="25">
        <f t="shared" si="62"/>
        <v>6.0031055900621118</v>
      </c>
      <c r="S174" s="25">
        <f t="shared" si="62"/>
        <v>0.72338568935427572</v>
      </c>
      <c r="T174" s="25">
        <f t="shared" si="62"/>
        <v>0.84720121028744322</v>
      </c>
      <c r="U174" s="25">
        <f t="shared" si="62"/>
        <v>0.58854415274463012</v>
      </c>
      <c r="V174" s="218">
        <f t="shared" si="62"/>
        <v>0.72363041700735897</v>
      </c>
      <c r="W174" s="218">
        <f t="shared" si="62"/>
        <v>0.17896174863387979</v>
      </c>
      <c r="X174" s="25">
        <f t="shared" si="62"/>
        <v>0.87227414330218067</v>
      </c>
      <c r="Y174" s="25">
        <f t="shared" si="62"/>
        <v>1.6970873786407767</v>
      </c>
      <c r="Z174" s="25">
        <f t="shared" si="62"/>
        <v>0</v>
      </c>
      <c r="AA174" s="25">
        <f t="shared" si="62"/>
        <v>0</v>
      </c>
      <c r="AB174" s="25">
        <f t="shared" si="62"/>
        <v>0</v>
      </c>
      <c r="AC174" s="218">
        <f t="shared" si="62"/>
        <v>0</v>
      </c>
      <c r="AD174" s="218">
        <f t="shared" si="62"/>
        <v>0</v>
      </c>
      <c r="AE174" s="25">
        <f t="shared" si="62"/>
        <v>0</v>
      </c>
      <c r="AF174" s="218">
        <f t="shared" si="62"/>
        <v>0</v>
      </c>
      <c r="AG174" s="25">
        <f t="shared" si="62"/>
        <v>0</v>
      </c>
      <c r="AH174" s="174">
        <f t="shared" si="62"/>
        <v>0</v>
      </c>
    </row>
    <row r="175" spans="1:36" ht="13.5" thickBot="1" x14ac:dyDescent="0.25">
      <c r="A175" s="243"/>
      <c r="B175" s="69" t="s">
        <v>50</v>
      </c>
      <c r="C175" s="115">
        <f t="shared" si="62"/>
        <v>1.4221494940375428</v>
      </c>
      <c r="D175" s="188">
        <f t="shared" si="62"/>
        <v>3.1465968586387434</v>
      </c>
      <c r="E175" s="51">
        <f t="shared" si="62"/>
        <v>1.8482384823848239</v>
      </c>
      <c r="F175" s="51">
        <f t="shared" si="62"/>
        <v>1.9569377990430623</v>
      </c>
      <c r="G175" s="51">
        <f t="shared" si="62"/>
        <v>1.6664184661206254</v>
      </c>
      <c r="H175" s="204">
        <f t="shared" si="62"/>
        <v>1.8556891766882517</v>
      </c>
      <c r="I175" s="204">
        <f t="shared" si="62"/>
        <v>0.16284233900814213</v>
      </c>
      <c r="J175" s="51">
        <f t="shared" si="62"/>
        <v>45.5</v>
      </c>
      <c r="K175" s="51">
        <f t="shared" si="62"/>
        <v>1.6724330357142858</v>
      </c>
      <c r="L175" s="204">
        <f t="shared" si="62"/>
        <v>4.6168051708217915E-3</v>
      </c>
      <c r="M175" s="204">
        <f t="shared" si="62"/>
        <v>1.6185185185185185</v>
      </c>
      <c r="N175" s="204">
        <f t="shared" si="62"/>
        <v>0.28190743338008417</v>
      </c>
      <c r="O175" s="220">
        <f t="shared" si="62"/>
        <v>0.39409836065573772</v>
      </c>
      <c r="P175" s="220">
        <f t="shared" si="62"/>
        <v>0</v>
      </c>
      <c r="Q175" s="52">
        <f t="shared" si="62"/>
        <v>7.2260869565217387</v>
      </c>
      <c r="R175" s="52">
        <f t="shared" si="62"/>
        <v>2.7303030303030305</v>
      </c>
      <c r="S175" s="52">
        <f t="shared" si="62"/>
        <v>1.1430722891566265</v>
      </c>
      <c r="T175" s="52">
        <f t="shared" si="62"/>
        <v>2.8684654300168635</v>
      </c>
      <c r="U175" s="52">
        <f t="shared" si="62"/>
        <v>1.1739380022962111</v>
      </c>
      <c r="V175" s="220">
        <f t="shared" si="62"/>
        <v>1.2919981282171269</v>
      </c>
      <c r="W175" s="220">
        <f t="shared" si="62"/>
        <v>0.69041336851363233</v>
      </c>
      <c r="X175" s="52">
        <f t="shared" si="62"/>
        <v>2.9915789473684211</v>
      </c>
      <c r="Y175" s="52">
        <f t="shared" si="62"/>
        <v>1.4326409495548962</v>
      </c>
      <c r="Z175" s="52">
        <f t="shared" si="62"/>
        <v>0</v>
      </c>
      <c r="AA175" s="52">
        <f t="shared" si="62"/>
        <v>0</v>
      </c>
      <c r="AB175" s="52">
        <f t="shared" si="62"/>
        <v>0</v>
      </c>
      <c r="AC175" s="220">
        <f t="shared" si="62"/>
        <v>0</v>
      </c>
      <c r="AD175" s="220">
        <f t="shared" si="62"/>
        <v>0</v>
      </c>
      <c r="AE175" s="52">
        <f t="shared" si="62"/>
        <v>0</v>
      </c>
      <c r="AF175" s="220">
        <f t="shared" si="62"/>
        <v>0</v>
      </c>
      <c r="AG175" s="52">
        <f t="shared" si="62"/>
        <v>0</v>
      </c>
      <c r="AH175" s="176">
        <f t="shared" si="62"/>
        <v>0</v>
      </c>
    </row>
  </sheetData>
  <mergeCells count="16">
    <mergeCell ref="A128:A139"/>
    <mergeCell ref="A140:A151"/>
    <mergeCell ref="A152:A163"/>
    <mergeCell ref="A164:A175"/>
    <mergeCell ref="A65:A76"/>
    <mergeCell ref="A77:A88"/>
    <mergeCell ref="A91:B91"/>
    <mergeCell ref="A92:A103"/>
    <mergeCell ref="A104:A115"/>
    <mergeCell ref="A116:A127"/>
    <mergeCell ref="A53:A64"/>
    <mergeCell ref="A4:B4"/>
    <mergeCell ref="A5:A16"/>
    <mergeCell ref="A17:A28"/>
    <mergeCell ref="A29:A40"/>
    <mergeCell ref="A41:A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APR'18</vt:lpstr>
      <vt:lpstr>App - Sarawak</vt:lpstr>
      <vt:lpstr>MAY'18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Norzawiyah Bt Mohd Muhiddin</dc:creator>
  <cp:lastModifiedBy>Sarvindran Nair A/L Krishnan Kutty (HQ-CCG-MPD)</cp:lastModifiedBy>
  <cp:lastPrinted>2018-04-19T00:44:56Z</cp:lastPrinted>
  <dcterms:created xsi:type="dcterms:W3CDTF">2018-01-11T07:31:56Z</dcterms:created>
  <dcterms:modified xsi:type="dcterms:W3CDTF">2018-05-28T00:37:07Z</dcterms:modified>
</cp:coreProperties>
</file>