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11445"/>
  </bookViews>
  <sheets>
    <sheet name="PF." sheetId="1" r:id="rId1"/>
    <sheet name="PF PL" sheetId="2" state="hidden" r:id="rId2"/>
    <sheet name="References" sheetId="3" r:id="rId3"/>
    <sheet name="Counter Measur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a" localSheetId="1">[1]HP!#REF!</definedName>
    <definedName name="\a" localSheetId="0">[1]HP!#REF!</definedName>
    <definedName name="\a">[1]HP!#REF!</definedName>
    <definedName name="___APP12" localSheetId="1">#REF!</definedName>
    <definedName name="___APP12" localSheetId="0">#REF!</definedName>
    <definedName name="___APP12">#REF!</definedName>
    <definedName name="___DAT1" localSheetId="1">#REF!</definedName>
    <definedName name="___DAT1" localSheetId="0">#REF!</definedName>
    <definedName name="___DAT1">#REF!</definedName>
    <definedName name="___DAT10" localSheetId="1">#REF!</definedName>
    <definedName name="___DAT10" localSheetId="0">#REF!</definedName>
    <definedName name="___DAT10">#REF!</definedName>
    <definedName name="___DAT12" localSheetId="1">'[2]세부(보험료1)'!#REF!</definedName>
    <definedName name="___DAT12" localSheetId="0">'[2]세부(보험료1)'!#REF!</definedName>
    <definedName name="___DAT12">'[2]세부(보험료1)'!#REF!</definedName>
    <definedName name="___DAT2" localSheetId="1">#REF!</definedName>
    <definedName name="___DAT2" localSheetId="0">#REF!</definedName>
    <definedName name="___DAT2">#REF!</definedName>
    <definedName name="___DAT3" localSheetId="1">#REF!</definedName>
    <definedName name="___DAT3" localSheetId="0">#REF!</definedName>
    <definedName name="___DAT3">#REF!</definedName>
    <definedName name="___DAT4" localSheetId="1">#REF!</definedName>
    <definedName name="___DAT4" localSheetId="0">#REF!</definedName>
    <definedName name="___DAT4">#REF!</definedName>
    <definedName name="___DAT5" localSheetId="1">#REF!</definedName>
    <definedName name="___DAT5" localSheetId="0">#REF!</definedName>
    <definedName name="___DAT5">#REF!</definedName>
    <definedName name="___DAT6" localSheetId="1">#REF!</definedName>
    <definedName name="___DAT6" localSheetId="0">#REF!</definedName>
    <definedName name="___DAT6">#REF!</definedName>
    <definedName name="___DAT7" localSheetId="1">#REF!</definedName>
    <definedName name="___DAT7" localSheetId="0">#REF!</definedName>
    <definedName name="___DAT7">#REF!</definedName>
    <definedName name="___DAT8" localSheetId="1">#REF!</definedName>
    <definedName name="___DAT8" localSheetId="0">#REF!</definedName>
    <definedName name="___DAT8">#REF!</definedName>
    <definedName name="___DAT9" localSheetId="1">#REF!</definedName>
    <definedName name="___DAT9" localSheetId="0">#REF!</definedName>
    <definedName name="___DAT9">#REF!</definedName>
    <definedName name="___mdf1" localSheetId="1">#REF!</definedName>
    <definedName name="___mdf1" localSheetId="0">#REF!</definedName>
    <definedName name="___mdf1">#REF!</definedName>
    <definedName name="___OCT334">'[3]FF-3'!$A$1:$IV$8</definedName>
    <definedName name="__APP12" localSheetId="1">#REF!</definedName>
    <definedName name="__APP12" localSheetId="0">#REF!</definedName>
    <definedName name="__APP12">#REF!</definedName>
    <definedName name="__DAT1" localSheetId="1">#REF!</definedName>
    <definedName name="__DAT1" localSheetId="0">#REF!</definedName>
    <definedName name="__DAT1">#REF!</definedName>
    <definedName name="__DAT10" localSheetId="1">#REF!</definedName>
    <definedName name="__DAT10" localSheetId="0">#REF!</definedName>
    <definedName name="__DAT10">#REF!</definedName>
    <definedName name="__DAT12" localSheetId="1">'[2]세부(보험료1)'!#REF!</definedName>
    <definedName name="__DAT12" localSheetId="0">'[2]세부(보험료1)'!#REF!</definedName>
    <definedName name="__DAT12">'[2]세부(보험료1)'!#REF!</definedName>
    <definedName name="__DAT2" localSheetId="1">#REF!</definedName>
    <definedName name="__DAT2" localSheetId="0">#REF!</definedName>
    <definedName name="__DAT2">#REF!</definedName>
    <definedName name="__DAT3" localSheetId="1">#REF!</definedName>
    <definedName name="__DAT3" localSheetId="0">#REF!</definedName>
    <definedName name="__DAT3">#REF!</definedName>
    <definedName name="__DAT4" localSheetId="1">#REF!</definedName>
    <definedName name="__DAT4" localSheetId="0">#REF!</definedName>
    <definedName name="__DAT4">#REF!</definedName>
    <definedName name="__DAT5" localSheetId="1">#REF!</definedName>
    <definedName name="__DAT5" localSheetId="0">#REF!</definedName>
    <definedName name="__DAT5">#REF!</definedName>
    <definedName name="__DAT6" localSheetId="1">#REF!</definedName>
    <definedName name="__DAT6" localSheetId="0">#REF!</definedName>
    <definedName name="__DAT6">#REF!</definedName>
    <definedName name="__DAT7" localSheetId="1">#REF!</definedName>
    <definedName name="__DAT7" localSheetId="0">#REF!</definedName>
    <definedName name="__DAT7">#REF!</definedName>
    <definedName name="__DAT8" localSheetId="1">#REF!</definedName>
    <definedName name="__DAT8" localSheetId="0">#REF!</definedName>
    <definedName name="__DAT8">#REF!</definedName>
    <definedName name="__DAT9" localSheetId="1">#REF!</definedName>
    <definedName name="__DAT9" localSheetId="0">#REF!</definedName>
    <definedName name="__DAT9">#REF!</definedName>
    <definedName name="__mdf1" localSheetId="1">#REF!</definedName>
    <definedName name="__mdf1" localSheetId="0">#REF!</definedName>
    <definedName name="__mdf1">#REF!</definedName>
    <definedName name="__OCT334">'[3]FF-3'!$A$1:$IV$8</definedName>
    <definedName name="_1" localSheetId="1">#REF!</definedName>
    <definedName name="_1" localSheetId="0">#REF!</definedName>
    <definedName name="_1">#REF!</definedName>
    <definedName name="_2" localSheetId="1">#REF!</definedName>
    <definedName name="_2" localSheetId="0">#REF!</definedName>
    <definedName name="_2">#REF!</definedName>
    <definedName name="_200_38" localSheetId="1">[4]l!#REF!</definedName>
    <definedName name="_200_38" localSheetId="0">[4]l!#REF!</definedName>
    <definedName name="_200_38">[4]l!#REF!</definedName>
    <definedName name="_2FLOW" localSheetId="1">#REF!</definedName>
    <definedName name="_2FLOW" localSheetId="0">#REF!</definedName>
    <definedName name="_2FLOW">#REF!</definedName>
    <definedName name="_3" localSheetId="1">#REF!</definedName>
    <definedName name="_3" localSheetId="0">#REF!</definedName>
    <definedName name="_3">#REF!</definedName>
    <definedName name="_4" localSheetId="1">#REF!</definedName>
    <definedName name="_4" localSheetId="0">#REF!</definedName>
    <definedName name="_4">#REF!</definedName>
    <definedName name="_4P" localSheetId="1">#REF!</definedName>
    <definedName name="_4P" localSheetId="0">#REF!</definedName>
    <definedName name="_4P">#REF!</definedName>
    <definedName name="_5" localSheetId="1">#REF!</definedName>
    <definedName name="_5" localSheetId="0">#REF!</definedName>
    <definedName name="_5">#REF!</definedName>
    <definedName name="_5P" localSheetId="1">#REF!</definedName>
    <definedName name="_5P" localSheetId="0">#REF!</definedName>
    <definedName name="_5P">#REF!</definedName>
    <definedName name="_6" localSheetId="1">#REF!</definedName>
    <definedName name="_6" localSheetId="0">#REF!</definedName>
    <definedName name="_6">#REF!</definedName>
    <definedName name="_6P" localSheetId="1">#REF!</definedName>
    <definedName name="_6P" localSheetId="0">#REF!</definedName>
    <definedName name="_6P">#REF!</definedName>
    <definedName name="_7" localSheetId="1">#REF!</definedName>
    <definedName name="_7" localSheetId="0">#REF!</definedName>
    <definedName name="_7">#REF!</definedName>
    <definedName name="_8" localSheetId="1">#REF!</definedName>
    <definedName name="_8" localSheetId="0">#REF!</definedName>
    <definedName name="_8">#REF!</definedName>
    <definedName name="_9P" localSheetId="1">#REF!</definedName>
    <definedName name="_9P" localSheetId="0">#REF!</definedName>
    <definedName name="_9P">#REF!</definedName>
    <definedName name="_APP12" localSheetId="1">#REF!</definedName>
    <definedName name="_APP12" localSheetId="0">#REF!</definedName>
    <definedName name="_APP12">#REF!</definedName>
    <definedName name="_DAT1" localSheetId="1">#REF!</definedName>
    <definedName name="_DAT1" localSheetId="0">#REF!</definedName>
    <definedName name="_DAT1">#REF!</definedName>
    <definedName name="_DAT10" localSheetId="1">#REF!</definedName>
    <definedName name="_DAT10" localSheetId="0">#REF!</definedName>
    <definedName name="_DAT10">#REF!</definedName>
    <definedName name="_DAT12" localSheetId="1">'[2]세부(보험료1)'!#REF!</definedName>
    <definedName name="_DAT12" localSheetId="0">'[2]세부(보험료1)'!#REF!</definedName>
    <definedName name="_DAT12">'[2]세부(보험료1)'!#REF!</definedName>
    <definedName name="_DAT2" localSheetId="1">#REF!</definedName>
    <definedName name="_DAT2" localSheetId="0">#REF!</definedName>
    <definedName name="_DAT2">#REF!</definedName>
    <definedName name="_DAT3" localSheetId="1">#REF!</definedName>
    <definedName name="_DAT3" localSheetId="0">#REF!</definedName>
    <definedName name="_DAT3">#REF!</definedName>
    <definedName name="_DAT4" localSheetId="1">#REF!</definedName>
    <definedName name="_DAT4" localSheetId="0">#REF!</definedName>
    <definedName name="_DAT4">#REF!</definedName>
    <definedName name="_DAT5" localSheetId="1">#REF!</definedName>
    <definedName name="_DAT5" localSheetId="0">#REF!</definedName>
    <definedName name="_DAT5">#REF!</definedName>
    <definedName name="_DAT6" localSheetId="1">#REF!</definedName>
    <definedName name="_DAT6" localSheetId="0">#REF!</definedName>
    <definedName name="_DAT6">#REF!</definedName>
    <definedName name="_DAT7" localSheetId="1">#REF!</definedName>
    <definedName name="_DAT7" localSheetId="0">#REF!</definedName>
    <definedName name="_DAT7">#REF!</definedName>
    <definedName name="_DAT8" localSheetId="1">#REF!</definedName>
    <definedName name="_DAT8" localSheetId="0">#REF!</definedName>
    <definedName name="_DAT8">#REF!</definedName>
    <definedName name="_DAT9" localSheetId="1">#REF!</definedName>
    <definedName name="_DAT9" localSheetId="0">#REF!</definedName>
    <definedName name="_DAT9">#REF!</definedName>
    <definedName name="_Fill" localSheetId="1" hidden="1">#REF!</definedName>
    <definedName name="_Fill" localSheetId="0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hidden="1">#REF!</definedName>
    <definedName name="_mdf1" localSheetId="1">#REF!</definedName>
    <definedName name="_mdf1" localSheetId="0">#REF!</definedName>
    <definedName name="_mdf1">#REF!</definedName>
    <definedName name="_OCT334">'[3]FF-3'!$A$1:$IV$8</definedName>
    <definedName name="_Order1" hidden="1">0</definedName>
    <definedName name="_Order2" hidden="1">255</definedName>
    <definedName name="_Q1000000" localSheetId="0">#REF!</definedName>
    <definedName name="_Q1000000">#REF!</definedName>
    <definedName name="_Q70000" localSheetId="0">#REF!</definedName>
    <definedName name="_Q70000">#REF!</definedName>
    <definedName name="_Q80000" localSheetId="0">#REF!</definedName>
    <definedName name="_Q80000">#REF!</definedName>
    <definedName name="_Q90000" localSheetId="0">#REF!</definedName>
    <definedName name="_Q90000">#REF!</definedName>
    <definedName name="_Q900000" localSheetId="0">#REF!</definedName>
    <definedName name="_Q900000">#REF!</definedName>
    <definedName name="_Regression_Int" hidden="1">1</definedName>
    <definedName name="_Sort" localSheetId="1" hidden="1">#REF!</definedName>
    <definedName name="_Sort" localSheetId="0" hidden="1">#REF!</definedName>
    <definedName name="_Sort" hidden="1">#REF!</definedName>
    <definedName name="A" localSheetId="1">#REF!</definedName>
    <definedName name="a" localSheetId="0">#REF!</definedName>
    <definedName name="a">#REF!</definedName>
    <definedName name="AA">[5]BPR!$F$11</definedName>
    <definedName name="aaa">[5]BPR!$F$11</definedName>
    <definedName name="aaaa" localSheetId="0">#REF!</definedName>
    <definedName name="aaaa">#REF!</definedName>
    <definedName name="AADS">#REF!</definedName>
    <definedName name="AB" localSheetId="1">#REF!</definedName>
    <definedName name="AB" localSheetId="0">#REF!</definedName>
    <definedName name="AB">#REF!</definedName>
    <definedName name="abc">#REF!</definedName>
    <definedName name="ADM" localSheetId="1">#REF!</definedName>
    <definedName name="ADM" localSheetId="0">#REF!</definedName>
    <definedName name="ADM">#REF!</definedName>
    <definedName name="alloc_basis" localSheetId="0">#REF!</definedName>
    <definedName name="alloc_basis">#REF!</definedName>
    <definedName name="analysisde1" localSheetId="1">[6]gl!#REF!</definedName>
    <definedName name="analysisde1" localSheetId="0">[6]gl!#REF!</definedName>
    <definedName name="analysisde1">[6]gl!#REF!</definedName>
    <definedName name="analysisde2" localSheetId="1">[6]gl!#REF!</definedName>
    <definedName name="analysisde2" localSheetId="0">[6]gl!#REF!</definedName>
    <definedName name="analysisde2">[6]gl!#REF!</definedName>
    <definedName name="appendix1" localSheetId="1">[6]gl!#REF!</definedName>
    <definedName name="appendix1" localSheetId="0">[6]gl!#REF!</definedName>
    <definedName name="appendix1">[6]gl!#REF!</definedName>
    <definedName name="appendix2_1" localSheetId="1">[6]gl!#REF!</definedName>
    <definedName name="appendix2_1" localSheetId="0">[6]gl!#REF!</definedName>
    <definedName name="appendix2_1">[6]gl!#REF!</definedName>
    <definedName name="appendix2_2" localSheetId="1">[6]gl!#REF!</definedName>
    <definedName name="appendix2_2" localSheetId="0">[6]gl!#REF!</definedName>
    <definedName name="appendix2_2">[6]gl!#REF!</definedName>
    <definedName name="as" localSheetId="1">#REF!</definedName>
    <definedName name="as" localSheetId="0">#REF!</definedName>
    <definedName name="as">#REF!</definedName>
    <definedName name="AS2DocOpenMode">"AS2DocumentEdit"</definedName>
    <definedName name="B" localSheetId="1">#REF!</definedName>
    <definedName name="B" localSheetId="0">#REF!</definedName>
    <definedName name="B">#REF!</definedName>
    <definedName name="B6ser" localSheetId="1" hidden="1">[7]Office!#REF!</definedName>
    <definedName name="B6ser" localSheetId="0" hidden="1">[7]Office!#REF!</definedName>
    <definedName name="B6ser" hidden="1">[7]Office!#REF!</definedName>
    <definedName name="bb" localSheetId="0" hidden="1">{#N/A,#N/A,FALSE,"2.17.1";#N/A,#N/A,FALSE,"2.10";#N/A,#N/A,FALSE,"2.10.1";#N/A,#N/A,FALSE,"2.15";#N/A,#N/A,FALSE,"2.17"}</definedName>
    <definedName name="bb" hidden="1">{#N/A,#N/A,FALSE,"2.17.1";#N/A,#N/A,FALSE,"2.10";#N/A,#N/A,FALSE,"2.10.1";#N/A,#N/A,FALSE,"2.15";#N/A,#N/A,FALSE,"2.17"}</definedName>
    <definedName name="BEIdollar" localSheetId="1">#REF!</definedName>
    <definedName name="BEIdollar" localSheetId="0">#REF!</definedName>
    <definedName name="BEIdollar">#REF!</definedName>
    <definedName name="BEIstg" localSheetId="1">#REF!</definedName>
    <definedName name="BEIstg" localSheetId="0">#REF!</definedName>
    <definedName name="BEIstg">#REF!</definedName>
    <definedName name="bog">#REF!</definedName>
    <definedName name="Borrowing" localSheetId="0">#REF!</definedName>
    <definedName name="Borrowing">#REF!</definedName>
    <definedName name="branch" localSheetId="0">#REF!</definedName>
    <definedName name="branch">#REF!</definedName>
    <definedName name="branch_code" localSheetId="0">#REF!</definedName>
    <definedName name="branch_code">#REF!</definedName>
    <definedName name="BS" localSheetId="1">#REF!</definedName>
    <definedName name="BS" localSheetId="0">#REF!</definedName>
    <definedName name="BS">#REF!</definedName>
    <definedName name="BSKL_AsAt_Closing">[8]BS!$F$5:$F$232</definedName>
    <definedName name="BSKL_BS">[8]BS!$D$5:$D$228</definedName>
    <definedName name="BSKL_CF">[8]PL!$E$5:$E$152</definedName>
    <definedName name="BSKL_CF_BS">[8]BS!$E$5:$E$232</definedName>
    <definedName name="BSKL_PL">[8]PL!$D$5:$D$145</definedName>
    <definedName name="BSR" localSheetId="1">#REF!</definedName>
    <definedName name="BSR" localSheetId="0">#REF!</definedName>
    <definedName name="BSR">#REF!</definedName>
    <definedName name="CA" localSheetId="1">#REF!</definedName>
    <definedName name="CA" localSheetId="0">#REF!</definedName>
    <definedName name="CA">#REF!</definedName>
    <definedName name="calender">[9]Parameter!$K$5:$K$16</definedName>
    <definedName name="CE_CategryCompany">[10]連結内での役割分担!$H$15</definedName>
    <definedName name="CE_CategryMeth">[10]連結内での役割分担!$D$14</definedName>
    <definedName name="CE_CErrMsg" localSheetId="1">#REF!</definedName>
    <definedName name="CE_CErrMsg" localSheetId="0">#REF!</definedName>
    <definedName name="CE_CErrMsg">#REF!</definedName>
    <definedName name="CE_CuCd">[10]連結内での役割分担!$B$25</definedName>
    <definedName name="CE_DateFrom">[10]連結内での役割分担!$D$20</definedName>
    <definedName name="CE_DateTo">[10]連結内での役割分担!$E$20</definedName>
    <definedName name="CE_MonFrom">[10]連結内での役割分担!$D$22</definedName>
    <definedName name="CE_MonTo">[10]連結内での役割分担!$E$22</definedName>
    <definedName name="CE_SErrMsg" localSheetId="1">#REF!</definedName>
    <definedName name="CE_SErrMsg" localSheetId="0">#REF!</definedName>
    <definedName name="CE_SErrMsg">#REF!</definedName>
    <definedName name="CE_UChkMsg" localSheetId="1">#REF!</definedName>
    <definedName name="CE_UChkMsg" localSheetId="0">#REF!</definedName>
    <definedName name="CE_UChkMsg">#REF!</definedName>
    <definedName name="CE_YearFrom">[10]連結内での役割分担!$D$21</definedName>
    <definedName name="CE_YearTo">[10]連結内での役割分担!$E$21</definedName>
    <definedName name="cellIsStratified" localSheetId="1">#REF!</definedName>
    <definedName name="cellIsStratified" localSheetId="0">#REF!</definedName>
    <definedName name="cellIsStratified">#REF!</definedName>
    <definedName name="cellProjectedMisstatementWarning" localSheetId="1">#REF!</definedName>
    <definedName name="cellProjectedMisstatementWarning" localSheetId="0">#REF!</definedName>
    <definedName name="cellProjectedMisstatementWarning">#REF!</definedName>
    <definedName name="cellSampleSize" localSheetId="1">#REF!</definedName>
    <definedName name="cellSampleSize" localSheetId="0">#REF!</definedName>
    <definedName name="cellSampleSize">#REF!</definedName>
    <definedName name="cellSampleSizeWarning" localSheetId="1">#REF!</definedName>
    <definedName name="cellSampleSizeWarning" localSheetId="0">#REF!</definedName>
    <definedName name="cellSampleSizeWarning">#REF!</definedName>
    <definedName name="cellSSF" localSheetId="1">#REF!</definedName>
    <definedName name="cellSSF" localSheetId="0">#REF!</definedName>
    <definedName name="cellSSF">#REF!</definedName>
    <definedName name="CL" localSheetId="1">#REF!</definedName>
    <definedName name="CL" localSheetId="0">#REF!</definedName>
    <definedName name="CL">#REF!</definedName>
    <definedName name="cost">'[11]addl cost'!$A$3:$M$37</definedName>
    <definedName name="d" localSheetId="0" hidden="1">{#N/A,#N/A,FALSE,"2.17.1";#N/A,#N/A,FALSE,"2.10";#N/A,#N/A,FALSE,"2.10.1";#N/A,#N/A,FALSE,"2.15";#N/A,#N/A,FALSE,"2.17"}</definedName>
    <definedName name="d" hidden="1">{#N/A,#N/A,FALSE,"2.17.1";#N/A,#N/A,FALSE,"2.10";#N/A,#N/A,FALSE,"2.10.1";#N/A,#N/A,FALSE,"2.15";#N/A,#N/A,FALSE,"2.17"}</definedName>
    <definedName name="dadf" localSheetId="1">#REF!</definedName>
    <definedName name="Data">[12]BPR!$F$11</definedName>
    <definedName name="_xlnm.Database" localSheetId="1">#REF!</definedName>
    <definedName name="_xlnm.Database" localSheetId="0">#REF!</definedName>
    <definedName name="_xlnm.Database">#REF!</definedName>
    <definedName name="DEP" localSheetId="1">#REF!</definedName>
    <definedName name="DEP" localSheetId="0">#REF!</definedName>
    <definedName name="DEP">#REF!</definedName>
    <definedName name="DETAILS___ADMIN_COSTS">'[13]Sch. 9 - Administration'!$A$218:$F$264</definedName>
    <definedName name="DETAILS___DIRECT_MANPOWER">'[13]Sch. 9 - Administration'!$A$60:$F$90</definedName>
    <definedName name="DETAILS___OTHER_DIRECT_COSTS">'[13]Sch. 9 - Administration'!$A$42:$F$59</definedName>
    <definedName name="DETAILS___OTHER_PRODUCTION_COSTS">'[13]Sch. 9 - Administration'!$A$104:$F$156</definedName>
    <definedName name="DETAILS___OTHER_PRODUCTION_COSTS__cont_d">'[13]Sch. 9 - Administration'!$A$159:$F$188</definedName>
    <definedName name="DETAILS___PROVISION_FOR_DEPRECIATION">'[13]Sch. 9 - Administration'!$A$190:$F$217</definedName>
    <definedName name="DETAILS___UTILITIES">'[13]Sch. 9 - Administration'!$A$91:$F$97</definedName>
    <definedName name="DIRECT_SELLING_EXPENSES">'[13]Sch. 9 - Administration'!$A$4:$F$41</definedName>
    <definedName name="dItemsToTest" localSheetId="1">#REF!</definedName>
    <definedName name="dItemsToTest" localSheetId="0">#REF!</definedName>
    <definedName name="dItemsToTest">#REF!</definedName>
    <definedName name="dPlanningMateriality" localSheetId="1">#REF!</definedName>
    <definedName name="dPlanningMateriality" localSheetId="0">#REF!</definedName>
    <definedName name="dPlanningMateriality">#REF!</definedName>
    <definedName name="dProjectedBookValue" localSheetId="1">#REF!</definedName>
    <definedName name="dProjectedBookValue" localSheetId="0">#REF!</definedName>
    <definedName name="dProjectedBookValue">#REF!</definedName>
    <definedName name="dProjectedBookValueStratified" localSheetId="1">#REF!</definedName>
    <definedName name="dProjectedBookValueStratified" localSheetId="0">#REF!</definedName>
    <definedName name="dProjectedBookValueStratified">#REF!</definedName>
    <definedName name="dProjectedNumbersOfItems" localSheetId="1">#REF!</definedName>
    <definedName name="dProjectedNumbersOfItems" localSheetId="0">#REF!</definedName>
    <definedName name="dProjectedNumbersOfItems">#REF!</definedName>
    <definedName name="dProjectedNumbersOfItemsStratified" localSheetId="1">#REF!</definedName>
    <definedName name="dProjectedNumbersOfItemsStratified" localSheetId="0">#REF!</definedName>
    <definedName name="dProjectedNumbersOfItemsStratified">#REF!</definedName>
    <definedName name="dSampleSize" localSheetId="1">#REF!</definedName>
    <definedName name="dSampleSize" localSheetId="0">#REF!</definedName>
    <definedName name="dSampleSize">#REF!</definedName>
    <definedName name="dTotalPopulationBookValue" localSheetId="1">#REF!</definedName>
    <definedName name="dTotalPopulationBookValue" localSheetId="0">#REF!</definedName>
    <definedName name="dTotalPopulationBookValue">#REF!</definedName>
    <definedName name="dTotalProjectedBookValue" localSheetId="1">#REF!</definedName>
    <definedName name="dTotalProjectedBookValue" localSheetId="0">#REF!</definedName>
    <definedName name="dTotalProjectedBookValue">#REF!</definedName>
    <definedName name="dTotalProjectedNumbersOfItems" localSheetId="1">#REF!</definedName>
    <definedName name="dTotalProjectedNumbersOfItems" localSheetId="0">#REF!</definedName>
    <definedName name="dTotalProjectedNumbersOfItems">#REF!</definedName>
    <definedName name="dTotIndSignItems" localSheetId="1">#REF!</definedName>
    <definedName name="dTotIndSignItems" localSheetId="0">#REF!</definedName>
    <definedName name="dTotIndSignItems">#REF!</definedName>
    <definedName name="E" localSheetId="1">#REF!</definedName>
    <definedName name="E" localSheetId="0">#REF!</definedName>
    <definedName name="E">#REF!</definedName>
    <definedName name="END" localSheetId="1">#REF!</definedName>
    <definedName name="END" localSheetId="0">#REF!</definedName>
    <definedName name="END">#REF!</definedName>
    <definedName name="ent" localSheetId="1">#REF!</definedName>
    <definedName name="ent" localSheetId="0">#REF!</definedName>
    <definedName name="ent">#REF!</definedName>
    <definedName name="entasha" localSheetId="0">#REF!</definedName>
    <definedName name="entasha">#REF!</definedName>
    <definedName name="Excel_BuiltIn_Print_Area">#REF!</definedName>
    <definedName name="Excel_BuiltIn_Print_Area_1_1_1_1_1_1_1">"$#REF!.$A$1:$L$821"</definedName>
    <definedName name="Excel_BuiltIn_Print_Area_1_1_1_1_1_1_1_1">"$#REF!.$A$1:$L$367"</definedName>
    <definedName name="Excel_BuiltIn_Print_Area_1_1_1_1_1_1_1_1_1">"$#REF!.$A$1:$L$352"</definedName>
    <definedName name="Excel_BuiltIn_Print_Area_1_1_1_1_1_1_1_1_1_1">"$#REF!.$A$1:$L$288"</definedName>
    <definedName name="Excel_BuiltIn_Print_Area_3_1_1">"$#REF!.$A$1:$S$24"</definedName>
    <definedName name="Excel_BuiltIn_Print_Area_3_1_1_1">"$#REF!.$A$1:$S$24"</definedName>
    <definedName name="Excel_BuiltIn_Print_Area_3_1_1_1_1">"$#REF!.$A$1:$S$24"</definedName>
    <definedName name="Excel_BuiltIn_Print_Area_3_1_1_1_1_1">"$#REF!.$A$1:$S$24"</definedName>
    <definedName name="Excel_BuiltIn_Print_Area_3_1_1_1_1_1_1">"$#REF!.$A$1:$S$24"</definedName>
    <definedName name="Excel_BuiltIn_Print_Area_6_1_1_1">"$#REF!.$A$1:$S$21"</definedName>
    <definedName name="Excel_BuiltIn_Print_Area_6_1_1_1_1">"$#REF!.$A$1:$S$8"</definedName>
    <definedName name="Excel_BuiltIn_Print_Area_6_1_1_1_1_1">"$#REF!.$A$1:$S$8"</definedName>
    <definedName name="Excel_BuiltIn_Print_Area_6_1_1_1_1_1_1">"$#REF!.$A$1:$S$8"</definedName>
    <definedName name="Excel_BuiltIn_Print_Area_7">"$#REF!.$B$1:$G$19"</definedName>
    <definedName name="Excel_BuiltIn_Print_Area_8">"$#REF!.$A$1:$L$18"</definedName>
    <definedName name="f" localSheetId="1">[1]HP!#REF!</definedName>
    <definedName name="f" localSheetId="0">[1]HP!#REF!</definedName>
    <definedName name="f">[1]HP!#REF!</definedName>
    <definedName name="FA" localSheetId="1">#REF!</definedName>
    <definedName name="FA" localSheetId="0">#REF!</definedName>
    <definedName name="FA">#REF!</definedName>
    <definedName name="Falcon_en">#N/A</definedName>
    <definedName name="Falcon_gai">#N/A</definedName>
    <definedName name="ff" localSheetId="1">#REF!</definedName>
    <definedName name="FFO" localSheetId="1">#REF!</definedName>
    <definedName name="FFO" localSheetId="0">#REF!</definedName>
    <definedName name="FFO">#REF!</definedName>
    <definedName name="FIN" localSheetId="1">#REF!</definedName>
    <definedName name="FIN" localSheetId="0">#REF!</definedName>
    <definedName name="FIN">#REF!</definedName>
    <definedName name="FixIndex410_1">'[14]L-6'!#REF!</definedName>
    <definedName name="FixIndex70_2">'[15]jpn consol BS'!#REF!</definedName>
    <definedName name="FixIndex72_1">'[15]jpn consol BS'!#REF!</definedName>
    <definedName name="FLOW" localSheetId="1">#REF!</definedName>
    <definedName name="FLOW" localSheetId="0">#REF!</definedName>
    <definedName name="FLOW">#REF!</definedName>
    <definedName name="form" localSheetId="1">#REF!</definedName>
    <definedName name="form" localSheetId="0">#REF!</definedName>
    <definedName name="form">#REF!</definedName>
    <definedName name="FORM1_조회" localSheetId="1">[16]!FORM1_조회</definedName>
    <definedName name="FORM1_조회" localSheetId="0">[16]!FORM1_조회</definedName>
    <definedName name="FORM1_조회">[16]!FORM1_조회</definedName>
    <definedName name="FURN_DET">#N/A</definedName>
    <definedName name="FURN_FAX">#N/A</definedName>
    <definedName name="FURN_SUM">#N/A</definedName>
    <definedName name="GENERAL" localSheetId="1">#REF!</definedName>
    <definedName name="GENERAL" localSheetId="0">#REF!</definedName>
    <definedName name="GENERAL">#REF!</definedName>
    <definedName name="GOLDEN_HOPE_FIBREBOARD_SDN_BHD">'[13]Sch. 9 - Administration'!$B$2:$B$59</definedName>
    <definedName name="Header">[8]Notes!$C$10</definedName>
    <definedName name="HKdollar" localSheetId="1">#REF!</definedName>
    <definedName name="HKdollar" localSheetId="0">#REF!</definedName>
    <definedName name="HKdollar">#REF!</definedName>
    <definedName name="HKstg" localSheetId="1">#REF!</definedName>
    <definedName name="HKstg" localSheetId="0">#REF!</definedName>
    <definedName name="HKstg">#REF!</definedName>
    <definedName name="HQ">#REF!</definedName>
    <definedName name="IC" localSheetId="1">#REF!</definedName>
    <definedName name="IC" localSheetId="0">#REF!</definedName>
    <definedName name="IC">#REF!</definedName>
    <definedName name="ii6.3ii" localSheetId="0" hidden="1">{#N/A,#N/A,FALSE,"2.17.1";#N/A,#N/A,FALSE,"2.10";#N/A,#N/A,FALSE,"2.10.1";#N/A,#N/A,FALSE,"2.15";#N/A,#N/A,FALSE,"2.17"}</definedName>
    <definedName name="ii6.3ii" hidden="1">{#N/A,#N/A,FALSE,"2.17.1";#N/A,#N/A,FALSE,"2.10";#N/A,#N/A,FALSE,"2.10.1";#N/A,#N/A,FALSE,"2.15";#N/A,#N/A,FALSE,"2.17"}</definedName>
    <definedName name="input410_1">'[14]L-6'!#REF!</definedName>
    <definedName name="input70_1">'[15]jpn consol BS'!#REF!</definedName>
    <definedName name="input71_1">'[15]jpn consol BS'!#REF!</definedName>
    <definedName name="input72_1">'[15]jpn consol BS'!#REF!</definedName>
    <definedName name="input73_1">'[15]jpn consol BS'!#REF!</definedName>
    <definedName name="j" localSheetId="0" hidden="1">{#N/A,#N/A,FALSE,"2.17.1";#N/A,#N/A,FALSE,"2.10";#N/A,#N/A,FALSE,"2.10.1";#N/A,#N/A,FALSE,"2.15";#N/A,#N/A,FALSE,"2.17"}</definedName>
    <definedName name="j" hidden="1">{#N/A,#N/A,FALSE,"2.17.1";#N/A,#N/A,FALSE,"2.10";#N/A,#N/A,FALSE,"2.10.1";#N/A,#N/A,FALSE,"2.15";#N/A,#N/A,FALSE,"2.17"}</definedName>
    <definedName name="jj" localSheetId="0">#REF!</definedName>
    <definedName name="jj">#REF!</definedName>
    <definedName name="jjj" localSheetId="0">[1]HP!#REF!</definedName>
    <definedName name="jjj">[1]HP!#REF!</definedName>
    <definedName name="k" localSheetId="0" hidden="1">{#N/A,#N/A,FALSE,"2.17.1";#N/A,#N/A,FALSE,"2.10";#N/A,#N/A,FALSE,"2.10.1";#N/A,#N/A,FALSE,"2.15";#N/A,#N/A,FALSE,"2.17"}</definedName>
    <definedName name="k" hidden="1">{#N/A,#N/A,FALSE,"2.17.1";#N/A,#N/A,FALSE,"2.10";#N/A,#N/A,FALSE,"2.10.1";#N/A,#N/A,FALSE,"2.15";#N/A,#N/A,FALSE,"2.17"}</definedName>
    <definedName name="kk" localSheetId="1">#REF!</definedName>
    <definedName name="kk" localSheetId="0" hidden="1">{#N/A,#N/A,FALSE,"2.17.1";#N/A,#N/A,FALSE,"2.10";#N/A,#N/A,FALSE,"2.10.1";#N/A,#N/A,FALSE,"2.15";#N/A,#N/A,FALSE,"2.17"}</definedName>
    <definedName name="kk" hidden="1">{#N/A,#N/A,FALSE,"2.17.1";#N/A,#N/A,FALSE,"2.10";#N/A,#N/A,FALSE,"2.10.1";#N/A,#N/A,FALSE,"2.15";#N/A,#N/A,FALSE,"2.17"}</definedName>
    <definedName name="kym" localSheetId="0" hidden="1">{#N/A,#N/A,FALSE,"2.17.1";#N/A,#N/A,FALSE,"2.10";#N/A,#N/A,FALSE,"2.10.1";#N/A,#N/A,FALSE,"2.15";#N/A,#N/A,FALSE,"2.17"}</definedName>
    <definedName name="kym" hidden="1">{#N/A,#N/A,FALSE,"2.17.1";#N/A,#N/A,FALSE,"2.10";#N/A,#N/A,FALSE,"2.10.1";#N/A,#N/A,FALSE,"2.15";#N/A,#N/A,FALSE,"2.17"}</definedName>
    <definedName name="l" localSheetId="0" hidden="1">{#N/A,#N/A,FALSE,"2.17.1";#N/A,#N/A,FALSE,"2.10";#N/A,#N/A,FALSE,"2.10.1";#N/A,#N/A,FALSE,"2.15";#N/A,#N/A,FALSE,"2.17"}</definedName>
    <definedName name="l" hidden="1">{#N/A,#N/A,FALSE,"2.17.1";#N/A,#N/A,FALSE,"2.10";#N/A,#N/A,FALSE,"2.10.1";#N/A,#N/A,FALSE,"2.15";#N/A,#N/A,FALSE,"2.17"}</definedName>
    <definedName name="L2M_NumDate">[8]Notes!$G$6</definedName>
    <definedName name="LAST" localSheetId="1">#REF!</definedName>
    <definedName name="LAST" localSheetId="0">#REF!</definedName>
    <definedName name="LAST">#REF!</definedName>
    <definedName name="ll">#N/A</definedName>
    <definedName name="LM_NumDate">[8]Notes!$F$6</definedName>
    <definedName name="LQTY_QFY">[8]Notes!$E$7</definedName>
    <definedName name="m" localSheetId="0" hidden="1">{#N/A,#N/A,FALSE,"2.17.1";#N/A,#N/A,FALSE,"2.10";#N/A,#N/A,FALSE,"2.10.1";#N/A,#N/A,FALSE,"2.15";#N/A,#N/A,FALSE,"2.17"}</definedName>
    <definedName name="m" hidden="1">{#N/A,#N/A,FALSE,"2.17.1";#N/A,#N/A,FALSE,"2.10";#N/A,#N/A,FALSE,"2.10.1";#N/A,#N/A,FALSE,"2.15";#N/A,#N/A,FALSE,"2.17"}</definedName>
    <definedName name="M.D.F1공장" localSheetId="1">#REF!</definedName>
    <definedName name="M.D.F1공장" localSheetId="0">#REF!</definedName>
    <definedName name="M.D.F1공장">#REF!</definedName>
    <definedName name="Method" localSheetId="1">#REF!</definedName>
    <definedName name="Method" localSheetId="0">#REF!</definedName>
    <definedName name="Method">#REF!</definedName>
    <definedName name="MKT" localSheetId="1">#REF!</definedName>
    <definedName name="MKT" localSheetId="0">#REF!</definedName>
    <definedName name="MKT">#REF!</definedName>
    <definedName name="month">[9]Parameter!$L:$L</definedName>
    <definedName name="month2">[17]Parameter!$M$2:$M$14</definedName>
    <definedName name="monthcode" localSheetId="1">#REF!</definedName>
    <definedName name="monthcode" localSheetId="0">#REF!</definedName>
    <definedName name="monthcode">#REF!</definedName>
    <definedName name="Name">[18]FSA!$A$1</definedName>
    <definedName name="new" localSheetId="0" hidden="1">{#N/A,#N/A,FALSE,"2.17.1";#N/A,#N/A,FALSE,"2.10";#N/A,#N/A,FALSE,"2.10.1";#N/A,#N/A,FALSE,"2.15";#N/A,#N/A,FALSE,"2.17"}</definedName>
    <definedName name="new" hidden="1">{#N/A,#N/A,FALSE,"2.17.1";#N/A,#N/A,FALSE,"2.10";#N/A,#N/A,FALSE,"2.10.1";#N/A,#N/A,FALSE,"2.15";#N/A,#N/A,FALSE,"2.17"}</definedName>
    <definedName name="OCT">'[3]FF-3'!$A$9:$K$11</definedName>
    <definedName name="ooo">#REF!</definedName>
    <definedName name="p" localSheetId="0" hidden="1">{#N/A,#N/A,FALSE,"2.17.1";#N/A,#N/A,FALSE,"2.10";#N/A,#N/A,FALSE,"2.10.1";#N/A,#N/A,FALSE,"2.15";#N/A,#N/A,FALSE,"2.17"}</definedName>
    <definedName name="p" hidden="1">{#N/A,#N/A,FALSE,"2.17.1";#N/A,#N/A,FALSE,"2.10";#N/A,#N/A,FALSE,"2.10.1";#N/A,#N/A,FALSE,"2.15";#N/A,#N/A,FALSE,"2.17"}</definedName>
    <definedName name="PAGE2">#N/A</definedName>
    <definedName name="PAGE3">#N/A</definedName>
    <definedName name="PAGE4">#N/A</definedName>
    <definedName name="PAGE6">#N/A</definedName>
    <definedName name="PARDET">#N/A</definedName>
    <definedName name="PARFAX">#N/A</definedName>
    <definedName name="PARQ1">#N/A</definedName>
    <definedName name="PARQ2" localSheetId="1">#REF!</definedName>
    <definedName name="PARQ2" localSheetId="0">#REF!</definedName>
    <definedName name="PARQ2">#REF!</definedName>
    <definedName name="PARQ3">#N/A</definedName>
    <definedName name="PARSUM" localSheetId="1">#REF!</definedName>
    <definedName name="PARSUM" localSheetId="0">#REF!</definedName>
    <definedName name="PARSUM">#REF!</definedName>
    <definedName name="pl" localSheetId="1">#REF!</definedName>
    <definedName name="pl" localSheetId="0">#REF!</definedName>
    <definedName name="pl">#REF!</definedName>
    <definedName name="PL_YTD">[8]PL!$I$5:$I$145</definedName>
    <definedName name="_xlnm.Print_Area" localSheetId="1">'PF PL'!$A$2:$T$242</definedName>
    <definedName name="_xlnm.Print_Area" localSheetId="0">PF.!$A$1:$AQ$117</definedName>
    <definedName name="_xlnm.Print_Area">#REF!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1">'PF PL'!$A:$B</definedName>
    <definedName name="_xlnm.Print_Titles">[19]손익계산서!$A$1:$E$65536,[19]손익계산서!$A$5:$IV$7</definedName>
    <definedName name="Print_Titles_MI" localSheetId="1">#REF!</definedName>
    <definedName name="Print_Titles_MI" localSheetId="0">#REF!</definedName>
    <definedName name="Print_Titles_MI">#REF!</definedName>
    <definedName name="PROVN" localSheetId="1">#REF!</definedName>
    <definedName name="PROVN" localSheetId="0">#REF!</definedName>
    <definedName name="PROVN">#REF!</definedName>
    <definedName name="Q1100000" localSheetId="0">#REF!</definedName>
    <definedName name="Q1100000">#REF!</definedName>
    <definedName name="Q1200000" localSheetId="0">#REF!</definedName>
    <definedName name="Q1200000">#REF!</definedName>
    <definedName name="Q1300000" localSheetId="0">#REF!</definedName>
    <definedName name="Q1300000">#REF!</definedName>
    <definedName name="Q1310000" localSheetId="0">#REF!</definedName>
    <definedName name="Q1310000">#REF!</definedName>
    <definedName name="Q1320000" localSheetId="0">#REF!</definedName>
    <definedName name="Q1320000">#REF!</definedName>
    <definedName name="QFP" localSheetId="1">#REF!</definedName>
    <definedName name="QFP" localSheetId="0">#REF!</definedName>
    <definedName name="QFP">#REF!</definedName>
    <definedName name="qq" localSheetId="1">#REF!</definedName>
    <definedName name="qq" localSheetId="0">#REF!</definedName>
    <definedName name="qq">#REF!</definedName>
    <definedName name="RECOM" localSheetId="1">#REF!</definedName>
    <definedName name="RECOM" localSheetId="0">#REF!</definedName>
    <definedName name="RECOM">#REF!</definedName>
    <definedName name="RECOMNAME" localSheetId="1">#REF!</definedName>
    <definedName name="RECOMNAME" localSheetId="0">#REF!</definedName>
    <definedName name="RECOMNAME">#REF!</definedName>
    <definedName name="Recover">[20]Macro1!$A$45</definedName>
    <definedName name="RECUR" localSheetId="1">#REF!</definedName>
    <definedName name="RECUR" localSheetId="0">#REF!</definedName>
    <definedName name="RECUR">#REF!</definedName>
    <definedName name="REPERNAME" localSheetId="1">#REF!</definedName>
    <definedName name="REPERNAME" localSheetId="0">#REF!</definedName>
    <definedName name="REPERNAME">#REF!</definedName>
    <definedName name="REVER" localSheetId="1">#REF!</definedName>
    <definedName name="REVER" localSheetId="0">#REF!</definedName>
    <definedName name="REVER">#REF!</definedName>
    <definedName name="rq">#REF!</definedName>
    <definedName name="s" localSheetId="0" hidden="1">{#N/A,#N/A,FALSE,"2.17.1";#N/A,#N/A,FALSE,"2.10";#N/A,#N/A,FALSE,"2.10.1";#N/A,#N/A,FALSE,"2.15";#N/A,#N/A,FALSE,"2.17"}</definedName>
    <definedName name="s" hidden="1">{#N/A,#N/A,FALSE,"2.17.1";#N/A,#N/A,FALSE,"2.10";#N/A,#N/A,FALSE,"2.10.1";#N/A,#N/A,FALSE,"2.15";#N/A,#N/A,FALSE,"2.17"}</definedName>
    <definedName name="Sales" localSheetId="1">'[13]Sch. 9 - Administration'!#REF!</definedName>
    <definedName name="Sales" localSheetId="0">'[13]Sch. 9 - Administration'!#REF!</definedName>
    <definedName name="Sales">'[13]Sch. 9 - Administration'!#REF!</definedName>
    <definedName name="SAWMILL">'[13]Sch. 9 - Administration'!$A$10:$S$37</definedName>
    <definedName name="SECTION_2___PROFIT___LOSS" localSheetId="1">'[13]Sch. 9 - Administration'!#REF!</definedName>
    <definedName name="SECTION_2___PROFIT___LOSS" localSheetId="0">'[13]Sch. 9 - Administration'!#REF!</definedName>
    <definedName name="SECTION_2___PROFIT___LOSS">'[13]Sch. 9 - Administration'!#REF!</definedName>
    <definedName name="SINGdollar" localSheetId="1">#REF!</definedName>
    <definedName name="SINGdollar" localSheetId="0">#REF!</definedName>
    <definedName name="SINGdollar">#REF!</definedName>
    <definedName name="SINGstg" localSheetId="1">#REF!</definedName>
    <definedName name="SINGstg" localSheetId="0">#REF!</definedName>
    <definedName name="SINGstg">#REF!</definedName>
    <definedName name="Spec" localSheetId="1">#REF!</definedName>
    <definedName name="Spec" localSheetId="0">#REF!</definedName>
    <definedName name="Spec">#REF!</definedName>
    <definedName name="ss" localSheetId="0" hidden="1">{#N/A,#N/A,FALSE,"2.17.1";#N/A,#N/A,FALSE,"2.10";#N/A,#N/A,FALSE,"2.10.1";#N/A,#N/A,FALSE,"2.15";#N/A,#N/A,FALSE,"2.17"}</definedName>
    <definedName name="ss" hidden="1">{#N/A,#N/A,FALSE,"2.17.1";#N/A,#N/A,FALSE,"2.10";#N/A,#N/A,FALSE,"2.10.1";#N/A,#N/A,FALSE,"2.15";#N/A,#N/A,FALSE,"2.17"}</definedName>
    <definedName name="stupid">#REF!</definedName>
    <definedName name="SUM" localSheetId="1">#REF!</definedName>
    <definedName name="SUM" localSheetId="0">#REF!</definedName>
    <definedName name="SUM">#REF!</definedName>
    <definedName name="summ" localSheetId="0" hidden="1">{#N/A,#N/A,FALSE,"2.17.1";#N/A,#N/A,FALSE,"2.10";#N/A,#N/A,FALSE,"2.10.1";#N/A,#N/A,FALSE,"2.15";#N/A,#N/A,FALSE,"2.17"}</definedName>
    <definedName name="summ" hidden="1">{#N/A,#N/A,FALSE,"2.17.1";#N/A,#N/A,FALSE,"2.10";#N/A,#N/A,FALSE,"2.10.1";#N/A,#N/A,FALSE,"2.15";#N/A,#N/A,FALSE,"2.17"}</definedName>
    <definedName name="summary" localSheetId="0" hidden="1">{#N/A,#N/A,FALSE,"2.17.1";#N/A,#N/A,FALSE,"2.10";#N/A,#N/A,FALSE,"2.10.1";#N/A,#N/A,FALSE,"2.15";#N/A,#N/A,FALSE,"2.17"}</definedName>
    <definedName name="summary" hidden="1">{#N/A,#N/A,FALSE,"2.17.1";#N/A,#N/A,FALSE,"2.10";#N/A,#N/A,FALSE,"2.10.1";#N/A,#N/A,FALSE,"2.15";#N/A,#N/A,FALSE,"2.17"}</definedName>
    <definedName name="t" localSheetId="0" hidden="1">{#N/A,#N/A,FALSE,"2.17.1";#N/A,#N/A,FALSE,"2.10";#N/A,#N/A,FALSE,"2.10.1";#N/A,#N/A,FALSE,"2.15";#N/A,#N/A,FALSE,"2.17"}</definedName>
    <definedName name="t" hidden="1">{#N/A,#N/A,FALSE,"2.17.1";#N/A,#N/A,FALSE,"2.10";#N/A,#N/A,FALSE,"2.10.1";#N/A,#N/A,FALSE,"2.15";#N/A,#N/A,FALSE,"2.17"}</definedName>
    <definedName name="TA_ChkPU">[10]Param!$A$3:$F$151</definedName>
    <definedName name="TA_CompanyFlg">[10]連結内での役割分担!$G$10:$I$14</definedName>
    <definedName name="TA_CU">[21]MstCU!$A$6:$AA$310</definedName>
    <definedName name="TA_MethParam">[10]連結内での役割分担!$C$10:$E$13</definedName>
    <definedName name="TA_NaiyouKbn">[10]連結内での役割分担!$A$30:$A$33</definedName>
    <definedName name="TA_SegCd">[10]連結内での役割分担!$A$25:$G$25</definedName>
    <definedName name="TABLE" localSheetId="1">#REF!</definedName>
    <definedName name="TABLE" localSheetId="0">#REF!</definedName>
    <definedName name="TABLE">#REF!</definedName>
    <definedName name="TableName">"Dummy"</definedName>
    <definedName name="test">[22]SUAD!$C$1:$P$37</definedName>
    <definedName name="TEST0" localSheetId="1">#REF!</definedName>
    <definedName name="TEST0" localSheetId="0">#REF!</definedName>
    <definedName name="TEST0">#REF!</definedName>
    <definedName name="test2">[22]SUAD!$C$39:$P$70</definedName>
    <definedName name="TEST3" localSheetId="1">#REF!</definedName>
    <definedName name="TEST3" localSheetId="0">#REF!</definedName>
    <definedName name="TEST3">#REF!</definedName>
    <definedName name="TESTHKEY" localSheetId="1">#REF!</definedName>
    <definedName name="TESTHKEY" localSheetId="0">#REF!</definedName>
    <definedName name="TESTHKEY">#REF!</definedName>
    <definedName name="TESTKEYS" localSheetId="1">#REF!</definedName>
    <definedName name="TESTKEYS" localSheetId="0">#REF!</definedName>
    <definedName name="TESTKEYS">#REF!</definedName>
    <definedName name="TESTVKEY" localSheetId="1">#REF!</definedName>
    <definedName name="TESTVKEY" localSheetId="0">#REF!</definedName>
    <definedName name="TESTVKEY">#REF!</definedName>
    <definedName name="THAIbahts" localSheetId="1">#REF!</definedName>
    <definedName name="THAIbahts" localSheetId="0">#REF!</definedName>
    <definedName name="THAIbahts">#REF!</definedName>
    <definedName name="THAIstg" localSheetId="1">#REF!</definedName>
    <definedName name="THAIstg" localSheetId="0">#REF!</definedName>
    <definedName name="THAIstg">#REF!</definedName>
    <definedName name="TOworkings" localSheetId="0" hidden="1">{#N/A,#N/A,FALSE,"2.17.1";#N/A,#N/A,FALSE,"2.10";#N/A,#N/A,FALSE,"2.10.1";#N/A,#N/A,FALSE,"2.15";#N/A,#N/A,FALSE,"2.17"}</definedName>
    <definedName name="TOworkings" hidden="1">{#N/A,#N/A,FALSE,"2.17.1";#N/A,#N/A,FALSE,"2.10";#N/A,#N/A,FALSE,"2.10.1";#N/A,#N/A,FALSE,"2.15";#N/A,#N/A,FALSE,"2.17"}</definedName>
    <definedName name="TQLY_BeginFY">[8]Notes!$D$9</definedName>
    <definedName name="TQLY_LongDate">[8]Notes!$D$5</definedName>
    <definedName name="TQLY_NumDate">[8]Notes!$D$6</definedName>
    <definedName name="TQLY_QFY">[8]Notes!$D$7</definedName>
    <definedName name="TQLY_YTDFY">[8]Notes!$D$8</definedName>
    <definedName name="TQTY_BeginFY">[8]Notes!$C$9</definedName>
    <definedName name="TQTY_Cummonth">[8]Notes!$C$11</definedName>
    <definedName name="TQTY_LongDate">[8]Notes!$C$5</definedName>
    <definedName name="TQTY_NumDate">[8]Notes!$C$6</definedName>
    <definedName name="TQTY_QFY">[8]Notes!$C$7</definedName>
    <definedName name="TQTY_YTDFY">[8]Notes!$C$8</definedName>
    <definedName name="trialbal1" localSheetId="1">[6]gl!#REF!</definedName>
    <definedName name="trialbal1" localSheetId="0">[6]gl!#REF!</definedName>
    <definedName name="trialbal1">[6]gl!#REF!</definedName>
    <definedName name="u" localSheetId="1" hidden="1">[23]Office!#REF!</definedName>
    <definedName name="u" localSheetId="0" hidden="1">[24]Office!#REF!</definedName>
    <definedName name="u" hidden="1">[24]Office!#REF!</definedName>
    <definedName name="W" localSheetId="1">#REF!</definedName>
    <definedName name="W" localSheetId="0">#REF!</definedName>
    <definedName name="W">#REF!</definedName>
    <definedName name="WOOD_SUPPLY" localSheetId="1">'[13]Sch. 9 - Administration'!#REF!</definedName>
    <definedName name="WOOD_SUPPLY" localSheetId="0">'[13]Sch. 9 - Administration'!#REF!</definedName>
    <definedName name="WOOD_SUPPLY">'[13]Sch. 9 - Administration'!#REF!</definedName>
    <definedName name="WOODROOM">'[13]Sch. 9 - Administration'!$A$38:$S$39</definedName>
    <definedName name="WOODSUPPLY" localSheetId="1">'[13]Sch. 9 - Administration'!#REF!</definedName>
    <definedName name="WOODSUPPLY" localSheetId="0">'[13]Sch. 9 - Administration'!#REF!</definedName>
    <definedName name="WOODSUPPLY">'[13]Sch. 9 - Administration'!#REF!</definedName>
    <definedName name="wrn.May._.99._.Mgt._.Report." localSheetId="0" hidden="1">{#N/A,#N/A,FALSE,"2.17.1";#N/A,#N/A,FALSE,"2.10";#N/A,#N/A,FALSE,"2.10.1";#N/A,#N/A,FALSE,"2.15";#N/A,#N/A,FALSE,"2.17"}</definedName>
    <definedName name="wrn.May._.99._.Mgt._.Report." hidden="1">{#N/A,#N/A,FALSE,"2.17.1";#N/A,#N/A,FALSE,"2.10";#N/A,#N/A,FALSE,"2.10.1";#N/A,#N/A,FALSE,"2.15";#N/A,#N/A,FALSE,"2.17"}</definedName>
    <definedName name="ww" localSheetId="1">#REF!</definedName>
    <definedName name="ww" localSheetId="0">#REF!</definedName>
    <definedName name="ww">#REF!</definedName>
    <definedName name="x" localSheetId="0" hidden="1">{#N/A,#N/A,FALSE,"2.17.1";#N/A,#N/A,FALSE,"2.10";#N/A,#N/A,FALSE,"2.10.1";#N/A,#N/A,FALSE,"2.15";#N/A,#N/A,FALSE,"2.17"}</definedName>
    <definedName name="x" hidden="1">{#N/A,#N/A,FALSE,"2.17.1";#N/A,#N/A,FALSE,"2.10";#N/A,#N/A,FALSE,"2.10.1";#N/A,#N/A,FALSE,"2.15";#N/A,#N/A,FALSE,"2.17"}</definedName>
    <definedName name="xy" localSheetId="0" hidden="1">{#N/A,#N/A,FALSE,"2.17.1";#N/A,#N/A,FALSE,"2.10";#N/A,#N/A,FALSE,"2.10.1";#N/A,#N/A,FALSE,"2.15";#N/A,#N/A,FALSE,"2.17"}</definedName>
    <definedName name="xy" hidden="1">{#N/A,#N/A,FALSE,"2.17.1";#N/A,#N/A,FALSE,"2.10";#N/A,#N/A,FALSE,"2.10.1";#N/A,#N/A,FALSE,"2.15";#N/A,#N/A,FALSE,"2.17"}</definedName>
    <definedName name="y" localSheetId="0" hidden="1">{#N/A,#N/A,FALSE,"2.17.1";#N/A,#N/A,FALSE,"2.10";#N/A,#N/A,FALSE,"2.10.1";#N/A,#N/A,FALSE,"2.15";#N/A,#N/A,FALSE,"2.17"}</definedName>
    <definedName name="y" hidden="1">{#N/A,#N/A,FALSE,"2.17.1";#N/A,#N/A,FALSE,"2.10";#N/A,#N/A,FALSE,"2.10.1";#N/A,#N/A,FALSE,"2.15";#N/A,#N/A,FALSE,"2.17"}</definedName>
    <definedName name="Ye">[18]FSA!$A$2</definedName>
    <definedName name="YTD_Actual" localSheetId="1">#REF!</definedName>
    <definedName name="YTD_Actual" localSheetId="0">#REF!</definedName>
    <definedName name="YTD_Actual">#REF!</definedName>
    <definedName name="YTD_Budget" localSheetId="1">#REF!</definedName>
    <definedName name="YTD_Budget" localSheetId="0">#REF!</definedName>
    <definedName name="YTD_Budget">#REF!</definedName>
    <definedName name="YTD_DEPRN">[11]accumdeprn!$A$3:$M$36</definedName>
    <definedName name="z" localSheetId="0" hidden="1">{#N/A,#N/A,FALSE,"2.17.1";#N/A,#N/A,FALSE,"2.10";#N/A,#N/A,FALSE,"2.10.1";#N/A,#N/A,FALSE,"2.15";#N/A,#N/A,FALSE,"2.17"}</definedName>
    <definedName name="z" hidden="1">{#N/A,#N/A,FALSE,"2.17.1";#N/A,#N/A,FALSE,"2.10";#N/A,#N/A,FALSE,"2.10.1";#N/A,#N/A,FALSE,"2.15";#N/A,#N/A,FALSE,"2.17"}</definedName>
    <definedName name="Zhengdollar" localSheetId="1">#REF!</definedName>
    <definedName name="Zhengdollar" localSheetId="0">#REF!</definedName>
    <definedName name="Zhengdollar">#REF!</definedName>
    <definedName name="Zhengstg" localSheetId="1">#REF!</definedName>
    <definedName name="Zhengstg" localSheetId="0">#REF!</definedName>
    <definedName name="Zhengstg">#REF!</definedName>
    <definedName name="あｈ５２" localSheetId="0">#REF!</definedName>
    <definedName name="あｈ５２">#REF!</definedName>
    <definedName name="공9" localSheetId="1">#REF!</definedName>
    <definedName name="공9" localSheetId="0">#REF!</definedName>
    <definedName name="공9">#REF!</definedName>
    <definedName name="규격" localSheetId="1">#REF!</definedName>
    <definedName name="규격" localSheetId="0">#REF!</definedName>
    <definedName name="규격">#REF!</definedName>
    <definedName name="기" localSheetId="1">#REF!</definedName>
    <definedName name="기" localSheetId="0">#REF!</definedName>
    <definedName name="기">#REF!</definedName>
    <definedName name="기준" localSheetId="1">#REF!</definedName>
    <definedName name="기준" localSheetId="0">#REF!</definedName>
    <definedName name="기준">#REF!</definedName>
    <definedName name="기준_현재" localSheetId="1">#REF!</definedName>
    <definedName name="기준_현재" localSheetId="0">#REF!</definedName>
    <definedName name="기준_현재">#REF!</definedName>
    <definedName name="기준1" localSheetId="1">#REF!</definedName>
    <definedName name="기준1" localSheetId="0">#REF!</definedName>
    <definedName name="기준1">#REF!</definedName>
    <definedName name="대차대조표" localSheetId="1">[16]!FORM1_조회</definedName>
    <definedName name="대차대조표" localSheetId="0">[16]!FORM1_조회</definedName>
    <definedName name="대차대조표">[16]!FORM1_조회</definedName>
    <definedName name="매수" localSheetId="1">#REF!</definedName>
    <definedName name="매수" localSheetId="0">#REF!</definedName>
    <definedName name="매수">#REF!</definedName>
    <definedName name="매입채무">[25]세부!$AJ$10</definedName>
    <definedName name="매출">[25]세부!$D$10</definedName>
    <definedName name="매출채권">[25]세부!$AI$10</definedName>
    <definedName name="부채">[25]세부!$AF$10</definedName>
    <definedName name="생산량" localSheetId="1">#REF!</definedName>
    <definedName name="생산량" localSheetId="0">#REF!</definedName>
    <definedName name="생산량">#REF!</definedName>
    <definedName name="생산실적" localSheetId="1">#REF!</definedName>
    <definedName name="생산실적" localSheetId="0">#REF!</definedName>
    <definedName name="생산실적">#REF!</definedName>
    <definedName name="손익실적" localSheetId="1">[26]!FORM1_조회</definedName>
    <definedName name="손익실적" localSheetId="0">[26]!FORM1_조회</definedName>
    <definedName name="손익실적">[26]!FORM1_조회</definedName>
    <definedName name="실재고불러오기">[27]!실재고불러오기</definedName>
    <definedName name="ㅇㅈ" localSheetId="1">#REF!</definedName>
    <definedName name="ㅇㅈ" localSheetId="0">#REF!</definedName>
    <definedName name="ㅇㅈ">#REF!</definedName>
    <definedName name="영1" localSheetId="1">#REF!</definedName>
    <definedName name="영1" localSheetId="0">#REF!</definedName>
    <definedName name="영1">#REF!</definedName>
    <definedName name="영업1" localSheetId="1">#REF!</definedName>
    <definedName name="영업1" localSheetId="0">#REF!</definedName>
    <definedName name="영업1">#REF!</definedName>
    <definedName name="영업2팀" localSheetId="1">#REF!</definedName>
    <definedName name="영업2팀" localSheetId="0">#REF!</definedName>
    <definedName name="영업2팀">#REF!</definedName>
    <definedName name="원재려" localSheetId="1">[28]!FORM1_조회</definedName>
    <definedName name="원재려" localSheetId="0">[28]!FORM1_조회</definedName>
    <definedName name="원재려">[28]!FORM1_조회</definedName>
    <definedName name="원재료" localSheetId="1">#REF!</definedName>
    <definedName name="원재료" localSheetId="0">#REF!</definedName>
    <definedName name="원재료">#REF!</definedName>
    <definedName name="일반제조경비" localSheetId="1">#REF!</definedName>
    <definedName name="일반제조경비" localSheetId="0">#REF!</definedName>
    <definedName name="일반제조경비">#REF!</definedName>
    <definedName name="자금" localSheetId="1">[16]!FORM1_조회</definedName>
    <definedName name="자금" localSheetId="0">[16]!FORM1_조회</definedName>
    <definedName name="자금">[16]!FORM1_조회</definedName>
    <definedName name="자료" localSheetId="1">#REF!</definedName>
    <definedName name="자료" localSheetId="0">#REF!</definedName>
    <definedName name="자료">#REF!</definedName>
    <definedName name="자료3" localSheetId="1">#REF!</definedName>
    <definedName name="자료3" localSheetId="0">#REF!</definedName>
    <definedName name="자료3">#REF!</definedName>
    <definedName name="자본">[25]세부!$AG$10</definedName>
    <definedName name="장" localSheetId="1">#REF!</definedName>
    <definedName name="장" localSheetId="0">#REF!</definedName>
    <definedName name="장">#REF!</definedName>
    <definedName name="재고분류">[27]!재고분류</definedName>
    <definedName name="재고자산">[25]세부!$AL$10</definedName>
    <definedName name="지급이자">[25]세부!$Q$10</definedName>
    <definedName name="차입금">[25]세부!$AK$10</definedName>
    <definedName name="총자산">[25]세부!$Y$10</definedName>
    <definedName name="테스트" localSheetId="1">#REF!</definedName>
    <definedName name="테스트" localSheetId="0">#REF!</definedName>
    <definedName name="테스트">#REF!</definedName>
    <definedName name="표지1" localSheetId="1">[29]원시데이타!#REF!</definedName>
    <definedName name="표지1" localSheetId="0">[29]원시데이타!#REF!</definedName>
    <definedName name="표지1">[29]원시데이타!#REF!</definedName>
    <definedName name="표지33" localSheetId="1">#REF!</definedName>
    <definedName name="표지33" localSheetId="0">#REF!</definedName>
    <definedName name="표지33">#REF!</definedName>
    <definedName name="품목별" localSheetId="1">#REF!</definedName>
    <definedName name="품목별" localSheetId="0">#REF!</definedName>
    <definedName name="품목별">#REF!</definedName>
    <definedName name="품목별원가" localSheetId="1">#REF!</definedName>
    <definedName name="품목별원가" localSheetId="0">#REF!</definedName>
    <definedName name="품목별원가">#REF!</definedName>
    <definedName name="호주환율">[25]사업목표달성도!$E$25</definedName>
    <definedName name="환" localSheetId="1">#REF!</definedName>
    <definedName name="환" localSheetId="0">#REF!</definedName>
    <definedName name="환">#REF!</definedName>
    <definedName name="환산" localSheetId="1">#REF!</definedName>
    <definedName name="환산" localSheetId="0">#REF!</definedName>
    <definedName name="환산">#REF!</definedName>
    <definedName name="환산점수" localSheetId="1">#REF!</definedName>
    <definedName name="환산점수" localSheetId="0">#REF!</definedName>
    <definedName name="환산점수">#REF!</definedName>
    <definedName name="회계" localSheetId="1">#REF!</definedName>
    <definedName name="회계" localSheetId="0">#REF!</definedName>
    <definedName name="회계">#REF!</definedName>
    <definedName name="会社設定">[30]会社設定!$A$1:$F$65536</definedName>
    <definedName name="債務1" localSheetId="1">#REF!</definedName>
    <definedName name="債務1" localSheetId="0">#REF!</definedName>
    <definedName name="債務1">#REF!</definedName>
    <definedName name="債務2" localSheetId="1">#REF!</definedName>
    <definedName name="債務2" localSheetId="0">#REF!</definedName>
    <definedName name="債務2">#REF!</definedName>
    <definedName name="債権1" localSheetId="1">#REF!</definedName>
    <definedName name="債権1" localSheetId="0">#REF!</definedName>
    <definedName name="債権1">#REF!</definedName>
    <definedName name="債権2" localSheetId="1">#REF!</definedName>
    <definedName name="債権2" localSheetId="0">#REF!</definedName>
    <definedName name="債権2">#REF!</definedName>
    <definedName name="勘定設定">[30]勘定設定!$A$1:$C$65536</definedName>
    <definedName name="勘定設定一覧" localSheetId="1">#REF!</definedName>
    <definedName name="勘定設定一覧" localSheetId="0">#REF!</definedName>
    <definedName name="勘定設定一覧">#REF!</definedName>
    <definedName name="範囲">#N/A</definedName>
    <definedName name="通貨">[30]会社設定!$G$1:$H$65536</definedName>
  </definedNames>
  <calcPr calcId="145621"/>
</workbook>
</file>

<file path=xl/calcChain.xml><?xml version="1.0" encoding="utf-8"?>
<calcChain xmlns="http://schemas.openxmlformats.org/spreadsheetml/2006/main">
  <c r="G101" i="3" l="1"/>
  <c r="F101" i="3"/>
  <c r="G100" i="3"/>
  <c r="G102" i="3"/>
  <c r="F100" i="3"/>
  <c r="E99" i="3" l="1"/>
  <c r="F93" i="3" l="1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K72" i="3"/>
  <c r="M72" i="3" s="1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D65" i="3" l="1"/>
  <c r="E65" i="3" s="1"/>
  <c r="I65" i="3" s="1"/>
  <c r="D59" i="3"/>
  <c r="I59" i="3" s="1"/>
  <c r="D60" i="3"/>
  <c r="I60" i="3" s="1"/>
  <c r="D61" i="3"/>
  <c r="I61" i="3" s="1"/>
  <c r="D62" i="3"/>
  <c r="H62" i="3" s="1"/>
  <c r="D63" i="3"/>
  <c r="E63" i="3" s="1"/>
  <c r="I63" i="3" s="1"/>
  <c r="D64" i="3"/>
  <c r="E64" i="3" s="1"/>
  <c r="I64" i="3" s="1"/>
  <c r="D58" i="3"/>
  <c r="E58" i="3" s="1"/>
  <c r="H64" i="3" l="1"/>
  <c r="E62" i="3"/>
  <c r="I62" i="3" s="1"/>
  <c r="J64" i="3"/>
  <c r="J60" i="3"/>
  <c r="H60" i="3"/>
  <c r="J62" i="3"/>
  <c r="E60" i="3"/>
  <c r="H58" i="3"/>
  <c r="I58" i="3"/>
  <c r="I57" i="3" s="1"/>
  <c r="H65" i="3"/>
  <c r="J65" i="3" s="1"/>
  <c r="H63" i="3"/>
  <c r="J63" i="3" s="1"/>
  <c r="H61" i="3"/>
  <c r="J61" i="3" s="1"/>
  <c r="H59" i="3"/>
  <c r="J59" i="3" s="1"/>
  <c r="E59" i="3"/>
  <c r="E61" i="3"/>
  <c r="E53" i="3"/>
  <c r="D53" i="3"/>
  <c r="H42" i="3"/>
  <c r="G42" i="3"/>
  <c r="E57" i="3" l="1"/>
  <c r="H57" i="3"/>
  <c r="J57" i="3" s="1"/>
  <c r="J58" i="3"/>
  <c r="D31" i="3" l="1"/>
  <c r="C31" i="3"/>
  <c r="G26" i="3"/>
  <c r="E31" i="3" l="1"/>
  <c r="F31" i="3"/>
  <c r="J31" i="3" s="1"/>
  <c r="L31" i="3" s="1"/>
  <c r="N23" i="3"/>
  <c r="O23" i="3" s="1"/>
  <c r="L23" i="3"/>
  <c r="N22" i="3"/>
  <c r="O22" i="3" s="1"/>
  <c r="L22" i="3"/>
  <c r="N21" i="3"/>
  <c r="O21" i="3" s="1"/>
  <c r="L21" i="3"/>
  <c r="N20" i="3"/>
  <c r="O20" i="3" s="1"/>
  <c r="L20" i="3"/>
  <c r="N19" i="3"/>
  <c r="O19" i="3" s="1"/>
  <c r="L19" i="3"/>
  <c r="N18" i="3"/>
  <c r="O18" i="3" s="1"/>
  <c r="L18" i="3"/>
  <c r="N17" i="3"/>
  <c r="O17" i="3" s="1"/>
  <c r="N16" i="3"/>
  <c r="O16" i="3" s="1"/>
  <c r="N15" i="3"/>
  <c r="O15" i="3" s="1"/>
  <c r="L16" i="3"/>
  <c r="L17" i="3"/>
  <c r="L15" i="3"/>
  <c r="K11" i="3"/>
  <c r="M11" i="3" s="1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D8" i="3" l="1"/>
  <c r="D52" i="3" l="1"/>
  <c r="D50" i="3"/>
  <c r="D48" i="3"/>
  <c r="D46" i="3"/>
  <c r="G40" i="3"/>
  <c r="F40" i="3"/>
  <c r="F27" i="3"/>
  <c r="F26" i="3"/>
  <c r="E52" i="3"/>
  <c r="H52" i="3" s="1"/>
  <c r="H51" i="3"/>
  <c r="G51" i="3"/>
  <c r="E50" i="3"/>
  <c r="H50" i="3" s="1"/>
  <c r="H49" i="3"/>
  <c r="G49" i="3"/>
  <c r="E48" i="3"/>
  <c r="H48" i="3" s="1"/>
  <c r="H47" i="3"/>
  <c r="G47" i="3"/>
  <c r="E46" i="3"/>
  <c r="H46" i="3" s="1"/>
  <c r="H45" i="3"/>
  <c r="G45" i="3"/>
  <c r="F42" i="3"/>
  <c r="H41" i="3"/>
  <c r="G41" i="3"/>
  <c r="F41" i="3"/>
  <c r="G27" i="3"/>
  <c r="G48" i="3" l="1"/>
  <c r="G52" i="3"/>
  <c r="G50" i="3"/>
  <c r="G46" i="3"/>
  <c r="S99" i="1" l="1"/>
  <c r="S98" i="1" s="1"/>
  <c r="G100" i="1" l="1"/>
  <c r="O100" i="1" s="1"/>
  <c r="Q106" i="1" l="1"/>
  <c r="Q98" i="1"/>
  <c r="M98" i="1" l="1"/>
  <c r="O98" i="1"/>
  <c r="R98" i="1" l="1"/>
  <c r="AQ258" i="2" l="1"/>
  <c r="AQ255" i="2"/>
  <c r="AQ254" i="2"/>
  <c r="AQ256" i="2" s="1"/>
  <c r="AQ257" i="2" s="1"/>
  <c r="AQ253" i="2"/>
  <c r="E249" i="2"/>
  <c r="AU246" i="2"/>
  <c r="AU245" i="2"/>
  <c r="P245" i="2"/>
  <c r="O245" i="2"/>
  <c r="N245" i="2"/>
  <c r="M245" i="2"/>
  <c r="L245" i="2"/>
  <c r="K245" i="2"/>
  <c r="J245" i="2"/>
  <c r="I245" i="2"/>
  <c r="H245" i="2"/>
  <c r="G245" i="2"/>
  <c r="AU244" i="2"/>
  <c r="AR244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P238" i="2"/>
  <c r="P241" i="2" s="1"/>
  <c r="O238" i="2"/>
  <c r="O241" i="2" s="1"/>
  <c r="N238" i="2"/>
  <c r="M238" i="2"/>
  <c r="M241" i="2" s="1"/>
  <c r="L238" i="2"/>
  <c r="L241" i="2" s="1"/>
  <c r="K238" i="2"/>
  <c r="K241" i="2" s="1"/>
  <c r="J238" i="2"/>
  <c r="I238" i="2"/>
  <c r="I241" i="2" s="1"/>
  <c r="H238" i="2"/>
  <c r="H241" i="2" s="1"/>
  <c r="G238" i="2"/>
  <c r="G241" i="2" s="1"/>
  <c r="F238" i="2"/>
  <c r="E238" i="2"/>
  <c r="E241" i="2" s="1"/>
  <c r="AR225" i="2"/>
  <c r="R225" i="2" s="1"/>
  <c r="Q225" i="2"/>
  <c r="Q223" i="2" s="1"/>
  <c r="M84" i="1" s="1"/>
  <c r="X84" i="1" s="1"/>
  <c r="Q224" i="2"/>
  <c r="AT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R206" i="2"/>
  <c r="AR204" i="2"/>
  <c r="R204" i="2" s="1"/>
  <c r="P202" i="2"/>
  <c r="L202" i="2"/>
  <c r="H202" i="2"/>
  <c r="G201" i="2"/>
  <c r="AA201" i="2" s="1"/>
  <c r="E112" i="1" s="1"/>
  <c r="P200" i="2"/>
  <c r="O200" i="2"/>
  <c r="O202" i="2" s="1"/>
  <c r="N200" i="2"/>
  <c r="N202" i="2" s="1"/>
  <c r="M200" i="2"/>
  <c r="M202" i="2" s="1"/>
  <c r="L200" i="2"/>
  <c r="K200" i="2"/>
  <c r="K202" i="2" s="1"/>
  <c r="J200" i="2"/>
  <c r="J202" i="2" s="1"/>
  <c r="I200" i="2"/>
  <c r="I202" i="2" s="1"/>
  <c r="H200" i="2"/>
  <c r="G200" i="2"/>
  <c r="G202" i="2" s="1"/>
  <c r="P195" i="2"/>
  <c r="O195" i="2"/>
  <c r="N195" i="2"/>
  <c r="M195" i="2"/>
  <c r="M250" i="2" s="1"/>
  <c r="N249" i="2" s="1"/>
  <c r="L195" i="2"/>
  <c r="L250" i="2" s="1"/>
  <c r="K195" i="2"/>
  <c r="K250" i="2" s="1"/>
  <c r="L249" i="2" s="1"/>
  <c r="J195" i="2"/>
  <c r="J250" i="2" s="1"/>
  <c r="K249" i="2" s="1"/>
  <c r="I195" i="2"/>
  <c r="I250" i="2" s="1"/>
  <c r="J249" i="2" s="1"/>
  <c r="H195" i="2"/>
  <c r="H250" i="2" s="1"/>
  <c r="G195" i="2"/>
  <c r="G250" i="2" s="1"/>
  <c r="H249" i="2" s="1"/>
  <c r="AS194" i="2"/>
  <c r="AS193" i="2"/>
  <c r="E195" i="2"/>
  <c r="E250" i="2" s="1"/>
  <c r="F249" i="2" s="1"/>
  <c r="AS192" i="2"/>
  <c r="S192" i="2"/>
  <c r="AS191" i="2"/>
  <c r="S191" i="2"/>
  <c r="F195" i="2"/>
  <c r="F250" i="2" s="1"/>
  <c r="AR175" i="2"/>
  <c r="AR255" i="2" s="1"/>
  <c r="AR173" i="2"/>
  <c r="P173" i="2"/>
  <c r="O173" i="2"/>
  <c r="N173" i="2"/>
  <c r="M173" i="2"/>
  <c r="L173" i="2"/>
  <c r="K173" i="2"/>
  <c r="J173" i="2"/>
  <c r="I173" i="2"/>
  <c r="H173" i="2"/>
  <c r="G173" i="2"/>
  <c r="AU172" i="2"/>
  <c r="AR172" i="2"/>
  <c r="R172" i="2" s="1"/>
  <c r="S172" i="2"/>
  <c r="AU171" i="2"/>
  <c r="AS171" i="2"/>
  <c r="AA171" i="2"/>
  <c r="AU170" i="2"/>
  <c r="AR170" i="2"/>
  <c r="R170" i="2" s="1"/>
  <c r="S170" i="2"/>
  <c r="AU169" i="2"/>
  <c r="AU173" i="2" s="1"/>
  <c r="AS169" i="2"/>
  <c r="AA169" i="2"/>
  <c r="X173" i="2"/>
  <c r="F173" i="2"/>
  <c r="E173" i="2"/>
  <c r="P167" i="2"/>
  <c r="O167" i="2"/>
  <c r="N167" i="2"/>
  <c r="M167" i="2"/>
  <c r="L167" i="2"/>
  <c r="K167" i="2"/>
  <c r="J167" i="2"/>
  <c r="I167" i="2"/>
  <c r="H167" i="2"/>
  <c r="E167" i="2"/>
  <c r="U166" i="2"/>
  <c r="T166" i="2"/>
  <c r="AU165" i="2"/>
  <c r="AS165" i="2"/>
  <c r="AA165" i="2"/>
  <c r="AU164" i="2"/>
  <c r="AR164" i="2"/>
  <c r="R164" i="2" s="1"/>
  <c r="S164" i="2"/>
  <c r="AU163" i="2"/>
  <c r="AS163" i="2"/>
  <c r="AA163" i="2"/>
  <c r="AU162" i="2"/>
  <c r="AR162" i="2"/>
  <c r="R162" i="2" s="1"/>
  <c r="S162" i="2"/>
  <c r="AU161" i="2"/>
  <c r="AU167" i="2" s="1"/>
  <c r="AS161" i="2"/>
  <c r="AA161" i="2"/>
  <c r="X167" i="2"/>
  <c r="G167" i="2"/>
  <c r="F167" i="2"/>
  <c r="AB167" i="2" s="1"/>
  <c r="I66" i="1" s="1"/>
  <c r="P159" i="2"/>
  <c r="O159" i="2"/>
  <c r="N159" i="2"/>
  <c r="M159" i="2"/>
  <c r="L159" i="2"/>
  <c r="K159" i="2"/>
  <c r="J159" i="2"/>
  <c r="I159" i="2"/>
  <c r="H159" i="2"/>
  <c r="AU158" i="2"/>
  <c r="AT158" i="2"/>
  <c r="AB158" i="2"/>
  <c r="Q158" i="2"/>
  <c r="AU157" i="2"/>
  <c r="T157" i="2"/>
  <c r="AU156" i="2"/>
  <c r="T156" i="2"/>
  <c r="AU155" i="2"/>
  <c r="AT155" i="2"/>
  <c r="AB155" i="2"/>
  <c r="Q155" i="2"/>
  <c r="AU154" i="2"/>
  <c r="T154" i="2"/>
  <c r="AU153" i="2"/>
  <c r="AT153" i="2"/>
  <c r="AB153" i="2"/>
  <c r="Q153" i="2"/>
  <c r="AU152" i="2"/>
  <c r="T152" i="2"/>
  <c r="AU151" i="2"/>
  <c r="AT151" i="2"/>
  <c r="AB151" i="2"/>
  <c r="Q151" i="2"/>
  <c r="AU150" i="2"/>
  <c r="T150" i="2"/>
  <c r="G159" i="2"/>
  <c r="E159" i="2"/>
  <c r="AU149" i="2"/>
  <c r="AT149" i="2"/>
  <c r="AB149" i="2"/>
  <c r="X159" i="2"/>
  <c r="F159" i="2"/>
  <c r="AB159" i="2" s="1"/>
  <c r="I65" i="1" s="1"/>
  <c r="P147" i="2"/>
  <c r="P175" i="2" s="1"/>
  <c r="O147" i="2"/>
  <c r="N147" i="2"/>
  <c r="N175" i="2" s="1"/>
  <c r="M147" i="2"/>
  <c r="L147" i="2"/>
  <c r="L175" i="2" s="1"/>
  <c r="K147" i="2"/>
  <c r="J147" i="2"/>
  <c r="J175" i="2" s="1"/>
  <c r="I147" i="2"/>
  <c r="H147" i="2"/>
  <c r="H175" i="2" s="1"/>
  <c r="AU146" i="2"/>
  <c r="AS146" i="2"/>
  <c r="AA146" i="2"/>
  <c r="AU145" i="2"/>
  <c r="AT145" i="2"/>
  <c r="AR145" i="2"/>
  <c r="R145" i="2" s="1"/>
  <c r="S145" i="2"/>
  <c r="AU144" i="2"/>
  <c r="AS144" i="2"/>
  <c r="X147" i="2"/>
  <c r="O64" i="1" s="1"/>
  <c r="AA144" i="2"/>
  <c r="AU143" i="2"/>
  <c r="AT143" i="2"/>
  <c r="AR143" i="2"/>
  <c r="R143" i="2" s="1"/>
  <c r="F147" i="2"/>
  <c r="AU141" i="2"/>
  <c r="AB141" i="2"/>
  <c r="Q141" i="2"/>
  <c r="M63" i="1" s="1"/>
  <c r="AU139" i="2"/>
  <c r="AT139" i="2"/>
  <c r="AR139" i="2"/>
  <c r="R139" i="2" s="1"/>
  <c r="F175" i="2"/>
  <c r="P132" i="2"/>
  <c r="O132" i="2"/>
  <c r="N132" i="2"/>
  <c r="M132" i="2"/>
  <c r="L132" i="2"/>
  <c r="K132" i="2"/>
  <c r="J132" i="2"/>
  <c r="I132" i="2"/>
  <c r="H132" i="2"/>
  <c r="G132" i="2"/>
  <c r="T132" i="2" s="1"/>
  <c r="F132" i="2"/>
  <c r="E132" i="2"/>
  <c r="AU131" i="2"/>
  <c r="AS131" i="2"/>
  <c r="AA131" i="2"/>
  <c r="O55" i="1"/>
  <c r="T131" i="2"/>
  <c r="AU130" i="2"/>
  <c r="AS130" i="2"/>
  <c r="V54" i="1"/>
  <c r="AA130" i="2"/>
  <c r="T130" i="2"/>
  <c r="AU129" i="2"/>
  <c r="AS129" i="2"/>
  <c r="AS132" i="2" s="1"/>
  <c r="AC132" i="2"/>
  <c r="AA129" i="2"/>
  <c r="O53" i="1"/>
  <c r="V132" i="2"/>
  <c r="T129" i="2"/>
  <c r="P127" i="2"/>
  <c r="O127" i="2"/>
  <c r="N127" i="2"/>
  <c r="M127" i="2"/>
  <c r="L127" i="2"/>
  <c r="K127" i="2"/>
  <c r="J127" i="2"/>
  <c r="I127" i="2"/>
  <c r="H127" i="2"/>
  <c r="AU126" i="2"/>
  <c r="AS126" i="2"/>
  <c r="U51" i="1"/>
  <c r="V51" i="1" s="1"/>
  <c r="AA126" i="2"/>
  <c r="E51" i="1" s="1"/>
  <c r="AU125" i="2"/>
  <c r="AT125" i="2"/>
  <c r="AR125" i="2"/>
  <c r="R125" i="2" s="1"/>
  <c r="F127" i="2"/>
  <c r="AU124" i="2"/>
  <c r="AU127" i="2" s="1"/>
  <c r="AS124" i="2"/>
  <c r="U49" i="1"/>
  <c r="X127" i="2"/>
  <c r="G127" i="2"/>
  <c r="AA127" i="2" s="1"/>
  <c r="E127" i="2"/>
  <c r="AR122" i="2"/>
  <c r="P122" i="2"/>
  <c r="O122" i="2"/>
  <c r="N122" i="2"/>
  <c r="M122" i="2"/>
  <c r="L122" i="2"/>
  <c r="K122" i="2"/>
  <c r="J122" i="2"/>
  <c r="I122" i="2"/>
  <c r="H122" i="2"/>
  <c r="G122" i="2"/>
  <c r="AB121" i="2"/>
  <c r="Y121" i="2"/>
  <c r="U121" i="2"/>
  <c r="S121" i="2"/>
  <c r="AU120" i="2"/>
  <c r="AT120" i="2"/>
  <c r="AR120" i="2"/>
  <c r="R120" i="2" s="1"/>
  <c r="Q47" i="1" s="1"/>
  <c r="S120" i="2"/>
  <c r="AB120" i="2"/>
  <c r="I47" i="1" s="1"/>
  <c r="AU119" i="2"/>
  <c r="AS119" i="2"/>
  <c r="AA119" i="2"/>
  <c r="T119" i="2"/>
  <c r="AU118" i="2"/>
  <c r="AT118" i="2"/>
  <c r="AR118" i="2"/>
  <c r="R118" i="2" s="1"/>
  <c r="Q45" i="1" s="1"/>
  <c r="S118" i="2"/>
  <c r="AB118" i="2"/>
  <c r="I45" i="1" s="1"/>
  <c r="AU117" i="2"/>
  <c r="AS117" i="2"/>
  <c r="AA117" i="2"/>
  <c r="T117" i="2"/>
  <c r="E122" i="2"/>
  <c r="AU116" i="2"/>
  <c r="AT116" i="2"/>
  <c r="AR116" i="2"/>
  <c r="R116" i="2" s="1"/>
  <c r="X122" i="2"/>
  <c r="S116" i="2"/>
  <c r="F122" i="2"/>
  <c r="AB122" i="2" s="1"/>
  <c r="P114" i="2"/>
  <c r="O114" i="2"/>
  <c r="N114" i="2"/>
  <c r="M114" i="2"/>
  <c r="L114" i="2"/>
  <c r="K114" i="2"/>
  <c r="J114" i="2"/>
  <c r="I114" i="2"/>
  <c r="H114" i="2"/>
  <c r="F114" i="2"/>
  <c r="AU113" i="2"/>
  <c r="AS113" i="2"/>
  <c r="AA113" i="2"/>
  <c r="T113" i="2"/>
  <c r="AU112" i="2"/>
  <c r="AT112" i="2"/>
  <c r="AR112" i="2"/>
  <c r="R112" i="2" s="1"/>
  <c r="Q40" i="1" s="1"/>
  <c r="AB112" i="2"/>
  <c r="S112" i="2"/>
  <c r="Q112" i="2"/>
  <c r="U112" i="2" s="1"/>
  <c r="AU111" i="2"/>
  <c r="AT111" i="2"/>
  <c r="AR111" i="2"/>
  <c r="R111" i="2" s="1"/>
  <c r="S111" i="2"/>
  <c r="AB111" i="2"/>
  <c r="AU110" i="2"/>
  <c r="AS110" i="2"/>
  <c r="K38" i="1" s="1"/>
  <c r="AA110" i="2"/>
  <c r="E38" i="1" s="1"/>
  <c r="G38" i="1"/>
  <c r="T110" i="2"/>
  <c r="AU109" i="2"/>
  <c r="AT109" i="2"/>
  <c r="AR109" i="2"/>
  <c r="R109" i="2" s="1"/>
  <c r="S109" i="2"/>
  <c r="AB109" i="2"/>
  <c r="AU108" i="2"/>
  <c r="AS108" i="2"/>
  <c r="K36" i="1" s="1"/>
  <c r="AA108" i="2"/>
  <c r="E36" i="1" s="1"/>
  <c r="G36" i="1"/>
  <c r="T108" i="2"/>
  <c r="AU107" i="2"/>
  <c r="AT107" i="2"/>
  <c r="AR107" i="2"/>
  <c r="R107" i="2" s="1"/>
  <c r="S107" i="2"/>
  <c r="AB107" i="2"/>
  <c r="AU106" i="2"/>
  <c r="AS106" i="2"/>
  <c r="K34" i="1" s="1"/>
  <c r="AA106" i="2"/>
  <c r="E34" i="1" s="1"/>
  <c r="G34" i="1"/>
  <c r="T106" i="2"/>
  <c r="AU105" i="2"/>
  <c r="AU114" i="2" s="1"/>
  <c r="AS105" i="2"/>
  <c r="AA105" i="2"/>
  <c r="X114" i="2"/>
  <c r="T105" i="2"/>
  <c r="AU104" i="2"/>
  <c r="AT104" i="2"/>
  <c r="AR104" i="2"/>
  <c r="R104" i="2" s="1"/>
  <c r="Q32" i="1" s="1"/>
  <c r="S104" i="2"/>
  <c r="G114" i="2"/>
  <c r="T114" i="2" s="1"/>
  <c r="AB104" i="2"/>
  <c r="I32" i="1" s="1"/>
  <c r="E114" i="2"/>
  <c r="P102" i="2"/>
  <c r="O102" i="2"/>
  <c r="N102" i="2"/>
  <c r="M102" i="2"/>
  <c r="L102" i="2"/>
  <c r="K102" i="2"/>
  <c r="J102" i="2"/>
  <c r="I102" i="2"/>
  <c r="H102" i="2"/>
  <c r="F102" i="2"/>
  <c r="AU101" i="2"/>
  <c r="AS101" i="2"/>
  <c r="K29" i="1" s="1"/>
  <c r="AA101" i="2"/>
  <c r="E29" i="1" s="1"/>
  <c r="G29" i="1"/>
  <c r="T101" i="2"/>
  <c r="AU100" i="2"/>
  <c r="AT100" i="2"/>
  <c r="AR100" i="2"/>
  <c r="R100" i="2" s="1"/>
  <c r="S100" i="2"/>
  <c r="AB100" i="2"/>
  <c r="AU99" i="2"/>
  <c r="AS99" i="2"/>
  <c r="K27" i="1" s="1"/>
  <c r="AA99" i="2"/>
  <c r="E27" i="1" s="1"/>
  <c r="X102" i="2"/>
  <c r="G27" i="1"/>
  <c r="T99" i="2"/>
  <c r="AU98" i="2"/>
  <c r="AT98" i="2"/>
  <c r="AR98" i="2"/>
  <c r="R98" i="2" s="1"/>
  <c r="S98" i="2"/>
  <c r="G102" i="2"/>
  <c r="AB98" i="2"/>
  <c r="E102" i="2"/>
  <c r="J96" i="2"/>
  <c r="AU95" i="2"/>
  <c r="AT95" i="2"/>
  <c r="AR95" i="2"/>
  <c r="P95" i="2"/>
  <c r="O95" i="2"/>
  <c r="N95" i="2"/>
  <c r="N204" i="2" s="1"/>
  <c r="M95" i="2"/>
  <c r="L95" i="2"/>
  <c r="L205" i="2" s="1"/>
  <c r="K95" i="2"/>
  <c r="J95" i="2"/>
  <c r="I95" i="2"/>
  <c r="H95" i="2"/>
  <c r="AU94" i="2"/>
  <c r="AT94" i="2"/>
  <c r="AR94" i="2"/>
  <c r="R94" i="2" s="1"/>
  <c r="AA94" i="2"/>
  <c r="Q94" i="2"/>
  <c r="AU93" i="2"/>
  <c r="AS93" i="2"/>
  <c r="AB93" i="2"/>
  <c r="G95" i="2"/>
  <c r="E95" i="2"/>
  <c r="AU92" i="2"/>
  <c r="AT92" i="2"/>
  <c r="AR92" i="2"/>
  <c r="R92" i="2" s="1"/>
  <c r="AB92" i="2"/>
  <c r="S92" i="2"/>
  <c r="Q92" i="2"/>
  <c r="Y92" i="2" s="1"/>
  <c r="AU91" i="2"/>
  <c r="AT91" i="2"/>
  <c r="AR91" i="2"/>
  <c r="R91" i="2" s="1"/>
  <c r="X95" i="2"/>
  <c r="E200" i="2"/>
  <c r="E202" i="2" s="1"/>
  <c r="AU89" i="2"/>
  <c r="AS89" i="2"/>
  <c r="U24" i="1"/>
  <c r="AR86" i="2"/>
  <c r="AR85" i="2"/>
  <c r="R85" i="2" s="1"/>
  <c r="AB85" i="2"/>
  <c r="P85" i="2"/>
  <c r="O85" i="2"/>
  <c r="N85" i="2"/>
  <c r="M85" i="2"/>
  <c r="L85" i="2"/>
  <c r="K85" i="2"/>
  <c r="J85" i="2"/>
  <c r="I85" i="2"/>
  <c r="H85" i="2"/>
  <c r="G85" i="2"/>
  <c r="S85" i="2" s="1"/>
  <c r="AR84" i="2"/>
  <c r="R84" i="2" s="1"/>
  <c r="P84" i="2"/>
  <c r="O84" i="2"/>
  <c r="N84" i="2"/>
  <c r="M84" i="2"/>
  <c r="L84" i="2"/>
  <c r="K84" i="2"/>
  <c r="J84" i="2"/>
  <c r="I84" i="2"/>
  <c r="H84" i="2"/>
  <c r="G84" i="2"/>
  <c r="F84" i="2"/>
  <c r="AB84" i="2" s="1"/>
  <c r="E84" i="2"/>
  <c r="AR83" i="2"/>
  <c r="R83" i="2" s="1"/>
  <c r="P83" i="2"/>
  <c r="O83" i="2"/>
  <c r="N83" i="2"/>
  <c r="M83" i="2"/>
  <c r="L83" i="2"/>
  <c r="K83" i="2"/>
  <c r="J83" i="2"/>
  <c r="I83" i="2"/>
  <c r="H83" i="2"/>
  <c r="AR82" i="2"/>
  <c r="R82" i="2" s="1"/>
  <c r="P82" i="2"/>
  <c r="O82" i="2"/>
  <c r="N82" i="2"/>
  <c r="M82" i="2"/>
  <c r="M86" i="2" s="1"/>
  <c r="L82" i="2"/>
  <c r="K82" i="2"/>
  <c r="J82" i="2"/>
  <c r="I82" i="2"/>
  <c r="I86" i="2" s="1"/>
  <c r="H82" i="2"/>
  <c r="G82" i="2"/>
  <c r="E82" i="2"/>
  <c r="AR76" i="2"/>
  <c r="AR253" i="2" s="1"/>
  <c r="P76" i="2"/>
  <c r="P230" i="2" s="1"/>
  <c r="O76" i="2"/>
  <c r="N76" i="2"/>
  <c r="N230" i="2" s="1"/>
  <c r="M76" i="2"/>
  <c r="L76" i="2"/>
  <c r="L230" i="2" s="1"/>
  <c r="K76" i="2"/>
  <c r="J76" i="2"/>
  <c r="J230" i="2" s="1"/>
  <c r="I76" i="2"/>
  <c r="H76" i="2"/>
  <c r="H230" i="2" s="1"/>
  <c r="AU67" i="2"/>
  <c r="AT67" i="2"/>
  <c r="AR67" i="2"/>
  <c r="R67" i="2" s="1"/>
  <c r="Q21" i="1" s="1"/>
  <c r="AU55" i="2"/>
  <c r="AS55" i="2"/>
  <c r="K20" i="1" s="1"/>
  <c r="U20" i="1"/>
  <c r="AA55" i="2"/>
  <c r="E20" i="1" s="1"/>
  <c r="T55" i="2"/>
  <c r="AU54" i="2"/>
  <c r="AS54" i="2"/>
  <c r="AA54" i="2"/>
  <c r="E19" i="1" s="1"/>
  <c r="L19" i="1" s="1"/>
  <c r="O19" i="1"/>
  <c r="AU53" i="2"/>
  <c r="AS53" i="2"/>
  <c r="AB53" i="2"/>
  <c r="I18" i="1" s="1"/>
  <c r="S53" i="2"/>
  <c r="Q53" i="2"/>
  <c r="M18" i="1" s="1"/>
  <c r="AU52" i="2"/>
  <c r="AT52" i="2"/>
  <c r="W17" i="1" s="1"/>
  <c r="X17" i="1" s="1"/>
  <c r="AR52" i="2"/>
  <c r="R52" i="2" s="1"/>
  <c r="AB52" i="2"/>
  <c r="I17" i="1" s="1"/>
  <c r="X84" i="2"/>
  <c r="S52" i="2"/>
  <c r="F52" i="2"/>
  <c r="F85" i="2" s="1"/>
  <c r="E52" i="2"/>
  <c r="E245" i="2" s="1"/>
  <c r="AU51" i="2"/>
  <c r="AT51" i="2"/>
  <c r="W16" i="1" s="1"/>
  <c r="AR51" i="2"/>
  <c r="R51" i="2" s="1"/>
  <c r="AB51" i="2"/>
  <c r="I16" i="1" s="1"/>
  <c r="S51" i="2"/>
  <c r="Q51" i="2"/>
  <c r="Y51" i="2" s="1"/>
  <c r="AB50" i="2"/>
  <c r="AR49" i="2"/>
  <c r="AA49" i="2"/>
  <c r="AU48" i="2"/>
  <c r="AU85" i="2" s="1"/>
  <c r="AT48" i="2"/>
  <c r="AR48" i="2"/>
  <c r="R48" i="2" s="1"/>
  <c r="Q15" i="1" s="1"/>
  <c r="AB48" i="2"/>
  <c r="I15" i="1" s="1"/>
  <c r="X85" i="2"/>
  <c r="S48" i="2"/>
  <c r="Q48" i="2"/>
  <c r="AU38" i="2"/>
  <c r="AT38" i="2"/>
  <c r="AR38" i="2"/>
  <c r="R38" i="2" s="1"/>
  <c r="X83" i="2"/>
  <c r="F82" i="2"/>
  <c r="AU37" i="2"/>
  <c r="AS37" i="2"/>
  <c r="AA37" i="2"/>
  <c r="O13" i="1"/>
  <c r="T37" i="2"/>
  <c r="AU36" i="2"/>
  <c r="AS36" i="2"/>
  <c r="K11" i="1" s="1"/>
  <c r="K124" i="1" s="1"/>
  <c r="AA36" i="2"/>
  <c r="E11" i="1" s="1"/>
  <c r="F83" i="2"/>
  <c r="AB83" i="2" s="1"/>
  <c r="E83" i="2"/>
  <c r="AR21" i="2"/>
  <c r="AR258" i="2" s="1"/>
  <c r="I21" i="2"/>
  <c r="I229" i="2" s="1"/>
  <c r="AU20" i="2"/>
  <c r="AT20" i="2"/>
  <c r="W9" i="1" s="1"/>
  <c r="AR20" i="2"/>
  <c r="R20" i="2" s="1"/>
  <c r="AB20" i="2"/>
  <c r="S20" i="2"/>
  <c r="Q20" i="2"/>
  <c r="Y20" i="2" s="1"/>
  <c r="AU19" i="2"/>
  <c r="AU21" i="2" s="1"/>
  <c r="AT19" i="2"/>
  <c r="AT21" i="2" s="1"/>
  <c r="AR19" i="2"/>
  <c r="R19" i="2" s="1"/>
  <c r="R21" i="2" s="1"/>
  <c r="P19" i="2"/>
  <c r="P21" i="2" s="1"/>
  <c r="P229" i="2" s="1"/>
  <c r="O19" i="2"/>
  <c r="O21" i="2" s="1"/>
  <c r="O229" i="2" s="1"/>
  <c r="N19" i="2"/>
  <c r="N21" i="2" s="1"/>
  <c r="N229" i="2" s="1"/>
  <c r="M19" i="2"/>
  <c r="M21" i="2" s="1"/>
  <c r="M229" i="2" s="1"/>
  <c r="L19" i="2"/>
  <c r="L21" i="2" s="1"/>
  <c r="L229" i="2" s="1"/>
  <c r="K19" i="2"/>
  <c r="K21" i="2" s="1"/>
  <c r="K229" i="2" s="1"/>
  <c r="J19" i="2"/>
  <c r="J21" i="2" s="1"/>
  <c r="J229" i="2" s="1"/>
  <c r="I19" i="2"/>
  <c r="H19" i="2"/>
  <c r="H21" i="2" s="1"/>
  <c r="H229" i="2" s="1"/>
  <c r="G19" i="2"/>
  <c r="G21" i="2" s="1"/>
  <c r="E19" i="2"/>
  <c r="Q19" i="2" s="1"/>
  <c r="M6" i="1" s="1"/>
  <c r="M8" i="1" s="1"/>
  <c r="AU12" i="2"/>
  <c r="AT12" i="2"/>
  <c r="AR12" i="2"/>
  <c r="R12" i="2" s="1"/>
  <c r="X19" i="2"/>
  <c r="X21" i="2" s="1"/>
  <c r="F19" i="2"/>
  <c r="F21" i="2" s="1"/>
  <c r="F229" i="2" s="1"/>
  <c r="S124" i="1"/>
  <c r="M120" i="1"/>
  <c r="L115" i="1"/>
  <c r="J115" i="1"/>
  <c r="X114" i="1"/>
  <c r="L114" i="1"/>
  <c r="J114" i="1"/>
  <c r="U121" i="1"/>
  <c r="O121" i="1"/>
  <c r="U120" i="1"/>
  <c r="U122" i="1" s="1"/>
  <c r="G120" i="1"/>
  <c r="X106" i="1"/>
  <c r="M106" i="1"/>
  <c r="R106" i="1" s="1"/>
  <c r="L106" i="1"/>
  <c r="J106" i="1"/>
  <c r="S105" i="1"/>
  <c r="S104" i="1"/>
  <c r="X103" i="1"/>
  <c r="Q103" i="1"/>
  <c r="M103" i="1"/>
  <c r="L103" i="1"/>
  <c r="J103" i="1"/>
  <c r="X102" i="1"/>
  <c r="Q102" i="1"/>
  <c r="M102" i="1"/>
  <c r="L102" i="1"/>
  <c r="J102" i="1"/>
  <c r="X101" i="1"/>
  <c r="Q101" i="1"/>
  <c r="M101" i="1"/>
  <c r="L101" i="1"/>
  <c r="J101" i="1"/>
  <c r="X100" i="1"/>
  <c r="V100" i="1"/>
  <c r="Q100" i="1"/>
  <c r="M100" i="1"/>
  <c r="P100" i="1" s="1"/>
  <c r="L100" i="1"/>
  <c r="J100" i="1"/>
  <c r="H100" i="1"/>
  <c r="W99" i="1"/>
  <c r="W105" i="1" s="1"/>
  <c r="K99" i="1"/>
  <c r="K105" i="1" s="1"/>
  <c r="I99" i="1"/>
  <c r="I105" i="1" s="1"/>
  <c r="E99" i="1"/>
  <c r="E104" i="1" s="1"/>
  <c r="X98" i="1"/>
  <c r="V98" i="1"/>
  <c r="L98" i="1"/>
  <c r="J98" i="1"/>
  <c r="H98" i="1"/>
  <c r="W95" i="1"/>
  <c r="G95" i="1"/>
  <c r="K94" i="1"/>
  <c r="X93" i="1"/>
  <c r="L93" i="1"/>
  <c r="J93" i="1"/>
  <c r="W92" i="1"/>
  <c r="W94" i="1" s="1"/>
  <c r="S92" i="1"/>
  <c r="S94" i="1" s="1"/>
  <c r="K92" i="1"/>
  <c r="I92" i="1"/>
  <c r="I94" i="1" s="1"/>
  <c r="E92" i="1"/>
  <c r="E94" i="1" s="1"/>
  <c r="X91" i="1"/>
  <c r="L91" i="1"/>
  <c r="J91" i="1"/>
  <c r="X90" i="1"/>
  <c r="V90" i="1"/>
  <c r="L90" i="1"/>
  <c r="J90" i="1"/>
  <c r="H90" i="1"/>
  <c r="X89" i="1"/>
  <c r="L89" i="1"/>
  <c r="J89" i="1"/>
  <c r="O85" i="1"/>
  <c r="L85" i="1"/>
  <c r="J85" i="1"/>
  <c r="G85" i="1"/>
  <c r="W84" i="1"/>
  <c r="S68" i="1"/>
  <c r="O67" i="1"/>
  <c r="O66" i="1"/>
  <c r="O65" i="1"/>
  <c r="W63" i="1"/>
  <c r="X63" i="1" s="1"/>
  <c r="U63" i="1"/>
  <c r="V63" i="1" s="1"/>
  <c r="Q63" i="1"/>
  <c r="O63" i="1"/>
  <c r="K63" i="1"/>
  <c r="I63" i="1"/>
  <c r="G63" i="1"/>
  <c r="Q62" i="1"/>
  <c r="O62" i="1"/>
  <c r="S56" i="1"/>
  <c r="V55" i="1"/>
  <c r="K55" i="1"/>
  <c r="G55" i="1"/>
  <c r="E55" i="1"/>
  <c r="L55" i="1" s="1"/>
  <c r="O54" i="1"/>
  <c r="K54" i="1"/>
  <c r="G54" i="1"/>
  <c r="E54" i="1"/>
  <c r="L54" i="1" s="1"/>
  <c r="V53" i="1"/>
  <c r="K53" i="1"/>
  <c r="G53" i="1"/>
  <c r="E53" i="1"/>
  <c r="L53" i="1" s="1"/>
  <c r="S52" i="1"/>
  <c r="O51" i="1"/>
  <c r="K51" i="1"/>
  <c r="G51" i="1"/>
  <c r="W50" i="1"/>
  <c r="X50" i="1" s="1"/>
  <c r="Q50" i="1"/>
  <c r="O50" i="1"/>
  <c r="O49" i="1"/>
  <c r="K49" i="1"/>
  <c r="G49" i="1"/>
  <c r="S48" i="1"/>
  <c r="W47" i="1"/>
  <c r="X47" i="1" s="1"/>
  <c r="O47" i="1"/>
  <c r="U46" i="1"/>
  <c r="V46" i="1" s="1"/>
  <c r="O46" i="1"/>
  <c r="K46" i="1"/>
  <c r="G46" i="1"/>
  <c r="E46" i="1"/>
  <c r="L46" i="1" s="1"/>
  <c r="W45" i="1"/>
  <c r="X45" i="1" s="1"/>
  <c r="O45" i="1"/>
  <c r="U44" i="1"/>
  <c r="V44" i="1" s="1"/>
  <c r="O44" i="1"/>
  <c r="K44" i="1"/>
  <c r="G44" i="1"/>
  <c r="E44" i="1"/>
  <c r="L44" i="1" s="1"/>
  <c r="W43" i="1"/>
  <c r="X43" i="1" s="1"/>
  <c r="O43" i="1"/>
  <c r="S42" i="1"/>
  <c r="U41" i="1"/>
  <c r="V41" i="1" s="1"/>
  <c r="O41" i="1"/>
  <c r="K41" i="1"/>
  <c r="G41" i="1"/>
  <c r="E41" i="1"/>
  <c r="W40" i="1"/>
  <c r="X40" i="1" s="1"/>
  <c r="O40" i="1"/>
  <c r="M40" i="1"/>
  <c r="R40" i="1" s="1"/>
  <c r="I40" i="1"/>
  <c r="X39" i="1"/>
  <c r="W39" i="1"/>
  <c r="Q39" i="1"/>
  <c r="O39" i="1"/>
  <c r="I39" i="1"/>
  <c r="U38" i="1"/>
  <c r="V38" i="1" s="1"/>
  <c r="O38" i="1"/>
  <c r="L38" i="1"/>
  <c r="H38" i="1"/>
  <c r="W37" i="1"/>
  <c r="X37" i="1" s="1"/>
  <c r="Q37" i="1"/>
  <c r="O37" i="1"/>
  <c r="I37" i="1"/>
  <c r="U36" i="1"/>
  <c r="V36" i="1" s="1"/>
  <c r="O36" i="1"/>
  <c r="L36" i="1"/>
  <c r="H36" i="1"/>
  <c r="W35" i="1"/>
  <c r="X35" i="1" s="1"/>
  <c r="Q35" i="1"/>
  <c r="O35" i="1"/>
  <c r="I35" i="1"/>
  <c r="U34" i="1"/>
  <c r="V34" i="1" s="1"/>
  <c r="O34" i="1"/>
  <c r="L34" i="1"/>
  <c r="H34" i="1"/>
  <c r="U33" i="1"/>
  <c r="V33" i="1" s="1"/>
  <c r="O33" i="1"/>
  <c r="K33" i="1"/>
  <c r="G33" i="1"/>
  <c r="E33" i="1"/>
  <c r="W32" i="1"/>
  <c r="X32" i="1" s="1"/>
  <c r="O32" i="1"/>
  <c r="W31" i="1"/>
  <c r="X31" i="1" s="1"/>
  <c r="U31" i="1"/>
  <c r="V31" i="1" s="1"/>
  <c r="Q31" i="1"/>
  <c r="O31" i="1"/>
  <c r="M31" i="1"/>
  <c r="K31" i="1"/>
  <c r="I31" i="1"/>
  <c r="G31" i="1"/>
  <c r="E31" i="1"/>
  <c r="S30" i="1"/>
  <c r="U29" i="1"/>
  <c r="V29" i="1" s="1"/>
  <c r="O29" i="1"/>
  <c r="L29" i="1"/>
  <c r="H29" i="1"/>
  <c r="W28" i="1"/>
  <c r="X28" i="1" s="1"/>
  <c r="Q28" i="1"/>
  <c r="O28" i="1"/>
  <c r="I28" i="1"/>
  <c r="U27" i="1"/>
  <c r="V27" i="1" s="1"/>
  <c r="O27" i="1"/>
  <c r="L27" i="1"/>
  <c r="H27" i="1"/>
  <c r="W26" i="1"/>
  <c r="X26" i="1" s="1"/>
  <c r="Q26" i="1"/>
  <c r="O26" i="1"/>
  <c r="I26" i="1"/>
  <c r="W25" i="1"/>
  <c r="O25" i="1"/>
  <c r="V24" i="1"/>
  <c r="O24" i="1"/>
  <c r="K24" i="1"/>
  <c r="G24" i="1"/>
  <c r="S23" i="1"/>
  <c r="T39" i="1" s="1"/>
  <c r="W21" i="1"/>
  <c r="X21" i="1" s="1"/>
  <c r="U21" i="1"/>
  <c r="V21" i="1" s="1"/>
  <c r="O21" i="1"/>
  <c r="I21" i="1"/>
  <c r="G21" i="1"/>
  <c r="E21" i="1"/>
  <c r="J21" i="1" s="1"/>
  <c r="V20" i="1"/>
  <c r="T20" i="1"/>
  <c r="O20" i="1"/>
  <c r="G20" i="1"/>
  <c r="U19" i="1"/>
  <c r="V19" i="1" s="1"/>
  <c r="K19" i="1"/>
  <c r="G19" i="1"/>
  <c r="U18" i="1"/>
  <c r="V18" i="1" s="1"/>
  <c r="T18" i="1"/>
  <c r="O18" i="1"/>
  <c r="K18" i="1"/>
  <c r="G18" i="1"/>
  <c r="Q17" i="1"/>
  <c r="O17" i="1"/>
  <c r="X16" i="1"/>
  <c r="T16" i="1"/>
  <c r="Q16" i="1"/>
  <c r="O16" i="1"/>
  <c r="M16" i="1"/>
  <c r="W15" i="1"/>
  <c r="X15" i="1" s="1"/>
  <c r="O15" i="1"/>
  <c r="W14" i="1"/>
  <c r="X14" i="1" s="1"/>
  <c r="U14" i="1"/>
  <c r="V14" i="1" s="1"/>
  <c r="T14" i="1"/>
  <c r="Q14" i="1"/>
  <c r="O14" i="1"/>
  <c r="M14" i="1"/>
  <c r="K14" i="1"/>
  <c r="I14" i="1"/>
  <c r="G14" i="1"/>
  <c r="E14" i="1"/>
  <c r="U13" i="1"/>
  <c r="V13" i="1" s="1"/>
  <c r="K13" i="1"/>
  <c r="G13" i="1"/>
  <c r="E13" i="1"/>
  <c r="L13" i="1" s="1"/>
  <c r="T12" i="1"/>
  <c r="Q12" i="1"/>
  <c r="O12" i="1"/>
  <c r="U11" i="1"/>
  <c r="G11" i="1"/>
  <c r="G124" i="1" s="1"/>
  <c r="Q9" i="1"/>
  <c r="O9" i="1"/>
  <c r="I9" i="1"/>
  <c r="S8" i="1"/>
  <c r="S10" i="1" s="1"/>
  <c r="S110" i="1" s="1"/>
  <c r="X7" i="1"/>
  <c r="V7" i="1"/>
  <c r="R7" i="1"/>
  <c r="P7" i="1"/>
  <c r="L7" i="1"/>
  <c r="J7" i="1"/>
  <c r="H7" i="1"/>
  <c r="Q6" i="1"/>
  <c r="Q8" i="1" s="1"/>
  <c r="E3" i="1"/>
  <c r="O6" i="1" l="1"/>
  <c r="O8" i="1" s="1"/>
  <c r="O10" i="1" s="1"/>
  <c r="W6" i="1"/>
  <c r="X6" i="1" s="1"/>
  <c r="M9" i="1"/>
  <c r="O30" i="1"/>
  <c r="L94" i="1"/>
  <c r="F86" i="2"/>
  <c r="AB86" i="2" s="1"/>
  <c r="AT85" i="2"/>
  <c r="H86" i="2"/>
  <c r="J86" i="2"/>
  <c r="L86" i="2"/>
  <c r="N86" i="2"/>
  <c r="P86" i="2"/>
  <c r="S84" i="2"/>
  <c r="Y112" i="2"/>
  <c r="AU122" i="2"/>
  <c r="S122" i="2"/>
  <c r="AU132" i="2"/>
  <c r="AA132" i="2"/>
  <c r="S159" i="2"/>
  <c r="X94" i="1"/>
  <c r="K86" i="2"/>
  <c r="O86" i="2"/>
  <c r="AU102" i="2"/>
  <c r="AU134" i="2" s="1"/>
  <c r="H134" i="2"/>
  <c r="L134" i="2"/>
  <c r="P134" i="2"/>
  <c r="AU147" i="2"/>
  <c r="I175" i="2"/>
  <c r="M175" i="2"/>
  <c r="F241" i="2"/>
  <c r="J241" i="2"/>
  <c r="N241" i="2"/>
  <c r="F245" i="2"/>
  <c r="J251" i="2"/>
  <c r="V92" i="1"/>
  <c r="X92" i="1"/>
  <c r="T28" i="1"/>
  <c r="T35" i="1"/>
  <c r="S95" i="1"/>
  <c r="X95" i="1" s="1"/>
  <c r="R103" i="1"/>
  <c r="H92" i="1"/>
  <c r="J92" i="1"/>
  <c r="L92" i="1"/>
  <c r="R100" i="1"/>
  <c r="I104" i="1"/>
  <c r="Q99" i="1"/>
  <c r="Q105" i="1" s="1"/>
  <c r="R101" i="1"/>
  <c r="Q104" i="1"/>
  <c r="K104" i="1"/>
  <c r="H13" i="1"/>
  <c r="H19" i="1"/>
  <c r="H21" i="1"/>
  <c r="P40" i="1"/>
  <c r="G56" i="1"/>
  <c r="H11" i="1"/>
  <c r="L11" i="1"/>
  <c r="O48" i="1"/>
  <c r="O52" i="1"/>
  <c r="H53" i="1"/>
  <c r="K56" i="1"/>
  <c r="H55" i="1"/>
  <c r="E124" i="1"/>
  <c r="O56" i="1"/>
  <c r="U124" i="1"/>
  <c r="U78" i="1" s="1"/>
  <c r="V11" i="1"/>
  <c r="L14" i="1"/>
  <c r="J14" i="1"/>
  <c r="H14" i="1"/>
  <c r="R14" i="1"/>
  <c r="P14" i="1"/>
  <c r="P18" i="1"/>
  <c r="L31" i="1"/>
  <c r="J31" i="1"/>
  <c r="H31" i="1"/>
  <c r="R31" i="1"/>
  <c r="P31" i="1"/>
  <c r="L33" i="1"/>
  <c r="H33" i="1"/>
  <c r="L41" i="1"/>
  <c r="H41" i="1"/>
  <c r="L104" i="1"/>
  <c r="J104" i="1"/>
  <c r="X105" i="1"/>
  <c r="G229" i="2"/>
  <c r="S229" i="2" s="1"/>
  <c r="S21" i="2"/>
  <c r="W110" i="1"/>
  <c r="R63" i="1"/>
  <c r="P63" i="1"/>
  <c r="I218" i="2"/>
  <c r="M218" i="2"/>
  <c r="M126" i="1"/>
  <c r="E72" i="1"/>
  <c r="S3" i="1"/>
  <c r="E59" i="1"/>
  <c r="W8" i="1"/>
  <c r="W10" i="1" s="1"/>
  <c r="X10" i="1" s="1"/>
  <c r="R9" i="1"/>
  <c r="Q10" i="1"/>
  <c r="X9" i="1"/>
  <c r="R16" i="1"/>
  <c r="P16" i="1"/>
  <c r="L20" i="1"/>
  <c r="H20" i="1"/>
  <c r="S86" i="1"/>
  <c r="S74" i="1"/>
  <c r="T67" i="1"/>
  <c r="T65" i="1"/>
  <c r="T63" i="1"/>
  <c r="T55" i="1"/>
  <c r="T53" i="1"/>
  <c r="T50" i="1"/>
  <c r="T47" i="1"/>
  <c r="T45" i="1"/>
  <c r="T43" i="1"/>
  <c r="T40" i="1"/>
  <c r="T38" i="1"/>
  <c r="T36" i="1"/>
  <c r="T34" i="1"/>
  <c r="T32" i="1"/>
  <c r="T29" i="1"/>
  <c r="T27" i="1"/>
  <c r="T25" i="1"/>
  <c r="T23" i="1"/>
  <c r="T21" i="1"/>
  <c r="T19" i="1"/>
  <c r="T17" i="1"/>
  <c r="T15" i="1"/>
  <c r="T13" i="1"/>
  <c r="T11" i="1"/>
  <c r="T66" i="1"/>
  <c r="T64" i="1"/>
  <c r="T62" i="1"/>
  <c r="T54" i="1"/>
  <c r="T52" i="1"/>
  <c r="T51" i="1"/>
  <c r="T49" i="1"/>
  <c r="T46" i="1"/>
  <c r="T44" i="1"/>
  <c r="T42" i="1"/>
  <c r="T24" i="1"/>
  <c r="X25" i="1"/>
  <c r="T26" i="1"/>
  <c r="T30" i="1"/>
  <c r="S75" i="1"/>
  <c r="S57" i="1"/>
  <c r="O42" i="1"/>
  <c r="O57" i="1" s="1"/>
  <c r="T31" i="1"/>
  <c r="T33" i="1"/>
  <c r="T37" i="1"/>
  <c r="T41" i="1"/>
  <c r="O68" i="1"/>
  <c r="Y19" i="2"/>
  <c r="U19" i="2"/>
  <c r="E244" i="2"/>
  <c r="E246" i="2" s="1"/>
  <c r="E248" i="2" s="1"/>
  <c r="E204" i="2"/>
  <c r="G204" i="2"/>
  <c r="G244" i="2"/>
  <c r="G246" i="2" s="1"/>
  <c r="V49" i="1"/>
  <c r="L51" i="1"/>
  <c r="H51" i="1"/>
  <c r="H177" i="2"/>
  <c r="H136" i="2"/>
  <c r="L177" i="2"/>
  <c r="L136" i="2"/>
  <c r="P177" i="2"/>
  <c r="P254" i="2"/>
  <c r="P136" i="2"/>
  <c r="Y151" i="2"/>
  <c r="Y153" i="2"/>
  <c r="Y155" i="2"/>
  <c r="Y158" i="2"/>
  <c r="E56" i="1"/>
  <c r="U56" i="1"/>
  <c r="U80" i="1" s="1"/>
  <c r="P84" i="1"/>
  <c r="V84" i="1"/>
  <c r="J99" i="1"/>
  <c r="L99" i="1"/>
  <c r="W104" i="1"/>
  <c r="X104" i="1" s="1"/>
  <c r="E105" i="1"/>
  <c r="Q12" i="2"/>
  <c r="AB12" i="2"/>
  <c r="S19" i="2"/>
  <c r="AB19" i="2"/>
  <c r="I6" i="1" s="1"/>
  <c r="U20" i="2"/>
  <c r="E21" i="2"/>
  <c r="T36" i="2"/>
  <c r="X82" i="2"/>
  <c r="X86" i="2" s="1"/>
  <c r="X76" i="2"/>
  <c r="AC82" i="2"/>
  <c r="AU82" i="2"/>
  <c r="AU76" i="2"/>
  <c r="Q38" i="2"/>
  <c r="AB38" i="2"/>
  <c r="I12" i="1" s="1"/>
  <c r="U48" i="2"/>
  <c r="Q52" i="2"/>
  <c r="Q85" i="2" s="1"/>
  <c r="G76" i="2"/>
  <c r="I230" i="2"/>
  <c r="K230" i="2"/>
  <c r="M230" i="2"/>
  <c r="O230" i="2"/>
  <c r="S82" i="2"/>
  <c r="AB82" i="2"/>
  <c r="G83" i="2"/>
  <c r="E85" i="2"/>
  <c r="E86" i="2" s="1"/>
  <c r="E134" i="2"/>
  <c r="G134" i="2"/>
  <c r="T89" i="2"/>
  <c r="F200" i="2"/>
  <c r="F202" i="2" s="1"/>
  <c r="F95" i="2"/>
  <c r="Q91" i="2"/>
  <c r="I244" i="2"/>
  <c r="I246" i="2" s="1"/>
  <c r="I205" i="2"/>
  <c r="I204" i="2"/>
  <c r="I134" i="2"/>
  <c r="I177" i="2" s="1"/>
  <c r="I220" i="2" s="1"/>
  <c r="K205" i="2"/>
  <c r="K204" i="2"/>
  <c r="K244" i="2"/>
  <c r="K246" i="2" s="1"/>
  <c r="K248" i="2" s="1"/>
  <c r="K134" i="2"/>
  <c r="M244" i="2"/>
  <c r="M246" i="2" s="1"/>
  <c r="M205" i="2"/>
  <c r="M204" i="2"/>
  <c r="M134" i="2"/>
  <c r="M177" i="2" s="1"/>
  <c r="M220" i="2" s="1"/>
  <c r="O205" i="2"/>
  <c r="O204" i="2"/>
  <c r="O244" i="2"/>
  <c r="O246" i="2" s="1"/>
  <c r="O134" i="2"/>
  <c r="E213" i="2"/>
  <c r="G213" i="2"/>
  <c r="G214" i="2"/>
  <c r="F213" i="2"/>
  <c r="T213" i="2" s="1"/>
  <c r="AA102" i="2"/>
  <c r="AA114" i="2"/>
  <c r="T124" i="2"/>
  <c r="Q125" i="2"/>
  <c r="AB125" i="2"/>
  <c r="I50" i="1" s="1"/>
  <c r="T126" i="2"/>
  <c r="T127" i="2"/>
  <c r="X132" i="2"/>
  <c r="X134" i="2" s="1"/>
  <c r="Q139" i="2"/>
  <c r="AB139" i="2"/>
  <c r="I62" i="1" s="1"/>
  <c r="Q143" i="2"/>
  <c r="AB143" i="2"/>
  <c r="T144" i="2"/>
  <c r="Q145" i="2"/>
  <c r="AB145" i="2"/>
  <c r="T146" i="2"/>
  <c r="S167" i="2"/>
  <c r="P213" i="2"/>
  <c r="P258" i="2"/>
  <c r="O11" i="1"/>
  <c r="W12" i="1"/>
  <c r="X12" i="1" s="1"/>
  <c r="M15" i="1"/>
  <c r="Q43" i="1"/>
  <c r="H44" i="1"/>
  <c r="H46" i="1"/>
  <c r="T48" i="1"/>
  <c r="H54" i="1"/>
  <c r="T56" i="1"/>
  <c r="V56" i="1"/>
  <c r="W62" i="1"/>
  <c r="T68" i="1"/>
  <c r="H94" i="1"/>
  <c r="J94" i="1"/>
  <c r="V94" i="1"/>
  <c r="P98" i="1"/>
  <c r="M99" i="1"/>
  <c r="X99" i="1"/>
  <c r="R102" i="1"/>
  <c r="O120" i="1"/>
  <c r="O122" i="1" s="1"/>
  <c r="G121" i="1"/>
  <c r="G122" i="1" s="1"/>
  <c r="S12" i="2"/>
  <c r="AB21" i="2"/>
  <c r="V82" i="2"/>
  <c r="AS82" i="2"/>
  <c r="S38" i="2"/>
  <c r="AU83" i="2"/>
  <c r="Y48" i="2"/>
  <c r="AU84" i="2"/>
  <c r="E76" i="2"/>
  <c r="R86" i="2"/>
  <c r="I87" i="2"/>
  <c r="AA89" i="2"/>
  <c r="E24" i="1" s="1"/>
  <c r="S91" i="2"/>
  <c r="AB91" i="2"/>
  <c r="Q98" i="2"/>
  <c r="Q100" i="2"/>
  <c r="H214" i="2"/>
  <c r="H215" i="2"/>
  <c r="J214" i="2"/>
  <c r="J213" i="2"/>
  <c r="L214" i="2"/>
  <c r="L215" i="2"/>
  <c r="L213" i="2"/>
  <c r="N214" i="2"/>
  <c r="N213" i="2"/>
  <c r="P214" i="2"/>
  <c r="P215" i="2"/>
  <c r="T102" i="2"/>
  <c r="Q104" i="2"/>
  <c r="Q107" i="2"/>
  <c r="Q109" i="2"/>
  <c r="Q111" i="2"/>
  <c r="Q116" i="2"/>
  <c r="AB116" i="2"/>
  <c r="I43" i="1" s="1"/>
  <c r="Q118" i="2"/>
  <c r="Q120" i="2"/>
  <c r="AA124" i="2"/>
  <c r="E49" i="1" s="1"/>
  <c r="S125" i="2"/>
  <c r="J134" i="2"/>
  <c r="N134" i="2"/>
  <c r="S139" i="2"/>
  <c r="S143" i="2"/>
  <c r="H220" i="2"/>
  <c r="H218" i="2"/>
  <c r="H219" i="2"/>
  <c r="J218" i="2"/>
  <c r="L220" i="2"/>
  <c r="L218" i="2"/>
  <c r="N218" i="2"/>
  <c r="P220" i="2"/>
  <c r="P218" i="2"/>
  <c r="P255" i="2"/>
  <c r="P219" i="2"/>
  <c r="Q149" i="2"/>
  <c r="K175" i="2"/>
  <c r="O175" i="2"/>
  <c r="O196" i="2"/>
  <c r="O250" i="2"/>
  <c r="P249" i="2" s="1"/>
  <c r="M196" i="2"/>
  <c r="H213" i="2"/>
  <c r="I214" i="2"/>
  <c r="L219" i="2"/>
  <c r="AR251" i="2"/>
  <c r="AR249" i="2"/>
  <c r="AR247" i="2"/>
  <c r="AR245" i="2"/>
  <c r="AS244" i="2"/>
  <c r="Q241" i="2"/>
  <c r="Q239" i="2"/>
  <c r="AR234" i="2"/>
  <c r="AR233" i="2"/>
  <c r="AR232" i="2"/>
  <c r="AR230" i="2"/>
  <c r="AR250" i="2"/>
  <c r="AR248" i="2"/>
  <c r="AR246" i="2"/>
  <c r="Q238" i="2"/>
  <c r="Q233" i="2"/>
  <c r="AR229" i="2"/>
  <c r="S225" i="2"/>
  <c r="S224" i="2"/>
  <c r="AS223" i="2"/>
  <c r="K84" i="1" s="1"/>
  <c r="AB223" i="2"/>
  <c r="I84" i="1" s="1"/>
  <c r="S223" i="2"/>
  <c r="S202" i="2"/>
  <c r="Q202" i="2"/>
  <c r="AS201" i="2"/>
  <c r="K112" i="1" s="1"/>
  <c r="AB201" i="2"/>
  <c r="I112" i="1" s="1"/>
  <c r="S201" i="2"/>
  <c r="Q201" i="2"/>
  <c r="AR200" i="2"/>
  <c r="T200" i="2"/>
  <c r="AR198" i="2"/>
  <c r="R198" i="2" s="1"/>
  <c r="AU195" i="2"/>
  <c r="K109" i="1" s="1"/>
  <c r="AS195" i="2"/>
  <c r="K113" i="1" s="1"/>
  <c r="AC195" i="2"/>
  <c r="I109" i="1" s="1"/>
  <c r="AA195" i="2"/>
  <c r="E113" i="1" s="1"/>
  <c r="T195" i="2"/>
  <c r="AS245" i="2"/>
  <c r="Q240" i="2"/>
  <c r="AR231" i="2"/>
  <c r="T229" i="2"/>
  <c r="AR224" i="2"/>
  <c r="AR205" i="2"/>
  <c r="R205" i="2" s="1"/>
  <c r="T204" i="2"/>
  <c r="AR202" i="2"/>
  <c r="R202" i="2" s="1"/>
  <c r="AR201" i="2"/>
  <c r="R201" i="2" s="1"/>
  <c r="R200" i="2" s="1"/>
  <c r="T201" i="2"/>
  <c r="S200" i="2"/>
  <c r="AT195" i="2"/>
  <c r="W113" i="1" s="1"/>
  <c r="AB195" i="2"/>
  <c r="I113" i="1" s="1"/>
  <c r="E109" i="1" s="1"/>
  <c r="AT194" i="2"/>
  <c r="AR194" i="2"/>
  <c r="AA194" i="2"/>
  <c r="Q194" i="2"/>
  <c r="AT193" i="2"/>
  <c r="AR193" i="2"/>
  <c r="AA193" i="2"/>
  <c r="Q193" i="2"/>
  <c r="AT192" i="2"/>
  <c r="AR192" i="2"/>
  <c r="R192" i="2" s="1"/>
  <c r="AA192" i="2"/>
  <c r="W192" i="2"/>
  <c r="T192" i="2"/>
  <c r="AT191" i="2"/>
  <c r="AR191" i="2"/>
  <c r="R191" i="2" s="1"/>
  <c r="AA191" i="2"/>
  <c r="T191" i="2"/>
  <c r="AR185" i="2"/>
  <c r="AA173" i="2"/>
  <c r="E67" i="1" s="1"/>
  <c r="T173" i="2"/>
  <c r="AS172" i="2"/>
  <c r="AA172" i="2"/>
  <c r="W172" i="2"/>
  <c r="T172" i="2"/>
  <c r="AT171" i="2"/>
  <c r="AR171" i="2"/>
  <c r="R171" i="2" s="1"/>
  <c r="AB171" i="2"/>
  <c r="W171" i="2"/>
  <c r="S171" i="2"/>
  <c r="Q171" i="2"/>
  <c r="AS170" i="2"/>
  <c r="AS173" i="2" s="1"/>
  <c r="K67" i="1" s="1"/>
  <c r="AA170" i="2"/>
  <c r="W170" i="2"/>
  <c r="T170" i="2"/>
  <c r="AT169" i="2"/>
  <c r="AR169" i="2"/>
  <c r="R169" i="2" s="1"/>
  <c r="AB169" i="2"/>
  <c r="W169" i="2"/>
  <c r="S169" i="2"/>
  <c r="Q169" i="2"/>
  <c r="AA167" i="2"/>
  <c r="E66" i="1" s="1"/>
  <c r="T167" i="2"/>
  <c r="S166" i="2"/>
  <c r="AT165" i="2"/>
  <c r="AR165" i="2"/>
  <c r="R165" i="2" s="1"/>
  <c r="AB165" i="2"/>
  <c r="W165" i="2"/>
  <c r="S165" i="2"/>
  <c r="Q165" i="2"/>
  <c r="AS164" i="2"/>
  <c r="AA164" i="2"/>
  <c r="W164" i="2"/>
  <c r="T164" i="2"/>
  <c r="AT163" i="2"/>
  <c r="AR163" i="2"/>
  <c r="R163" i="2" s="1"/>
  <c r="AB163" i="2"/>
  <c r="W163" i="2"/>
  <c r="S163" i="2"/>
  <c r="Q163" i="2"/>
  <c r="AS162" i="2"/>
  <c r="AS167" i="2" s="1"/>
  <c r="K66" i="1" s="1"/>
  <c r="AA162" i="2"/>
  <c r="W162" i="2"/>
  <c r="T162" i="2"/>
  <c r="AT161" i="2"/>
  <c r="AR161" i="2"/>
  <c r="R161" i="2" s="1"/>
  <c r="R167" i="2" s="1"/>
  <c r="Q66" i="1" s="1"/>
  <c r="AB161" i="2"/>
  <c r="W161" i="2"/>
  <c r="S161" i="2"/>
  <c r="Q161" i="2"/>
  <c r="AA159" i="2"/>
  <c r="E65" i="1" s="1"/>
  <c r="T159" i="2"/>
  <c r="AS158" i="2"/>
  <c r="AA158" i="2"/>
  <c r="W158" i="2"/>
  <c r="T158" i="2"/>
  <c r="AT157" i="2"/>
  <c r="AR157" i="2"/>
  <c r="R157" i="2" s="1"/>
  <c r="AB157" i="2"/>
  <c r="S157" i="2"/>
  <c r="Q157" i="2"/>
  <c r="AT156" i="2"/>
  <c r="AR156" i="2"/>
  <c r="R156" i="2" s="1"/>
  <c r="AB156" i="2"/>
  <c r="S156" i="2"/>
  <c r="Q156" i="2"/>
  <c r="AS155" i="2"/>
  <c r="AA155" i="2"/>
  <c r="T155" i="2"/>
  <c r="AT154" i="2"/>
  <c r="AR154" i="2"/>
  <c r="R154" i="2" s="1"/>
  <c r="AB154" i="2"/>
  <c r="S154" i="2"/>
  <c r="Q154" i="2"/>
  <c r="AS153" i="2"/>
  <c r="AA153" i="2"/>
  <c r="T153" i="2"/>
  <c r="AT152" i="2"/>
  <c r="AR152" i="2"/>
  <c r="R152" i="2" s="1"/>
  <c r="AB152" i="2"/>
  <c r="S152" i="2"/>
  <c r="Q152" i="2"/>
  <c r="AS151" i="2"/>
  <c r="AA151" i="2"/>
  <c r="T151" i="2"/>
  <c r="AT150" i="2"/>
  <c r="AR150" i="2"/>
  <c r="R150" i="2" s="1"/>
  <c r="AB150" i="2"/>
  <c r="S150" i="2"/>
  <c r="Q150" i="2"/>
  <c r="AS149" i="2"/>
  <c r="AC159" i="2"/>
  <c r="U65" i="1" s="1"/>
  <c r="V65" i="1" s="1"/>
  <c r="AA149" i="2"/>
  <c r="T149" i="2"/>
  <c r="AR147" i="2"/>
  <c r="AB147" i="2"/>
  <c r="I64" i="1" s="1"/>
  <c r="T12" i="2"/>
  <c r="AA12" i="2"/>
  <c r="AC19" i="2"/>
  <c r="AS12" i="2"/>
  <c r="T19" i="2"/>
  <c r="AA19" i="2"/>
  <c r="E6" i="1" s="1"/>
  <c r="C4" i="3" s="1"/>
  <c r="AS19" i="2"/>
  <c r="T20" i="2"/>
  <c r="AA20" i="2"/>
  <c r="E9" i="1" s="1"/>
  <c r="U9" i="1"/>
  <c r="AS20" i="2"/>
  <c r="K9" i="1" s="1"/>
  <c r="T21" i="2"/>
  <c r="AA21" i="2"/>
  <c r="Q36" i="2"/>
  <c r="S36" i="2"/>
  <c r="W36" i="2"/>
  <c r="AB36" i="2"/>
  <c r="I11" i="1" s="1"/>
  <c r="AR36" i="2"/>
  <c r="R36" i="2" s="1"/>
  <c r="AT36" i="2"/>
  <c r="Q37" i="2"/>
  <c r="S37" i="2"/>
  <c r="W37" i="2"/>
  <c r="AB37" i="2"/>
  <c r="I13" i="1" s="1"/>
  <c r="J13" i="1" s="1"/>
  <c r="AR37" i="2"/>
  <c r="R37" i="2" s="1"/>
  <c r="Q13" i="1" s="1"/>
  <c r="AT37" i="2"/>
  <c r="W13" i="1" s="1"/>
  <c r="X13" i="1" s="1"/>
  <c r="T38" i="2"/>
  <c r="AA38" i="2"/>
  <c r="E12" i="1" s="1"/>
  <c r="AS38" i="2"/>
  <c r="T48" i="2"/>
  <c r="AA48" i="2"/>
  <c r="E15" i="1" s="1"/>
  <c r="AS48" i="2"/>
  <c r="AB49" i="2"/>
  <c r="AA50" i="2"/>
  <c r="AR50" i="2"/>
  <c r="AA51" i="2"/>
  <c r="E16" i="1" s="1"/>
  <c r="U16" i="1"/>
  <c r="V16" i="1" s="1"/>
  <c r="AS51" i="2"/>
  <c r="K16" i="1" s="1"/>
  <c r="T52" i="2"/>
  <c r="AA52" i="2"/>
  <c r="E17" i="1" s="1"/>
  <c r="AS52" i="2"/>
  <c r="T53" i="2"/>
  <c r="AA53" i="2"/>
  <c r="E18" i="1" s="1"/>
  <c r="AR53" i="2"/>
  <c r="R53" i="2" s="1"/>
  <c r="Q18" i="1" s="1"/>
  <c r="R18" i="1" s="1"/>
  <c r="AT53" i="2"/>
  <c r="W18" i="1" s="1"/>
  <c r="X18" i="1" s="1"/>
  <c r="Q54" i="2"/>
  <c r="S54" i="2"/>
  <c r="W54" i="2"/>
  <c r="AB54" i="2"/>
  <c r="I19" i="1" s="1"/>
  <c r="J19" i="1" s="1"/>
  <c r="AR54" i="2"/>
  <c r="R54" i="2" s="1"/>
  <c r="Q19" i="1" s="1"/>
  <c r="AT54" i="2"/>
  <c r="W19" i="1" s="1"/>
  <c r="X19" i="1" s="1"/>
  <c r="Q55" i="2"/>
  <c r="S55" i="2"/>
  <c r="W55" i="2"/>
  <c r="AB55" i="2"/>
  <c r="I20" i="1" s="1"/>
  <c r="J20" i="1" s="1"/>
  <c r="AR55" i="2"/>
  <c r="R55" i="2" s="1"/>
  <c r="Q20" i="1" s="1"/>
  <c r="AT55" i="2"/>
  <c r="W20" i="1" s="1"/>
  <c r="X20" i="1" s="1"/>
  <c r="Q67" i="2"/>
  <c r="M21" i="1" s="1"/>
  <c r="S67" i="2"/>
  <c r="AS67" i="2"/>
  <c r="K21" i="1" s="1"/>
  <c r="L21" i="1" s="1"/>
  <c r="F76" i="2"/>
  <c r="T76" i="2"/>
  <c r="AA76" i="2"/>
  <c r="T82" i="2"/>
  <c r="AA82" i="2"/>
  <c r="AA83" i="2"/>
  <c r="T84" i="2"/>
  <c r="AA84" i="2"/>
  <c r="T85" i="2"/>
  <c r="AA85" i="2"/>
  <c r="H87" i="2"/>
  <c r="J87" i="2"/>
  <c r="Q89" i="2"/>
  <c r="S89" i="2"/>
  <c r="W89" i="2"/>
  <c r="AB89" i="2"/>
  <c r="I24" i="1" s="1"/>
  <c r="AR89" i="2"/>
  <c r="R89" i="2" s="1"/>
  <c r="AT89" i="2"/>
  <c r="AA91" i="2"/>
  <c r="AS91" i="2"/>
  <c r="W92" i="2"/>
  <c r="AA92" i="2"/>
  <c r="AS92" i="2"/>
  <c r="Q93" i="2"/>
  <c r="AA93" i="2"/>
  <c r="AR93" i="2"/>
  <c r="R93" i="2" s="1"/>
  <c r="R95" i="2" s="1"/>
  <c r="AT93" i="2"/>
  <c r="AB94" i="2"/>
  <c r="AS94" i="2"/>
  <c r="H244" i="2"/>
  <c r="H246" i="2" s="1"/>
  <c r="H248" i="2" s="1"/>
  <c r="H206" i="2"/>
  <c r="H204" i="2"/>
  <c r="J244" i="2"/>
  <c r="J246" i="2" s="1"/>
  <c r="J248" i="2" s="1"/>
  <c r="J205" i="2"/>
  <c r="L244" i="2"/>
  <c r="L246" i="2" s="1"/>
  <c r="L248" i="2" s="1"/>
  <c r="L204" i="2"/>
  <c r="N244" i="2"/>
  <c r="N246" i="2" s="1"/>
  <c r="N205" i="2"/>
  <c r="P244" i="2"/>
  <c r="P246" i="2" s="1"/>
  <c r="P206" i="2"/>
  <c r="P204" i="2"/>
  <c r="T95" i="2"/>
  <c r="AA95" i="2"/>
  <c r="E25" i="1" s="1"/>
  <c r="AS95" i="2"/>
  <c r="K25" i="1" s="1"/>
  <c r="T98" i="2"/>
  <c r="AA98" i="2"/>
  <c r="E26" i="1" s="1"/>
  <c r="AS98" i="2"/>
  <c r="Q99" i="2"/>
  <c r="S99" i="2"/>
  <c r="W99" i="2"/>
  <c r="AB99" i="2"/>
  <c r="I27" i="1" s="1"/>
  <c r="AR99" i="2"/>
  <c r="R99" i="2" s="1"/>
  <c r="Q27" i="1" s="1"/>
  <c r="AT99" i="2"/>
  <c r="W27" i="1" s="1"/>
  <c r="T100" i="2"/>
  <c r="AA100" i="2"/>
  <c r="E28" i="1" s="1"/>
  <c r="U28" i="1"/>
  <c r="V28" i="1" s="1"/>
  <c r="AS100" i="2"/>
  <c r="K28" i="1" s="1"/>
  <c r="Q101" i="2"/>
  <c r="S101" i="2"/>
  <c r="W101" i="2"/>
  <c r="AB101" i="2"/>
  <c r="I29" i="1" s="1"/>
  <c r="J29" i="1" s="1"/>
  <c r="AR101" i="2"/>
  <c r="R101" i="2" s="1"/>
  <c r="Q29" i="1" s="1"/>
  <c r="AT101" i="2"/>
  <c r="W29" i="1" s="1"/>
  <c r="X29" i="1" s="1"/>
  <c r="I213" i="2"/>
  <c r="K213" i="2"/>
  <c r="K214" i="2"/>
  <c r="M213" i="2"/>
  <c r="O213" i="2"/>
  <c r="O214" i="2"/>
  <c r="S102" i="2"/>
  <c r="AB102" i="2"/>
  <c r="AR102" i="2"/>
  <c r="T104" i="2"/>
  <c r="AA104" i="2"/>
  <c r="E32" i="1" s="1"/>
  <c r="AS104" i="2"/>
  <c r="Q105" i="2"/>
  <c r="S105" i="2"/>
  <c r="W105" i="2"/>
  <c r="AB105" i="2"/>
  <c r="I33" i="1" s="1"/>
  <c r="J33" i="1" s="1"/>
  <c r="AR105" i="2"/>
  <c r="R105" i="2" s="1"/>
  <c r="Q33" i="1" s="1"/>
  <c r="AT105" i="2"/>
  <c r="W33" i="1" s="1"/>
  <c r="X33" i="1" s="1"/>
  <c r="Q106" i="2"/>
  <c r="S106" i="2"/>
  <c r="W106" i="2"/>
  <c r="AB106" i="2"/>
  <c r="I34" i="1" s="1"/>
  <c r="J34" i="1" s="1"/>
  <c r="AR106" i="2"/>
  <c r="R106" i="2" s="1"/>
  <c r="Q34" i="1" s="1"/>
  <c r="AT106" i="2"/>
  <c r="W34" i="1" s="1"/>
  <c r="X34" i="1" s="1"/>
  <c r="T107" i="2"/>
  <c r="AA107" i="2"/>
  <c r="E35" i="1" s="1"/>
  <c r="U35" i="1"/>
  <c r="V35" i="1" s="1"/>
  <c r="AS107" i="2"/>
  <c r="K35" i="1" s="1"/>
  <c r="Q108" i="2"/>
  <c r="S108" i="2"/>
  <c r="W108" i="2"/>
  <c r="AB108" i="2"/>
  <c r="I36" i="1" s="1"/>
  <c r="J36" i="1" s="1"/>
  <c r="AR108" i="2"/>
  <c r="R108" i="2" s="1"/>
  <c r="Q36" i="1" s="1"/>
  <c r="AT108" i="2"/>
  <c r="W36" i="1" s="1"/>
  <c r="X36" i="1" s="1"/>
  <c r="T109" i="2"/>
  <c r="AA109" i="2"/>
  <c r="E37" i="1" s="1"/>
  <c r="U37" i="1"/>
  <c r="V37" i="1" s="1"/>
  <c r="AS109" i="2"/>
  <c r="K37" i="1" s="1"/>
  <c r="Q110" i="2"/>
  <c r="S110" i="2"/>
  <c r="W110" i="2"/>
  <c r="AB110" i="2"/>
  <c r="I38" i="1" s="1"/>
  <c r="J38" i="1" s="1"/>
  <c r="AR110" i="2"/>
  <c r="R110" i="2" s="1"/>
  <c r="Q38" i="1" s="1"/>
  <c r="AT110" i="2"/>
  <c r="W38" i="1" s="1"/>
  <c r="X38" i="1" s="1"/>
  <c r="T111" i="2"/>
  <c r="AA111" i="2"/>
  <c r="E39" i="1" s="1"/>
  <c r="U39" i="1"/>
  <c r="V39" i="1" s="1"/>
  <c r="AS111" i="2"/>
  <c r="K39" i="1" s="1"/>
  <c r="T112" i="2"/>
  <c r="AA112" i="2"/>
  <c r="E40" i="1" s="1"/>
  <c r="U40" i="1"/>
  <c r="V40" i="1" s="1"/>
  <c r="AS112" i="2"/>
  <c r="K40" i="1" s="1"/>
  <c r="Q113" i="2"/>
  <c r="S113" i="2"/>
  <c r="W113" i="2"/>
  <c r="AB113" i="2"/>
  <c r="I41" i="1" s="1"/>
  <c r="J41" i="1" s="1"/>
  <c r="AR113" i="2"/>
  <c r="R113" i="2" s="1"/>
  <c r="Q41" i="1" s="1"/>
  <c r="AT113" i="2"/>
  <c r="W41" i="1" s="1"/>
  <c r="X41" i="1" s="1"/>
  <c r="S114" i="2"/>
  <c r="AB114" i="2"/>
  <c r="AR114" i="2"/>
  <c r="T116" i="2"/>
  <c r="AA116" i="2"/>
  <c r="E43" i="1" s="1"/>
  <c r="AS116" i="2"/>
  <c r="Q117" i="2"/>
  <c r="S117" i="2"/>
  <c r="W117" i="2"/>
  <c r="AB117" i="2"/>
  <c r="I44" i="1" s="1"/>
  <c r="J44" i="1" s="1"/>
  <c r="AR117" i="2"/>
  <c r="R117" i="2" s="1"/>
  <c r="Q44" i="1" s="1"/>
  <c r="AT117" i="2"/>
  <c r="W44" i="1" s="1"/>
  <c r="X44" i="1" s="1"/>
  <c r="T118" i="2"/>
  <c r="AA118" i="2"/>
  <c r="E45" i="1" s="1"/>
  <c r="U45" i="1"/>
  <c r="V45" i="1" s="1"/>
  <c r="AS118" i="2"/>
  <c r="K45" i="1" s="1"/>
  <c r="Q119" i="2"/>
  <c r="S119" i="2"/>
  <c r="W119" i="2"/>
  <c r="AB119" i="2"/>
  <c r="I46" i="1" s="1"/>
  <c r="J46" i="1" s="1"/>
  <c r="AR119" i="2"/>
  <c r="R119" i="2" s="1"/>
  <c r="Q46" i="1" s="1"/>
  <c r="AT119" i="2"/>
  <c r="W46" i="1" s="1"/>
  <c r="X46" i="1" s="1"/>
  <c r="T120" i="2"/>
  <c r="AA120" i="2"/>
  <c r="E47" i="1" s="1"/>
  <c r="U47" i="1"/>
  <c r="V47" i="1" s="1"/>
  <c r="AS120" i="2"/>
  <c r="K47" i="1" s="1"/>
  <c r="T121" i="2"/>
  <c r="W121" i="2"/>
  <c r="AA121" i="2"/>
  <c r="AR121" i="2"/>
  <c r="T122" i="2"/>
  <c r="AA122" i="2"/>
  <c r="Q124" i="2"/>
  <c r="S124" i="2"/>
  <c r="W124" i="2"/>
  <c r="AB124" i="2"/>
  <c r="I49" i="1" s="1"/>
  <c r="AR124" i="2"/>
  <c r="R124" i="2" s="1"/>
  <c r="AT124" i="2"/>
  <c r="T125" i="2"/>
  <c r="AA125" i="2"/>
  <c r="E50" i="1" s="1"/>
  <c r="U50" i="1"/>
  <c r="V50" i="1" s="1"/>
  <c r="AS125" i="2"/>
  <c r="K50" i="1" s="1"/>
  <c r="K52" i="1" s="1"/>
  <c r="Q126" i="2"/>
  <c r="S126" i="2"/>
  <c r="W126" i="2"/>
  <c r="AB126" i="2"/>
  <c r="I51" i="1" s="1"/>
  <c r="J51" i="1" s="1"/>
  <c r="AR126" i="2"/>
  <c r="R126" i="2" s="1"/>
  <c r="Q51" i="1" s="1"/>
  <c r="AT126" i="2"/>
  <c r="W51" i="1" s="1"/>
  <c r="X51" i="1" s="1"/>
  <c r="S127" i="2"/>
  <c r="AB127" i="2"/>
  <c r="AR127" i="2"/>
  <c r="Q129" i="2"/>
  <c r="S129" i="2"/>
  <c r="W129" i="2"/>
  <c r="AB129" i="2"/>
  <c r="I53" i="1" s="1"/>
  <c r="AR129" i="2"/>
  <c r="R129" i="2" s="1"/>
  <c r="AT129" i="2"/>
  <c r="Q130" i="2"/>
  <c r="S130" i="2"/>
  <c r="W130" i="2"/>
  <c r="AB130" i="2"/>
  <c r="I54" i="1" s="1"/>
  <c r="J54" i="1" s="1"/>
  <c r="AR130" i="2"/>
  <c r="R130" i="2" s="1"/>
  <c r="Q54" i="1" s="1"/>
  <c r="AT130" i="2"/>
  <c r="W54" i="1" s="1"/>
  <c r="X54" i="1" s="1"/>
  <c r="Q131" i="2"/>
  <c r="S131" i="2"/>
  <c r="W131" i="2"/>
  <c r="AB131" i="2"/>
  <c r="I55" i="1" s="1"/>
  <c r="J55" i="1" s="1"/>
  <c r="AR131" i="2"/>
  <c r="R131" i="2" s="1"/>
  <c r="Q55" i="1" s="1"/>
  <c r="AT131" i="2"/>
  <c r="W55" i="1" s="1"/>
  <c r="X55" i="1" s="1"/>
  <c r="S132" i="2"/>
  <c r="W132" i="2"/>
  <c r="AB132" i="2"/>
  <c r="AR132" i="2"/>
  <c r="AR134" i="2"/>
  <c r="AR136" i="2"/>
  <c r="T139" i="2"/>
  <c r="X175" i="2"/>
  <c r="AA139" i="2"/>
  <c r="E62" i="1" s="1"/>
  <c r="AS139" i="2"/>
  <c r="AA141" i="2"/>
  <c r="E63" i="1" s="1"/>
  <c r="AR141" i="2"/>
  <c r="E147" i="2"/>
  <c r="E175" i="2" s="1"/>
  <c r="G147" i="2"/>
  <c r="T147" i="2" s="1"/>
  <c r="T143" i="2"/>
  <c r="AA143" i="2"/>
  <c r="AC147" i="2"/>
  <c r="U64" i="1" s="1"/>
  <c r="V64" i="1" s="1"/>
  <c r="AS143" i="2"/>
  <c r="Q144" i="2"/>
  <c r="S144" i="2"/>
  <c r="W144" i="2"/>
  <c r="AB144" i="2"/>
  <c r="AR144" i="2"/>
  <c r="R144" i="2" s="1"/>
  <c r="AT144" i="2"/>
  <c r="T145" i="2"/>
  <c r="W145" i="2"/>
  <c r="AA145" i="2"/>
  <c r="AS145" i="2"/>
  <c r="Q146" i="2"/>
  <c r="S146" i="2"/>
  <c r="W146" i="2"/>
  <c r="AB146" i="2"/>
  <c r="AR146" i="2"/>
  <c r="R146" i="2" s="1"/>
  <c r="AT146" i="2"/>
  <c r="AT147" i="2" s="1"/>
  <c r="S149" i="2"/>
  <c r="AR149" i="2"/>
  <c r="R149" i="2" s="1"/>
  <c r="AU159" i="2"/>
  <c r="AU175" i="2" s="1"/>
  <c r="AU177" i="2" s="1"/>
  <c r="W150" i="2"/>
  <c r="AA150" i="2"/>
  <c r="AS150" i="2"/>
  <c r="S151" i="2"/>
  <c r="W151" i="2"/>
  <c r="AR151" i="2"/>
  <c r="R151" i="2" s="1"/>
  <c r="U151" i="2" s="1"/>
  <c r="W152" i="2"/>
  <c r="AA152" i="2"/>
  <c r="AS152" i="2"/>
  <c r="S153" i="2"/>
  <c r="W153" i="2"/>
  <c r="AR153" i="2"/>
  <c r="R153" i="2" s="1"/>
  <c r="U153" i="2" s="1"/>
  <c r="W154" i="2"/>
  <c r="AA154" i="2"/>
  <c r="AS154" i="2"/>
  <c r="S155" i="2"/>
  <c r="W155" i="2"/>
  <c r="AR155" i="2"/>
  <c r="R155" i="2" s="1"/>
  <c r="U155" i="2" s="1"/>
  <c r="W156" i="2"/>
  <c r="AA156" i="2"/>
  <c r="AS156" i="2"/>
  <c r="W157" i="2"/>
  <c r="AA157" i="2"/>
  <c r="AS157" i="2"/>
  <c r="S158" i="2"/>
  <c r="AR158" i="2"/>
  <c r="R158" i="2" s="1"/>
  <c r="U158" i="2" s="1"/>
  <c r="AR159" i="2"/>
  <c r="T161" i="2"/>
  <c r="Q162" i="2"/>
  <c r="AB162" i="2"/>
  <c r="AT162" i="2"/>
  <c r="T163" i="2"/>
  <c r="Q164" i="2"/>
  <c r="AB164" i="2"/>
  <c r="AT164" i="2"/>
  <c r="T165" i="2"/>
  <c r="AR167" i="2"/>
  <c r="T169" i="2"/>
  <c r="AC173" i="2"/>
  <c r="U67" i="1" s="1"/>
  <c r="V67" i="1" s="1"/>
  <c r="Q170" i="2"/>
  <c r="AB170" i="2"/>
  <c r="AT170" i="2"/>
  <c r="T171" i="2"/>
  <c r="Q172" i="2"/>
  <c r="AB172" i="2"/>
  <c r="AT172" i="2"/>
  <c r="S173" i="2"/>
  <c r="AB173" i="2"/>
  <c r="I67" i="1" s="1"/>
  <c r="AB175" i="2"/>
  <c r="AR177" i="2"/>
  <c r="AR179" i="2"/>
  <c r="AR184" i="2"/>
  <c r="G249" i="2"/>
  <c r="F251" i="2"/>
  <c r="Q191" i="2"/>
  <c r="AB191" i="2"/>
  <c r="Q192" i="2"/>
  <c r="U192" i="2" s="1"/>
  <c r="AB192" i="2"/>
  <c r="AB193" i="2"/>
  <c r="AB194" i="2"/>
  <c r="S195" i="2"/>
  <c r="AR195" i="2"/>
  <c r="AT201" i="2"/>
  <c r="W112" i="1" s="1"/>
  <c r="T202" i="2"/>
  <c r="J204" i="2"/>
  <c r="H205" i="2"/>
  <c r="P205" i="2"/>
  <c r="AR209" i="2"/>
  <c r="R209" i="2" s="1"/>
  <c r="M214" i="2"/>
  <c r="AA223" i="2"/>
  <c r="E84" i="1" s="1"/>
  <c r="Q234" i="2"/>
  <c r="P253" i="2"/>
  <c r="I249" i="2"/>
  <c r="H251" i="2"/>
  <c r="M249" i="2"/>
  <c r="L251" i="2"/>
  <c r="N250" i="2"/>
  <c r="N196" i="2"/>
  <c r="P250" i="2"/>
  <c r="P251" i="2" s="1"/>
  <c r="P196" i="2"/>
  <c r="E251" i="2"/>
  <c r="G251" i="2"/>
  <c r="I251" i="2"/>
  <c r="K251" i="2"/>
  <c r="M251" i="2"/>
  <c r="R245" i="2" l="1"/>
  <c r="X177" i="2"/>
  <c r="O177" i="2"/>
  <c r="E177" i="2"/>
  <c r="U53" i="2"/>
  <c r="P256" i="2"/>
  <c r="R147" i="2"/>
  <c r="AR254" i="2"/>
  <c r="AR256" i="2" s="1"/>
  <c r="AR257" i="2" s="1"/>
  <c r="R195" i="2"/>
  <c r="U202" i="2"/>
  <c r="AU136" i="2"/>
  <c r="C99" i="3"/>
  <c r="F99" i="3" s="1"/>
  <c r="F4" i="3"/>
  <c r="C5" i="3"/>
  <c r="I8" i="1"/>
  <c r="I10" i="1" s="1"/>
  <c r="I110" i="1" s="1"/>
  <c r="I95" i="1"/>
  <c r="D4" i="3"/>
  <c r="D99" i="3" s="1"/>
  <c r="G99" i="3" s="1"/>
  <c r="Q42" i="1"/>
  <c r="Q30" i="1"/>
  <c r="O80" i="1"/>
  <c r="I52" i="1"/>
  <c r="I42" i="1"/>
  <c r="I30" i="1"/>
  <c r="I68" i="1"/>
  <c r="W64" i="1"/>
  <c r="X64" i="1" s="1"/>
  <c r="Q64" i="1"/>
  <c r="G78" i="1"/>
  <c r="G80" i="1"/>
  <c r="L84" i="1"/>
  <c r="J84" i="1"/>
  <c r="H84" i="1"/>
  <c r="U191" i="2"/>
  <c r="Q195" i="2"/>
  <c r="U195" i="2" s="1"/>
  <c r="U172" i="2"/>
  <c r="Y172" i="2"/>
  <c r="U162" i="2"/>
  <c r="Y162" i="2"/>
  <c r="R159" i="2"/>
  <c r="Q65" i="1" s="1"/>
  <c r="Y144" i="2"/>
  <c r="U144" i="2"/>
  <c r="V147" i="2"/>
  <c r="W143" i="2"/>
  <c r="U62" i="1"/>
  <c r="Y131" i="2"/>
  <c r="U131" i="2"/>
  <c r="M55" i="1"/>
  <c r="Y130" i="2"/>
  <c r="U130" i="2"/>
  <c r="M54" i="1"/>
  <c r="R132" i="2"/>
  <c r="Q53" i="1"/>
  <c r="Q56" i="1" s="1"/>
  <c r="Q132" i="2"/>
  <c r="Y129" i="2"/>
  <c r="U129" i="2"/>
  <c r="M53" i="1"/>
  <c r="Y126" i="2"/>
  <c r="U126" i="2"/>
  <c r="M51" i="1"/>
  <c r="W125" i="2"/>
  <c r="G50" i="1"/>
  <c r="G52" i="1" s="1"/>
  <c r="AT127" i="2"/>
  <c r="W49" i="1"/>
  <c r="L47" i="1"/>
  <c r="J47" i="1"/>
  <c r="Y119" i="2"/>
  <c r="U119" i="2"/>
  <c r="M46" i="1"/>
  <c r="G45" i="1"/>
  <c r="W118" i="2"/>
  <c r="AS122" i="2"/>
  <c r="K43" i="1"/>
  <c r="K48" i="1" s="1"/>
  <c r="E48" i="1"/>
  <c r="L43" i="1"/>
  <c r="J43" i="1"/>
  <c r="Y113" i="2"/>
  <c r="U113" i="2"/>
  <c r="M41" i="1"/>
  <c r="G40" i="1"/>
  <c r="W112" i="2"/>
  <c r="L39" i="1"/>
  <c r="J39" i="1"/>
  <c r="Y110" i="2"/>
  <c r="U110" i="2"/>
  <c r="M38" i="1"/>
  <c r="W109" i="2"/>
  <c r="G37" i="1"/>
  <c r="L35" i="1"/>
  <c r="J35" i="1"/>
  <c r="Y106" i="2"/>
  <c r="U106" i="2"/>
  <c r="M34" i="1"/>
  <c r="Y105" i="2"/>
  <c r="U105" i="2"/>
  <c r="M33" i="1"/>
  <c r="AC114" i="2"/>
  <c r="U32" i="1"/>
  <c r="G32" i="1"/>
  <c r="V114" i="2"/>
  <c r="W114" i="2" s="1"/>
  <c r="W104" i="2"/>
  <c r="L28" i="1"/>
  <c r="J28" i="1"/>
  <c r="Y99" i="2"/>
  <c r="U99" i="2"/>
  <c r="M27" i="1"/>
  <c r="AC102" i="2"/>
  <c r="U26" i="1"/>
  <c r="V102" i="2"/>
  <c r="W102" i="2" s="1"/>
  <c r="W98" i="2"/>
  <c r="G26" i="1"/>
  <c r="W24" i="1"/>
  <c r="X24" i="1" s="1"/>
  <c r="F230" i="2"/>
  <c r="F87" i="2"/>
  <c r="AB76" i="2"/>
  <c r="L18" i="1"/>
  <c r="J18" i="1"/>
  <c r="H18" i="1"/>
  <c r="AS84" i="2"/>
  <c r="K17" i="1"/>
  <c r="J17" i="1"/>
  <c r="L17" i="1"/>
  <c r="W51" i="2"/>
  <c r="G16" i="1"/>
  <c r="AS85" i="2"/>
  <c r="K15" i="1"/>
  <c r="L15" i="1"/>
  <c r="J15" i="1"/>
  <c r="AC83" i="2"/>
  <c r="U12" i="1"/>
  <c r="V83" i="2"/>
  <c r="W83" i="2" s="1"/>
  <c r="W38" i="2"/>
  <c r="G12" i="1"/>
  <c r="AT76" i="2"/>
  <c r="AT82" i="2"/>
  <c r="W11" i="1"/>
  <c r="I124" i="1"/>
  <c r="I23" i="1"/>
  <c r="J11" i="1"/>
  <c r="L9" i="1"/>
  <c r="J9" i="1"/>
  <c r="E8" i="1"/>
  <c r="J6" i="1"/>
  <c r="V159" i="2"/>
  <c r="Y150" i="2"/>
  <c r="U150" i="2"/>
  <c r="Y154" i="2"/>
  <c r="U154" i="2"/>
  <c r="Y161" i="2"/>
  <c r="U161" i="2"/>
  <c r="Q167" i="2"/>
  <c r="Y165" i="2"/>
  <c r="U165" i="2"/>
  <c r="L66" i="1"/>
  <c r="J66" i="1"/>
  <c r="AT173" i="2"/>
  <c r="W67" i="1" s="1"/>
  <c r="X67" i="1" s="1"/>
  <c r="Y171" i="2"/>
  <c r="U171" i="2"/>
  <c r="L67" i="1"/>
  <c r="J67" i="1"/>
  <c r="V195" i="2"/>
  <c r="W195" i="2" s="1"/>
  <c r="W191" i="2"/>
  <c r="W121" i="1"/>
  <c r="W115" i="1"/>
  <c r="M121" i="1"/>
  <c r="M122" i="1" s="1"/>
  <c r="E121" i="1"/>
  <c r="L113" i="1"/>
  <c r="J113" i="1"/>
  <c r="H113" i="1"/>
  <c r="S109" i="1"/>
  <c r="Q121" i="1"/>
  <c r="Q122" i="1" s="1"/>
  <c r="K121" i="1"/>
  <c r="W109" i="1"/>
  <c r="U201" i="2"/>
  <c r="Q200" i="2"/>
  <c r="U200" i="2" s="1"/>
  <c r="V167" i="2"/>
  <c r="K218" i="2"/>
  <c r="N177" i="2"/>
  <c r="N220" i="2" s="1"/>
  <c r="N136" i="2"/>
  <c r="U120" i="2"/>
  <c r="M47" i="1"/>
  <c r="Y120" i="2"/>
  <c r="I48" i="1"/>
  <c r="U111" i="2"/>
  <c r="Y111" i="2"/>
  <c r="M39" i="1"/>
  <c r="U107" i="2"/>
  <c r="Y107" i="2"/>
  <c r="M35" i="1"/>
  <c r="Q114" i="2"/>
  <c r="U104" i="2"/>
  <c r="M32" i="1"/>
  <c r="Y104" i="2"/>
  <c r="U100" i="2"/>
  <c r="Y100" i="2"/>
  <c r="M28" i="1"/>
  <c r="Q102" i="2"/>
  <c r="U98" i="2"/>
  <c r="Y98" i="2"/>
  <c r="M26" i="1"/>
  <c r="E136" i="2"/>
  <c r="E230" i="2"/>
  <c r="E87" i="2"/>
  <c r="AS76" i="2"/>
  <c r="V76" i="2"/>
  <c r="X62" i="1"/>
  <c r="R15" i="1"/>
  <c r="P15" i="1"/>
  <c r="O124" i="1"/>
  <c r="O78" i="1" s="1"/>
  <c r="O23" i="1"/>
  <c r="Y145" i="2"/>
  <c r="U145" i="2"/>
  <c r="Q147" i="2"/>
  <c r="Y143" i="2"/>
  <c r="U143" i="2"/>
  <c r="K177" i="2"/>
  <c r="K220" i="2" s="1"/>
  <c r="R244" i="2"/>
  <c r="R246" i="2" s="1"/>
  <c r="Q25" i="1"/>
  <c r="F244" i="2"/>
  <c r="F246" i="2" s="1"/>
  <c r="F205" i="2"/>
  <c r="F134" i="2"/>
  <c r="F136" i="2" s="1"/>
  <c r="F206" i="2" s="1"/>
  <c r="AB95" i="2"/>
  <c r="I25" i="1" s="1"/>
  <c r="F204" i="2"/>
  <c r="S204" i="2" s="1"/>
  <c r="S83" i="2"/>
  <c r="G86" i="2"/>
  <c r="Y38" i="2"/>
  <c r="U38" i="2"/>
  <c r="M12" i="1"/>
  <c r="AU86" i="2"/>
  <c r="E229" i="2"/>
  <c r="Q21" i="2"/>
  <c r="W48" i="1"/>
  <c r="X48" i="1" s="1"/>
  <c r="P257" i="2"/>
  <c r="L231" i="2"/>
  <c r="L209" i="2"/>
  <c r="L184" i="2"/>
  <c r="L179" i="2"/>
  <c r="H231" i="2"/>
  <c r="H209" i="2"/>
  <c r="H184" i="2"/>
  <c r="H179" i="2"/>
  <c r="V127" i="2"/>
  <c r="W127" i="2" s="1"/>
  <c r="S95" i="2"/>
  <c r="E205" i="2"/>
  <c r="Y85" i="2"/>
  <c r="U85" i="2"/>
  <c r="T57" i="1"/>
  <c r="S58" i="1"/>
  <c r="S59" i="1"/>
  <c r="S72" i="1"/>
  <c r="R102" i="2"/>
  <c r="AT84" i="2"/>
  <c r="W42" i="1"/>
  <c r="X42" i="1" s="1"/>
  <c r="E42" i="1"/>
  <c r="M247" i="2"/>
  <c r="E247" i="2"/>
  <c r="O249" i="2"/>
  <c r="O248" i="2" s="1"/>
  <c r="N251" i="2"/>
  <c r="F247" i="2"/>
  <c r="U170" i="2"/>
  <c r="Y170" i="2"/>
  <c r="U164" i="2"/>
  <c r="Y164" i="2"/>
  <c r="AC167" i="2"/>
  <c r="U66" i="1" s="1"/>
  <c r="V66" i="1" s="1"/>
  <c r="W149" i="2"/>
  <c r="AA147" i="2"/>
  <c r="E64" i="1" s="1"/>
  <c r="Y146" i="2"/>
  <c r="U146" i="2"/>
  <c r="AS147" i="2"/>
  <c r="K64" i="1" s="1"/>
  <c r="E218" i="2"/>
  <c r="E220" i="2"/>
  <c r="L63" i="1"/>
  <c r="J63" i="1"/>
  <c r="H63" i="1"/>
  <c r="K62" i="1"/>
  <c r="L62" i="1" s="1"/>
  <c r="J62" i="1"/>
  <c r="E68" i="1"/>
  <c r="W139" i="2"/>
  <c r="G62" i="1"/>
  <c r="H62" i="1" s="1"/>
  <c r="AT132" i="2"/>
  <c r="W53" i="1"/>
  <c r="I56" i="1"/>
  <c r="J53" i="1"/>
  <c r="L50" i="1"/>
  <c r="J50" i="1"/>
  <c r="H50" i="1"/>
  <c r="R127" i="2"/>
  <c r="Q49" i="1"/>
  <c r="Q52" i="1" s="1"/>
  <c r="Q127" i="2"/>
  <c r="Y124" i="2"/>
  <c r="U124" i="2"/>
  <c r="M49" i="1"/>
  <c r="G47" i="1"/>
  <c r="H47" i="1" s="1"/>
  <c r="W120" i="2"/>
  <c r="L45" i="1"/>
  <c r="J45" i="1"/>
  <c r="H45" i="1"/>
  <c r="Y117" i="2"/>
  <c r="U117" i="2"/>
  <c r="M44" i="1"/>
  <c r="AC122" i="2"/>
  <c r="U43" i="1"/>
  <c r="V122" i="2"/>
  <c r="W122" i="2" s="1"/>
  <c r="G43" i="1"/>
  <c r="G48" i="1" s="1"/>
  <c r="W116" i="2"/>
  <c r="J40" i="1"/>
  <c r="H40" i="1"/>
  <c r="L40" i="1"/>
  <c r="W111" i="2"/>
  <c r="G39" i="1"/>
  <c r="H39" i="1" s="1"/>
  <c r="L37" i="1"/>
  <c r="J37" i="1"/>
  <c r="H37" i="1"/>
  <c r="Y108" i="2"/>
  <c r="U108" i="2"/>
  <c r="M36" i="1"/>
  <c r="W107" i="2"/>
  <c r="G35" i="1"/>
  <c r="H35" i="1" s="1"/>
  <c r="K32" i="1"/>
  <c r="K42" i="1" s="1"/>
  <c r="AS114" i="2"/>
  <c r="L32" i="1"/>
  <c r="H32" i="1"/>
  <c r="J32" i="1"/>
  <c r="Y101" i="2"/>
  <c r="U101" i="2"/>
  <c r="M29" i="1"/>
  <c r="W100" i="2"/>
  <c r="G28" i="1"/>
  <c r="H28" i="1" s="1"/>
  <c r="X27" i="1"/>
  <c r="W30" i="1"/>
  <c r="AS102" i="2"/>
  <c r="K26" i="1"/>
  <c r="K30" i="1" s="1"/>
  <c r="J26" i="1"/>
  <c r="H26" i="1"/>
  <c r="E30" i="1"/>
  <c r="L25" i="1"/>
  <c r="J25" i="1"/>
  <c r="P248" i="2"/>
  <c r="N248" i="2"/>
  <c r="L206" i="2"/>
  <c r="AC95" i="2"/>
  <c r="V95" i="2"/>
  <c r="W91" i="2"/>
  <c r="Q24" i="1"/>
  <c r="Y89" i="2"/>
  <c r="U89" i="2"/>
  <c r="M24" i="1"/>
  <c r="T83" i="2"/>
  <c r="R21" i="1"/>
  <c r="P21" i="1"/>
  <c r="Y55" i="2"/>
  <c r="U55" i="2"/>
  <c r="M20" i="1"/>
  <c r="Y54" i="2"/>
  <c r="M19" i="1"/>
  <c r="AC84" i="2"/>
  <c r="U17" i="1"/>
  <c r="V17" i="1" s="1"/>
  <c r="V84" i="2"/>
  <c r="W84" i="2" s="1"/>
  <c r="W52" i="2"/>
  <c r="G17" i="1"/>
  <c r="H17" i="1" s="1"/>
  <c r="L16" i="1"/>
  <c r="J16" i="1"/>
  <c r="H16" i="1"/>
  <c r="AC85" i="2"/>
  <c r="AC86" i="2" s="1"/>
  <c r="U15" i="1"/>
  <c r="V15" i="1" s="1"/>
  <c r="V85" i="2"/>
  <c r="W85" i="2" s="1"/>
  <c r="W48" i="2"/>
  <c r="G15" i="1"/>
  <c r="H15" i="1" s="1"/>
  <c r="AS83" i="2"/>
  <c r="K12" i="1"/>
  <c r="K23" i="1" s="1"/>
  <c r="E37" i="3" s="1"/>
  <c r="J12" i="1"/>
  <c r="E23" i="1"/>
  <c r="F65" i="1" s="1"/>
  <c r="Y37" i="2"/>
  <c r="U37" i="2"/>
  <c r="Q82" i="2"/>
  <c r="M13" i="1"/>
  <c r="R76" i="2"/>
  <c r="Q11" i="1"/>
  <c r="Y36" i="2"/>
  <c r="U36" i="2"/>
  <c r="M11" i="1"/>
  <c r="Q83" i="2"/>
  <c r="Q76" i="2"/>
  <c r="W20" i="2"/>
  <c r="G9" i="1"/>
  <c r="AS21" i="2"/>
  <c r="K6" i="1"/>
  <c r="AC21" i="2"/>
  <c r="U6" i="1"/>
  <c r="V19" i="2"/>
  <c r="W12" i="2"/>
  <c r="S147" i="2"/>
  <c r="AS159" i="2"/>
  <c r="K65" i="1" s="1"/>
  <c r="AT159" i="2"/>
  <c r="W65" i="1" s="1"/>
  <c r="X65" i="1" s="1"/>
  <c r="Y152" i="2"/>
  <c r="U152" i="2"/>
  <c r="Y156" i="2"/>
  <c r="U156" i="2"/>
  <c r="Y157" i="2"/>
  <c r="U157" i="2"/>
  <c r="L65" i="1"/>
  <c r="J65" i="1"/>
  <c r="AT167" i="2"/>
  <c r="W66" i="1" s="1"/>
  <c r="X66" i="1" s="1"/>
  <c r="Y163" i="2"/>
  <c r="U163" i="2"/>
  <c r="Y169" i="2"/>
  <c r="U169" i="2"/>
  <c r="Q173" i="2"/>
  <c r="R173" i="2"/>
  <c r="Q67" i="1" s="1"/>
  <c r="I121" i="1"/>
  <c r="S213" i="2"/>
  <c r="AR223" i="2"/>
  <c r="Q84" i="1" s="1"/>
  <c r="R84" i="1" s="1"/>
  <c r="R224" i="2"/>
  <c r="R223" i="2" s="1"/>
  <c r="I120" i="1"/>
  <c r="I111" i="1"/>
  <c r="K120" i="1"/>
  <c r="K122" i="1" s="1"/>
  <c r="AS246" i="2"/>
  <c r="O220" i="2"/>
  <c r="O218" i="2"/>
  <c r="Q159" i="2"/>
  <c r="Y149" i="2"/>
  <c r="U149" i="2"/>
  <c r="G175" i="2"/>
  <c r="J177" i="2"/>
  <c r="J220" i="2" s="1"/>
  <c r="J136" i="2"/>
  <c r="E52" i="1"/>
  <c r="H52" i="1" s="1"/>
  <c r="L49" i="1"/>
  <c r="J49" i="1"/>
  <c r="H49" i="1"/>
  <c r="F49" i="1"/>
  <c r="U118" i="2"/>
  <c r="M45" i="1"/>
  <c r="Y118" i="2"/>
  <c r="U116" i="2"/>
  <c r="M43" i="1"/>
  <c r="Q122" i="2"/>
  <c r="Y116" i="2"/>
  <c r="U109" i="2"/>
  <c r="Y109" i="2"/>
  <c r="M37" i="1"/>
  <c r="AT114" i="2"/>
  <c r="AT102" i="2"/>
  <c r="L24" i="1"/>
  <c r="J24" i="1"/>
  <c r="H24" i="1"/>
  <c r="F24" i="1"/>
  <c r="AS86" i="2"/>
  <c r="W82" i="2"/>
  <c r="O79" i="1"/>
  <c r="R99" i="1"/>
  <c r="M104" i="1"/>
  <c r="R104" i="1" s="1"/>
  <c r="Q48" i="1"/>
  <c r="X8" i="1"/>
  <c r="O251" i="2"/>
  <c r="O247" i="2" s="1"/>
  <c r="V173" i="2"/>
  <c r="Q175" i="2"/>
  <c r="Y139" i="2"/>
  <c r="U139" i="2"/>
  <c r="M62" i="1"/>
  <c r="F218" i="2"/>
  <c r="AC127" i="2"/>
  <c r="Y125" i="2"/>
  <c r="M50" i="1"/>
  <c r="U125" i="2"/>
  <c r="R122" i="2"/>
  <c r="R114" i="2"/>
  <c r="R134" i="2" s="1"/>
  <c r="F214" i="2"/>
  <c r="E214" i="2"/>
  <c r="M248" i="2"/>
  <c r="I248" i="2"/>
  <c r="Q95" i="2"/>
  <c r="Y91" i="2"/>
  <c r="G177" i="2"/>
  <c r="AA134" i="2"/>
  <c r="T134" i="2"/>
  <c r="O136" i="2"/>
  <c r="O219" i="2" s="1"/>
  <c r="M136" i="2"/>
  <c r="K136" i="2"/>
  <c r="K219" i="2" s="1"/>
  <c r="I136" i="2"/>
  <c r="G230" i="2"/>
  <c r="G136" i="2"/>
  <c r="S76" i="2"/>
  <c r="G87" i="2"/>
  <c r="Q245" i="2"/>
  <c r="Y52" i="2"/>
  <c r="M17" i="1"/>
  <c r="U52" i="2"/>
  <c r="AU184" i="2"/>
  <c r="AU186" i="2" s="1"/>
  <c r="AU179" i="2"/>
  <c r="AC76" i="2"/>
  <c r="X136" i="2"/>
  <c r="Y12" i="2"/>
  <c r="U12" i="2"/>
  <c r="L105" i="1"/>
  <c r="J105" i="1"/>
  <c r="L56" i="1"/>
  <c r="H56" i="1"/>
  <c r="F56" i="1"/>
  <c r="P231" i="2"/>
  <c r="P209" i="2"/>
  <c r="P184" i="2"/>
  <c r="P179" i="2"/>
  <c r="U52" i="1"/>
  <c r="V52" i="1" s="1"/>
  <c r="AT122" i="2"/>
  <c r="G248" i="2"/>
  <c r="G205" i="2"/>
  <c r="AT83" i="2"/>
  <c r="R6" i="1"/>
  <c r="P6" i="1"/>
  <c r="M105" i="1"/>
  <c r="R105" i="1" s="1"/>
  <c r="AS127" i="2"/>
  <c r="AS134" i="2" s="1"/>
  <c r="Q84" i="2"/>
  <c r="J27" i="1"/>
  <c r="AS175" i="2" l="1"/>
  <c r="AT86" i="2"/>
  <c r="AS177" i="2"/>
  <c r="AT134" i="2"/>
  <c r="F39" i="1"/>
  <c r="C37" i="3"/>
  <c r="K8" i="1"/>
  <c r="K10" i="1" s="1"/>
  <c r="K110" i="1" s="1"/>
  <c r="K111" i="1" s="1"/>
  <c r="K95" i="1"/>
  <c r="E4" i="3"/>
  <c r="H4" i="3" s="1"/>
  <c r="E10" i="1"/>
  <c r="E95" i="1"/>
  <c r="I75" i="1"/>
  <c r="D37" i="3"/>
  <c r="G4" i="3"/>
  <c r="F12" i="1"/>
  <c r="L26" i="1"/>
  <c r="F32" i="1"/>
  <c r="F66" i="1"/>
  <c r="L6" i="1"/>
  <c r="G30" i="1"/>
  <c r="F28" i="1"/>
  <c r="O81" i="1"/>
  <c r="P8" i="1"/>
  <c r="R8" i="1"/>
  <c r="M10" i="1"/>
  <c r="R10" i="1" s="1"/>
  <c r="P198" i="2"/>
  <c r="P185" i="2"/>
  <c r="X184" i="2"/>
  <c r="X179" i="2"/>
  <c r="G209" i="2"/>
  <c r="G231" i="2"/>
  <c r="G184" i="2"/>
  <c r="AA136" i="2"/>
  <c r="G179" i="2"/>
  <c r="T136" i="2"/>
  <c r="G206" i="2"/>
  <c r="G215" i="2"/>
  <c r="S136" i="2"/>
  <c r="I231" i="2"/>
  <c r="I209" i="2"/>
  <c r="I184" i="2"/>
  <c r="I179" i="2"/>
  <c r="I215" i="2"/>
  <c r="I219" i="2"/>
  <c r="I206" i="2"/>
  <c r="M231" i="2"/>
  <c r="M209" i="2"/>
  <c r="M184" i="2"/>
  <c r="M179" i="2"/>
  <c r="M219" i="2"/>
  <c r="M206" i="2"/>
  <c r="M215" i="2"/>
  <c r="T177" i="2"/>
  <c r="Q244" i="2"/>
  <c r="Q246" i="2" s="1"/>
  <c r="Q205" i="2"/>
  <c r="U205" i="2" s="1"/>
  <c r="Q204" i="2"/>
  <c r="U204" i="2" s="1"/>
  <c r="M25" i="1"/>
  <c r="Y95" i="2"/>
  <c r="U95" i="2"/>
  <c r="T218" i="2"/>
  <c r="S218" i="2"/>
  <c r="Q255" i="2"/>
  <c r="Q218" i="2"/>
  <c r="Y175" i="2"/>
  <c r="M48" i="1"/>
  <c r="R43" i="1"/>
  <c r="P43" i="1"/>
  <c r="J231" i="2"/>
  <c r="J184" i="2"/>
  <c r="J179" i="2"/>
  <c r="J209" i="2"/>
  <c r="J206" i="2"/>
  <c r="J219" i="2"/>
  <c r="J215" i="2"/>
  <c r="G219" i="2"/>
  <c r="G220" i="2"/>
  <c r="G218" i="2"/>
  <c r="T175" i="2"/>
  <c r="AA175" i="2"/>
  <c r="S175" i="2"/>
  <c r="U173" i="2"/>
  <c r="M67" i="1"/>
  <c r="Y173" i="2"/>
  <c r="V21" i="2"/>
  <c r="W21" i="2" s="1"/>
  <c r="G6" i="1"/>
  <c r="W19" i="2"/>
  <c r="Q253" i="2"/>
  <c r="Y76" i="2"/>
  <c r="U76" i="2"/>
  <c r="M124" i="1"/>
  <c r="M78" i="1" s="1"/>
  <c r="R11" i="1"/>
  <c r="M23" i="1"/>
  <c r="N19" i="1" s="1"/>
  <c r="P11" i="1"/>
  <c r="R136" i="2"/>
  <c r="Q86" i="2"/>
  <c r="Y82" i="2"/>
  <c r="U82" i="2"/>
  <c r="K86" i="1"/>
  <c r="P19" i="1"/>
  <c r="R19" i="1"/>
  <c r="R20" i="1"/>
  <c r="P20" i="1"/>
  <c r="Q134" i="2"/>
  <c r="W95" i="2"/>
  <c r="G25" i="1"/>
  <c r="V134" i="2"/>
  <c r="V136" i="2" s="1"/>
  <c r="T206" i="2"/>
  <c r="L30" i="1"/>
  <c r="J30" i="1"/>
  <c r="H30" i="1"/>
  <c r="F30" i="1"/>
  <c r="E75" i="1"/>
  <c r="R36" i="1"/>
  <c r="P36" i="1"/>
  <c r="V43" i="1"/>
  <c r="U48" i="1"/>
  <c r="V48" i="1" s="1"/>
  <c r="R44" i="1"/>
  <c r="P44" i="1"/>
  <c r="N44" i="1"/>
  <c r="Y127" i="2"/>
  <c r="U127" i="2"/>
  <c r="J68" i="1"/>
  <c r="F68" i="1"/>
  <c r="Q258" i="2"/>
  <c r="Y21" i="2"/>
  <c r="U21" i="2"/>
  <c r="R12" i="1"/>
  <c r="P12" i="1"/>
  <c r="I74" i="1"/>
  <c r="I57" i="1"/>
  <c r="I58" i="1" s="1"/>
  <c r="I69" i="1" s="1"/>
  <c r="F248" i="2"/>
  <c r="J247" i="2"/>
  <c r="Y147" i="2"/>
  <c r="U147" i="2"/>
  <c r="M64" i="1"/>
  <c r="W76" i="2"/>
  <c r="E231" i="2"/>
  <c r="E209" i="2"/>
  <c r="E184" i="2"/>
  <c r="E179" i="2"/>
  <c r="E206" i="2"/>
  <c r="E215" i="2"/>
  <c r="Q213" i="2"/>
  <c r="Y102" i="2"/>
  <c r="U102" i="2"/>
  <c r="Q214" i="2"/>
  <c r="R35" i="1"/>
  <c r="P35" i="1"/>
  <c r="R47" i="1"/>
  <c r="P47" i="1"/>
  <c r="N231" i="2"/>
  <c r="N184" i="2"/>
  <c r="N179" i="2"/>
  <c r="N209" i="2"/>
  <c r="N206" i="2"/>
  <c r="N215" i="2"/>
  <c r="N219" i="2"/>
  <c r="W111" i="1"/>
  <c r="W120" i="1"/>
  <c r="W122" i="1" s="1"/>
  <c r="W79" i="1" s="1"/>
  <c r="Y167" i="2"/>
  <c r="U167" i="2"/>
  <c r="M66" i="1"/>
  <c r="E110" i="1"/>
  <c r="E111" i="1" s="1"/>
  <c r="J10" i="1"/>
  <c r="L10" i="1"/>
  <c r="G23" i="1"/>
  <c r="F231" i="2"/>
  <c r="F184" i="2"/>
  <c r="F179" i="2"/>
  <c r="AB179" i="2" s="1"/>
  <c r="F209" i="2"/>
  <c r="F215" i="2"/>
  <c r="F219" i="2"/>
  <c r="AB136" i="2"/>
  <c r="K74" i="1"/>
  <c r="G42" i="1"/>
  <c r="P34" i="1"/>
  <c r="R34" i="1"/>
  <c r="R41" i="1"/>
  <c r="P41" i="1"/>
  <c r="H43" i="1"/>
  <c r="R46" i="1"/>
  <c r="P46" i="1"/>
  <c r="M56" i="1"/>
  <c r="R53" i="1"/>
  <c r="P53" i="1"/>
  <c r="Q80" i="1"/>
  <c r="R54" i="1"/>
  <c r="P54" i="1"/>
  <c r="U68" i="1"/>
  <c r="V68" i="1" s="1"/>
  <c r="V62" i="1"/>
  <c r="H247" i="2"/>
  <c r="G247" i="2"/>
  <c r="Q68" i="1"/>
  <c r="Y84" i="2"/>
  <c r="U84" i="2"/>
  <c r="T205" i="2"/>
  <c r="S205" i="2"/>
  <c r="J56" i="1"/>
  <c r="R17" i="1"/>
  <c r="P17" i="1"/>
  <c r="T230" i="2"/>
  <c r="S230" i="2"/>
  <c r="K209" i="2"/>
  <c r="K231" i="2"/>
  <c r="K179" i="2"/>
  <c r="K184" i="2"/>
  <c r="K215" i="2"/>
  <c r="K206" i="2"/>
  <c r="S206" i="2" s="1"/>
  <c r="O209" i="2"/>
  <c r="O231" i="2"/>
  <c r="O184" i="2"/>
  <c r="O179" i="2"/>
  <c r="O206" i="2"/>
  <c r="O215" i="2"/>
  <c r="T214" i="2"/>
  <c r="S214" i="2"/>
  <c r="R50" i="1"/>
  <c r="P50" i="1"/>
  <c r="N50" i="1"/>
  <c r="R62" i="1"/>
  <c r="P62" i="1"/>
  <c r="G67" i="1"/>
  <c r="H67" i="1" s="1"/>
  <c r="W173" i="2"/>
  <c r="V86" i="2"/>
  <c r="W86" i="2" s="1"/>
  <c r="R37" i="1"/>
  <c r="P37" i="1"/>
  <c r="N37" i="1"/>
  <c r="Y122" i="2"/>
  <c r="U122" i="2"/>
  <c r="R45" i="1"/>
  <c r="P45" i="1"/>
  <c r="L52" i="1"/>
  <c r="J52" i="1"/>
  <c r="F52" i="1"/>
  <c r="Y159" i="2"/>
  <c r="U159" i="2"/>
  <c r="M65" i="1"/>
  <c r="K78" i="1"/>
  <c r="K80" i="1"/>
  <c r="I122" i="1"/>
  <c r="I80" i="1" s="1"/>
  <c r="E120" i="1"/>
  <c r="E122" i="1" s="1"/>
  <c r="E79" i="1" s="1"/>
  <c r="V6" i="1"/>
  <c r="U8" i="1"/>
  <c r="Y83" i="2"/>
  <c r="U83" i="2"/>
  <c r="Q124" i="1"/>
  <c r="Q78" i="1" s="1"/>
  <c r="Q23" i="1"/>
  <c r="R13" i="1"/>
  <c r="N13" i="1"/>
  <c r="P13" i="1"/>
  <c r="E86" i="1"/>
  <c r="L23" i="1"/>
  <c r="J23" i="1"/>
  <c r="H23" i="1"/>
  <c r="F23" i="1"/>
  <c r="F55" i="1"/>
  <c r="F53" i="1"/>
  <c r="F13" i="1"/>
  <c r="F11" i="1"/>
  <c r="F36" i="1"/>
  <c r="F29" i="1"/>
  <c r="F21" i="1"/>
  <c r="F19" i="1"/>
  <c r="F27" i="1"/>
  <c r="F46" i="1"/>
  <c r="F14" i="1"/>
  <c r="F31" i="1"/>
  <c r="F33" i="1"/>
  <c r="F41" i="1"/>
  <c r="F20" i="1"/>
  <c r="F34" i="1"/>
  <c r="F38" i="1"/>
  <c r="F51" i="1"/>
  <c r="F44" i="1"/>
  <c r="F54" i="1"/>
  <c r="H12" i="1"/>
  <c r="L12" i="1"/>
  <c r="F16" i="1"/>
  <c r="R24" i="1"/>
  <c r="P24" i="1"/>
  <c r="U25" i="1"/>
  <c r="AC134" i="2"/>
  <c r="AC136" i="2" s="1"/>
  <c r="F25" i="1"/>
  <c r="E57" i="1"/>
  <c r="E74" i="1"/>
  <c r="F26" i="1"/>
  <c r="K75" i="1"/>
  <c r="X30" i="1"/>
  <c r="R29" i="1"/>
  <c r="P29" i="1"/>
  <c r="N29" i="1"/>
  <c r="F37" i="1"/>
  <c r="F40" i="1"/>
  <c r="F45" i="1"/>
  <c r="M52" i="1"/>
  <c r="R49" i="1"/>
  <c r="P49" i="1"/>
  <c r="F50" i="1"/>
  <c r="X53" i="1"/>
  <c r="W56" i="1"/>
  <c r="V175" i="2"/>
  <c r="W175" i="2" s="1"/>
  <c r="F62" i="1"/>
  <c r="K68" i="1"/>
  <c r="L68" i="1" s="1"/>
  <c r="F63" i="1"/>
  <c r="E219" i="2"/>
  <c r="L64" i="1"/>
  <c r="J64" i="1"/>
  <c r="F64" i="1"/>
  <c r="N247" i="2"/>
  <c r="P247" i="2"/>
  <c r="I247" i="2"/>
  <c r="L42" i="1"/>
  <c r="J42" i="1"/>
  <c r="H42" i="1"/>
  <c r="F42" i="1"/>
  <c r="T58" i="1"/>
  <c r="S69" i="1"/>
  <c r="H198" i="2"/>
  <c r="H185" i="2"/>
  <c r="L198" i="2"/>
  <c r="L185" i="2"/>
  <c r="S86" i="2"/>
  <c r="T86" i="2"/>
  <c r="AA86" i="2"/>
  <c r="F177" i="2"/>
  <c r="F220" i="2" s="1"/>
  <c r="S134" i="2"/>
  <c r="AB134" i="2"/>
  <c r="Q74" i="1"/>
  <c r="Q79" i="1"/>
  <c r="Q57" i="1"/>
  <c r="O86" i="1"/>
  <c r="O58" i="1"/>
  <c r="O69" i="1" s="1"/>
  <c r="O74" i="1"/>
  <c r="O75" i="1"/>
  <c r="W68" i="1"/>
  <c r="X68" i="1" s="1"/>
  <c r="AS136" i="2"/>
  <c r="R26" i="1"/>
  <c r="P26" i="1"/>
  <c r="M30" i="1"/>
  <c r="R28" i="1"/>
  <c r="P28" i="1"/>
  <c r="R32" i="1"/>
  <c r="P32" i="1"/>
  <c r="N32" i="1"/>
  <c r="M42" i="1"/>
  <c r="Y114" i="2"/>
  <c r="U114" i="2"/>
  <c r="R39" i="1"/>
  <c r="P39" i="1"/>
  <c r="N39" i="1"/>
  <c r="W167" i="2"/>
  <c r="G66" i="1"/>
  <c r="H66" i="1" s="1"/>
  <c r="S120" i="1"/>
  <c r="F67" i="1"/>
  <c r="G65" i="1"/>
  <c r="H65" i="1" s="1"/>
  <c r="W159" i="2"/>
  <c r="L8" i="1"/>
  <c r="J8" i="1"/>
  <c r="I86" i="1"/>
  <c r="W124" i="1"/>
  <c r="W78" i="1" s="1"/>
  <c r="X11" i="1"/>
  <c r="W23" i="1"/>
  <c r="AT136" i="2"/>
  <c r="V12" i="1"/>
  <c r="U23" i="1"/>
  <c r="F15" i="1"/>
  <c r="F17" i="1"/>
  <c r="F18" i="1"/>
  <c r="K57" i="1"/>
  <c r="K58" i="1" s="1"/>
  <c r="K69" i="1" s="1"/>
  <c r="K79" i="1"/>
  <c r="U30" i="1"/>
  <c r="V26" i="1"/>
  <c r="P27" i="1"/>
  <c r="N27" i="1"/>
  <c r="R27" i="1"/>
  <c r="V32" i="1"/>
  <c r="U42" i="1"/>
  <c r="V42" i="1" s="1"/>
  <c r="R33" i="1"/>
  <c r="P33" i="1"/>
  <c r="N33" i="1"/>
  <c r="F35" i="1"/>
  <c r="P38" i="1"/>
  <c r="R38" i="1"/>
  <c r="F43" i="1"/>
  <c r="L48" i="1"/>
  <c r="J48" i="1"/>
  <c r="H48" i="1"/>
  <c r="F48" i="1"/>
  <c r="F47" i="1"/>
  <c r="W52" i="1"/>
  <c r="X52" i="1" s="1"/>
  <c r="X49" i="1"/>
  <c r="R51" i="1"/>
  <c r="P51" i="1"/>
  <c r="Y132" i="2"/>
  <c r="U132" i="2"/>
  <c r="R55" i="1"/>
  <c r="P55" i="1"/>
  <c r="N55" i="1"/>
  <c r="AC175" i="2"/>
  <c r="G64" i="1"/>
  <c r="G68" i="1" s="1"/>
  <c r="H68" i="1" s="1"/>
  <c r="W147" i="2"/>
  <c r="L247" i="2"/>
  <c r="K247" i="2"/>
  <c r="R175" i="2"/>
  <c r="R177" i="2" s="1"/>
  <c r="AT175" i="2"/>
  <c r="AT177" i="2" s="1"/>
  <c r="N47" i="1" l="1"/>
  <c r="S177" i="2"/>
  <c r="G75" i="1"/>
  <c r="B37" i="3"/>
  <c r="G37" i="3"/>
  <c r="G38" i="3" s="1"/>
  <c r="F37" i="3"/>
  <c r="F38" i="3" s="1"/>
  <c r="H37" i="3"/>
  <c r="H38" i="3" s="1"/>
  <c r="C38" i="3"/>
  <c r="I78" i="1"/>
  <c r="I79" i="1"/>
  <c r="I81" i="1" s="1"/>
  <c r="W86" i="1"/>
  <c r="X86" i="1" s="1"/>
  <c r="X23" i="1"/>
  <c r="W74" i="1"/>
  <c r="X74" i="1" s="1"/>
  <c r="M75" i="1"/>
  <c r="R30" i="1"/>
  <c r="P30" i="1"/>
  <c r="N30" i="1"/>
  <c r="AS184" i="2"/>
  <c r="K70" i="1" s="1"/>
  <c r="AS179" i="2"/>
  <c r="W80" i="1"/>
  <c r="W81" i="1" s="1"/>
  <c r="X56" i="1"/>
  <c r="R52" i="1"/>
  <c r="P52" i="1"/>
  <c r="N52" i="1"/>
  <c r="W57" i="1"/>
  <c r="X57" i="1" s="1"/>
  <c r="L74" i="1"/>
  <c r="J74" i="1"/>
  <c r="U79" i="1"/>
  <c r="U81" i="1" s="1"/>
  <c r="V25" i="1"/>
  <c r="U74" i="1"/>
  <c r="V74" i="1" s="1"/>
  <c r="U57" i="1"/>
  <c r="V57" i="1" s="1"/>
  <c r="L86" i="1"/>
  <c r="J86" i="1"/>
  <c r="Q86" i="1"/>
  <c r="Q58" i="1"/>
  <c r="Q69" i="1" s="1"/>
  <c r="Q75" i="1"/>
  <c r="E78" i="1"/>
  <c r="E80" i="1"/>
  <c r="R65" i="1"/>
  <c r="P65" i="1"/>
  <c r="N65" i="1"/>
  <c r="M68" i="1"/>
  <c r="O198" i="2"/>
  <c r="O185" i="2"/>
  <c r="AC184" i="2"/>
  <c r="U70" i="1" s="1"/>
  <c r="AC179" i="2"/>
  <c r="R56" i="1"/>
  <c r="P56" i="1"/>
  <c r="N56" i="1"/>
  <c r="M80" i="1"/>
  <c r="T215" i="2"/>
  <c r="S215" i="2"/>
  <c r="R66" i="1"/>
  <c r="P66" i="1"/>
  <c r="N66" i="1"/>
  <c r="N198" i="2"/>
  <c r="N185" i="2"/>
  <c r="E198" i="2"/>
  <c r="E185" i="2"/>
  <c r="V184" i="2"/>
  <c r="V179" i="2"/>
  <c r="W179" i="2" s="1"/>
  <c r="W136" i="2"/>
  <c r="L75" i="1"/>
  <c r="J75" i="1"/>
  <c r="H75" i="1"/>
  <c r="G79" i="1"/>
  <c r="G81" i="1" s="1"/>
  <c r="G74" i="1"/>
  <c r="H74" i="1" s="1"/>
  <c r="G57" i="1"/>
  <c r="H25" i="1"/>
  <c r="Q254" i="2"/>
  <c r="Q256" i="2" s="1"/>
  <c r="Q257" i="2" s="1"/>
  <c r="Y134" i="2"/>
  <c r="U134" i="2"/>
  <c r="Q177" i="2"/>
  <c r="R184" i="2"/>
  <c r="Q70" i="1" s="1"/>
  <c r="R179" i="2"/>
  <c r="R23" i="1"/>
  <c r="P23" i="1"/>
  <c r="N23" i="1"/>
  <c r="M86" i="1"/>
  <c r="N40" i="1"/>
  <c r="N14" i="1"/>
  <c r="N31" i="1"/>
  <c r="N63" i="1"/>
  <c r="N18" i="1"/>
  <c r="N16" i="1"/>
  <c r="N15" i="1"/>
  <c r="N21" i="1"/>
  <c r="Q136" i="2"/>
  <c r="R67" i="1"/>
  <c r="P67" i="1"/>
  <c r="N67" i="1"/>
  <c r="R48" i="1"/>
  <c r="P48" i="1"/>
  <c r="N48" i="1"/>
  <c r="M198" i="2"/>
  <c r="M185" i="2"/>
  <c r="S179" i="2"/>
  <c r="AA179" i="2"/>
  <c r="T179" i="2"/>
  <c r="G198" i="2"/>
  <c r="G185" i="2"/>
  <c r="S184" i="2"/>
  <c r="AA184" i="2"/>
  <c r="E70" i="1" s="1"/>
  <c r="T184" i="2"/>
  <c r="S209" i="2"/>
  <c r="T209" i="2"/>
  <c r="X187" i="2"/>
  <c r="O70" i="1"/>
  <c r="N51" i="1"/>
  <c r="N38" i="1"/>
  <c r="U75" i="1"/>
  <c r="V75" i="1" s="1"/>
  <c r="V30" i="1"/>
  <c r="U86" i="1"/>
  <c r="V86" i="1" s="1"/>
  <c r="U58" i="1"/>
  <c r="V23" i="1"/>
  <c r="AT184" i="2"/>
  <c r="W70" i="1" s="1"/>
  <c r="AT179" i="2"/>
  <c r="L95" i="1"/>
  <c r="J95" i="1"/>
  <c r="R42" i="1"/>
  <c r="P42" i="1"/>
  <c r="N42" i="1"/>
  <c r="N28" i="1"/>
  <c r="N26" i="1"/>
  <c r="T220" i="2"/>
  <c r="S220" i="2"/>
  <c r="T69" i="1"/>
  <c r="H64" i="1"/>
  <c r="N49" i="1"/>
  <c r="W75" i="1"/>
  <c r="X75" i="1" s="1"/>
  <c r="L57" i="1"/>
  <c r="J57" i="1"/>
  <c r="H57" i="1"/>
  <c r="F57" i="1"/>
  <c r="AC177" i="2"/>
  <c r="N24" i="1"/>
  <c r="E58" i="1"/>
  <c r="Q81" i="1"/>
  <c r="V8" i="1"/>
  <c r="U10" i="1"/>
  <c r="U110" i="1" s="1"/>
  <c r="U111" i="1" s="1"/>
  <c r="K81" i="1"/>
  <c r="N45" i="1"/>
  <c r="N62" i="1"/>
  <c r="K198" i="2"/>
  <c r="K185" i="2"/>
  <c r="T231" i="2"/>
  <c r="S231" i="2"/>
  <c r="N17" i="1"/>
  <c r="N54" i="1"/>
  <c r="N53" i="1"/>
  <c r="N46" i="1"/>
  <c r="N41" i="1"/>
  <c r="N34" i="1"/>
  <c r="T219" i="2"/>
  <c r="S219" i="2"/>
  <c r="F198" i="2"/>
  <c r="F185" i="2"/>
  <c r="AB184" i="2"/>
  <c r="I70" i="1" s="1"/>
  <c r="G86" i="1"/>
  <c r="H86" i="1" s="1"/>
  <c r="G58" i="1"/>
  <c r="G69" i="1" s="1"/>
  <c r="N35" i="1"/>
  <c r="R64" i="1"/>
  <c r="P64" i="1"/>
  <c r="N64" i="1"/>
  <c r="N12" i="1"/>
  <c r="N36" i="1"/>
  <c r="V177" i="2"/>
  <c r="W177" i="2" s="1"/>
  <c r="W134" i="2"/>
  <c r="N20" i="1"/>
  <c r="Y86" i="2"/>
  <c r="U86" i="2"/>
  <c r="N11" i="1"/>
  <c r="R78" i="1"/>
  <c r="P78" i="1"/>
  <c r="G8" i="1"/>
  <c r="H6" i="1"/>
  <c r="J198" i="2"/>
  <c r="J185" i="2"/>
  <c r="N43" i="1"/>
  <c r="U175" i="2"/>
  <c r="M79" i="1"/>
  <c r="M74" i="1"/>
  <c r="M57" i="1"/>
  <c r="R25" i="1"/>
  <c r="P25" i="1"/>
  <c r="N25" i="1"/>
  <c r="I185" i="2"/>
  <c r="I198" i="2"/>
  <c r="R57" i="1" l="1"/>
  <c r="P57" i="1"/>
  <c r="N57" i="1"/>
  <c r="R79" i="1"/>
  <c r="P79" i="1"/>
  <c r="G10" i="1"/>
  <c r="G110" i="1" s="1"/>
  <c r="G111" i="1" s="1"/>
  <c r="H8" i="1"/>
  <c r="U69" i="1"/>
  <c r="V69" i="1" s="1"/>
  <c r="V58" i="1"/>
  <c r="S198" i="2"/>
  <c r="T198" i="2"/>
  <c r="Q209" i="2"/>
  <c r="U209" i="2" s="1"/>
  <c r="Q184" i="2"/>
  <c r="Q179" i="2"/>
  <c r="Y136" i="2"/>
  <c r="U136" i="2"/>
  <c r="Q219" i="2"/>
  <c r="Q206" i="2"/>
  <c r="Q215" i="2"/>
  <c r="R86" i="1"/>
  <c r="P86" i="1"/>
  <c r="U177" i="2"/>
  <c r="Y177" i="2"/>
  <c r="Q220" i="2"/>
  <c r="R80" i="1"/>
  <c r="P80" i="1"/>
  <c r="R68" i="1"/>
  <c r="P68" i="1"/>
  <c r="N68" i="1"/>
  <c r="L79" i="1"/>
  <c r="J79" i="1"/>
  <c r="H79" i="1"/>
  <c r="L78" i="1"/>
  <c r="J78" i="1"/>
  <c r="H78" i="1"/>
  <c r="E81" i="1"/>
  <c r="W58" i="1"/>
  <c r="R74" i="1"/>
  <c r="P74" i="1"/>
  <c r="M81" i="1"/>
  <c r="L58" i="1"/>
  <c r="J58" i="1"/>
  <c r="H58" i="1"/>
  <c r="F58" i="1"/>
  <c r="E69" i="1"/>
  <c r="M58" i="1"/>
  <c r="V187" i="2"/>
  <c r="W184" i="2"/>
  <c r="G70" i="1"/>
  <c r="L80" i="1"/>
  <c r="J80" i="1"/>
  <c r="H80" i="1"/>
  <c r="R75" i="1"/>
  <c r="P75" i="1"/>
  <c r="L69" i="1" l="1"/>
  <c r="J69" i="1"/>
  <c r="H69" i="1"/>
  <c r="F69" i="1"/>
  <c r="W69" i="1"/>
  <c r="X69" i="1" s="1"/>
  <c r="X58" i="1"/>
  <c r="L81" i="1"/>
  <c r="J81" i="1"/>
  <c r="H81" i="1"/>
  <c r="Y179" i="2"/>
  <c r="U179" i="2"/>
  <c r="R58" i="1"/>
  <c r="P58" i="1"/>
  <c r="N58" i="1"/>
  <c r="M69" i="1"/>
  <c r="R81" i="1"/>
  <c r="P81" i="1"/>
  <c r="Q185" i="2"/>
  <c r="Y184" i="2"/>
  <c r="U184" i="2"/>
  <c r="Q198" i="2"/>
  <c r="U198" i="2" s="1"/>
  <c r="M70" i="1"/>
  <c r="R69" i="1" l="1"/>
  <c r="P69" i="1"/>
  <c r="N69" i="1"/>
  <c r="X113" i="1" l="1"/>
  <c r="V113" i="1"/>
  <c r="S115" i="1"/>
  <c r="X115" i="1" s="1"/>
  <c r="S111" i="1"/>
  <c r="S121" i="1"/>
  <c r="S122" i="1" s="1"/>
  <c r="S80" i="1" s="1"/>
  <c r="V80" i="1" l="1"/>
  <c r="X80" i="1"/>
  <c r="S79" i="1"/>
  <c r="S78" i="1"/>
  <c r="X79" i="1" l="1"/>
  <c r="V79" i="1"/>
  <c r="S81" i="1"/>
  <c r="V78" i="1"/>
  <c r="X78" i="1"/>
  <c r="X81" i="1" l="1"/>
  <c r="V81" i="1"/>
</calcChain>
</file>

<file path=xl/comments1.xml><?xml version="1.0" encoding="utf-8"?>
<comments xmlns="http://schemas.openxmlformats.org/spreadsheetml/2006/main">
  <authors>
    <author>A13212</author>
    <author>Mohd Aliff Afnan bin Ismail (HQ-FIN)</author>
    <author>Chan Wen Yee (HQ-FIN-FD)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breakdown of super &amp; normal - refer to haiza working</t>
        </r>
      </text>
    </comment>
    <comment ref="AF3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PF total income
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Mohd Aliff Afnan bin Ismail (HQ-FIN):</t>
        </r>
        <r>
          <rPr>
            <sz val="9"/>
            <color indexed="81"/>
            <rFont val="Tahoma"/>
            <family val="2"/>
          </rPr>
          <t xml:space="preserve">
Insurance commission breakdown (aqila)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A08614:
From Fariza Insurance dept 9688 Insurance agency income statement. General insurance- corporate (under external)
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this means that income derived from proj sub out by CMG for collection for products
 </t>
        </r>
        <r>
          <rPr>
            <sz val="9"/>
            <color indexed="81"/>
            <rFont val="Tahoma"/>
            <family val="2"/>
          </rPr>
          <t xml:space="preserve">info extracted from ICA receivables revenue (source : WANI from ICA) 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"Other income" -&gt; GEP
the rest is CC </t>
        </r>
      </text>
    </comment>
    <comment ref="I98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higher is because CMG - PF staff included here</t>
        </r>
      </text>
    </comment>
    <comment ref="D10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due to MES transaction for the past few months, being charged to respective product code in march. Total mes trx = RM108K</t>
        </r>
      </text>
    </comment>
    <comment ref="AI10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 tone bill for telemarketing , charged to direct bsn unit started june</t>
        </r>
      </text>
    </comment>
    <comment ref="AK10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redtone - 10.8, reimbursement of hp bill..
</t>
        </r>
      </text>
    </comment>
    <comment ref="AL104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redtone - 10.8, reimbursement of hp bill..
</t>
        </r>
      </text>
    </comment>
    <comment ref="AO105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RM15K - I-CASH BROCHURE TRANSPORTATION - DELIVERY TO PENINSULAR MALAYSIA AT 13 DROP POINTS AND 3 DROP POINTS FOR EAST MALAYSIA</t>
        </r>
      </text>
    </comment>
    <comment ref="BF105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RM15K - I-CASH BROCHURE TRANSPORTATION - DELIVERY TO PENINSULAR MALAYSIA AT 13 DROP POINTS AND 3 DROP POINTS FOR EAST MALAYSIA</t>
        </r>
      </text>
    </comment>
    <comment ref="BT105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mainly RM15K - I-CASH BROCHURE TRANSPORTATION - DELIVERY TO PENINSULAR MALAYSIA AT 13 DROP POINTS AND 3 DROP POINTS FOR EAST MALAYSIA</t>
        </r>
      </text>
    </comment>
    <comment ref="AH108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PF- Aeon Cash application form, 
PJ350847</t>
        </r>
      </text>
    </comment>
    <comment ref="AM111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cost allocation started in Sep</t>
        </r>
      </text>
    </comment>
    <comment ref="AN11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new floor area occupied after renov</t>
        </r>
      </text>
    </comment>
    <comment ref="BE11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new floor area occupied after renov</t>
        </r>
      </text>
    </comment>
    <comment ref="BS11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new floor area occupied after renov</t>
        </r>
      </text>
    </comment>
    <comment ref="AK117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Electricity exp + COOLING TOWER 15/07/2013-14/08/2013,COOLING TOWER 15/07/2013-14/08/2013</t>
        </r>
      </text>
    </comment>
    <comment ref="AL117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Electricity exp + COOLING TOWER 15/07/2013-14/08/2013,COOLING TOWER 15/07/2013-14/08/2013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shared equally among the products</t>
        </r>
      </text>
    </comment>
    <comment ref="B146" authorId="0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all in Support cost, </t>
        </r>
      </text>
    </comment>
    <comment ref="B231" authorId="0">
      <text>
        <r>
          <rPr>
            <b/>
            <sz val="10"/>
            <color indexed="81"/>
            <rFont val="Tahoma"/>
            <family val="2"/>
          </rPr>
          <t>A13212:</t>
        </r>
        <r>
          <rPr>
            <sz val="10"/>
            <color indexed="81"/>
            <rFont val="Tahoma"/>
            <family val="2"/>
          </rPr>
          <t xml:space="preserve">
headcount above for outsource included CAD &amp; CMD for respective product. There are cost centre for resp bsn unit for CMD + CAD. For those cost incurred directly by the bsn unit - CAD, will be included in direct cost
 </t>
        </r>
      </text>
    </comment>
    <comment ref="B239" authorId="2">
      <text>
        <r>
          <rPr>
            <b/>
            <sz val="10"/>
            <color indexed="81"/>
            <rFont val="Tahoma"/>
            <family val="2"/>
          </rPr>
          <t>Chan Wen Yee (HQ-FIN-FD):</t>
        </r>
        <r>
          <rPr>
            <sz val="10"/>
            <color indexed="81"/>
            <rFont val="Tahoma"/>
            <family val="2"/>
          </rPr>
          <t xml:space="preserve">
source file from Haslinda (Uncollection report - SOD vs EIR)
or Haiza details PL (EP receivable working)</t>
        </r>
      </text>
    </comment>
  </commentList>
</comments>
</file>

<file path=xl/comments2.xml><?xml version="1.0" encoding="utf-8"?>
<comments xmlns="http://schemas.openxmlformats.org/spreadsheetml/2006/main">
  <authors>
    <author>A05030</author>
  </authors>
  <commentList>
    <comment ref="G62" authorId="0">
      <text>
        <r>
          <rPr>
            <b/>
            <sz val="9"/>
            <color indexed="81"/>
            <rFont val="Tahoma"/>
            <family val="2"/>
          </rPr>
          <t xml:space="preserve">A05030:Capped RM400 
</t>
        </r>
      </text>
    </comment>
  </commentList>
</comments>
</file>

<file path=xl/sharedStrings.xml><?xml version="1.0" encoding="utf-8"?>
<sst xmlns="http://schemas.openxmlformats.org/spreadsheetml/2006/main" count="857" uniqueCount="486">
  <si>
    <t>Monthly Business Meeting</t>
  </si>
  <si>
    <t>Group / Region :</t>
  </si>
  <si>
    <t>PF</t>
  </si>
  <si>
    <t>Month :</t>
  </si>
  <si>
    <t>Prepared by :</t>
  </si>
  <si>
    <t>Veronica Sebastian</t>
  </si>
  <si>
    <t>１．Profit &amp; Loss Statement</t>
  </si>
  <si>
    <t>Hide PFter Input</t>
  </si>
  <si>
    <t>Hide after Input</t>
  </si>
  <si>
    <t>RM: '000</t>
  </si>
  <si>
    <t>Group :</t>
  </si>
  <si>
    <t>PF - Sales &amp; Marketing Division</t>
  </si>
  <si>
    <t>Particulars</t>
  </si>
  <si>
    <t>YTD</t>
  </si>
  <si>
    <t>&lt;1.0 Sales Comment&gt;</t>
  </si>
  <si>
    <t>Date :</t>
  </si>
  <si>
    <t>FYE2017</t>
  </si>
  <si>
    <t>(est)</t>
  </si>
  <si>
    <t>Result</t>
  </si>
  <si>
    <t>Rv%</t>
  </si>
  <si>
    <t>Budget</t>
  </si>
  <si>
    <t>Bud%</t>
  </si>
  <si>
    <t>LM</t>
  </si>
  <si>
    <t>LM%</t>
  </si>
  <si>
    <t>LY</t>
  </si>
  <si>
    <t>LY%</t>
  </si>
  <si>
    <t>LYTD</t>
  </si>
  <si>
    <t>LYTD%</t>
  </si>
  <si>
    <t>Estimation</t>
  </si>
  <si>
    <t>Total Sales (Excl. RSTG)</t>
  </si>
  <si>
    <t>Restructuring</t>
  </si>
  <si>
    <t>Total Sales (Incl. RSTG)</t>
  </si>
  <si>
    <t>PF Income</t>
  </si>
  <si>
    <t>PF-Handling Fee</t>
  </si>
  <si>
    <t>PF (RSTG) Income</t>
  </si>
  <si>
    <t>PF Penalty Charge</t>
  </si>
  <si>
    <t>&lt;2.0 Revenue Comment&gt;</t>
  </si>
  <si>
    <t>PF Collection Charge</t>
  </si>
  <si>
    <t>Restructuring Collection Charges</t>
  </si>
  <si>
    <t>Income from Credit Loss</t>
  </si>
  <si>
    <t>Sales of Bad Debts</t>
  </si>
  <si>
    <t>Restructuring Income from Credit Loss</t>
  </si>
  <si>
    <t>Insurance Commission Income</t>
  </si>
  <si>
    <t>Other Income</t>
  </si>
  <si>
    <t xml:space="preserve">Total Revenue </t>
  </si>
  <si>
    <t>Advertising and Promotion</t>
  </si>
  <si>
    <t>Total Impairment Loss</t>
  </si>
  <si>
    <t>&lt;3.0 Impairment Loss Comment&gt;</t>
  </si>
  <si>
    <t>Welfare</t>
  </si>
  <si>
    <t>Others</t>
  </si>
  <si>
    <t>&lt;4.0 Personnel Expenses Comment&gt;</t>
  </si>
  <si>
    <t>Personnel Expenses</t>
  </si>
  <si>
    <t>Handling Expenses</t>
  </si>
  <si>
    <t>Telephone Exp / Leased Line</t>
  </si>
  <si>
    <t>Postage Fee Expenses</t>
  </si>
  <si>
    <t>Stamp Duty</t>
  </si>
  <si>
    <t>Investigation Fee</t>
  </si>
  <si>
    <t>&lt;5.0 Administrative Expenses Comment&gt;</t>
  </si>
  <si>
    <t>Printing Expenses</t>
  </si>
  <si>
    <t>Card Expenses</t>
  </si>
  <si>
    <t>Computer exp/System development</t>
  </si>
  <si>
    <t>Collection Charge</t>
  </si>
  <si>
    <t>Commission Expenses</t>
  </si>
  <si>
    <t>Administrative Expense</t>
  </si>
  <si>
    <t xml:space="preserve">Rental Expenses </t>
  </si>
  <si>
    <t>Electricity expenses</t>
  </si>
  <si>
    <t>&lt;6.0 Equiptment Expenses Comment&gt;</t>
  </si>
  <si>
    <t>Maintenance Expenses</t>
  </si>
  <si>
    <t>Furnishing Expenses</t>
  </si>
  <si>
    <t>Depreciation</t>
  </si>
  <si>
    <t>Equipment expenses</t>
  </si>
  <si>
    <t>Travelling Expenses</t>
  </si>
  <si>
    <t>Stationery Expenses</t>
  </si>
  <si>
    <t>&lt;7.0 General Expenses Comment&gt;</t>
  </si>
  <si>
    <t>General Expenses (Others)</t>
  </si>
  <si>
    <t>General expenses</t>
  </si>
  <si>
    <t>Interest expenses</t>
  </si>
  <si>
    <t>Perpetual Notes distribution</t>
  </si>
  <si>
    <t>Cost of capital (dividend payment)</t>
  </si>
  <si>
    <t>&lt;8.0 Funding Cost Comment&gt;</t>
  </si>
  <si>
    <t>Funding Cost</t>
  </si>
  <si>
    <t>Total Direct Operating Expense</t>
  </si>
  <si>
    <t>Operating Profit (Before Support Cost)</t>
  </si>
  <si>
    <t>YTD FYE2017</t>
  </si>
  <si>
    <t>&lt;9.0 Comment on Support Cost&gt;</t>
  </si>
  <si>
    <t>Less Support Cost:</t>
  </si>
  <si>
    <t>Provision for fraud loss</t>
  </si>
  <si>
    <t>&lt;10.0 Comment on Net Profit&gt;</t>
  </si>
  <si>
    <t>Total Indirect Operating Expense</t>
  </si>
  <si>
    <t>Ope. Profit Before Non-sharing Cost</t>
  </si>
  <si>
    <t>２．Profitability Index</t>
  </si>
  <si>
    <t>&lt;11.0 Profitability Index Comment&gt;</t>
  </si>
  <si>
    <t>Actual</t>
  </si>
  <si>
    <t>Impairment Loss / Revenue</t>
  </si>
  <si>
    <t>Personnel Expense / Revenue</t>
  </si>
  <si>
    <r>
      <t xml:space="preserve">３．Receivables' yield = Rev/Avg receivable bal in the period*12/No. of months    </t>
    </r>
    <r>
      <rPr>
        <b/>
        <i/>
        <sz val="16"/>
        <color theme="1" tint="0.499984740745262"/>
        <rFont val="Calibri"/>
        <family val="2"/>
        <scheme val="minor"/>
      </rPr>
      <t>**Avg. Receivables = (Opening Rec. + Closing Rec.) / 2</t>
    </r>
  </si>
  <si>
    <t>Receivable Yield (Interest Inc./Avg. Rec.)</t>
  </si>
  <si>
    <t>Cost of Bad Debt(IL/Avg. Rec.)</t>
  </si>
  <si>
    <t>Cost of Funds(Funding Cost/Avg. Rec.)</t>
  </si>
  <si>
    <t>Net Receivables Yield</t>
  </si>
  <si>
    <t>&lt;12.0 Staff Productivity Comment&gt;</t>
  </si>
  <si>
    <t>4. Per Hour Productivity (Net added value = Revenue - Variable exp (Bad debt exp + Funding exp)</t>
  </si>
  <si>
    <t>No of Staff</t>
  </si>
  <si>
    <t>No of Working Days</t>
  </si>
  <si>
    <t>Productivity / StPFf/ Hour (RM)</t>
  </si>
  <si>
    <t>５．CSU</t>
  </si>
  <si>
    <t>&lt;13.0 Merchant Comment&gt;</t>
  </si>
  <si>
    <t>Existing CSU</t>
  </si>
  <si>
    <t>New CSU</t>
  </si>
  <si>
    <t>Termination/ Cancellation</t>
  </si>
  <si>
    <t>Total CSU</t>
  </si>
  <si>
    <t>No. of Active CSU</t>
  </si>
  <si>
    <t>Active %</t>
  </si>
  <si>
    <t>Average Sales / CSU (RM)</t>
  </si>
  <si>
    <t>** Avg. Finance Amount = Total Sales amount / Total Count</t>
  </si>
  <si>
    <t>&lt;14.0 Credit Assesment Comment&gt;</t>
  </si>
  <si>
    <t>No. Of Applications</t>
  </si>
  <si>
    <t>No. Of Judgment</t>
  </si>
  <si>
    <t xml:space="preserve">Approval </t>
  </si>
  <si>
    <t xml:space="preserve">Decline </t>
  </si>
  <si>
    <t xml:space="preserve">Cancel </t>
  </si>
  <si>
    <t>Pending</t>
  </si>
  <si>
    <t>Approval Ratio</t>
  </si>
  <si>
    <t>Cancellation Ratio</t>
  </si>
  <si>
    <t>Avg. Finance Amount (RM)</t>
  </si>
  <si>
    <t xml:space="preserve">７．Trend of Receivable Balance (Include RSTG &amp; Accrued Revenue) = [Opening Receivables + New Sales(incl. RSTG) - Collections - Write Off]     </t>
  </si>
  <si>
    <t>&lt;15.0 Receivables Comment&gt;</t>
  </si>
  <si>
    <t>Openning Receivables</t>
  </si>
  <si>
    <t>Sales (Incl. RSTG.)</t>
  </si>
  <si>
    <t>Collections (Incl. RSTG)</t>
  </si>
  <si>
    <t>Write Off</t>
  </si>
  <si>
    <t>Receivables Balance</t>
  </si>
  <si>
    <r>
      <t xml:space="preserve">*Receivables Count </t>
    </r>
    <r>
      <rPr>
        <i/>
        <sz val="16"/>
        <color theme="1" tint="0.34998626667073579"/>
        <rFont val="Calibri"/>
        <family val="2"/>
        <scheme val="minor"/>
      </rPr>
      <t>*Billing OSP</t>
    </r>
  </si>
  <si>
    <r>
      <t xml:space="preserve">*Avg. Receivables (RM) </t>
    </r>
    <r>
      <rPr>
        <i/>
        <sz val="16"/>
        <color theme="1" tint="0.34998626667073579"/>
        <rFont val="Calibri"/>
        <family val="2"/>
        <scheme val="minor"/>
      </rPr>
      <t>*Billing OSP</t>
    </r>
  </si>
  <si>
    <r>
      <t>**</t>
    </r>
    <r>
      <rPr>
        <b/>
        <i/>
        <u/>
        <sz val="18"/>
        <color theme="1" tint="0.499984740745262"/>
        <rFont val="Calibri"/>
        <family val="2"/>
        <scheme val="minor"/>
      </rPr>
      <t>Collections</t>
    </r>
    <r>
      <rPr>
        <b/>
        <i/>
        <sz val="16"/>
        <color theme="1" tint="0.499984740745262"/>
        <rFont val="Calibri"/>
        <family val="2"/>
        <scheme val="minor"/>
      </rPr>
      <t xml:space="preserve"> = Opening Rec. + Sales (incl. RSTG) - Write Off - Closing Rec.                 **</t>
    </r>
    <r>
      <rPr>
        <b/>
        <i/>
        <u/>
        <sz val="18"/>
        <color theme="1" tint="0.499984740745262"/>
        <rFont val="Calibri"/>
        <family val="2"/>
        <scheme val="minor"/>
      </rPr>
      <t>Opening Receivables</t>
    </r>
    <r>
      <rPr>
        <b/>
        <i/>
        <sz val="18"/>
        <color theme="1" tint="0.499984740745262"/>
        <rFont val="Calibri"/>
        <family val="2"/>
        <scheme val="minor"/>
      </rPr>
      <t xml:space="preserve"> : </t>
    </r>
    <r>
      <rPr>
        <b/>
        <i/>
        <sz val="16"/>
        <color theme="1" tint="0.499984740745262"/>
        <rFont val="Calibri"/>
        <family val="2"/>
        <scheme val="minor"/>
      </rPr>
      <t>For Monthly</t>
    </r>
    <r>
      <rPr>
        <i/>
        <sz val="16"/>
        <color theme="1" tint="0.499984740745262"/>
        <rFont val="Calibri"/>
        <family val="2"/>
        <scheme val="minor"/>
      </rPr>
      <t xml:space="preserve">, Opening Rec. </t>
    </r>
    <r>
      <rPr>
        <b/>
        <i/>
        <sz val="16"/>
        <color theme="1" tint="0.499984740745262"/>
        <rFont val="Calibri"/>
        <family val="2"/>
        <scheme val="minor"/>
      </rPr>
      <t>= last month closing Rec.;  For YTD</t>
    </r>
    <r>
      <rPr>
        <i/>
        <sz val="16"/>
        <color theme="1" tint="0.499984740745262"/>
        <rFont val="Calibri"/>
        <family val="2"/>
        <scheme val="minor"/>
      </rPr>
      <t xml:space="preserve">, Opening Rec. = March Opening Rec. </t>
    </r>
    <r>
      <rPr>
        <b/>
        <i/>
        <sz val="16"/>
        <color theme="1" tint="0.499984740745262"/>
        <rFont val="Calibri"/>
        <family val="2"/>
        <scheme val="minor"/>
      </rPr>
      <t xml:space="preserve"> </t>
    </r>
  </si>
  <si>
    <t>* Receivables Count &amp; Avg. Receivables based on Closing Billing OSP (Exclude Restructuring &amp; Accrued Revenue)</t>
  </si>
  <si>
    <t>ITEM 3</t>
  </si>
  <si>
    <t>Last Month Receivables Budget</t>
  </si>
  <si>
    <t>Mar'17 Opening Rec.</t>
  </si>
  <si>
    <t>Mar'16 Opening Rec.</t>
  </si>
  <si>
    <t>Opening receivables</t>
  </si>
  <si>
    <t>Closing Receivables</t>
  </si>
  <si>
    <t>Average Receivables</t>
  </si>
  <si>
    <t>Interest Income</t>
  </si>
  <si>
    <t>[YTD] No. of Months :</t>
  </si>
  <si>
    <t>Start Date :</t>
  </si>
  <si>
    <t>formulas changed</t>
  </si>
  <si>
    <t>FYE 2017</t>
  </si>
  <si>
    <t>FYE 2016</t>
  </si>
  <si>
    <t>PF TOTAL</t>
  </si>
  <si>
    <t>FYE2018</t>
  </si>
  <si>
    <t>PF Normal</t>
  </si>
  <si>
    <t>BUDGET</t>
  </si>
  <si>
    <t>CM</t>
  </si>
  <si>
    <t>LY+1</t>
  </si>
  <si>
    <t xml:space="preserve">LM </t>
  </si>
  <si>
    <t>CM+1</t>
  </si>
  <si>
    <t>Account Items</t>
  </si>
  <si>
    <t>RM'000</t>
  </si>
  <si>
    <t>%</t>
  </si>
  <si>
    <t xml:space="preserve"> %</t>
  </si>
  <si>
    <t>MCD business meeting</t>
  </si>
  <si>
    <t>General Easy Payment</t>
  </si>
  <si>
    <t>Motor Easy Payment</t>
  </si>
  <si>
    <t>Super bike</t>
  </si>
  <si>
    <t>Used Car Easy Payment</t>
  </si>
  <si>
    <t>New Car Easy Payment</t>
  </si>
  <si>
    <t>Personal Financing</t>
  </si>
  <si>
    <t>SME Financing</t>
  </si>
  <si>
    <t>Credit Purchase Sales</t>
  </si>
  <si>
    <t>Cash Advance Sales</t>
  </si>
  <si>
    <t>Objective Financing</t>
  </si>
  <si>
    <t>eMoney Sales Retail</t>
  </si>
  <si>
    <t>eMoney Sales csh wdw</t>
  </si>
  <si>
    <t>Sales - exclude Restructuring</t>
  </si>
  <si>
    <t>Sales - Restructuring</t>
  </si>
  <si>
    <t>Total Sales</t>
  </si>
  <si>
    <t>General Easy Payment Income</t>
  </si>
  <si>
    <t>GEP- Agreement Fee</t>
  </si>
  <si>
    <t>Fee Income</t>
  </si>
  <si>
    <t>GEP extended warranty</t>
  </si>
  <si>
    <t>MEP Income</t>
  </si>
  <si>
    <t>Super Bike</t>
  </si>
  <si>
    <t>MEP- Handling Fee</t>
  </si>
  <si>
    <t>MEP Extended Warranty</t>
  </si>
  <si>
    <t>MEP Extended Warranty (IAP)</t>
  </si>
  <si>
    <t>UCEP-Extended Warranty</t>
  </si>
  <si>
    <t>UCEP Income</t>
  </si>
  <si>
    <t>NCEP Income</t>
  </si>
  <si>
    <t>UCEP Handling Fee</t>
  </si>
  <si>
    <t>NCEP Handling Fee</t>
  </si>
  <si>
    <t>Personal Financing Income</t>
  </si>
  <si>
    <t>PF- Handling Fee</t>
  </si>
  <si>
    <t>SME Income</t>
  </si>
  <si>
    <t>SME Agreement and Handling Fee</t>
  </si>
  <si>
    <t>OF Interest income</t>
  </si>
  <si>
    <t>OF Processing Fee</t>
  </si>
  <si>
    <t>SME Extended Warranty</t>
  </si>
  <si>
    <t>EP Penalty Charge</t>
  </si>
  <si>
    <t>GEP Collection Charge</t>
  </si>
  <si>
    <t>SME Collection Charge</t>
  </si>
  <si>
    <t>MEP Collection Charge</t>
  </si>
  <si>
    <t>UCEP Collection Charge</t>
  </si>
  <si>
    <t>NCEP Collection Charge</t>
  </si>
  <si>
    <t>Insurance Commission Income (External)</t>
  </si>
  <si>
    <t>Credit Purchase - finance charge</t>
  </si>
  <si>
    <t>Credit Purchase - transaction fee</t>
  </si>
  <si>
    <t>Credit Purchase - merchant discount (MDR)</t>
  </si>
  <si>
    <t>Credit Purchase - interchange fee</t>
  </si>
  <si>
    <t>Cash Advance - finance charge</t>
  </si>
  <si>
    <t>Cash Advance - cash advance fee</t>
  </si>
  <si>
    <t>Credit Card Renewal/ Annual Fee</t>
  </si>
  <si>
    <t>CC Penalty Charge</t>
  </si>
  <si>
    <t xml:space="preserve">Collection Commission </t>
  </si>
  <si>
    <t>Collection Commission (Internal)</t>
  </si>
  <si>
    <t>Forex Exchange Gain</t>
  </si>
  <si>
    <t>Rental Income (Terminal)</t>
  </si>
  <si>
    <t>Other Income - Credit Card</t>
  </si>
  <si>
    <t>Fee Income (Online Payment)</t>
  </si>
  <si>
    <t>Administartion Charge Income</t>
  </si>
  <si>
    <t>Card Replacement Fee</t>
  </si>
  <si>
    <t>Point Management Fees</t>
  </si>
  <si>
    <t>Total revenue</t>
  </si>
  <si>
    <t>Total revenue breakdown :</t>
  </si>
  <si>
    <t xml:space="preserve">TOTAL  </t>
  </si>
  <si>
    <t>Less: Direct Expenses</t>
  </si>
  <si>
    <t>Advertising and promotion expenses</t>
  </si>
  <si>
    <t xml:space="preserve">Impairment Loss </t>
  </si>
  <si>
    <t>IL - Restructuring</t>
  </si>
  <si>
    <t>Repo Fee Written Off</t>
  </si>
  <si>
    <t>Impairment loss (include restructuring)</t>
  </si>
  <si>
    <t>Staff salary</t>
  </si>
  <si>
    <t>Temporary staff Salary</t>
  </si>
  <si>
    <t>Personnel expenses</t>
  </si>
  <si>
    <t>Telephone Expenses / Leased Line</t>
  </si>
  <si>
    <t>Administrative expenses</t>
  </si>
  <si>
    <t>Total Direct Expenses</t>
  </si>
  <si>
    <t>Operating Profit Before Support Cost</t>
  </si>
  <si>
    <t>Less: Support Cost</t>
  </si>
  <si>
    <t>Computer exp/System developmt</t>
  </si>
  <si>
    <t>Payment Charge</t>
  </si>
  <si>
    <t>Rental Expenses</t>
  </si>
  <si>
    <t>GST input tax adjustment</t>
  </si>
  <si>
    <t xml:space="preserve">General expenses </t>
  </si>
  <si>
    <t>Total Support Cost</t>
  </si>
  <si>
    <t>Total Cost</t>
  </si>
  <si>
    <t>Operating Profit Before Non-sharing Cost</t>
  </si>
  <si>
    <t>Less: non sharing cost</t>
  </si>
  <si>
    <t>Less: HQ Management Unit</t>
  </si>
  <si>
    <t>Operating Profit</t>
  </si>
  <si>
    <t>checking</t>
  </si>
  <si>
    <t>Financial Ratios :</t>
  </si>
  <si>
    <t>LM-1</t>
  </si>
  <si>
    <t>LY - 1</t>
  </si>
  <si>
    <t>Receivables</t>
  </si>
  <si>
    <t>Accrued Revenue</t>
  </si>
  <si>
    <t>Receivables - Restructuring</t>
  </si>
  <si>
    <t>Accrued Revenue - Restructuring</t>
  </si>
  <si>
    <t>Total Receivable</t>
  </si>
  <si>
    <t>Return on Receivables (%) (annualised)</t>
  </si>
  <si>
    <t>Impairment Loss on receivables</t>
  </si>
  <si>
    <t>Write off</t>
  </si>
  <si>
    <t>Impairment loss Provision</t>
  </si>
  <si>
    <t xml:space="preserve"> - against Receivables (%) (annualised)</t>
  </si>
  <si>
    <t xml:space="preserve"> - against Revenue (%)</t>
  </si>
  <si>
    <t xml:space="preserve"> - against Operating Profit before Support Cost</t>
  </si>
  <si>
    <t>Profit Margin</t>
  </si>
  <si>
    <t>(Operating Profit Before Support Cost/ Revenue)</t>
  </si>
  <si>
    <t>Direct Personnel Expenses</t>
  </si>
  <si>
    <t xml:space="preserve"> - against Sales</t>
  </si>
  <si>
    <t xml:space="preserve"> - against Revenue</t>
  </si>
  <si>
    <t>Support Cost</t>
  </si>
  <si>
    <t xml:space="preserve"> - against Operating Profit Before Support Cost</t>
  </si>
  <si>
    <t xml:space="preserve"> - against Total Cost</t>
  </si>
  <si>
    <t>Total Headcount</t>
  </si>
  <si>
    <t xml:space="preserve">- Permanent and Contract </t>
  </si>
  <si>
    <t>- Outsource</t>
  </si>
  <si>
    <t>Staff Productivity</t>
  </si>
  <si>
    <t xml:space="preserve"> - Sales per headcount</t>
  </si>
  <si>
    <t xml:space="preserve"> - Revenue per headcount</t>
  </si>
  <si>
    <t xml:space="preserve">   - Operating Profit before </t>
  </si>
  <si>
    <t>Support Cost per headcount</t>
  </si>
  <si>
    <t>Revenue :</t>
  </si>
  <si>
    <t>PF income breakdown</t>
  </si>
  <si>
    <t xml:space="preserve"> - EIR adjustment</t>
  </si>
  <si>
    <t xml:space="preserve"> - Accrued Revenue (prospect)</t>
  </si>
  <si>
    <r>
      <t xml:space="preserve"> - Actual interest income </t>
    </r>
    <r>
      <rPr>
        <b/>
        <i/>
        <sz val="11"/>
        <color rgb="FFFF0000"/>
        <rFont val="Calibri"/>
        <family val="2"/>
        <scheme val="minor"/>
      </rPr>
      <t>(balancing figure)</t>
    </r>
  </si>
  <si>
    <t>IMPAIRMENT LOSS</t>
  </si>
  <si>
    <t>INCOME FROM CREDIT LOSS</t>
  </si>
  <si>
    <t>NET CREDIT COST (NCC)</t>
  </si>
  <si>
    <t>Ratio vs average receivables (annualised)</t>
  </si>
  <si>
    <t>Internal Use: Monthly (annualised)</t>
  </si>
  <si>
    <t>Receivables - Opening</t>
  </si>
  <si>
    <t>Receivables - Closing</t>
  </si>
  <si>
    <t>Receivables - average</t>
  </si>
  <si>
    <t>Revenue</t>
  </si>
  <si>
    <t>Total direct expenses</t>
  </si>
  <si>
    <t>Total support expenses</t>
  </si>
  <si>
    <t>Total cost</t>
  </si>
  <si>
    <t>*Cost to Income Ratio</t>
  </si>
  <si>
    <t>Sales Volume (RM'000)</t>
  </si>
  <si>
    <t>May-17</t>
  </si>
  <si>
    <t>Product PL FYE2018 @ May 2017</t>
  </si>
  <si>
    <t>May</t>
  </si>
  <si>
    <t xml:space="preserve">６．Credit Assessment </t>
  </si>
  <si>
    <t>Past Month Performances</t>
  </si>
  <si>
    <t xml:space="preserve">1. </t>
  </si>
  <si>
    <t>M-o-M</t>
  </si>
  <si>
    <t xml:space="preserve">2. </t>
  </si>
  <si>
    <t xml:space="preserve">a) </t>
  </si>
  <si>
    <t>b)</t>
  </si>
  <si>
    <t xml:space="preserve">c) </t>
  </si>
  <si>
    <t>The RM15.9 Mil sales shortfall is mainly affected by:-</t>
  </si>
  <si>
    <t>Temporarily Closure of CSU at AEON Big Subang Jaya @ 10/05/2017  - Est. sales loss RM355 K</t>
  </si>
  <si>
    <t>WEB ONLINE</t>
  </si>
  <si>
    <t>Total</t>
  </si>
  <si>
    <t xml:space="preserve">Profit Rate 1.2% </t>
  </si>
  <si>
    <t>FA Band</t>
  </si>
  <si>
    <t>Grand Total</t>
  </si>
  <si>
    <t>Region</t>
  </si>
  <si>
    <t>Sales</t>
  </si>
  <si>
    <t>Target</t>
  </si>
  <si>
    <t>NRO</t>
  </si>
  <si>
    <t xml:space="preserve">CRO </t>
  </si>
  <si>
    <t xml:space="preserve">SRO </t>
  </si>
  <si>
    <t xml:space="preserve">ERO </t>
  </si>
  <si>
    <t xml:space="preserve">S’wak </t>
  </si>
  <si>
    <t xml:space="preserve">Sabah </t>
  </si>
  <si>
    <t>HQ TMK</t>
  </si>
  <si>
    <t>HQ WEB</t>
  </si>
  <si>
    <t>Ticket Size</t>
  </si>
  <si>
    <t>FA Band Sales</t>
  </si>
  <si>
    <t>Average 1 Year</t>
  </si>
  <si>
    <t>Sales Confirm FA Band &gt;10K</t>
  </si>
  <si>
    <t>Sales Confirm FA Band ≤10K</t>
  </si>
  <si>
    <t>Processing Fee</t>
  </si>
  <si>
    <t>FA Band &gt;10K (2%)</t>
  </si>
  <si>
    <t>FA Band ≤10K (4%)</t>
  </si>
  <si>
    <t>Profit Rate 0.8%</t>
  </si>
  <si>
    <t>Income</t>
  </si>
  <si>
    <t>Profit Rate 0.84%</t>
  </si>
  <si>
    <t>Profit Rate 1.5%</t>
  </si>
  <si>
    <t>May vs. Apr</t>
  </si>
  <si>
    <t>May vs. Average</t>
  </si>
  <si>
    <t>May vs. Apr %%</t>
  </si>
  <si>
    <t>1.</t>
  </si>
  <si>
    <t>vs. Target</t>
  </si>
  <si>
    <t>2. (a)</t>
  </si>
  <si>
    <t>AB Subang Jaya</t>
  </si>
  <si>
    <t>Mar'16 - Feb'17</t>
  </si>
  <si>
    <t>Avg/ month</t>
  </si>
  <si>
    <t>2. (b)</t>
  </si>
  <si>
    <t>HQ DIRECT MAIL</t>
  </si>
  <si>
    <t>HQ OTHERS</t>
  </si>
  <si>
    <t>vs. Target %</t>
  </si>
  <si>
    <t>vs. Target (#)</t>
  </si>
  <si>
    <t>Estimation Loss</t>
  </si>
  <si>
    <t>Approve %</t>
  </si>
  <si>
    <t>Approve RM'000</t>
  </si>
  <si>
    <t>S&amp;P %</t>
  </si>
  <si>
    <t>S&amp;P RM'000</t>
  </si>
  <si>
    <t>Lower productivity in May'17 (i.e submission shortfall of 3,769 cases) - Est. sales loss at RM9.6 Mil</t>
  </si>
  <si>
    <t>Sales Reduction</t>
  </si>
  <si>
    <t>vs. target</t>
  </si>
  <si>
    <t>May'17 vs. Avg.</t>
  </si>
  <si>
    <t>CRO - Sales reduction by RM483K vs. average monthly sales.</t>
  </si>
  <si>
    <t>HQ TMK - Sales reduction by RM162 K vs. average monthly sales</t>
  </si>
  <si>
    <t>Sales Share of FA Band ≤ 10K - Sales reduced by RM11.9 mil vs. average monthly sales.</t>
  </si>
  <si>
    <t xml:space="preserve">d) </t>
  </si>
  <si>
    <t>2. (c)</t>
  </si>
  <si>
    <t>2. (d)</t>
  </si>
  <si>
    <t>Pending Cases</t>
  </si>
  <si>
    <t>May vs. Apr %</t>
  </si>
  <si>
    <t>Est. Loss</t>
  </si>
  <si>
    <t>May vs Apr (#)</t>
  </si>
  <si>
    <t>Approve</t>
  </si>
  <si>
    <t>2.</t>
  </si>
  <si>
    <t>a)</t>
  </si>
  <si>
    <r>
      <t xml:space="preserve">Sales achieved </t>
    </r>
    <r>
      <rPr>
        <sz val="16"/>
        <color rgb="FFFF0000"/>
        <rFont val="Calibri"/>
        <family val="2"/>
        <scheme val="minor"/>
      </rPr>
      <t>83.7%</t>
    </r>
    <r>
      <rPr>
        <sz val="16"/>
        <rFont val="Calibri"/>
        <family val="2"/>
        <scheme val="minor"/>
      </rPr>
      <t xml:space="preserve"> vs. target @ RM81.1 Mil. Increased by </t>
    </r>
    <r>
      <rPr>
        <sz val="16"/>
        <color rgb="FF0000FF"/>
        <rFont val="Calibri"/>
        <family val="2"/>
        <scheme val="minor"/>
      </rPr>
      <t>+10.3%</t>
    </r>
    <r>
      <rPr>
        <sz val="16"/>
        <rFont val="Calibri"/>
        <family val="2"/>
        <scheme val="minor"/>
      </rPr>
      <t xml:space="preserve"> M-o-M and </t>
    </r>
    <r>
      <rPr>
        <sz val="16"/>
        <color rgb="FF0000FF"/>
        <rFont val="Calibri"/>
        <family val="2"/>
        <scheme val="minor"/>
      </rPr>
      <t>+15.5%</t>
    </r>
    <r>
      <rPr>
        <sz val="16"/>
        <rFont val="Calibri"/>
        <family val="2"/>
        <scheme val="minor"/>
      </rPr>
      <t xml:space="preserve"> vs. LY.</t>
    </r>
  </si>
  <si>
    <r>
      <t xml:space="preserve">Revenue achieved </t>
    </r>
    <r>
      <rPr>
        <sz val="16"/>
        <color rgb="FFFF0000"/>
        <rFont val="Calibri"/>
        <family val="2"/>
        <scheme val="minor"/>
      </rPr>
      <t>93.4%</t>
    </r>
    <r>
      <rPr>
        <sz val="16"/>
        <color theme="1"/>
        <rFont val="Calibri"/>
        <family val="2"/>
        <scheme val="minor"/>
      </rPr>
      <t xml:space="preserve"> vs. target @ RM27.5 Mil.  </t>
    </r>
    <r>
      <rPr>
        <sz val="16"/>
        <color rgb="FF0000FF"/>
        <rFont val="Calibri"/>
        <family val="2"/>
        <scheme val="minor"/>
      </rPr>
      <t>+4.7%</t>
    </r>
    <r>
      <rPr>
        <sz val="16"/>
        <color theme="1"/>
        <rFont val="Calibri"/>
        <family val="2"/>
        <scheme val="minor"/>
      </rPr>
      <t xml:space="preserve">  vs. LM and increased by </t>
    </r>
    <r>
      <rPr>
        <sz val="16"/>
        <color rgb="FF0000FF"/>
        <rFont val="Calibri"/>
        <family val="2"/>
        <scheme val="minor"/>
      </rPr>
      <t>+31.6%</t>
    </r>
    <r>
      <rPr>
        <sz val="16"/>
        <color theme="1"/>
        <rFont val="Calibri"/>
        <family val="2"/>
        <scheme val="minor"/>
      </rPr>
      <t xml:space="preserve">  vs. LY.</t>
    </r>
  </si>
  <si>
    <t>The RM1.9 Mil revenue shortfall is mainly affected by:-</t>
  </si>
  <si>
    <r>
      <t xml:space="preserve">Processing Fee of PF Band </t>
    </r>
    <r>
      <rPr>
        <sz val="16"/>
        <color theme="1"/>
        <rFont val="Calibri"/>
        <family val="2"/>
      </rPr>
      <t>≤</t>
    </r>
    <r>
      <rPr>
        <sz val="8.8000000000000007"/>
        <color theme="1"/>
        <rFont val="Calibri"/>
        <family val="2"/>
      </rPr>
      <t xml:space="preserve">RM10K  </t>
    </r>
    <r>
      <rPr>
        <sz val="16"/>
        <color theme="1"/>
        <rFont val="Calibri"/>
        <family val="2"/>
        <scheme val="minor"/>
      </rPr>
      <t>- Revenue loss estimated at RM446 K</t>
    </r>
  </si>
  <si>
    <t>Profit Rate 0.8% : increased  by +19.6.4%vs. LM. Est loss RM3K compared to  avg. monthly income</t>
  </si>
  <si>
    <t>Profit Rate 0.84% - Increased by +8.6% vs. LM. Est. Loss of RM24K compared to avg. monthly income</t>
  </si>
  <si>
    <t>821 (≤ RM10,000)</t>
  </si>
  <si>
    <t>822 (≤ RM10,000)</t>
  </si>
  <si>
    <t>828 (≤ RM10,000)</t>
  </si>
  <si>
    <t>851 (≤ RM10,000)</t>
  </si>
  <si>
    <t>821 (&gt; RM10,000)</t>
  </si>
  <si>
    <t>822 (&gt; RM10,000)</t>
  </si>
  <si>
    <t>828 (&gt; RM10,000)</t>
  </si>
  <si>
    <t>851 (&gt; RM10,000)</t>
  </si>
  <si>
    <t>Average Share %</t>
  </si>
  <si>
    <t>Profit Rate</t>
  </si>
  <si>
    <t>Interest income</t>
  </si>
  <si>
    <t>Sales RM'000</t>
  </si>
  <si>
    <t>Sales #</t>
  </si>
  <si>
    <t>c) RM15.9 mil Sales shortfall from target - revenue loss estimated RM697K (Fee + Interest income)</t>
  </si>
  <si>
    <t xml:space="preserve">Interest Income - Estimated loss at RM27 K </t>
  </si>
  <si>
    <t>Total potential revenue lost was RM1.2 Mil.</t>
  </si>
  <si>
    <r>
      <t xml:space="preserve">Impairment Loss worsen with </t>
    </r>
    <r>
      <rPr>
        <b/>
        <sz val="16"/>
        <color rgb="FFFF0000"/>
        <rFont val="Calibri"/>
        <family val="2"/>
        <scheme val="minor"/>
      </rPr>
      <t>+41.4%</t>
    </r>
    <r>
      <rPr>
        <sz val="16"/>
        <color theme="1"/>
        <rFont val="Calibri"/>
        <family val="2"/>
        <scheme val="minor"/>
      </rPr>
      <t xml:space="preserve"> vs budget at RM 8.7 mil and worsen by </t>
    </r>
    <r>
      <rPr>
        <sz val="16"/>
        <color rgb="FFFF0000"/>
        <rFont val="Calibri"/>
        <family val="2"/>
        <scheme val="minor"/>
      </rPr>
      <t>+22.9%</t>
    </r>
    <r>
      <rPr>
        <sz val="16"/>
        <color theme="1"/>
        <rFont val="Calibri"/>
        <family val="2"/>
        <scheme val="minor"/>
      </rPr>
      <t xml:space="preserve"> vs LM.</t>
    </r>
  </si>
  <si>
    <r>
      <t xml:space="preserve">Personnel Expenses improve by </t>
    </r>
    <r>
      <rPr>
        <sz val="16"/>
        <color rgb="FF0000FF"/>
        <rFont val="Calibri"/>
        <family val="2"/>
        <scheme val="minor"/>
      </rPr>
      <t>-10.5%</t>
    </r>
    <r>
      <rPr>
        <sz val="16"/>
        <color theme="1"/>
        <rFont val="Calibri"/>
        <family val="2"/>
        <scheme val="minor"/>
      </rPr>
      <t xml:space="preserve"> vs budget at RM 1.1 mil &amp; maitain at </t>
    </r>
    <r>
      <rPr>
        <sz val="16"/>
        <color rgb="FF0000FF"/>
        <rFont val="Calibri"/>
        <family val="2"/>
        <scheme val="minor"/>
      </rPr>
      <t>100%</t>
    </r>
    <r>
      <rPr>
        <sz val="16"/>
        <color theme="1"/>
        <rFont val="Calibri"/>
        <family val="2"/>
        <scheme val="minor"/>
      </rPr>
      <t xml:space="preserve"> vs LM.</t>
    </r>
  </si>
  <si>
    <r>
      <t xml:space="preserve">Pending cases increased by </t>
    </r>
    <r>
      <rPr>
        <sz val="16"/>
        <color rgb="FFFF0000"/>
        <rFont val="Calibri"/>
        <family val="2"/>
        <scheme val="minor"/>
      </rPr>
      <t>+102.8%</t>
    </r>
    <r>
      <rPr>
        <sz val="16"/>
        <rFont val="Calibri"/>
        <family val="2"/>
        <scheme val="minor"/>
      </rPr>
      <t xml:space="preserve"> M-o-M - Est. loss RM4.4 Mil</t>
    </r>
  </si>
  <si>
    <r>
      <t xml:space="preserve">Expenses </t>
    </r>
    <r>
      <rPr>
        <sz val="16"/>
        <color rgb="FF0000FF"/>
        <rFont val="Calibri"/>
        <family val="2"/>
        <scheme val="minor"/>
      </rPr>
      <t>-RM7K)</t>
    </r>
  </si>
  <si>
    <r>
      <t xml:space="preserve">Administrative improve by </t>
    </r>
    <r>
      <rPr>
        <sz val="16"/>
        <color rgb="FF0000FF"/>
        <rFont val="Calibri"/>
        <family val="2"/>
        <scheme val="minor"/>
      </rPr>
      <t>-1.1%</t>
    </r>
    <r>
      <rPr>
        <sz val="16"/>
        <color theme="1"/>
        <rFont val="Calibri"/>
        <family val="2"/>
        <scheme val="minor"/>
      </rPr>
      <t xml:space="preserve"> vs budget at RM879K but higher by </t>
    </r>
    <r>
      <rPr>
        <sz val="16"/>
        <color rgb="FFFF0000"/>
        <rFont val="Calibri"/>
        <family val="2"/>
        <scheme val="minor"/>
      </rPr>
      <t>+13.4%</t>
    </r>
    <r>
      <rPr>
        <sz val="16"/>
        <color theme="1"/>
        <rFont val="Calibri"/>
        <family val="2"/>
        <scheme val="minor"/>
      </rPr>
      <t xml:space="preserve"> vs LM.</t>
    </r>
  </si>
  <si>
    <r>
      <t xml:space="preserve">- Express Card Expenses </t>
    </r>
    <r>
      <rPr>
        <sz val="16"/>
        <color rgb="FFFF0000"/>
        <rFont val="Calibri"/>
        <family val="2"/>
        <scheme val="minor"/>
      </rPr>
      <t>+238%</t>
    </r>
    <r>
      <rPr>
        <sz val="16"/>
        <color theme="1"/>
        <rFont val="Calibri"/>
        <family val="2"/>
        <scheme val="minor"/>
      </rPr>
      <t xml:space="preserve"> vs. LM, increase +</t>
    </r>
    <r>
      <rPr>
        <sz val="16"/>
        <color rgb="FFFF0000"/>
        <rFont val="Calibri"/>
        <family val="2"/>
        <scheme val="minor"/>
      </rPr>
      <t>RM3 K</t>
    </r>
  </si>
  <si>
    <r>
      <t xml:space="preserve">- Collection Charge </t>
    </r>
    <r>
      <rPr>
        <sz val="16"/>
        <color rgb="FFFF0000"/>
        <rFont val="Calibri"/>
        <family val="2"/>
        <scheme val="minor"/>
      </rPr>
      <t>+46.2%</t>
    </r>
    <r>
      <rPr>
        <sz val="16"/>
        <color theme="1"/>
        <rFont val="Calibri"/>
        <family val="2"/>
        <scheme val="minor"/>
      </rPr>
      <t xml:space="preserve"> vs. LM, increase +</t>
    </r>
    <r>
      <rPr>
        <sz val="16"/>
        <color rgb="FFFF0000"/>
        <rFont val="Calibri"/>
        <family val="2"/>
        <scheme val="minor"/>
      </rPr>
      <t xml:space="preserve">RM169 K </t>
    </r>
    <r>
      <rPr>
        <sz val="16"/>
        <rFont val="Calibri"/>
        <family val="2"/>
        <scheme val="minor"/>
      </rPr>
      <t>(Restructuring/ Commission on Payment collected)</t>
    </r>
  </si>
  <si>
    <r>
      <t xml:space="preserve">- Collection Charge NPL </t>
    </r>
    <r>
      <rPr>
        <sz val="16"/>
        <color rgb="FFFF0000"/>
        <rFont val="Calibri"/>
        <family val="2"/>
        <scheme val="minor"/>
      </rPr>
      <t>+519.5%</t>
    </r>
    <r>
      <rPr>
        <sz val="16"/>
        <color theme="1"/>
        <rFont val="Calibri"/>
        <family val="2"/>
        <scheme val="minor"/>
      </rPr>
      <t xml:space="preserve"> vs. LM, increase +</t>
    </r>
    <r>
      <rPr>
        <sz val="16"/>
        <color rgb="FFFF0000"/>
        <rFont val="Calibri"/>
        <family val="2"/>
        <scheme val="minor"/>
      </rPr>
      <t xml:space="preserve">RM155 K </t>
    </r>
    <r>
      <rPr>
        <sz val="16"/>
        <rFont val="Calibri"/>
        <family val="2"/>
        <scheme val="minor"/>
      </rPr>
      <t>(Commission on Payment collected)</t>
    </r>
  </si>
  <si>
    <r>
      <t xml:space="preserve">- Stamp Duty (Contractual Documents) </t>
    </r>
    <r>
      <rPr>
        <sz val="16"/>
        <color rgb="FFFF0000"/>
        <rFont val="Calibri"/>
        <family val="2"/>
        <scheme val="minor"/>
      </rPr>
      <t>+74.9%</t>
    </r>
    <r>
      <rPr>
        <sz val="16"/>
        <color theme="1"/>
        <rFont val="Calibri"/>
        <family val="2"/>
        <scheme val="minor"/>
      </rPr>
      <t xml:space="preserve"> vs. LM, increase +</t>
    </r>
    <r>
      <rPr>
        <sz val="16"/>
        <color rgb="FFFF0000"/>
        <rFont val="Calibri"/>
        <family val="2"/>
        <scheme val="minor"/>
      </rPr>
      <t>RM20 K</t>
    </r>
  </si>
  <si>
    <r>
      <t xml:space="preserve">Equipment expenses improve by </t>
    </r>
    <r>
      <rPr>
        <sz val="16"/>
        <color rgb="FF0000FF"/>
        <rFont val="Calibri"/>
        <family val="2"/>
        <scheme val="minor"/>
      </rPr>
      <t>-33.3%</t>
    </r>
    <r>
      <rPr>
        <sz val="16"/>
        <color theme="1"/>
        <rFont val="Calibri"/>
        <family val="2"/>
        <scheme val="minor"/>
      </rPr>
      <t xml:space="preserve"> vs budget at RM12 K and increased by </t>
    </r>
    <r>
      <rPr>
        <sz val="16"/>
        <color rgb="FFFF0000"/>
        <rFont val="Calibri"/>
        <family val="2"/>
        <scheme val="minor"/>
      </rPr>
      <t>+9.5%</t>
    </r>
    <r>
      <rPr>
        <sz val="16"/>
        <color theme="1"/>
        <rFont val="Calibri"/>
        <family val="2"/>
        <scheme val="minor"/>
      </rPr>
      <t xml:space="preserve"> vs LM.</t>
    </r>
  </si>
  <si>
    <r>
      <t xml:space="preserve">- Electricity Expenses </t>
    </r>
    <r>
      <rPr>
        <sz val="16"/>
        <color rgb="FFFF0000"/>
        <rFont val="Calibri"/>
        <family val="2"/>
        <scheme val="minor"/>
      </rPr>
      <t>+21.3%</t>
    </r>
    <r>
      <rPr>
        <sz val="16"/>
        <color theme="1"/>
        <rFont val="Calibri"/>
        <family val="2"/>
        <scheme val="minor"/>
      </rPr>
      <t xml:space="preserve"> vs. LM, increse +</t>
    </r>
    <r>
      <rPr>
        <sz val="16"/>
        <color rgb="FF0000FF"/>
        <rFont val="Calibri"/>
        <family val="2"/>
        <scheme val="minor"/>
      </rPr>
      <t>RM1K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 xml:space="preserve">(Aircond L22,L26,L27 &amp; L29 </t>
    </r>
    <r>
      <rPr>
        <sz val="16"/>
        <color rgb="FFFF0000"/>
        <rFont val="Calibri"/>
        <family val="2"/>
        <scheme val="minor"/>
      </rPr>
      <t>+24.6%</t>
    </r>
    <r>
      <rPr>
        <sz val="16"/>
        <color theme="1"/>
        <rFont val="Calibri"/>
        <family val="2"/>
        <scheme val="minor"/>
      </rPr>
      <t>)</t>
    </r>
  </si>
  <si>
    <r>
      <t xml:space="preserve">General expenses improve by </t>
    </r>
    <r>
      <rPr>
        <sz val="16"/>
        <color rgb="FF0000FF"/>
        <rFont val="Calibri"/>
        <family val="2"/>
        <scheme val="minor"/>
      </rPr>
      <t>-85.8%</t>
    </r>
    <r>
      <rPr>
        <sz val="16"/>
        <color theme="1"/>
        <rFont val="Calibri"/>
        <family val="2"/>
        <scheme val="minor"/>
      </rPr>
      <t xml:space="preserve"> vs budget at RM1 K bettr by </t>
    </r>
    <r>
      <rPr>
        <sz val="16"/>
        <color rgb="FF0000FF"/>
        <rFont val="Calibri"/>
        <family val="2"/>
        <scheme val="minor"/>
      </rPr>
      <t xml:space="preserve">+5.4% </t>
    </r>
    <r>
      <rPr>
        <sz val="16"/>
        <color theme="1"/>
        <rFont val="Calibri"/>
        <family val="2"/>
        <scheme val="minor"/>
      </rPr>
      <t>vs LM.</t>
    </r>
  </si>
  <si>
    <r>
      <t>- Miscellaneous Expenses</t>
    </r>
    <r>
      <rPr>
        <sz val="16"/>
        <color rgb="FF0000FF"/>
        <rFont val="Calibri"/>
        <family val="2"/>
        <scheme val="minor"/>
      </rPr>
      <t xml:space="preserve"> -42.1%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vs. LM, better RM261</t>
    </r>
  </si>
  <si>
    <r>
      <t xml:space="preserve">- Travelling Domestic (Mileage) </t>
    </r>
    <r>
      <rPr>
        <sz val="16"/>
        <color rgb="FF0000FF"/>
        <rFont val="Calibri"/>
        <family val="2"/>
        <scheme val="minor"/>
      </rPr>
      <t>+100%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vs. LM, better RM16.78</t>
    </r>
  </si>
  <si>
    <r>
      <t>- Travelling Expenses</t>
    </r>
    <r>
      <rPr>
        <sz val="16"/>
        <color rgb="FF0000FF"/>
        <rFont val="Calibri"/>
        <family val="2"/>
        <scheme val="minor"/>
      </rPr>
      <t xml:space="preserve"> -119.5%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vs. LM, better RM130</t>
    </r>
  </si>
  <si>
    <r>
      <t xml:space="preserve">- Staff Salary </t>
    </r>
    <r>
      <rPr>
        <sz val="16"/>
        <color rgb="FFFF0000"/>
        <rFont val="Calibri"/>
        <family val="2"/>
        <scheme val="minor"/>
      </rPr>
      <t>+0.1%</t>
    </r>
    <r>
      <rPr>
        <sz val="16"/>
        <color theme="1"/>
        <rFont val="Calibri"/>
        <family val="2"/>
        <scheme val="minor"/>
      </rPr>
      <t xml:space="preserve"> vs. LM, increase +</t>
    </r>
    <r>
      <rPr>
        <sz val="16"/>
        <color rgb="FFFF0000"/>
        <rFont val="Calibri"/>
        <family val="2"/>
        <scheme val="minor"/>
      </rPr>
      <t>RM877</t>
    </r>
    <r>
      <rPr>
        <sz val="16"/>
        <color theme="1"/>
        <rFont val="Calibri"/>
        <family val="2"/>
        <scheme val="minor"/>
      </rPr>
      <t xml:space="preserve"> (Commission </t>
    </r>
    <r>
      <rPr>
        <sz val="16"/>
        <color rgb="FF0000FF"/>
        <rFont val="Calibri"/>
        <family val="2"/>
        <scheme val="minor"/>
      </rPr>
      <t xml:space="preserve">-RM9K, </t>
    </r>
    <r>
      <rPr>
        <sz val="16"/>
        <rFont val="Calibri"/>
        <family val="2"/>
        <scheme val="minor"/>
      </rPr>
      <t>Cost of Living</t>
    </r>
    <r>
      <rPr>
        <sz val="16"/>
        <color rgb="FF0000FF"/>
        <rFont val="Calibri"/>
        <family val="2"/>
        <scheme val="minor"/>
      </rPr>
      <t xml:space="preserve"> -RM431, </t>
    </r>
    <r>
      <rPr>
        <sz val="16"/>
        <rFont val="Calibri"/>
        <family val="2"/>
        <scheme val="minor"/>
      </rPr>
      <t>Medical</t>
    </r>
  </si>
  <si>
    <r>
      <t xml:space="preserve">- Temp. Staff Salary </t>
    </r>
    <r>
      <rPr>
        <sz val="16"/>
        <color rgb="FF0000FF"/>
        <rFont val="Calibri"/>
        <family val="2"/>
        <scheme val="minor"/>
      </rPr>
      <t xml:space="preserve">-1.1% </t>
    </r>
    <r>
      <rPr>
        <sz val="16"/>
        <color theme="1"/>
        <rFont val="Calibri"/>
        <family val="2"/>
        <scheme val="minor"/>
      </rPr>
      <t xml:space="preserve">vs. LM, decrease -RM1K (Commission </t>
    </r>
    <r>
      <rPr>
        <sz val="16"/>
        <color rgb="FF0000FF"/>
        <rFont val="Calibri"/>
        <family val="2"/>
        <scheme val="minor"/>
      </rPr>
      <t>-RM2K</t>
    </r>
    <r>
      <rPr>
        <sz val="16"/>
        <color theme="1"/>
        <rFont val="Calibri"/>
        <family val="2"/>
        <scheme val="minor"/>
      </rPr>
      <t>)</t>
    </r>
  </si>
  <si>
    <t xml:space="preserve"> of the sales target.</t>
  </si>
  <si>
    <r>
      <t>1. Funding cost in May'17 recorded at RM6.6 mil (</t>
    </r>
    <r>
      <rPr>
        <sz val="16"/>
        <color rgb="FF0000FF"/>
        <rFont val="Calibri"/>
        <family val="2"/>
        <scheme val="minor"/>
      </rPr>
      <t>-1.1%</t>
    </r>
    <r>
      <rPr>
        <sz val="16"/>
        <color theme="1"/>
        <rFont val="Calibri"/>
        <family val="2"/>
        <scheme val="minor"/>
      </rPr>
      <t xml:space="preserve"> vs budget of RM76 K) due to non-meeting</t>
    </r>
  </si>
  <si>
    <r>
      <t>2. Interest expense (</t>
    </r>
    <r>
      <rPr>
        <sz val="16"/>
        <color rgb="FF0000FF"/>
        <rFont val="Calibri"/>
        <family val="2"/>
        <scheme val="minor"/>
      </rPr>
      <t>-6.3% vs budget</t>
    </r>
    <r>
      <rPr>
        <sz val="16"/>
        <color theme="1"/>
        <rFont val="Calibri"/>
        <family val="2"/>
        <scheme val="minor"/>
      </rPr>
      <t>) and cost of capital (</t>
    </r>
    <r>
      <rPr>
        <sz val="16"/>
        <color rgb="FFFF0000"/>
        <rFont val="Calibri"/>
        <family val="2"/>
        <scheme val="minor"/>
      </rPr>
      <t>+15.2%</t>
    </r>
    <r>
      <rPr>
        <sz val="16"/>
        <color theme="1"/>
        <rFont val="Calibri"/>
        <family val="2"/>
        <scheme val="minor"/>
      </rPr>
      <t xml:space="preserve"> vs budget)</t>
    </r>
  </si>
  <si>
    <t>3.</t>
  </si>
  <si>
    <r>
      <t xml:space="preserve">Total Support Cost </t>
    </r>
    <r>
      <rPr>
        <sz val="16"/>
        <color rgb="FFFF0000"/>
        <rFont val="Calibri"/>
        <family val="2"/>
        <scheme val="minor"/>
      </rPr>
      <t>+3.1%</t>
    </r>
    <r>
      <rPr>
        <sz val="16"/>
        <color theme="1"/>
        <rFont val="Calibri"/>
        <family val="2"/>
        <scheme val="minor"/>
      </rPr>
      <t xml:space="preserve"> vs budget with admin expense </t>
    </r>
    <r>
      <rPr>
        <sz val="16"/>
        <color rgb="FFFF0000"/>
        <rFont val="Calibri"/>
        <family val="2"/>
        <scheme val="minor"/>
      </rPr>
      <t>+77.9%</t>
    </r>
    <r>
      <rPr>
        <sz val="16"/>
        <color theme="1"/>
        <rFont val="Calibri"/>
        <family val="2"/>
        <scheme val="minor"/>
      </rPr>
      <t xml:space="preserve"> vs budget.</t>
    </r>
  </si>
  <si>
    <r>
      <t xml:space="preserve">Personnel expense </t>
    </r>
    <r>
      <rPr>
        <sz val="16"/>
        <color rgb="FF0000FF"/>
        <rFont val="Calibri"/>
        <family val="2"/>
        <scheme val="minor"/>
      </rPr>
      <t>-11.4%</t>
    </r>
    <r>
      <rPr>
        <sz val="16"/>
        <color theme="1"/>
        <rFont val="Calibri"/>
        <family val="2"/>
        <scheme val="minor"/>
      </rPr>
      <t xml:space="preserve"> vs budget, -22.8% vs LM</t>
    </r>
  </si>
  <si>
    <r>
      <t>Advertising and Promotion expenses</t>
    </r>
    <r>
      <rPr>
        <sz val="16"/>
        <color rgb="FFFF0000"/>
        <rFont val="Calibri"/>
        <family val="2"/>
        <scheme val="minor"/>
      </rPr>
      <t xml:space="preserve"> +154%</t>
    </r>
    <r>
      <rPr>
        <sz val="16"/>
        <color rgb="FF0000FF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 xml:space="preserve">vs budget, </t>
    </r>
    <r>
      <rPr>
        <sz val="16"/>
        <color rgb="FF0000FF"/>
        <rFont val="Calibri"/>
        <family val="2"/>
        <scheme val="minor"/>
      </rPr>
      <t>-272.3%</t>
    </r>
    <r>
      <rPr>
        <sz val="16"/>
        <color theme="1"/>
        <rFont val="Calibri"/>
        <family val="2"/>
        <scheme val="minor"/>
      </rPr>
      <t xml:space="preserve"> vs LM mainly due to accrual of campaign </t>
    </r>
  </si>
  <si>
    <r>
      <t>Operating profit before Non-sharing cost achieved 52.6</t>
    </r>
    <r>
      <rPr>
        <sz val="16"/>
        <color rgb="FFFF0000"/>
        <rFont val="Calibri"/>
        <family val="2"/>
        <scheme val="minor"/>
      </rPr>
      <t>%</t>
    </r>
    <r>
      <rPr>
        <sz val="16"/>
        <color theme="1"/>
        <rFont val="Calibri"/>
        <family val="2"/>
        <scheme val="minor"/>
      </rPr>
      <t xml:space="preserve"> vs budget. </t>
    </r>
    <r>
      <rPr>
        <sz val="16"/>
        <color rgb="FFFF0000"/>
        <rFont val="Calibri"/>
        <family val="2"/>
        <scheme val="minor"/>
      </rPr>
      <t>-17.9%</t>
    </r>
    <r>
      <rPr>
        <sz val="16"/>
        <color theme="1"/>
        <rFont val="Calibri"/>
        <family val="2"/>
        <scheme val="minor"/>
      </rPr>
      <t xml:space="preserve"> vs LM and</t>
    </r>
    <r>
      <rPr>
        <sz val="16"/>
        <color rgb="FFFF0000"/>
        <rFont val="Calibri"/>
        <family val="2"/>
        <scheme val="minor"/>
      </rPr>
      <t xml:space="preserve"> -5.9%</t>
    </r>
    <r>
      <rPr>
        <sz val="16"/>
        <color rgb="FF0000FF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vs LY.</t>
    </r>
  </si>
  <si>
    <t>due to lower revenue and higher A&amp;P Cost sharing of 253% vs target.</t>
  </si>
  <si>
    <t xml:space="preserve">3. </t>
  </si>
  <si>
    <r>
      <t>Impairment Loss/ Revenue :</t>
    </r>
    <r>
      <rPr>
        <sz val="16"/>
        <color rgb="FF0000FF"/>
        <rFont val="Calibri"/>
        <family val="2"/>
        <scheme val="minor"/>
      </rPr>
      <t xml:space="preserve"> +10.8%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</rPr>
      <t xml:space="preserve">vs. budget , </t>
    </r>
    <r>
      <rPr>
        <sz val="16"/>
        <color rgb="FF0000FF"/>
        <rFont val="Calibri"/>
        <family val="2"/>
      </rPr>
      <t>+4.7%</t>
    </r>
    <r>
      <rPr>
        <sz val="16"/>
        <color theme="1"/>
        <rFont val="Calibri"/>
        <family val="2"/>
      </rPr>
      <t xml:space="preserve"> vs LM and </t>
    </r>
    <r>
      <rPr>
        <sz val="16"/>
        <color rgb="FF0000FF"/>
        <rFont val="Calibri"/>
        <family val="2"/>
      </rPr>
      <t>+10.4%</t>
    </r>
    <r>
      <rPr>
        <sz val="16"/>
        <color theme="1"/>
        <rFont val="Calibri"/>
        <family val="2"/>
      </rPr>
      <t xml:space="preserve"> vs LY</t>
    </r>
  </si>
  <si>
    <r>
      <t xml:space="preserve">Personnel Expenses / Revenue : </t>
    </r>
    <r>
      <rPr>
        <sz val="16"/>
        <color rgb="FFFF0000"/>
        <rFont val="Calibri"/>
        <family val="2"/>
        <scheme val="minor"/>
      </rPr>
      <t>-0.2%</t>
    </r>
    <r>
      <rPr>
        <sz val="16"/>
        <color theme="1"/>
        <rFont val="Calibri"/>
        <family val="2"/>
        <scheme val="minor"/>
      </rPr>
      <t xml:space="preserve"> vs budget, </t>
    </r>
    <r>
      <rPr>
        <sz val="16"/>
        <color rgb="FFFF0000"/>
        <rFont val="Calibri"/>
        <family val="2"/>
        <scheme val="minor"/>
      </rPr>
      <t>-</t>
    </r>
    <r>
      <rPr>
        <sz val="16"/>
        <color rgb="FFFF0000"/>
        <rFont val="Calibri"/>
        <family val="2"/>
      </rPr>
      <t>0.2%</t>
    </r>
    <r>
      <rPr>
        <sz val="16"/>
        <color theme="1"/>
        <rFont val="Calibri"/>
        <family val="2"/>
      </rPr>
      <t xml:space="preserve"> vs LM </t>
    </r>
    <r>
      <rPr>
        <sz val="16"/>
        <color rgb="FF0000FF"/>
        <rFont val="Calibri"/>
        <family val="2"/>
      </rPr>
      <t>+0.2%</t>
    </r>
    <r>
      <rPr>
        <sz val="16"/>
        <color theme="1"/>
        <rFont val="Calibri"/>
        <family val="2"/>
      </rPr>
      <t xml:space="preserve"> vs LY</t>
    </r>
  </si>
  <si>
    <r>
      <t xml:space="preserve">Net Receivable Yield </t>
    </r>
    <r>
      <rPr>
        <sz val="16"/>
        <color rgb="FFFF0000"/>
        <rFont val="Calibri"/>
        <family val="2"/>
        <scheme val="minor"/>
      </rPr>
      <t>-1.6%</t>
    </r>
    <r>
      <rPr>
        <sz val="16"/>
        <color theme="1"/>
        <rFont val="Calibri"/>
        <family val="2"/>
        <scheme val="minor"/>
      </rPr>
      <t xml:space="preserve"> vs budget, </t>
    </r>
    <r>
      <rPr>
        <sz val="16"/>
        <color rgb="FFFF0000"/>
        <rFont val="Calibri"/>
        <family val="2"/>
        <scheme val="minor"/>
      </rPr>
      <t>-1.2%</t>
    </r>
    <r>
      <rPr>
        <sz val="16"/>
        <color theme="1"/>
        <rFont val="Calibri"/>
        <family val="2"/>
        <scheme val="minor"/>
      </rPr>
      <t xml:space="preserve"> vs LM and </t>
    </r>
    <r>
      <rPr>
        <sz val="16"/>
        <color rgb="FFFF0000"/>
        <rFont val="Calibri"/>
        <family val="2"/>
        <scheme val="minor"/>
      </rPr>
      <t>-1.6%</t>
    </r>
    <r>
      <rPr>
        <sz val="16"/>
        <color theme="1"/>
        <rFont val="Calibri"/>
        <family val="2"/>
        <scheme val="minor"/>
      </rPr>
      <t xml:space="preserve"> vs LY.</t>
    </r>
  </si>
  <si>
    <t>4.</t>
  </si>
  <si>
    <r>
      <t xml:space="preserve">Staff productivity per hour : </t>
    </r>
    <r>
      <rPr>
        <sz val="16"/>
        <color rgb="FFFF0000"/>
        <rFont val="Calibri"/>
        <family val="2"/>
        <scheme val="minor"/>
      </rPr>
      <t>-13.7%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</rPr>
      <t xml:space="preserve">vs. LM </t>
    </r>
    <r>
      <rPr>
        <sz val="16"/>
        <rFont val="Calibri"/>
        <family val="2"/>
      </rPr>
      <t>.</t>
    </r>
  </si>
  <si>
    <t xml:space="preserve">Overall productivity in May'17 recorded lower (i.e submission shortfall of 3,769 cases) - Estimated </t>
  </si>
  <si>
    <t>sales loss of RM9.6 Mil</t>
  </si>
  <si>
    <t>12. (2)</t>
  </si>
  <si>
    <t>12. (3&amp;4)</t>
  </si>
  <si>
    <r>
      <t>Lowest Sales : HQ TMK at RM2.5 Mil (</t>
    </r>
    <r>
      <rPr>
        <sz val="16"/>
        <color rgb="FFFF0000"/>
        <rFont val="Calibri"/>
        <family val="2"/>
        <scheme val="minor"/>
      </rPr>
      <t>41.4%</t>
    </r>
    <r>
      <rPr>
        <sz val="16"/>
        <color theme="1"/>
        <rFont val="Calibri"/>
        <family val="2"/>
        <scheme val="minor"/>
      </rPr>
      <t xml:space="preserve"> vs. target) &amp; CRO region at RM26.6 mil (</t>
    </r>
    <r>
      <rPr>
        <sz val="16"/>
        <color rgb="FFFF0000"/>
        <rFont val="Calibri"/>
        <family val="2"/>
        <scheme val="minor"/>
      </rPr>
      <t>69.5%</t>
    </r>
    <r>
      <rPr>
        <sz val="16"/>
        <color theme="1"/>
        <rFont val="Calibri"/>
        <family val="2"/>
        <scheme val="minor"/>
      </rPr>
      <t xml:space="preserve"> vs target)</t>
    </r>
  </si>
  <si>
    <r>
      <t xml:space="preserve">Highest Sales : HQ Web RM3.8 mil; </t>
    </r>
    <r>
      <rPr>
        <sz val="16"/>
        <color rgb="FF0000FF"/>
        <rFont val="Calibri"/>
        <family val="2"/>
        <scheme val="minor"/>
      </rPr>
      <t>143.6%</t>
    </r>
    <r>
      <rPr>
        <sz val="16"/>
        <color theme="1"/>
        <rFont val="Calibri"/>
        <family val="2"/>
        <scheme val="minor"/>
      </rPr>
      <t xml:space="preserve"> vs target , followed by Sarawak at RM7 mil,</t>
    </r>
    <r>
      <rPr>
        <b/>
        <sz val="16"/>
        <color rgb="FF0000FF"/>
        <rFont val="Calibri"/>
        <family val="2"/>
        <scheme val="minor"/>
      </rPr>
      <t xml:space="preserve"> 124%</t>
    </r>
    <r>
      <rPr>
        <sz val="16"/>
        <color theme="1"/>
        <rFont val="Calibri"/>
        <family val="2"/>
        <scheme val="minor"/>
      </rPr>
      <t xml:space="preserve"> vs target,</t>
    </r>
  </si>
  <si>
    <r>
      <t xml:space="preserve">and NRO RM17 mil at </t>
    </r>
    <r>
      <rPr>
        <sz val="16"/>
        <color rgb="FF0000FF"/>
        <rFont val="Calibri"/>
        <family val="2"/>
        <scheme val="minor"/>
      </rPr>
      <t>102.7%</t>
    </r>
    <r>
      <rPr>
        <sz val="16"/>
        <color theme="1"/>
        <rFont val="Calibri"/>
        <family val="2"/>
        <scheme val="minor"/>
      </rPr>
      <t xml:space="preserve"> vs target.</t>
    </r>
  </si>
  <si>
    <r>
      <t>Average sales per</t>
    </r>
    <r>
      <rPr>
        <sz val="16"/>
        <rFont val="Calibri"/>
        <family val="2"/>
        <scheme val="minor"/>
      </rPr>
      <t xml:space="preserve"> CSUincreased by </t>
    </r>
    <r>
      <rPr>
        <sz val="16"/>
        <color rgb="FF0000FF"/>
        <rFont val="Calibri"/>
        <family val="2"/>
        <scheme val="minor"/>
      </rPr>
      <t>10.3%</t>
    </r>
    <r>
      <rPr>
        <b/>
        <sz val="16"/>
        <rFont val="Calibri"/>
        <family val="2"/>
        <scheme val="minor"/>
      </rPr>
      <t xml:space="preserve"> </t>
    </r>
    <r>
      <rPr>
        <sz val="16"/>
        <rFont val="Calibri"/>
        <family val="2"/>
        <scheme val="minor"/>
      </rPr>
      <t>vs LM</t>
    </r>
    <r>
      <rPr>
        <sz val="16"/>
        <color theme="1"/>
        <rFont val="Calibri"/>
        <family val="2"/>
        <scheme val="minor"/>
      </rPr>
      <t xml:space="preserve"> at RM1.3 mil per CSU</t>
    </r>
  </si>
  <si>
    <t>14. (1)</t>
  </si>
  <si>
    <t>-</t>
  </si>
  <si>
    <t>Sales RM,000</t>
  </si>
  <si>
    <t>May vs. Target</t>
  </si>
  <si>
    <t>May vs Apr</t>
  </si>
  <si>
    <r>
      <t xml:space="preserve">Total approval achieved </t>
    </r>
    <r>
      <rPr>
        <sz val="16"/>
        <color rgb="FFFF0000"/>
        <rFont val="Calibri"/>
        <family val="2"/>
        <scheme val="minor"/>
      </rPr>
      <t>87.3</t>
    </r>
    <r>
      <rPr>
        <b/>
        <sz val="16"/>
        <color rgb="FFFF0000"/>
        <rFont val="Calibri"/>
        <family val="2"/>
        <scheme val="minor"/>
      </rPr>
      <t>%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 xml:space="preserve">of its target </t>
    </r>
    <r>
      <rPr>
        <sz val="16"/>
        <rFont val="Calibri"/>
        <family val="2"/>
        <scheme val="minor"/>
      </rPr>
      <t>(RM86.3 mil vs. RM98.9 mil).</t>
    </r>
  </si>
  <si>
    <r>
      <t xml:space="preserve">Average Ticket Size increased by </t>
    </r>
    <r>
      <rPr>
        <sz val="16"/>
        <color rgb="FF0000FF"/>
        <rFont val="Calibri"/>
        <family val="2"/>
        <scheme val="minor"/>
      </rPr>
      <t>0.8%</t>
    </r>
    <r>
      <rPr>
        <sz val="16"/>
        <rFont val="Calibri"/>
        <family val="2"/>
        <scheme val="minor"/>
      </rPr>
      <t xml:space="preserve"> at RM10,707 vs Apr'17 @ RM10,619</t>
    </r>
  </si>
  <si>
    <r>
      <t xml:space="preserve">Approval Ratio increase MoM by </t>
    </r>
    <r>
      <rPr>
        <sz val="16"/>
        <color rgb="FF0000FF"/>
        <rFont val="Calibri"/>
        <family val="2"/>
        <scheme val="minor"/>
      </rPr>
      <t>0.5</t>
    </r>
    <r>
      <rPr>
        <sz val="16"/>
        <color theme="1"/>
        <rFont val="Calibri"/>
        <family val="2"/>
        <scheme val="minor"/>
      </rPr>
      <t xml:space="preserve"> percentage poin</t>
    </r>
    <r>
      <rPr>
        <sz val="16"/>
        <rFont val="Calibri"/>
        <family val="2"/>
        <scheme val="minor"/>
      </rPr>
      <t>t @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rgb="FF0000FF"/>
        <rFont val="Calibri"/>
        <family val="2"/>
        <scheme val="minor"/>
      </rPr>
      <t>24.8%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rFont val="Calibri"/>
        <family val="2"/>
      </rPr>
      <t>(Aprr'17 @ 25.3%)</t>
    </r>
  </si>
  <si>
    <r>
      <t>Receivables at May'17 month end increased by</t>
    </r>
    <r>
      <rPr>
        <sz val="16"/>
        <color rgb="FF0000FF"/>
        <rFont val="Calibri"/>
        <family val="2"/>
        <scheme val="minor"/>
      </rPr>
      <t xml:space="preserve"> 2%</t>
    </r>
    <r>
      <rPr>
        <sz val="16"/>
        <color theme="1"/>
        <rFont val="Calibri"/>
        <family val="2"/>
        <scheme val="minor"/>
      </rPr>
      <t xml:space="preserve"> or</t>
    </r>
    <r>
      <rPr>
        <sz val="16"/>
        <rFont val="Calibri"/>
        <family val="2"/>
      </rPr>
      <t xml:space="preserve"> </t>
    </r>
    <r>
      <rPr>
        <sz val="16"/>
        <color rgb="FF0000FF"/>
        <rFont val="Calibri"/>
        <family val="2"/>
      </rPr>
      <t>RM35 mil</t>
    </r>
    <r>
      <rPr>
        <sz val="16"/>
        <rFont val="Calibri"/>
        <family val="2"/>
      </rPr>
      <t xml:space="preserve"> vs. LM and</t>
    </r>
    <r>
      <rPr>
        <sz val="16"/>
        <color rgb="FF0000FF"/>
        <rFont val="Calibri"/>
        <family val="2"/>
      </rPr>
      <t xml:space="preserve"> +37.0% </t>
    </r>
    <r>
      <rPr>
        <sz val="16"/>
        <rFont val="Calibri"/>
        <family val="2"/>
      </rPr>
      <t>vs. LY.</t>
    </r>
  </si>
  <si>
    <r>
      <t xml:space="preserve">Receivables closing balance achieved </t>
    </r>
    <r>
      <rPr>
        <b/>
        <sz val="16"/>
        <color rgb="FFFF0000"/>
        <rFont val="Calibri"/>
        <family val="2"/>
        <scheme val="minor"/>
      </rPr>
      <t>97%</t>
    </r>
    <r>
      <rPr>
        <sz val="16"/>
        <color theme="1"/>
        <rFont val="Calibri"/>
        <family val="2"/>
        <scheme val="minor"/>
      </rPr>
      <t xml:space="preserve"> vs target of RM1.67 bil.</t>
    </r>
  </si>
  <si>
    <t>Pre-Raya CRO Campaign: KFC Voucher, Prov - Hari Raya Apply &amp; Win, Prov- Digital Marketing, Facebook Ads for PF : Apr &amp; May</t>
  </si>
  <si>
    <t>PF Counter Measure (June - July 2017)</t>
  </si>
  <si>
    <t>No.</t>
  </si>
  <si>
    <t>Campaign Name  /Business Initiative</t>
  </si>
  <si>
    <t>Mechanics</t>
  </si>
  <si>
    <t>Duration</t>
  </si>
  <si>
    <t xml:space="preserve">PF Online (Web Application (BAU + Campaign)
</t>
  </si>
  <si>
    <t>Open for consumers who apply PF via e-application (Web).
Application date 8th - 30th June'17 and Sign S&amp;P by 15th July'17. Eligible 100 customers are entitle for 'Sony Portable Wireless Speaker worth RM199.</t>
  </si>
  <si>
    <t>4.5Mil /month</t>
  </si>
  <si>
    <t>Web Channel Push: Facebook Boosting &amp; Re-marketing</t>
  </si>
  <si>
    <t>Ads on Facebook page &amp; ACS Website</t>
  </si>
  <si>
    <t xml:space="preserve">8th - 30th June (1 month) </t>
  </si>
  <si>
    <t>June - Aug (3 months)</t>
  </si>
  <si>
    <t>1Mil /month</t>
  </si>
  <si>
    <t>May - July (3 months)</t>
  </si>
  <si>
    <t>Consumer Campaign : Hari Raya APPLY &amp; WIN (excp. Web)</t>
  </si>
  <si>
    <t>3.2Mil/month</t>
  </si>
  <si>
    <r>
      <t xml:space="preserve">Open for consumers who apply at CSU with complete supporting documents. The eligible FA amount is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RM5K.
First 100 customers : FA RM5K -RM10K is eligible for 'Pyrex Square Set'.
First 150 customers :FA RM10.1K-RM100K is eligible for 'Oster Mason Jar'. Each month has total of 250 rewards.</t>
    </r>
  </si>
  <si>
    <t>eDM blast – Express Card Customer</t>
  </si>
  <si>
    <t>June (1 month)</t>
  </si>
  <si>
    <t>Blast EDM to Express card holders to apply PF.</t>
  </si>
  <si>
    <t>Dig. Marketing : Google Listing Ad., FB Ad, Google Ad, SEO</t>
  </si>
  <si>
    <t>Online Aggregator with CTOS (Proof of Concept)</t>
  </si>
  <si>
    <t>500K / month</t>
  </si>
  <si>
    <t>May - June (2 months)</t>
  </si>
  <si>
    <t>Leads from CTOS Online Agg &amp; Customer submit via e-application(ACSM Web).  May Results : 56 (Apps), 2 (S&amp;P).</t>
  </si>
  <si>
    <t xml:space="preserve">AEON Group Staff Scheme (Online application)
</t>
  </si>
  <si>
    <t>Open for all AEON Group Permanent Employess to appy via e-application with Promo Code to eligible for 0.5% profit rate per month.</t>
  </si>
  <si>
    <t>Launch on 19th May. On-going promotion.</t>
  </si>
  <si>
    <t xml:space="preserve">Digital Marketing (Opusin Sdn.Bhd.)
PF Ads in Google AD, FB, Google Listing Ads and Web Analysis. </t>
  </si>
  <si>
    <t>Launch on 15th June - July (2 months)</t>
  </si>
  <si>
    <t>PF Database Marketing :AEON Big Database</t>
  </si>
  <si>
    <t xml:space="preserve">Blast EDM to AEON BIG member to apply PF via all channels CSU / e- Application. Total blast 68K email.
Rewards same as consumer campaign offers. </t>
  </si>
  <si>
    <t xml:space="preserve">EDM blast on 31st May'17 </t>
  </si>
  <si>
    <t>Pending Application (LOS)</t>
  </si>
  <si>
    <t>(LM) 30th May 2017 : 3859 #
(CM) As of 13th June 2017 : 2809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</si>
</sst>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0">
    <numFmt numFmtId="5" formatCode="&quot;RM&quot;#,##0_);\(&quot;RM&quot;#,##0\)"/>
    <numFmt numFmtId="6" formatCode="&quot;RM&quot;#,##0_);[Red]\(&quot;RM&quot;#,##0\)"/>
    <numFmt numFmtId="7" formatCode="&quot;RM&quot;#,##0.00_);\(&quot;RM&quot;#,##0.00\)"/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0.0%"/>
    <numFmt numFmtId="168" formatCode="_(* #,##0_);_(* \(#,##0\);_(* &quot;-&quot;??_);_(@_)"/>
    <numFmt numFmtId="169" formatCode="[$-F800]dddd\,\ mmmm\ dd\,\ yyyy"/>
    <numFmt numFmtId="170" formatCode="mmm\'yy"/>
    <numFmt numFmtId="171" formatCode="_ * #,##0_ ;_ * \-#,##0_ ;_ * &quot;-&quot;??_ ;_ @_ "/>
    <numFmt numFmtId="172" formatCode="_(* #,##0,_);_(* \(#,##0,\);_(* &quot;-&quot;??_);_(@_)"/>
    <numFmt numFmtId="173" formatCode="\+0.0%_);\-0.0%"/>
    <numFmt numFmtId="174" formatCode="\+0.0%_);\-0.0%\ "/>
    <numFmt numFmtId="175" formatCode="#,##0,"/>
    <numFmt numFmtId="176" formatCode="dd\ mmm\ yy"/>
    <numFmt numFmtId="177" formatCode="[$-409]mmm\-yy;@"/>
    <numFmt numFmtId="178" formatCode="_(* #,##0.0_);_(* \(#,##0.0\);_(* &quot;-&quot;??_);_(@_)"/>
    <numFmt numFmtId="179" formatCode="0.0"/>
    <numFmt numFmtId="180" formatCode="_(* #,##0.000_);_(* \(#,##0.000\);_(* &quot;-&quot;??_);_(@_)"/>
    <numFmt numFmtId="181" formatCode="#,###,"/>
    <numFmt numFmtId="182" formatCode="#,##0.000,"/>
    <numFmt numFmtId="183" formatCode="#,##0.00,"/>
    <numFmt numFmtId="184" formatCode="#,##0,;\(#,##0,\)"/>
    <numFmt numFmtId="185" formatCode="#"/>
    <numFmt numFmtId="186" formatCode="_-* #,##0_-;\-* #,##0_-;_-* &quot;-&quot;_-;_-@_-"/>
    <numFmt numFmtId="187" formatCode="_-* #,##0.00_-;\-* #,##0.00_-;_-* &quot;-&quot;??_-;_-@_-"/>
    <numFmt numFmtId="188" formatCode="_-&quot;\&quot;* #,##0_-;\-&quot;\&quot;* #,##0_-;_-&quot;\&quot;* &quot;-&quot;_-;_-@_-"/>
    <numFmt numFmtId="189" formatCode="_-&quot;\&quot;* #,##0.00_-;\-&quot;\&quot;* #,##0.00_-;_-&quot;\&quot;* &quot;-&quot;??_-;_-@_-"/>
    <numFmt numFmtId="190" formatCode="#,##0;\-#,##0;&quot;-&quot;"/>
    <numFmt numFmtId="191" formatCode="0.000_)"/>
    <numFmt numFmtId="192" formatCode="_ * #,##0_ ;_ * \-#,##0_ ;_ * &quot;-&quot;_ ;_ @_ "/>
    <numFmt numFmtId="193" formatCode="#,##0.0"/>
    <numFmt numFmtId="194" formatCode="_ * #,##0.00_ ;_ * \-#,##0.00_ ;_ * &quot;-&quot;??_ ;_ @_ "/>
    <numFmt numFmtId="195" formatCode="_(* #,##0.00_);_(* \(#,##0.00\);_(* \-??_);_(@_)"/>
    <numFmt numFmtId="196" formatCode="mmm\-yyyy"/>
    <numFmt numFmtId="197" formatCode="_-* #,##0.00\ &quot;DM&quot;_-;\-* #,##0.00\ &quot;DM&quot;_-;_-* &quot;-&quot;??\ &quot;DM&quot;_-;_-@_-"/>
    <numFmt numFmtId="198" formatCode="&quot;¥&quot;#,##0;[Red]&quot;¥&quot;\-#,##0"/>
    <numFmt numFmtId="199" formatCode="_-\฿* #,##0.00_-;&quot;-฿&quot;* #,##0.00_-;_-\฿* \-??_-;_-@_-"/>
    <numFmt numFmtId="200" formatCode="mm/dd"/>
    <numFmt numFmtId="201" formatCode="#,##0\ &quot;DM&quot;;[Red]\-#,##0\ &quot;DM&quot;"/>
    <numFmt numFmtId="202" formatCode="0.00_)"/>
    <numFmt numFmtId="203" formatCode="#,##0_ ;[Red]\-#,##0\ "/>
    <numFmt numFmtId="204" formatCode="_-&quot;L.&quot;\ * #,##0_-;\-&quot;L.&quot;\ * #,##0_-;_-&quot;L.&quot;\ * &quot;-&quot;_-;_-@_-"/>
    <numFmt numFmtId="205" formatCode="_-&quot;L.&quot;\ * #,##0.00_-;\-&quot;L.&quot;\ * #,##0.00_-;_-&quot;L.&quot;\ * &quot;-&quot;??_-;_-@_-"/>
    <numFmt numFmtId="206" formatCode="&quot;(&quot;0%&quot;)   &quot;;[Red]\-&quot;(&quot;0%&quot;)   &quot;;&quot;－    &quot;"/>
    <numFmt numFmtId="207" formatCode="&quot;(&quot;0.00%&quot;)   &quot;;[Red]\-&quot;(&quot;0.00%&quot;)   &quot;;&quot;－    &quot;"/>
    <numFmt numFmtId="208" formatCode="0.00%;[Red]\-0.00%;&quot;－&quot;"/>
    <numFmt numFmtId="209" formatCode="_-* #,##0.00_-;\-* #,##0.00_-;_-* \-??_-;_-@_-"/>
    <numFmt numFmtId="210" formatCode="_-&quot;฿&quot;* #,##0_-;\-&quot;฿&quot;* #,##0_-;_-&quot;฿&quot;* &quot;-&quot;_-;_-@_-"/>
    <numFmt numFmtId="211" formatCode="_-&quot;฿&quot;* #,##0.00_-;\-&quot;฿&quot;* #,##0.00_-;_-&quot;฿&quot;* &quot;-&quot;??_-;_-@_-"/>
    <numFmt numFmtId="212" formatCode="[Blue][&gt;100]#,##0.0;[Red][&lt;95]#,##0.0;0.0"/>
    <numFmt numFmtId="213" formatCode="[Blue][&gt;100]#,##0.0;[Red][&lt;95]#,##0.0;General"/>
    <numFmt numFmtId="214" formatCode="&quot;¥&quot;#,##0;&quot;¥&quot;\-#,##0"/>
    <numFmt numFmtId="215" formatCode="&quot;¥&quot;#,##0.00;[Red]\-&quot;¥&quot;#,##0.00"/>
    <numFmt numFmtId="216" formatCode="&quot;¥&quot;#,##0;[Red]\-&quot;¥&quot;#,##0"/>
    <numFmt numFmtId="217" formatCode="_-&quot;£&quot;* #,##0.00_-;\-&quot;£&quot;* #,##0.00_-;_-&quot;£&quot;* &quot;-&quot;??_-;_-@_-"/>
    <numFmt numFmtId="218" formatCode="#,##0,_);[Red]\(#,##0,\)"/>
  </numFmts>
  <fonts count="2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i/>
      <sz val="16"/>
      <color theme="0" tint="-0.249977111117893"/>
      <name val="Calibri"/>
      <family val="2"/>
      <scheme val="minor"/>
    </font>
    <font>
      <b/>
      <i/>
      <sz val="16"/>
      <color theme="1" tint="0.499984740745262"/>
      <name val="Calibri"/>
      <family val="2"/>
      <scheme val="minor"/>
    </font>
    <font>
      <u/>
      <sz val="16"/>
      <color theme="1"/>
      <name val="Calibri"/>
      <family val="2"/>
      <scheme val="minor"/>
    </font>
    <font>
      <i/>
      <sz val="16"/>
      <color theme="1" tint="0.499984740745262"/>
      <name val="Calibri"/>
      <family val="2"/>
      <scheme val="minor"/>
    </font>
    <font>
      <i/>
      <sz val="16"/>
      <color theme="1" tint="0.34998626667073579"/>
      <name val="Calibri"/>
      <family val="2"/>
      <scheme val="minor"/>
    </font>
    <font>
      <b/>
      <i/>
      <u/>
      <sz val="18"/>
      <color theme="1" tint="0.499984740745262"/>
      <name val="Calibri"/>
      <family val="2"/>
      <scheme val="minor"/>
    </font>
    <font>
      <b/>
      <i/>
      <sz val="18"/>
      <color theme="1" tint="0.49998474074526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i/>
      <sz val="16"/>
      <color rgb="FFC0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i/>
      <sz val="11"/>
      <color rgb="FF0000FF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0"/>
      <color theme="8" tint="0.39997558519241921"/>
      <name val="Arial"/>
      <family val="2"/>
    </font>
    <font>
      <sz val="10"/>
      <color rgb="FFFF0000"/>
      <name val="Arial"/>
      <family val="2"/>
    </font>
    <font>
      <b/>
      <u val="singleAccounting"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rgb="FF1F497D"/>
      <name val="Arial"/>
      <family val="2"/>
    </font>
    <font>
      <sz val="10"/>
      <color rgb="FF1F497D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4"/>
      <name val="Cordia New"/>
      <family val="2"/>
      <charset val="222"/>
    </font>
    <font>
      <sz val="10"/>
      <name val="Helv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name val="ＭＳ 明朝"/>
      <family val="1"/>
      <charset val="128"/>
    </font>
    <font>
      <sz val="14"/>
      <name val="Cordia New"/>
      <family val="2"/>
    </font>
    <font>
      <sz val="10"/>
      <color indexed="8"/>
      <name val="ARIAL"/>
      <family val="2"/>
      <charset val="1"/>
    </font>
    <font>
      <sz val="11"/>
      <name val="ＭＳ Ｐゴシック"/>
      <family val="3"/>
      <charset val="128"/>
    </font>
    <font>
      <i/>
      <sz val="11"/>
      <name val="明朝"/>
      <family val="1"/>
      <charset val="128"/>
    </font>
    <font>
      <sz val="12"/>
      <color indexed="8"/>
      <name val="Courier"/>
      <family val="3"/>
    </font>
    <font>
      <b/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Tahoma"/>
      <family val="2"/>
      <charset val="22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Tahoma"/>
      <family val="2"/>
      <charset val="222"/>
    </font>
    <font>
      <sz val="11"/>
      <name val="??????o"/>
      <family val="3"/>
    </font>
    <font>
      <sz val="11"/>
      <name val="￥i￠￢￠?o"/>
      <family val="3"/>
      <charset val="129"/>
    </font>
    <font>
      <sz val="11"/>
      <name val="¥ì¢¬¢¯o"/>
      <family val="3"/>
    </font>
    <font>
      <sz val="8"/>
      <name val="Times New Roman"/>
      <family val="1"/>
    </font>
    <font>
      <sz val="12"/>
      <name val="¹ÙÅÁÃ¼"/>
      <family val="1"/>
      <charset val="129"/>
    </font>
    <font>
      <sz val="11"/>
      <color indexed="20"/>
      <name val="Calibri"/>
      <family val="2"/>
    </font>
    <font>
      <sz val="11"/>
      <color indexed="20"/>
      <name val="ＭＳ Ｐゴシック"/>
      <family val="3"/>
      <charset val="128"/>
    </font>
    <font>
      <sz val="11"/>
      <color indexed="20"/>
      <name val="Tahoma"/>
      <family val="2"/>
      <charset val="222"/>
    </font>
    <font>
      <b/>
      <sz val="11"/>
      <color indexed="51"/>
      <name val="Calibri"/>
      <family val="2"/>
    </font>
    <font>
      <b/>
      <sz val="11"/>
      <color indexed="52"/>
      <name val="Calibri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Tahoma"/>
      <family val="2"/>
      <charset val="222"/>
    </font>
    <font>
      <b/>
      <sz val="10"/>
      <name val="Helv"/>
      <family val="2"/>
    </font>
    <font>
      <b/>
      <sz val="11"/>
      <color indexed="9"/>
      <name val="Calibri"/>
      <family val="2"/>
    </font>
    <font>
      <b/>
      <sz val="11"/>
      <color indexed="9"/>
      <name val="ＭＳ Ｐゴシック"/>
      <family val="3"/>
      <charset val="128"/>
    </font>
    <font>
      <b/>
      <sz val="11"/>
      <color indexed="9"/>
      <name val="Tahoma"/>
      <family val="2"/>
      <charset val="222"/>
    </font>
    <font>
      <sz val="11"/>
      <name val="Tms Rmn"/>
      <family val="1"/>
    </font>
    <font>
      <sz val="12"/>
      <name val="宋体"/>
      <family val="3"/>
      <charset val="128"/>
    </font>
    <font>
      <sz val="11"/>
      <name val="Times New Roman"/>
      <family val="1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Tahoma"/>
      <family val="2"/>
    </font>
    <font>
      <sz val="11"/>
      <name val="ＭＳ Ｐゴシック"/>
      <charset val="128"/>
    </font>
    <font>
      <sz val="11"/>
      <color indexed="8"/>
      <name val="Calibri"/>
      <family val="2"/>
      <charset val="128"/>
    </font>
    <font>
      <sz val="10"/>
      <color indexed="8"/>
      <name val="Times New Roman"/>
      <family val="2"/>
    </font>
    <font>
      <sz val="11"/>
      <name val="ＭＳ Ｐゴシック"/>
      <family val="2"/>
      <charset val="128"/>
    </font>
    <font>
      <sz val="12"/>
      <name val="바탕체"/>
      <family val="1"/>
      <charset val="129"/>
    </font>
    <font>
      <sz val="10"/>
      <name val="Arial"/>
      <family val="2"/>
      <charset val="222"/>
    </font>
    <font>
      <sz val="12"/>
      <name val="Arial"/>
      <family val="2"/>
    </font>
    <font>
      <i/>
      <sz val="11"/>
      <color indexed="23"/>
      <name val="Calibri"/>
      <family val="2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17"/>
      <name val="Calibri"/>
      <family val="2"/>
    </font>
    <font>
      <sz val="11"/>
      <color indexed="17"/>
      <name val="ＭＳ Ｐゴシック"/>
      <family val="3"/>
      <charset val="128"/>
    </font>
    <font>
      <sz val="11"/>
      <color indexed="17"/>
      <name val="Tahoma"/>
      <family val="2"/>
      <charset val="222"/>
    </font>
    <font>
      <sz val="11"/>
      <color indexed="58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ＭＳ Ｐゴシック"/>
      <family val="3"/>
      <charset val="128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ＭＳ Ｐゴシック"/>
      <family val="3"/>
      <charset val="128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ＭＳ Ｐゴシック"/>
      <family val="3"/>
      <charset val="128"/>
    </font>
    <font>
      <b/>
      <sz val="11"/>
      <color indexed="62"/>
      <name val="Calibri"/>
      <family val="2"/>
    </font>
    <font>
      <b/>
      <sz val="18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7.7"/>
      <color theme="10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62"/>
      <name val="ＭＳ Ｐゴシック"/>
      <family val="3"/>
      <charset val="128"/>
    </font>
    <font>
      <sz val="11"/>
      <color indexed="62"/>
      <name val="Tahoma"/>
      <family val="2"/>
      <charset val="222"/>
    </font>
    <font>
      <sz val="10"/>
      <name val="ＭＳ ゴシック"/>
      <family val="3"/>
      <charset val="128"/>
    </font>
    <font>
      <sz val="11"/>
      <color indexed="52"/>
      <name val="Calibri"/>
      <family val="2"/>
    </font>
    <font>
      <sz val="11"/>
      <color indexed="52"/>
      <name val="ＭＳ Ｐゴシック"/>
      <family val="3"/>
      <charset val="128"/>
    </font>
    <font>
      <sz val="11"/>
      <color indexed="51"/>
      <name val="Calibri"/>
      <family val="2"/>
    </font>
    <font>
      <sz val="10"/>
      <name val="MS Sans Serif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sz val="11"/>
      <color indexed="60"/>
      <name val="ＭＳ Ｐゴシック"/>
      <family val="3"/>
      <charset val="128"/>
    </font>
    <font>
      <sz val="11"/>
      <color indexed="60"/>
      <name val="Tahoma"/>
      <family val="2"/>
      <charset val="222"/>
    </font>
    <font>
      <sz val="11"/>
      <color indexed="19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Helv"/>
    </font>
    <font>
      <sz val="11"/>
      <color theme="1"/>
      <name val="Tahoma"/>
      <family val="2"/>
    </font>
    <font>
      <sz val="11"/>
      <name val="Arial"/>
      <family val="2"/>
    </font>
    <font>
      <sz val="12"/>
      <name val="ＭＳ 明朝"/>
      <family val="1"/>
      <charset val="128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1"/>
      <name val="明朝"/>
      <family val="1"/>
      <charset val="128"/>
    </font>
    <font>
      <sz val="11"/>
      <color indexed="10"/>
      <name val="明朝"/>
      <family val="1"/>
      <charset val="128"/>
    </font>
    <font>
      <b/>
      <sz val="11"/>
      <color indexed="63"/>
      <name val="Calibri"/>
      <family val="2"/>
    </font>
    <font>
      <b/>
      <sz val="11"/>
      <color indexed="63"/>
      <name val="ＭＳ Ｐゴシック"/>
      <family val="3"/>
      <charset val="128"/>
    </font>
    <font>
      <b/>
      <sz val="11"/>
      <color indexed="63"/>
      <name val="Tahoma"/>
      <family val="2"/>
      <charset val="222"/>
    </font>
    <font>
      <sz val="10"/>
      <color indexed="8"/>
      <name val="Tahoma"/>
      <family val="2"/>
    </font>
    <font>
      <b/>
      <sz val="10"/>
      <name val="MS Sans Serif"/>
      <family val="2"/>
    </font>
    <font>
      <b/>
      <sz val="11"/>
      <name val="明朝"/>
      <family val="2"/>
    </font>
    <font>
      <sz val="10"/>
      <color indexed="10"/>
      <name val="Arial"/>
      <family val="2"/>
    </font>
    <font>
      <sz val="11"/>
      <color indexed="8"/>
      <name val="Calibri"/>
      <family val="3"/>
      <charset val="128"/>
    </font>
    <font>
      <u/>
      <sz val="10"/>
      <color rgb="FFCCE1FF"/>
      <name val="Arial"/>
      <family val="2"/>
    </font>
    <font>
      <u/>
      <sz val="10"/>
      <color indexed="31"/>
      <name val="Arial"/>
      <family val="2"/>
    </font>
    <font>
      <sz val="12"/>
      <name val="ＭＳ Ｐ明朝"/>
      <family val="1"/>
      <charset val="128"/>
    </font>
    <font>
      <u/>
      <sz val="10"/>
      <name val="Arial"/>
      <family val="2"/>
    </font>
    <font>
      <sz val="10"/>
      <name val="ＭＳ Ｐ明朝"/>
      <family val="1"/>
      <charset val="128"/>
    </font>
    <font>
      <b/>
      <sz val="18"/>
      <color indexed="56"/>
      <name val="Cambria"/>
      <family val="2"/>
    </font>
    <font>
      <b/>
      <sz val="18"/>
      <color indexed="62"/>
      <name val="ＭＳ Ｐゴシック"/>
      <family val="3"/>
      <charset val="128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b/>
      <sz val="11"/>
      <color indexed="8"/>
      <name val="ＭＳ Ｐゴシック"/>
      <family val="3"/>
      <charset val="128"/>
    </font>
    <font>
      <sz val="11"/>
      <color indexed="10"/>
      <name val="Calibri"/>
      <family val="2"/>
    </font>
    <font>
      <sz val="11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color indexed="24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128"/>
    </font>
    <font>
      <sz val="11"/>
      <name val="ＭＳ ゴシック"/>
      <family val="3"/>
      <charset val="128"/>
    </font>
    <font>
      <sz val="11"/>
      <color indexed="52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9"/>
      <color indexed="36"/>
      <name val="바탕체"/>
      <family val="1"/>
      <charset val="129"/>
    </font>
    <font>
      <sz val="10"/>
      <name val="명조"/>
      <family val="3"/>
      <charset val="129"/>
    </font>
    <font>
      <sz val="11"/>
      <color indexed="17"/>
      <name val="돋움"/>
      <family val="3"/>
      <charset val="129"/>
    </font>
    <font>
      <sz val="9"/>
      <name val="돋움"/>
      <family val="3"/>
      <charset val="129"/>
    </font>
    <font>
      <sz val="11"/>
      <color indexed="17"/>
      <name val="바탕체"/>
      <family val="1"/>
      <charset val="129"/>
    </font>
    <font>
      <sz val="12"/>
      <name val="新細明體"/>
      <family val="1"/>
      <charset val="255"/>
    </font>
    <font>
      <b/>
      <sz val="14.5"/>
      <name val="明朝"/>
      <family val="1"/>
      <charset val="128"/>
    </font>
    <font>
      <sz val="12"/>
      <name val="Arial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Arial"/>
      <family val="3"/>
      <charset val="128"/>
    </font>
    <font>
      <sz val="12"/>
      <name val="宋体"/>
      <charset val="134"/>
    </font>
    <font>
      <sz val="11"/>
      <name val="・団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5"/>
      <color indexed="24"/>
      <name val="ＭＳ 明朝"/>
      <family val="1"/>
      <charset val="128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6"/>
      <color rgb="FF0000FF"/>
      <name val="Calibri"/>
      <family val="2"/>
      <scheme val="minor"/>
    </font>
    <font>
      <sz val="8.8000000000000007"/>
      <color theme="1"/>
      <name val="Calibri"/>
      <family val="2"/>
    </font>
    <font>
      <b/>
      <sz val="16"/>
      <color rgb="FFFF0000"/>
      <name val="Calibri"/>
      <family val="2"/>
      <scheme val="minor"/>
    </font>
    <font>
      <sz val="16"/>
      <color rgb="FF0000FF"/>
      <name val="Calibri"/>
      <family val="2"/>
    </font>
    <font>
      <sz val="16"/>
      <color rgb="FFFF0000"/>
      <name val="Calibri"/>
      <family val="2"/>
    </font>
    <font>
      <sz val="16"/>
      <name val="Calibri"/>
      <family val="2"/>
    </font>
    <font>
      <b/>
      <sz val="16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16"/>
      </patternFill>
    </fill>
    <fill>
      <patternFill patternType="solid">
        <fgColor indexed="46"/>
      </patternFill>
    </fill>
    <fill>
      <patternFill patternType="solid">
        <fgColor indexed="60"/>
      </patternFill>
    </fill>
    <fill>
      <patternFill patternType="solid">
        <fgColor indexed="27"/>
      </patternFill>
    </fill>
    <fill>
      <patternFill patternType="solid">
        <fgColor indexed="1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51"/>
      </patternFill>
    </fill>
    <fill>
      <patternFill patternType="solid">
        <fgColor indexed="44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gray0625"/>
    </fill>
    <fill>
      <patternFill patternType="solid">
        <fgColor indexed="41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9"/>
        <bgColor indexed="9"/>
      </patternFill>
    </fill>
    <fill>
      <patternFill patternType="solid">
        <fgColor rgb="FFEFEFEF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theme="5" tint="0.79998168889431442"/>
        <bgColor indexed="64"/>
      </patternFill>
    </fill>
  </fills>
  <borders count="20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36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59" fillId="0" borderId="0"/>
    <xf numFmtId="0" fontId="60" fillId="0" borderId="0"/>
    <xf numFmtId="0" fontId="61" fillId="0" borderId="0"/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1" fillId="0" borderId="0"/>
    <xf numFmtId="0" fontId="61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63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59" fillId="0" borderId="0"/>
    <xf numFmtId="0" fontId="59" fillId="0" borderId="0"/>
    <xf numFmtId="0" fontId="61" fillId="0" borderId="0"/>
    <xf numFmtId="0" fontId="63" fillId="0" borderId="0"/>
    <xf numFmtId="0" fontId="64" fillId="0" borderId="0"/>
    <xf numFmtId="0" fontId="60" fillId="0" borderId="0"/>
    <xf numFmtId="0" fontId="23" fillId="0" borderId="0"/>
    <xf numFmtId="0" fontId="23" fillId="0" borderId="0"/>
    <xf numFmtId="0" fontId="2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59" fillId="0" borderId="0"/>
    <xf numFmtId="0" fontId="59" fillId="0" borderId="0"/>
    <xf numFmtId="0" fontId="59" fillId="0" borderId="0"/>
    <xf numFmtId="0" fontId="61" fillId="0" borderId="0"/>
    <xf numFmtId="0" fontId="59" fillId="0" borderId="0"/>
    <xf numFmtId="0" fontId="64" fillId="0" borderId="0"/>
    <xf numFmtId="0" fontId="59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5" fillId="0" borderId="0">
      <alignment vertical="top"/>
    </xf>
    <xf numFmtId="0" fontId="65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5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64" fillId="0" borderId="0"/>
    <xf numFmtId="0" fontId="63" fillId="0" borderId="0"/>
    <xf numFmtId="0" fontId="61" fillId="0" borderId="0"/>
    <xf numFmtId="0" fontId="63" fillId="0" borderId="0"/>
    <xf numFmtId="0" fontId="63" fillId="0" borderId="0"/>
    <xf numFmtId="0" fontId="59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63" fillId="0" borderId="0"/>
    <xf numFmtId="0" fontId="61" fillId="0" borderId="0"/>
    <xf numFmtId="0" fontId="61" fillId="0" borderId="0"/>
    <xf numFmtId="0" fontId="63" fillId="0" borderId="0"/>
    <xf numFmtId="0" fontId="61" fillId="0" borderId="0"/>
    <xf numFmtId="0" fontId="6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0" fillId="0" borderId="0"/>
    <xf numFmtId="0" fontId="23" fillId="0" borderId="0"/>
    <xf numFmtId="0" fontId="23" fillId="0" borderId="0"/>
    <xf numFmtId="0" fontId="60" fillId="0" borderId="0"/>
    <xf numFmtId="0" fontId="23" fillId="0" borderId="0"/>
    <xf numFmtId="0" fontId="23" fillId="0" borderId="0"/>
    <xf numFmtId="0" fontId="23" fillId="0" borderId="0"/>
    <xf numFmtId="0" fontId="60" fillId="0" borderId="0"/>
    <xf numFmtId="0" fontId="6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3" fillId="0" borderId="0"/>
    <xf numFmtId="0" fontId="63" fillId="0" borderId="0"/>
    <xf numFmtId="0" fontId="66" fillId="0" borderId="0"/>
    <xf numFmtId="0" fontId="67" fillId="0" borderId="0" applyNumberForma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0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0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0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0" fontId="23" fillId="0" borderId="0"/>
    <xf numFmtId="0" fontId="23" fillId="0" borderId="0"/>
    <xf numFmtId="0" fontId="23" fillId="0" borderId="0"/>
    <xf numFmtId="185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185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185" fontId="68" fillId="0" borderId="0">
      <protection locked="0"/>
    </xf>
    <xf numFmtId="0" fontId="69" fillId="0" borderId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1" fillId="25" borderId="0" applyNumberFormat="0" applyBorder="0" applyAlignment="0" applyProtection="0">
      <alignment vertical="center"/>
    </xf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2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5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5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5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5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4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1" fillId="26" borderId="0" applyNumberFormat="0" applyBorder="0" applyAlignment="0" applyProtection="0">
      <alignment vertical="center"/>
    </xf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2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6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6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6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6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1" fillId="28" borderId="0" applyNumberFormat="0" applyBorder="0" applyAlignment="0" applyProtection="0">
      <alignment vertical="center"/>
    </xf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2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9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9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9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9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27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1" fillId="25" borderId="0" applyNumberFormat="0" applyBorder="0" applyAlignment="0" applyProtection="0">
      <alignment vertical="center"/>
    </xf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2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1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1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1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1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1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2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1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2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1" fillId="24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2" fillId="24" borderId="0" applyNumberFormat="0" applyBorder="0" applyAlignment="0" applyProtection="0"/>
    <xf numFmtId="0" fontId="72" fillId="34" borderId="0" applyNumberFormat="0" applyBorder="0" applyAlignment="0" applyProtection="0"/>
    <xf numFmtId="0" fontId="72" fillId="24" borderId="0" applyNumberFormat="0" applyBorder="0" applyAlignment="0" applyProtection="0"/>
    <xf numFmtId="0" fontId="72" fillId="25" borderId="0" applyNumberFormat="0" applyBorder="0" applyAlignment="0" applyProtection="0"/>
    <xf numFmtId="0" fontId="72" fillId="35" borderId="0" applyNumberFormat="0" applyBorder="0" applyAlignment="0" applyProtection="0"/>
    <xf numFmtId="0" fontId="72" fillId="25" borderId="0" applyNumberFormat="0" applyBorder="0" applyAlignment="0" applyProtection="0"/>
    <xf numFmtId="0" fontId="72" fillId="27" borderId="0" applyNumberFormat="0" applyBorder="0" applyAlignment="0" applyProtection="0"/>
    <xf numFmtId="0" fontId="72" fillId="36" borderId="0" applyNumberFormat="0" applyBorder="0" applyAlignment="0" applyProtection="0"/>
    <xf numFmtId="0" fontId="72" fillId="27" borderId="0" applyNumberFormat="0" applyBorder="0" applyAlignment="0" applyProtection="0"/>
    <xf numFmtId="0" fontId="72" fillId="30" borderId="0" applyNumberFormat="0" applyBorder="0" applyAlignment="0" applyProtection="0"/>
    <xf numFmtId="0" fontId="72" fillId="37" borderId="0" applyNumberFormat="0" applyBorder="0" applyAlignment="0" applyProtection="0"/>
    <xf numFmtId="0" fontId="72" fillId="38" borderId="0" applyNumberFormat="0" applyBorder="0" applyAlignment="0" applyProtection="0"/>
    <xf numFmtId="0" fontId="72" fillId="30" borderId="0" applyNumberFormat="0" applyBorder="0" applyAlignment="0" applyProtection="0"/>
    <xf numFmtId="0" fontId="72" fillId="32" borderId="0" applyNumberFormat="0" applyBorder="0" applyAlignment="0" applyProtection="0"/>
    <xf numFmtId="0" fontId="72" fillId="39" borderId="0" applyNumberFormat="0" applyBorder="0" applyAlignment="0" applyProtection="0"/>
    <xf numFmtId="0" fontId="72" fillId="32" borderId="0" applyNumberFormat="0" applyBorder="0" applyAlignment="0" applyProtection="0"/>
    <xf numFmtId="0" fontId="72" fillId="26" borderId="0" applyNumberFormat="0" applyBorder="0" applyAlignment="0" applyProtection="0"/>
    <xf numFmtId="0" fontId="72" fillId="40" borderId="0" applyNumberFormat="0" applyBorder="0" applyAlignment="0" applyProtection="0"/>
    <xf numFmtId="0" fontId="72" fillId="26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1" fillId="42" borderId="0" applyNumberFormat="0" applyBorder="0" applyAlignment="0" applyProtection="0">
      <alignment vertical="center"/>
    </xf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2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25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25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25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25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1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2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3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1" fillId="45" borderId="0" applyNumberFormat="0" applyBorder="0" applyAlignment="0" applyProtection="0">
      <alignment vertical="center"/>
    </xf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2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6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6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6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6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44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1" fillId="42" borderId="0" applyNumberFormat="0" applyBorder="0" applyAlignment="0" applyProtection="0">
      <alignment vertical="center"/>
    </xf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2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42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42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42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42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30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1" fillId="41" borderId="0" applyNumberFormat="0" applyBorder="0" applyAlignment="0" applyProtection="0">
      <alignment vertical="center"/>
    </xf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2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33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33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33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33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1" fillId="26" borderId="0" applyNumberFormat="0" applyBorder="0" applyAlignment="0" applyProtection="0">
      <alignment vertical="center"/>
    </xf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2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26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26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26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26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1" fillId="41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2" fillId="41" borderId="0" applyNumberFormat="0" applyBorder="0" applyAlignment="0" applyProtection="0"/>
    <xf numFmtId="0" fontId="72" fillId="48" borderId="0" applyNumberFormat="0" applyBorder="0" applyAlignment="0" applyProtection="0"/>
    <xf numFmtId="0" fontId="72" fillId="49" borderId="0" applyNumberFormat="0" applyBorder="0" applyAlignment="0" applyProtection="0"/>
    <xf numFmtId="0" fontId="72" fillId="41" borderId="0" applyNumberFormat="0" applyBorder="0" applyAlignment="0" applyProtection="0"/>
    <xf numFmtId="0" fontId="72" fillId="43" borderId="0" applyNumberFormat="0" applyBorder="0" applyAlignment="0" applyProtection="0"/>
    <xf numFmtId="0" fontId="72" fillId="50" borderId="0" applyNumberFormat="0" applyBorder="0" applyAlignment="0" applyProtection="0"/>
    <xf numFmtId="0" fontId="72" fillId="43" borderId="0" applyNumberFormat="0" applyBorder="0" applyAlignment="0" applyProtection="0"/>
    <xf numFmtId="0" fontId="72" fillId="44" borderId="0" applyNumberFormat="0" applyBorder="0" applyAlignment="0" applyProtection="0"/>
    <xf numFmtId="0" fontId="72" fillId="51" borderId="0" applyNumberFormat="0" applyBorder="0" applyAlignment="0" applyProtection="0"/>
    <xf numFmtId="0" fontId="72" fillId="44" borderId="0" applyNumberFormat="0" applyBorder="0" applyAlignment="0" applyProtection="0"/>
    <xf numFmtId="0" fontId="72" fillId="30" borderId="0" applyNumberFormat="0" applyBorder="0" applyAlignment="0" applyProtection="0"/>
    <xf numFmtId="0" fontId="72" fillId="37" borderId="0" applyNumberFormat="0" applyBorder="0" applyAlignment="0" applyProtection="0"/>
    <xf numFmtId="0" fontId="72" fillId="38" borderId="0" applyNumberFormat="0" applyBorder="0" applyAlignment="0" applyProtection="0"/>
    <xf numFmtId="0" fontId="72" fillId="30" borderId="0" applyNumberFormat="0" applyBorder="0" applyAlignment="0" applyProtection="0"/>
    <xf numFmtId="0" fontId="72" fillId="41" borderId="0" applyNumberFormat="0" applyBorder="0" applyAlignment="0" applyProtection="0"/>
    <xf numFmtId="0" fontId="72" fillId="48" borderId="0" applyNumberFormat="0" applyBorder="0" applyAlignment="0" applyProtection="0"/>
    <xf numFmtId="0" fontId="72" fillId="49" borderId="0" applyNumberFormat="0" applyBorder="0" applyAlignment="0" applyProtection="0"/>
    <xf numFmtId="0" fontId="72" fillId="41" borderId="0" applyNumberFormat="0" applyBorder="0" applyAlignment="0" applyProtection="0"/>
    <xf numFmtId="0" fontId="72" fillId="47" borderId="0" applyNumberFormat="0" applyBorder="0" applyAlignment="0" applyProtection="0"/>
    <xf numFmtId="0" fontId="72" fillId="52" borderId="0" applyNumberFormat="0" applyBorder="0" applyAlignment="0" applyProtection="0"/>
    <xf numFmtId="0" fontId="72" fillId="47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4" fillId="54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5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4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4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4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4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5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5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4" fillId="45" borderId="0" applyNumberFormat="0" applyBorder="0" applyAlignment="0" applyProtection="0">
      <alignment vertical="center"/>
    </xf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5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6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6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6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6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4" fillId="42" borderId="0" applyNumberFormat="0" applyBorder="0" applyAlignment="0" applyProtection="0">
      <alignment vertical="center"/>
    </xf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5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42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42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42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42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4" fillId="54" borderId="0" applyNumberFormat="0" applyBorder="0" applyAlignment="0" applyProtection="0">
      <alignment vertical="center"/>
    </xf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5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4" fillId="26" borderId="0" applyNumberFormat="0" applyBorder="0" applyAlignment="0" applyProtection="0">
      <alignment vertical="center"/>
    </xf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5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2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2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2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2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4" fillId="53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4" fillId="44" borderId="0" applyNumberFormat="0" applyBorder="0" applyAlignment="0" applyProtection="0">
      <alignment vertical="center"/>
    </xf>
    <xf numFmtId="0" fontId="74" fillId="55" borderId="0" applyNumberFormat="0" applyBorder="0" applyAlignment="0" applyProtection="0">
      <alignment vertical="center"/>
    </xf>
    <xf numFmtId="0" fontId="74" fillId="54" borderId="0" applyNumberFormat="0" applyBorder="0" applyAlignment="0" applyProtection="0">
      <alignment vertical="center"/>
    </xf>
    <xf numFmtId="0" fontId="74" fillId="46" borderId="0" applyNumberFormat="0" applyBorder="0" applyAlignment="0" applyProtection="0">
      <alignment vertical="center"/>
    </xf>
    <xf numFmtId="0" fontId="75" fillId="53" borderId="0" applyNumberFormat="0" applyBorder="0" applyAlignment="0" applyProtection="0"/>
    <xf numFmtId="0" fontId="75" fillId="56" borderId="0" applyNumberFormat="0" applyBorder="0" applyAlignment="0" applyProtection="0"/>
    <xf numFmtId="0" fontId="75" fillId="53" borderId="0" applyNumberFormat="0" applyBorder="0" applyAlignment="0" applyProtection="0"/>
    <xf numFmtId="0" fontId="75" fillId="43" borderId="0" applyNumberFormat="0" applyBorder="0" applyAlignment="0" applyProtection="0"/>
    <xf numFmtId="0" fontId="75" fillId="50" borderId="0" applyNumberFormat="0" applyBorder="0" applyAlignment="0" applyProtection="0"/>
    <xf numFmtId="0" fontId="75" fillId="43" borderId="0" applyNumberFormat="0" applyBorder="0" applyAlignment="0" applyProtection="0"/>
    <xf numFmtId="0" fontId="75" fillId="44" borderId="0" applyNumberFormat="0" applyBorder="0" applyAlignment="0" applyProtection="0"/>
    <xf numFmtId="0" fontId="75" fillId="51" borderId="0" applyNumberFormat="0" applyBorder="0" applyAlignment="0" applyProtection="0"/>
    <xf numFmtId="0" fontId="75" fillId="44" borderId="0" applyNumberFormat="0" applyBorder="0" applyAlignment="0" applyProtection="0"/>
    <xf numFmtId="0" fontId="75" fillId="55" borderId="0" applyNumberFormat="0" applyBorder="0" applyAlignment="0" applyProtection="0"/>
    <xf numFmtId="0" fontId="75" fillId="57" borderId="0" applyNumberFormat="0" applyBorder="0" applyAlignment="0" applyProtection="0"/>
    <xf numFmtId="0" fontId="75" fillId="55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4" borderId="0" applyNumberFormat="0" applyBorder="0" applyAlignment="0" applyProtection="0"/>
    <xf numFmtId="0" fontId="75" fillId="46" borderId="0" applyNumberFormat="0" applyBorder="0" applyAlignment="0" applyProtection="0"/>
    <xf numFmtId="0" fontId="75" fillId="59" borderId="0" applyNumberFormat="0" applyBorder="0" applyAlignment="0" applyProtection="0"/>
    <xf numFmtId="0" fontId="75" fillId="46" borderId="0" applyNumberFormat="0" applyBorder="0" applyAlignment="0" applyProtection="0"/>
    <xf numFmtId="186" fontId="76" fillId="0" borderId="0" applyFont="0" applyFill="0" applyBorder="0" applyAlignment="0" applyProtection="0"/>
    <xf numFmtId="187" fontId="76" fillId="0" borderId="0" applyFont="0" applyFill="0" applyBorder="0" applyAlignment="0" applyProtection="0"/>
    <xf numFmtId="186" fontId="77" fillId="0" borderId="0" applyFont="0" applyFill="0" applyBorder="0" applyAlignment="0" applyProtection="0"/>
    <xf numFmtId="186" fontId="78" fillId="0" borderId="0" applyFont="0" applyFill="0" applyBorder="0" applyAlignment="0" applyProtection="0"/>
    <xf numFmtId="187" fontId="77" fillId="0" borderId="0" applyFont="0" applyFill="0" applyBorder="0" applyAlignment="0" applyProtection="0"/>
    <xf numFmtId="187" fontId="78" fillId="0" borderId="0" applyFont="0" applyFill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4" fillId="54" borderId="0" applyNumberFormat="0" applyBorder="0" applyAlignment="0" applyProtection="0">
      <alignment vertical="center"/>
    </xf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5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54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54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54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54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0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4" fillId="61" borderId="0" applyNumberFormat="0" applyBorder="0" applyAlignment="0" applyProtection="0">
      <alignment vertical="center"/>
    </xf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5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47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47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47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47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1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4" fillId="62" borderId="0" applyNumberFormat="0" applyBorder="0" applyAlignment="0" applyProtection="0">
      <alignment vertical="center"/>
    </xf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5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3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3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3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3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62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4" fillId="64" borderId="0" applyNumberFormat="0" applyBorder="0" applyAlignment="0" applyProtection="0">
      <alignment vertical="center"/>
    </xf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5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64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64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64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64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5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4" fillId="54" borderId="0" applyNumberFormat="0" applyBorder="0" applyAlignment="0" applyProtection="0">
      <alignment vertical="center"/>
    </xf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5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54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4" fillId="63" borderId="0" applyNumberFormat="0" applyBorder="0" applyAlignment="0" applyProtection="0">
      <alignment vertical="center"/>
    </xf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5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47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47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47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47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0" fontId="73" fillId="63" borderId="0" applyNumberFormat="0" applyBorder="0" applyAlignment="0" applyProtection="0"/>
    <xf numFmtId="188" fontId="76" fillId="0" borderId="0" applyFont="0" applyFill="0" applyBorder="0" applyAlignment="0" applyProtection="0"/>
    <xf numFmtId="189" fontId="76" fillId="0" borderId="0" applyFont="0" applyFill="0" applyBorder="0" applyAlignment="0" applyProtection="0"/>
    <xf numFmtId="188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188" fontId="77" fillId="0" borderId="0" applyFont="0" applyFill="0" applyBorder="0" applyAlignment="0" applyProtection="0"/>
    <xf numFmtId="189" fontId="77" fillId="0" borderId="0" applyFont="0" applyFill="0" applyBorder="0" applyAlignment="0" applyProtection="0"/>
    <xf numFmtId="0" fontId="79" fillId="0" borderId="0">
      <alignment horizontal="center" wrapText="1"/>
      <protection locked="0"/>
    </xf>
    <xf numFmtId="0" fontId="80" fillId="0" borderId="0" applyFont="0" applyFill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2" fillId="30" borderId="0" applyNumberFormat="0" applyBorder="0" applyAlignment="0" applyProtection="0">
      <alignment vertical="center"/>
    </xf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3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62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62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62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62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81" fillId="25" borderId="0" applyNumberFormat="0" applyBorder="0" applyAlignment="0" applyProtection="0"/>
    <xf numFmtId="0" fontId="66" fillId="0" borderId="0"/>
    <xf numFmtId="0" fontId="76" fillId="0" borderId="0"/>
    <xf numFmtId="0" fontId="77" fillId="0" borderId="0"/>
    <xf numFmtId="0" fontId="78" fillId="0" borderId="0"/>
    <xf numFmtId="0" fontId="77" fillId="0" borderId="0"/>
    <xf numFmtId="0" fontId="80" fillId="0" borderId="0"/>
    <xf numFmtId="190" fontId="62" fillId="0" borderId="0" applyFill="0" applyBorder="0" applyAlignment="0"/>
    <xf numFmtId="0" fontId="84" fillId="31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4" fillId="31" borderId="182" applyNumberFormat="0" applyAlignment="0" applyProtection="0"/>
    <xf numFmtId="0" fontId="84" fillId="31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4" fillId="31" borderId="182" applyNumberFormat="0" applyAlignment="0" applyProtection="0"/>
    <xf numFmtId="0" fontId="84" fillId="31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4" fillId="31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7" fillId="42" borderId="182" applyNumberFormat="0" applyAlignment="0" applyProtection="0"/>
    <xf numFmtId="0" fontId="87" fillId="42" borderId="182" applyNumberFormat="0" applyAlignment="0" applyProtection="0"/>
    <xf numFmtId="0" fontId="87" fillId="42" borderId="182" applyNumberFormat="0" applyAlignment="0" applyProtection="0"/>
    <xf numFmtId="0" fontId="87" fillId="42" borderId="182" applyNumberFormat="0" applyAlignment="0" applyProtection="0"/>
    <xf numFmtId="0" fontId="87" fillId="42" borderId="182" applyNumberFormat="0" applyAlignment="0" applyProtection="0"/>
    <xf numFmtId="0" fontId="87" fillId="42" borderId="182" applyNumberFormat="0" applyAlignment="0" applyProtection="0"/>
    <xf numFmtId="0" fontId="87" fillId="42" borderId="182" applyNumberFormat="0" applyAlignment="0" applyProtection="0"/>
    <xf numFmtId="0" fontId="87" fillId="42" borderId="182" applyNumberFormat="0" applyAlignment="0" applyProtection="0"/>
    <xf numFmtId="0" fontId="87" fillId="42" borderId="182" applyNumberFormat="0" applyAlignment="0" applyProtection="0"/>
    <xf numFmtId="0" fontId="87" fillId="42" borderId="182" applyNumberFormat="0" applyAlignment="0" applyProtection="0"/>
    <xf numFmtId="0" fontId="87" fillId="42" borderId="182" applyNumberFormat="0" applyAlignment="0" applyProtection="0"/>
    <xf numFmtId="0" fontId="87" fillId="42" borderId="182" applyNumberFormat="0" applyAlignment="0" applyProtection="0"/>
    <xf numFmtId="0" fontId="86" fillId="25" borderId="182" applyNumberFormat="0" applyAlignment="0" applyProtection="0">
      <alignment vertical="center"/>
    </xf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6" fillId="25" borderId="182" applyNumberFormat="0" applyAlignment="0" applyProtection="0">
      <alignment vertical="center"/>
    </xf>
    <xf numFmtId="0" fontId="86" fillId="25" borderId="182" applyNumberFormat="0" applyAlignment="0" applyProtection="0">
      <alignment vertical="center"/>
    </xf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6" fillId="25" borderId="182" applyNumberFormat="0" applyAlignment="0" applyProtection="0">
      <alignment vertical="center"/>
    </xf>
    <xf numFmtId="0" fontId="84" fillId="31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5" fillId="42" borderId="182" applyNumberFormat="0" applyAlignment="0" applyProtection="0"/>
    <xf numFmtId="0" fontId="84" fillId="31" borderId="182" applyNumberFormat="0" applyAlignment="0" applyProtection="0"/>
    <xf numFmtId="0" fontId="88" fillId="0" borderId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90" fillId="65" borderId="183" applyNumberFormat="0" applyAlignment="0" applyProtection="0">
      <alignment vertical="center"/>
    </xf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91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89" fillId="65" borderId="183" applyNumberFormat="0" applyAlignment="0" applyProtection="0"/>
    <xf numFmtId="0" fontId="69" fillId="0" borderId="0" applyNumberFormat="0" applyFill="0" applyBorder="0" applyAlignment="0" applyProtection="0">
      <alignment vertical="center"/>
    </xf>
    <xf numFmtId="191" fontId="92" fillId="0" borderId="0"/>
    <xf numFmtId="191" fontId="92" fillId="0" borderId="0"/>
    <xf numFmtId="191" fontId="92" fillId="0" borderId="0"/>
    <xf numFmtId="191" fontId="92" fillId="0" borderId="0"/>
    <xf numFmtId="191" fontId="92" fillId="0" borderId="0"/>
    <xf numFmtId="191" fontId="92" fillId="0" borderId="0"/>
    <xf numFmtId="191" fontId="92" fillId="0" borderId="0"/>
    <xf numFmtId="191" fontId="92" fillId="0" borderId="0"/>
    <xf numFmtId="38" fontId="66" fillId="0" borderId="0" applyFont="0" applyFill="0" applyBorder="0" applyAlignment="0" applyProtection="0">
      <alignment vertical="center"/>
    </xf>
    <xf numFmtId="38" fontId="66" fillId="0" borderId="0" applyFont="0" applyFill="0" applyBorder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41" fontId="70" fillId="0" borderId="0" applyFont="0" applyFill="0" applyBorder="0" applyAlignment="0" applyProtection="0"/>
    <xf numFmtId="38" fontId="66" fillId="0" borderId="0" applyFont="0" applyFill="0" applyBorder="0" applyAlignment="0" applyProtection="0">
      <alignment vertical="center"/>
    </xf>
    <xf numFmtId="41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94" fillId="0" borderId="0" applyFont="0" applyFill="0" applyBorder="0" applyAlignment="0" applyProtection="0"/>
    <xf numFmtId="38" fontId="66" fillId="0" borderId="0" applyFont="0" applyFill="0" applyBorder="0" applyAlignment="0" applyProtection="0">
      <alignment vertical="center"/>
    </xf>
    <xf numFmtId="38" fontId="9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9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95" fillId="0" borderId="0" applyFont="0" applyFill="0" applyBorder="0" applyAlignment="0" applyProtection="0">
      <alignment vertical="center"/>
    </xf>
    <xf numFmtId="43" fontId="96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0" fontId="9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0" fontId="96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3" fontId="2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98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98" fillId="0" borderId="0" applyFont="0" applyFill="0" applyBorder="0" applyAlignment="0" applyProtection="0"/>
    <xf numFmtId="40" fontId="9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0" fontId="9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66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193" fontId="23" fillId="0" borderId="0" applyFill="0" applyBorder="0" applyAlignment="0" applyProtection="0"/>
    <xf numFmtId="40" fontId="66" fillId="0" borderId="0" applyFont="0" applyFill="0" applyBorder="0" applyAlignment="0" applyProtection="0"/>
    <xf numFmtId="43" fontId="23" fillId="0" borderId="0" applyFont="0" applyFill="0" applyBorder="0" applyAlignment="0" applyProtection="0"/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5" fontId="23" fillId="0" borderId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Alignment="0" applyProtection="0"/>
    <xf numFmtId="43" fontId="23" fillId="0" borderId="0" applyFont="0" applyFill="0" applyAlignment="0" applyProtection="0"/>
    <xf numFmtId="43" fontId="23" fillId="0" borderId="0" applyFont="0" applyFill="0" applyAlignment="0" applyProtection="0"/>
    <xf numFmtId="43" fontId="23" fillId="0" borderId="0" applyFont="0" applyFill="0" applyAlignment="0" applyProtection="0"/>
    <xf numFmtId="40" fontId="101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>
      <alignment vertical="center"/>
    </xf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0" fontId="101" fillId="0" borderId="0" applyFont="0" applyFill="0" applyBorder="0" applyAlignment="0" applyProtection="0">
      <alignment vertical="center"/>
    </xf>
    <xf numFmtId="40" fontId="101" fillId="0" borderId="0" applyFont="0" applyFill="0" applyBorder="0" applyAlignment="0" applyProtection="0">
      <alignment vertical="center"/>
    </xf>
    <xf numFmtId="40" fontId="101" fillId="0" borderId="0" applyFont="0" applyFill="0" applyBorder="0" applyAlignment="0" applyProtection="0">
      <alignment vertical="center"/>
    </xf>
    <xf numFmtId="40" fontId="101" fillId="0" borderId="0" applyFont="0" applyFill="0" applyBorder="0" applyAlignment="0" applyProtection="0">
      <alignment vertical="center"/>
    </xf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193" fontId="2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6" fontId="23" fillId="0" borderId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0" fontId="66" fillId="0" borderId="0" applyFont="0" applyFill="0" applyBorder="0" applyAlignment="0" applyProtection="0">
      <alignment vertical="center"/>
    </xf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196" fontId="23" fillId="0" borderId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02" fillId="0" borderId="0" applyFont="0" applyFill="0" applyBorder="0" applyAlignment="0" applyProtection="0"/>
    <xf numFmtId="197" fontId="23" fillId="0" borderId="0"/>
    <xf numFmtId="0" fontId="69" fillId="0" borderId="0"/>
    <xf numFmtId="198" fontId="66" fillId="0" borderId="0" applyFont="0" applyFill="0" applyBorder="0" applyAlignment="0" applyProtection="0">
      <alignment vertical="center"/>
    </xf>
    <xf numFmtId="199" fontId="103" fillId="0" borderId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200" fontId="23" fillId="0" borderId="0"/>
    <xf numFmtId="38" fontId="61" fillId="0" borderId="0"/>
    <xf numFmtId="0" fontId="104" fillId="0" borderId="0" applyProtection="0"/>
    <xf numFmtId="0" fontId="69" fillId="0" borderId="0"/>
    <xf numFmtId="201" fontId="23" fillId="0" borderId="0"/>
    <xf numFmtId="0" fontId="23" fillId="0" borderId="0"/>
    <xf numFmtId="0" fontId="70" fillId="0" borderId="0"/>
    <xf numFmtId="0" fontId="70" fillId="0" borderId="0"/>
    <xf numFmtId="0" fontId="70" fillId="0" borderId="0"/>
    <xf numFmtId="9" fontId="23" fillId="0" borderId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2" fontId="104" fillId="0" borderId="0" applyProtection="0"/>
    <xf numFmtId="14" fontId="107" fillId="0" borderId="16"/>
    <xf numFmtId="0" fontId="66" fillId="0" borderId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9" fillId="27" borderId="0" applyNumberFormat="0" applyBorder="0" applyAlignment="0" applyProtection="0">
      <alignment vertical="center"/>
    </xf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10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11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11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11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11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0" fontId="108" fillId="27" borderId="0" applyNumberFormat="0" applyBorder="0" applyAlignment="0" applyProtection="0"/>
    <xf numFmtId="38" fontId="112" fillId="66" borderId="0" applyNumberFormat="0" applyBorder="0" applyAlignment="0" applyProtection="0"/>
    <xf numFmtId="38" fontId="112" fillId="66" borderId="0" applyNumberFormat="0" applyBorder="0" applyAlignment="0" applyProtection="0"/>
    <xf numFmtId="38" fontId="112" fillId="66" borderId="0" applyNumberFormat="0" applyBorder="0" applyAlignment="0" applyProtection="0"/>
    <xf numFmtId="38" fontId="112" fillId="66" borderId="0" applyNumberFormat="0" applyBorder="0" applyAlignment="0" applyProtection="0"/>
    <xf numFmtId="38" fontId="112" fillId="66" borderId="0" applyNumberFormat="0" applyBorder="0" applyAlignment="0" applyProtection="0"/>
    <xf numFmtId="38" fontId="112" fillId="66" borderId="0" applyNumberFormat="0" applyBorder="0" applyAlignment="0" applyProtection="0"/>
    <xf numFmtId="38" fontId="112" fillId="66" borderId="0" applyNumberFormat="0" applyBorder="0" applyAlignment="0" applyProtection="0"/>
    <xf numFmtId="38" fontId="112" fillId="66" borderId="0" applyNumberFormat="0" applyBorder="0" applyAlignment="0" applyProtection="0"/>
    <xf numFmtId="38" fontId="112" fillId="66" borderId="0" applyNumberFormat="0" applyBorder="0" applyAlignment="0" applyProtection="0"/>
    <xf numFmtId="0" fontId="113" fillId="0" borderId="0">
      <alignment horizontal="left"/>
    </xf>
    <xf numFmtId="0" fontId="114" fillId="0" borderId="139" applyNumberFormat="0" applyAlignment="0" applyProtection="0">
      <alignment horizontal="left" vertical="center"/>
    </xf>
    <xf numFmtId="0" fontId="114" fillId="0" borderId="83">
      <alignment horizontal="left" vertical="center"/>
    </xf>
    <xf numFmtId="0" fontId="114" fillId="0" borderId="83">
      <alignment horizontal="left" vertical="center"/>
    </xf>
    <xf numFmtId="0" fontId="114" fillId="0" borderId="83">
      <alignment horizontal="left" vertical="center"/>
    </xf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6" fillId="0" borderId="185" applyNumberFormat="0" applyFill="0" applyAlignment="0" applyProtection="0">
      <alignment vertical="center"/>
    </xf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7" fillId="0" borderId="185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7" fillId="0" borderId="185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7" fillId="0" borderId="185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7" fillId="0" borderId="185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5" fillId="0" borderId="184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9" fillId="0" borderId="186" applyNumberFormat="0" applyFill="0" applyAlignment="0" applyProtection="0">
      <alignment vertical="center"/>
    </xf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20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20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20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20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18" fillId="0" borderId="186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2" fillId="0" borderId="188" applyNumberFormat="0" applyFill="0" applyAlignment="0" applyProtection="0">
      <alignment vertical="center"/>
    </xf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3" fillId="0" borderId="188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3" fillId="0" borderId="188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3" fillId="0" borderId="188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3" fillId="0" borderId="188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187" applyNumberFormat="0" applyFill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4" fillId="0" borderId="0" applyProtection="0"/>
    <xf numFmtId="0" fontId="114" fillId="0" borderId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10" fontId="112" fillId="67" borderId="105" applyNumberFormat="0" applyBorder="0" applyAlignment="0" applyProtection="0"/>
    <xf numFmtId="10" fontId="112" fillId="67" borderId="105" applyNumberFormat="0" applyBorder="0" applyAlignment="0" applyProtection="0"/>
    <xf numFmtId="10" fontId="112" fillId="67" borderId="105" applyNumberFormat="0" applyBorder="0" applyAlignment="0" applyProtection="0"/>
    <xf numFmtId="10" fontId="112" fillId="67" borderId="105" applyNumberFormat="0" applyBorder="0" applyAlignment="0" applyProtection="0"/>
    <xf numFmtId="10" fontId="112" fillId="67" borderId="105" applyNumberFormat="0" applyBorder="0" applyAlignment="0" applyProtection="0"/>
    <xf numFmtId="10" fontId="112" fillId="67" borderId="105" applyNumberFormat="0" applyBorder="0" applyAlignment="0" applyProtection="0"/>
    <xf numFmtId="10" fontId="112" fillId="67" borderId="105" applyNumberFormat="0" applyBorder="0" applyAlignment="0" applyProtection="0"/>
    <xf numFmtId="10" fontId="112" fillId="67" borderId="105" applyNumberFormat="0" applyBorder="0" applyAlignment="0" applyProtection="0"/>
    <xf numFmtId="10" fontId="112" fillId="67" borderId="105" applyNumberFormat="0" applyBorder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8" fillId="26" borderId="189" applyNumberFormat="0" applyAlignment="0" applyProtection="0">
      <alignment vertical="center"/>
    </xf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8" fillId="26" borderId="189" applyNumberFormat="0" applyAlignment="0" applyProtection="0">
      <alignment vertical="center"/>
    </xf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0" fontId="127" fillId="26" borderId="189" applyNumberFormat="0" applyAlignment="0" applyProtection="0"/>
    <xf numFmtId="1" fontId="130" fillId="0" borderId="0" applyProtection="0">
      <protection locked="0"/>
    </xf>
    <xf numFmtId="0" fontId="94" fillId="0" borderId="0" applyNumberFormat="0" applyFill="0" applyBorder="0" applyAlignment="0">
      <alignment vertical="center"/>
    </xf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2" fillId="0" borderId="190" applyNumberFormat="0" applyFill="0" applyAlignment="0" applyProtection="0">
      <alignment vertical="center"/>
    </xf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3" fillId="0" borderId="191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3" fillId="0" borderId="191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3" fillId="0" borderId="191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3" fillId="0" borderId="191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131" fillId="0" borderId="190" applyNumberFormat="0" applyFill="0" applyAlignment="0" applyProtection="0"/>
    <xf numFmtId="0" fontId="69" fillId="0" borderId="0"/>
    <xf numFmtId="0" fontId="69" fillId="0" borderId="0"/>
    <xf numFmtId="38" fontId="134" fillId="0" borderId="0" applyFont="0" applyFill="0" applyBorder="0" applyAlignment="0" applyProtection="0"/>
    <xf numFmtId="40" fontId="134" fillId="0" borderId="0" applyFont="0" applyFill="0" applyBorder="0" applyAlignment="0" applyProtection="0"/>
    <xf numFmtId="0" fontId="135" fillId="0" borderId="3"/>
    <xf numFmtId="164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0" fontId="107" fillId="0" borderId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7" fillId="45" borderId="0" applyNumberFormat="0" applyBorder="0" applyAlignment="0" applyProtection="0">
      <alignment vertical="center"/>
    </xf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8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9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9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9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9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0" fontId="136" fillId="45" borderId="0" applyNumberFormat="0" applyBorder="0" applyAlignment="0" applyProtection="0"/>
    <xf numFmtId="37" fontId="140" fillId="0" borderId="0"/>
    <xf numFmtId="202" fontId="141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62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>
      <alignment vertical="top"/>
    </xf>
    <xf numFmtId="0" fontId="23" fillId="0" borderId="0"/>
    <xf numFmtId="0" fontId="143" fillId="0" borderId="0"/>
    <xf numFmtId="0" fontId="62" fillId="0" borderId="0">
      <alignment vertical="top"/>
    </xf>
    <xf numFmtId="0" fontId="143" fillId="0" borderId="0"/>
    <xf numFmtId="0" fontId="62" fillId="0" borderId="0">
      <alignment vertical="top"/>
    </xf>
    <xf numFmtId="0" fontId="23" fillId="0" borderId="0"/>
    <xf numFmtId="0" fontId="143" fillId="0" borderId="0"/>
    <xf numFmtId="0" fontId="62" fillId="0" borderId="0">
      <alignment vertical="top"/>
    </xf>
    <xf numFmtId="0" fontId="143" fillId="0" borderId="0"/>
    <xf numFmtId="0" fontId="62" fillId="0" borderId="0">
      <alignment vertical="top"/>
    </xf>
    <xf numFmtId="0" fontId="143" fillId="0" borderId="0"/>
    <xf numFmtId="0" fontId="62" fillId="0" borderId="0">
      <alignment vertical="top"/>
    </xf>
    <xf numFmtId="0" fontId="23" fillId="0" borderId="0"/>
    <xf numFmtId="0" fontId="62" fillId="0" borderId="0">
      <alignment vertical="top"/>
    </xf>
    <xf numFmtId="0" fontId="143" fillId="0" borderId="0"/>
    <xf numFmtId="0" fontId="62" fillId="0" borderId="0">
      <alignment vertical="top"/>
    </xf>
    <xf numFmtId="0" fontId="143" fillId="0" borderId="0"/>
    <xf numFmtId="0" fontId="62" fillId="0" borderId="0">
      <alignment vertical="top"/>
    </xf>
    <xf numFmtId="0" fontId="143" fillId="0" borderId="0"/>
    <xf numFmtId="0" fontId="143" fillId="0" borderId="0"/>
    <xf numFmtId="0" fontId="62" fillId="0" borderId="0">
      <alignment vertical="top"/>
    </xf>
    <xf numFmtId="0" fontId="23" fillId="0" borderId="0"/>
    <xf numFmtId="0" fontId="1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>
      <alignment vertical="top"/>
    </xf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3" fillId="0" borderId="0"/>
    <xf numFmtId="0" fontId="143" fillId="0" borderId="0"/>
    <xf numFmtId="0" fontId="1" fillId="0" borderId="0"/>
    <xf numFmtId="0" fontId="23" fillId="0" borderId="0"/>
    <xf numFmtId="0" fontId="143" fillId="0" borderId="0"/>
    <xf numFmtId="0" fontId="1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7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70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7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44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5" fillId="0" borderId="0"/>
    <xf numFmtId="0" fontId="14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7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5" fillId="0" borderId="0"/>
    <xf numFmtId="0" fontId="145" fillId="0" borderId="0"/>
    <xf numFmtId="0" fontId="23" fillId="0" borderId="0"/>
    <xf numFmtId="0" fontId="6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7" fillId="0" borderId="0"/>
    <xf numFmtId="0" fontId="1" fillId="0" borderId="0"/>
    <xf numFmtId="0" fontId="97" fillId="0" borderId="0"/>
    <xf numFmtId="0" fontId="97" fillId="0" borderId="0"/>
    <xf numFmtId="0" fontId="9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23" fillId="0" borderId="0"/>
    <xf numFmtId="0" fontId="70" fillId="0" borderId="0"/>
    <xf numFmtId="0" fontId="23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1" fillId="0" borderId="0"/>
    <xf numFmtId="0" fontId="1" fillId="0" borderId="0"/>
    <xf numFmtId="0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>
      <alignment vertical="center"/>
    </xf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3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1" fillId="0" borderId="0"/>
    <xf numFmtId="0" fontId="95" fillId="0" borderId="0">
      <alignment vertical="center"/>
    </xf>
    <xf numFmtId="0" fontId="95" fillId="0" borderId="0">
      <alignment vertical="center"/>
    </xf>
    <xf numFmtId="0" fontId="1" fillId="0" borderId="0"/>
    <xf numFmtId="0" fontId="70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3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93" fillId="0" borderId="0">
      <alignment vertical="center"/>
    </xf>
    <xf numFmtId="0" fontId="9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62" fillId="0" borderId="0">
      <alignment vertical="top"/>
    </xf>
    <xf numFmtId="0" fontId="1" fillId="0" borderId="0"/>
    <xf numFmtId="0" fontId="1" fillId="0" borderId="0"/>
    <xf numFmtId="0" fontId="6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62" fillId="0" borderId="0">
      <alignment vertical="top"/>
    </xf>
    <xf numFmtId="0" fontId="6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>
      <alignment vertical="top"/>
    </xf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6" fillId="0" borderId="0">
      <alignment vertical="center"/>
    </xf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/>
    <xf numFmtId="0" fontId="1" fillId="0" borderId="0"/>
    <xf numFmtId="0" fontId="62" fillId="0" borderId="0">
      <alignment vertical="top"/>
    </xf>
    <xf numFmtId="0" fontId="62" fillId="0" borderId="0">
      <alignment vertical="top"/>
    </xf>
    <xf numFmtId="0" fontId="96" fillId="0" borderId="0">
      <alignment vertical="center"/>
    </xf>
    <xf numFmtId="0" fontId="143" fillId="0" borderId="0"/>
    <xf numFmtId="0" fontId="143" fillId="0" borderId="0"/>
    <xf numFmtId="0" fontId="143" fillId="0" borderId="0"/>
    <xf numFmtId="0" fontId="143" fillId="0" borderId="0"/>
    <xf numFmtId="0" fontId="97" fillId="0" borderId="0"/>
    <xf numFmtId="0" fontId="1" fillId="0" borderId="0"/>
    <xf numFmtId="0" fontId="143" fillId="0" borderId="0"/>
    <xf numFmtId="0" fontId="1" fillId="0" borderId="0"/>
    <xf numFmtId="0" fontId="94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143" fillId="0" borderId="0"/>
    <xf numFmtId="0" fontId="143" fillId="0" borderId="0"/>
    <xf numFmtId="0" fontId="1" fillId="0" borderId="0"/>
    <xf numFmtId="0" fontId="14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3" fillId="0" borderId="0"/>
    <xf numFmtId="0" fontId="143" fillId="0" borderId="0"/>
    <xf numFmtId="0" fontId="14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3" fillId="0" borderId="0"/>
    <xf numFmtId="0" fontId="143" fillId="0" borderId="0"/>
    <xf numFmtId="0" fontId="62" fillId="0" borderId="0">
      <alignment vertical="top"/>
    </xf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62" fillId="0" borderId="0">
      <alignment vertical="top"/>
    </xf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62" fillId="0" borderId="0">
      <alignment vertical="top"/>
    </xf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143" fillId="0" borderId="0"/>
    <xf numFmtId="0" fontId="62" fillId="0" borderId="0">
      <alignment vertical="top"/>
    </xf>
    <xf numFmtId="0" fontId="62" fillId="0" borderId="0">
      <alignment vertical="top"/>
    </xf>
    <xf numFmtId="0" fontId="62" fillId="0" borderId="0">
      <alignment vertical="top"/>
    </xf>
    <xf numFmtId="0" fontId="143" fillId="0" borderId="0"/>
    <xf numFmtId="0" fontId="62" fillId="0" borderId="0">
      <alignment vertical="top"/>
    </xf>
    <xf numFmtId="0" fontId="1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23" fillId="0" borderId="0"/>
    <xf numFmtId="0" fontId="62" fillId="0" borderId="0">
      <alignment vertical="top"/>
    </xf>
    <xf numFmtId="0" fontId="49" fillId="0" borderId="0" applyNumberFormat="0" applyFill="0" applyBorder="0" applyAlignment="0" applyProtection="0"/>
    <xf numFmtId="0" fontId="62" fillId="0" borderId="0">
      <alignment vertical="top"/>
    </xf>
    <xf numFmtId="0" fontId="49" fillId="0" borderId="0" applyNumberFormat="0" applyFill="0" applyBorder="0" applyAlignment="0" applyProtection="0"/>
    <xf numFmtId="0" fontId="62" fillId="0" borderId="0">
      <alignment vertical="top"/>
    </xf>
    <xf numFmtId="0" fontId="49" fillId="0" borderId="0" applyNumberFormat="0" applyFill="0" applyBorder="0" applyAlignment="0" applyProtection="0"/>
    <xf numFmtId="0" fontId="143" fillId="0" borderId="0"/>
    <xf numFmtId="0" fontId="23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3" fillId="0" borderId="0"/>
    <xf numFmtId="0" fontId="23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47" fillId="0" borderId="0" applyFont="0" applyFill="0" applyBorder="0" applyAlignment="0" applyProtection="0">
      <alignment horizontal="centerContinuous"/>
    </xf>
    <xf numFmtId="0" fontId="147" fillId="0" borderId="0" applyFont="0" applyFill="0" applyBorder="0" applyAlignment="0" applyProtection="0">
      <alignment horizontal="centerContinuous"/>
    </xf>
    <xf numFmtId="0" fontId="147" fillId="0" borderId="0" applyFont="0" applyFill="0" applyBorder="0" applyAlignment="0" applyProtection="0">
      <alignment horizontal="centerContinuous"/>
    </xf>
    <xf numFmtId="0" fontId="147" fillId="0" borderId="0" applyFont="0" applyFill="0" applyBorder="0" applyAlignment="0" applyProtection="0">
      <alignment horizontal="centerContinuous"/>
    </xf>
    <xf numFmtId="0" fontId="23" fillId="0" borderId="0"/>
    <xf numFmtId="0" fontId="66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66" fillId="28" borderId="192" applyNumberFormat="0" applyFont="0" applyAlignment="0" applyProtection="0"/>
    <xf numFmtId="0" fontId="66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66" fillId="28" borderId="192" applyNumberFormat="0" applyFont="0" applyAlignment="0" applyProtection="0"/>
    <xf numFmtId="0" fontId="66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66" fillId="28" borderId="192" applyNumberFormat="0" applyFont="0" applyAlignment="0" applyProtection="0"/>
    <xf numFmtId="0" fontId="66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66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144" fillId="28" borderId="192" applyNumberFormat="0" applyFont="0" applyAlignment="0" applyProtection="0">
      <alignment vertical="center"/>
    </xf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93" fillId="28" borderId="192" applyNumberFormat="0" applyFont="0" applyAlignment="0" applyProtection="0"/>
    <xf numFmtId="0" fontId="144" fillId="28" borderId="192" applyNumberFormat="0" applyFont="0" applyAlignment="0" applyProtection="0">
      <alignment vertical="center"/>
    </xf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144" fillId="28" borderId="192" applyNumberFormat="0" applyFont="0" applyAlignment="0" applyProtection="0">
      <alignment vertical="center"/>
    </xf>
    <xf numFmtId="0" fontId="144" fillId="28" borderId="192" applyNumberFormat="0" applyFont="0" applyAlignment="0" applyProtection="0">
      <alignment vertical="center"/>
    </xf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144" fillId="28" borderId="192" applyNumberFormat="0" applyFont="0" applyAlignment="0" applyProtection="0">
      <alignment vertical="center"/>
    </xf>
    <xf numFmtId="194" fontId="23" fillId="0" borderId="0" applyFont="0" applyFill="0" applyBorder="0" applyAlignment="0" applyProtection="0"/>
    <xf numFmtId="192" fontId="23" fillId="0" borderId="0" applyFont="0" applyFill="0" applyBorder="0" applyAlignment="0" applyProtection="0"/>
    <xf numFmtId="0" fontId="148" fillId="0" borderId="0"/>
    <xf numFmtId="0" fontId="149" fillId="0" borderId="0"/>
    <xf numFmtId="0" fontId="148" fillId="0" borderId="0"/>
    <xf numFmtId="0" fontId="149" fillId="0" borderId="0"/>
    <xf numFmtId="0" fontId="150" fillId="31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31" borderId="193" applyNumberFormat="0" applyAlignment="0" applyProtection="0"/>
    <xf numFmtId="0" fontId="150" fillId="31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31" borderId="193" applyNumberFormat="0" applyAlignment="0" applyProtection="0"/>
    <xf numFmtId="0" fontId="150" fillId="31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31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1" fillId="25" borderId="193" applyNumberFormat="0" applyAlignment="0" applyProtection="0">
      <alignment vertical="center"/>
    </xf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1" fillId="25" borderId="193" applyNumberFormat="0" applyAlignment="0" applyProtection="0">
      <alignment vertical="center"/>
    </xf>
    <xf numFmtId="0" fontId="151" fillId="25" borderId="193" applyNumberFormat="0" applyAlignment="0" applyProtection="0">
      <alignment vertical="center"/>
    </xf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1" fillId="25" borderId="193" applyNumberFormat="0" applyAlignment="0" applyProtection="0">
      <alignment vertical="center"/>
    </xf>
    <xf numFmtId="0" fontId="150" fillId="31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42" borderId="193" applyNumberFormat="0" applyAlignment="0" applyProtection="0"/>
    <xf numFmtId="0" fontId="150" fillId="31" borderId="193" applyNumberFormat="0" applyAlignment="0" applyProtection="0"/>
    <xf numFmtId="14" fontId="79" fillId="0" borderId="0">
      <alignment horizontal="center" wrapText="1"/>
      <protection locked="0"/>
    </xf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6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66" fillId="0" borderId="0" applyFont="0" applyFill="0" applyBorder="0" applyAlignment="0" applyProtection="0">
      <alignment vertical="center"/>
    </xf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66" fillId="0" borderId="0" applyFont="0" applyFill="0" applyBorder="0" applyAlignment="0" applyProtection="0">
      <alignment vertical="center"/>
    </xf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23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4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70" fillId="0" borderId="0" applyFont="0" applyFill="0" applyBorder="0" applyAlignment="0" applyProtection="0"/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66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66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1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9" fillId="0" borderId="0"/>
    <xf numFmtId="0" fontId="134" fillId="0" borderId="0" applyNumberFormat="0" applyFont="0" applyFill="0" applyBorder="0" applyAlignment="0" applyProtection="0">
      <alignment horizontal="left"/>
    </xf>
    <xf numFmtId="0" fontId="154" fillId="0" borderId="3">
      <alignment horizontal="center"/>
    </xf>
    <xf numFmtId="0" fontId="155" fillId="69" borderId="0" applyNumberFormat="0" applyFill="0" applyBorder="0" applyAlignment="0" applyProtection="0"/>
    <xf numFmtId="4" fontId="62" fillId="70" borderId="194" applyNumberFormat="0" applyProtection="0">
      <alignment horizontal="right" vertical="center"/>
    </xf>
    <xf numFmtId="4" fontId="62" fillId="70" borderId="194" applyNumberFormat="0" applyProtection="0">
      <alignment horizontal="right" vertical="center"/>
    </xf>
    <xf numFmtId="4" fontId="156" fillId="70" borderId="194" applyNumberFormat="0" applyProtection="0">
      <alignment horizontal="right" vertical="center"/>
    </xf>
    <xf numFmtId="4" fontId="156" fillId="70" borderId="194" applyNumberFormat="0" applyProtection="0">
      <alignment horizontal="right" vertical="center"/>
    </xf>
    <xf numFmtId="167" fontId="95" fillId="71" borderId="195"/>
    <xf numFmtId="167" fontId="70" fillId="71" borderId="195"/>
    <xf numFmtId="167" fontId="70" fillId="71" borderId="195"/>
    <xf numFmtId="167" fontId="70" fillId="71" borderId="195"/>
    <xf numFmtId="167" fontId="70" fillId="71" borderId="195"/>
    <xf numFmtId="167" fontId="70" fillId="71" borderId="195"/>
    <xf numFmtId="167" fontId="70" fillId="71" borderId="195"/>
    <xf numFmtId="167" fontId="157" fillId="71" borderId="195"/>
    <xf numFmtId="167" fontId="157" fillId="71" borderId="195"/>
    <xf numFmtId="167" fontId="157" fillId="71" borderId="195"/>
    <xf numFmtId="167" fontId="157" fillId="71" borderId="195"/>
    <xf numFmtId="167" fontId="157" fillId="71" borderId="195"/>
    <xf numFmtId="167" fontId="157" fillId="71" borderId="195"/>
    <xf numFmtId="167" fontId="157" fillId="71" borderId="195"/>
    <xf numFmtId="167" fontId="157" fillId="71" borderId="195"/>
    <xf numFmtId="0" fontId="95" fillId="72" borderId="195"/>
    <xf numFmtId="0" fontId="70" fillId="72" borderId="195"/>
    <xf numFmtId="0" fontId="70" fillId="72" borderId="195"/>
    <xf numFmtId="0" fontId="70" fillId="72" borderId="195"/>
    <xf numFmtId="0" fontId="70" fillId="72" borderId="195"/>
    <xf numFmtId="0" fontId="70" fillId="72" borderId="195"/>
    <xf numFmtId="0" fontId="70" fillId="72" borderId="195"/>
    <xf numFmtId="0" fontId="157" fillId="72" borderId="195"/>
    <xf numFmtId="0" fontId="157" fillId="72" borderId="195"/>
    <xf numFmtId="0" fontId="157" fillId="72" borderId="195"/>
    <xf numFmtId="0" fontId="157" fillId="72" borderId="195"/>
    <xf numFmtId="0" fontId="157" fillId="72" borderId="195"/>
    <xf numFmtId="0" fontId="157" fillId="72" borderId="195"/>
    <xf numFmtId="0" fontId="157" fillId="72" borderId="195"/>
    <xf numFmtId="0" fontId="157" fillId="72" borderId="195"/>
    <xf numFmtId="49" fontId="158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59" fillId="73" borderId="196">
      <alignment horizontal="center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160" fillId="73" borderId="196">
      <alignment horizontal="center" wrapText="1"/>
    </xf>
    <xf numFmtId="49" fontId="23" fillId="0" borderId="0">
      <alignment horizontal="right"/>
    </xf>
    <xf numFmtId="0" fontId="95" fillId="74" borderId="195">
      <alignment vertical="center"/>
    </xf>
    <xf numFmtId="0" fontId="70" fillId="74" borderId="195">
      <alignment vertical="center"/>
    </xf>
    <xf numFmtId="0" fontId="70" fillId="74" borderId="195">
      <alignment vertical="center"/>
    </xf>
    <xf numFmtId="0" fontId="70" fillId="74" borderId="195">
      <alignment vertical="center"/>
    </xf>
    <xf numFmtId="0" fontId="70" fillId="74" borderId="195">
      <alignment vertical="center"/>
    </xf>
    <xf numFmtId="0" fontId="70" fillId="74" borderId="195">
      <alignment vertical="center"/>
    </xf>
    <xf numFmtId="0" fontId="70" fillId="74" borderId="195">
      <alignment vertical="center"/>
    </xf>
    <xf numFmtId="0" fontId="157" fillId="74" borderId="195">
      <alignment vertical="center"/>
    </xf>
    <xf numFmtId="0" fontId="157" fillId="74" borderId="195">
      <alignment vertical="center"/>
    </xf>
    <xf numFmtId="0" fontId="157" fillId="74" borderId="195">
      <alignment vertical="center"/>
    </xf>
    <xf numFmtId="0" fontId="157" fillId="74" borderId="195">
      <alignment vertical="center"/>
    </xf>
    <xf numFmtId="0" fontId="157" fillId="74" borderId="195">
      <alignment vertical="center"/>
    </xf>
    <xf numFmtId="0" fontId="157" fillId="74" borderId="195">
      <alignment vertical="center"/>
    </xf>
    <xf numFmtId="0" fontId="157" fillId="74" borderId="195">
      <alignment vertical="center"/>
    </xf>
    <xf numFmtId="0" fontId="157" fillId="74" borderId="195">
      <alignment vertical="center"/>
    </xf>
    <xf numFmtId="0" fontId="95" fillId="71" borderId="195">
      <alignment vertical="center"/>
    </xf>
    <xf numFmtId="0" fontId="70" fillId="71" borderId="195">
      <alignment vertical="center"/>
    </xf>
    <xf numFmtId="0" fontId="70" fillId="71" borderId="195">
      <alignment vertical="center"/>
    </xf>
    <xf numFmtId="0" fontId="70" fillId="71" borderId="195">
      <alignment vertical="center"/>
    </xf>
    <xf numFmtId="0" fontId="70" fillId="71" borderId="195">
      <alignment vertical="center"/>
    </xf>
    <xf numFmtId="0" fontId="70" fillId="71" borderId="195">
      <alignment vertical="center"/>
    </xf>
    <xf numFmtId="0" fontId="70" fillId="71" borderId="195">
      <alignment vertical="center"/>
    </xf>
    <xf numFmtId="0" fontId="157" fillId="71" borderId="195">
      <alignment vertical="center"/>
    </xf>
    <xf numFmtId="0" fontId="157" fillId="71" borderId="195">
      <alignment vertical="center"/>
    </xf>
    <xf numFmtId="0" fontId="157" fillId="71" borderId="195">
      <alignment vertical="center"/>
    </xf>
    <xf numFmtId="0" fontId="157" fillId="71" borderId="195">
      <alignment vertical="center"/>
    </xf>
    <xf numFmtId="0" fontId="157" fillId="71" borderId="195">
      <alignment vertical="center"/>
    </xf>
    <xf numFmtId="0" fontId="157" fillId="71" borderId="195">
      <alignment vertical="center"/>
    </xf>
    <xf numFmtId="0" fontId="157" fillId="71" borderId="195">
      <alignment vertical="center"/>
    </xf>
    <xf numFmtId="0" fontId="157" fillId="71" borderId="195">
      <alignment vertical="center"/>
    </xf>
    <xf numFmtId="203" fontId="95" fillId="75" borderId="195"/>
    <xf numFmtId="203" fontId="70" fillId="72" borderId="195"/>
    <xf numFmtId="203" fontId="70" fillId="72" borderId="195"/>
    <xf numFmtId="203" fontId="70" fillId="72" borderId="195"/>
    <xf numFmtId="203" fontId="70" fillId="72" borderId="195"/>
    <xf numFmtId="203" fontId="70" fillId="72" borderId="195"/>
    <xf numFmtId="203" fontId="70" fillId="72" borderId="195"/>
    <xf numFmtId="203" fontId="157" fillId="72" borderId="195"/>
    <xf numFmtId="203" fontId="157" fillId="72" borderId="195"/>
    <xf numFmtId="203" fontId="157" fillId="72" borderId="195"/>
    <xf numFmtId="203" fontId="157" fillId="72" borderId="195"/>
    <xf numFmtId="203" fontId="157" fillId="72" borderId="195"/>
    <xf numFmtId="203" fontId="157" fillId="72" borderId="195"/>
    <xf numFmtId="203" fontId="157" fillId="72" borderId="195"/>
    <xf numFmtId="203" fontId="157" fillId="72" borderId="195"/>
    <xf numFmtId="203" fontId="95" fillId="71" borderId="195"/>
    <xf numFmtId="203" fontId="70" fillId="71" borderId="195"/>
    <xf numFmtId="203" fontId="70" fillId="71" borderId="195"/>
    <xf numFmtId="203" fontId="70" fillId="71" borderId="195"/>
    <xf numFmtId="203" fontId="70" fillId="71" borderId="195"/>
    <xf numFmtId="203" fontId="70" fillId="71" borderId="195"/>
    <xf numFmtId="203" fontId="70" fillId="71" borderId="195"/>
    <xf numFmtId="203" fontId="157" fillId="71" borderId="195"/>
    <xf numFmtId="203" fontId="157" fillId="71" borderId="195"/>
    <xf numFmtId="203" fontId="157" fillId="71" borderId="195"/>
    <xf numFmtId="203" fontId="157" fillId="71" borderId="195"/>
    <xf numFmtId="203" fontId="157" fillId="71" borderId="195"/>
    <xf numFmtId="203" fontId="157" fillId="71" borderId="195"/>
    <xf numFmtId="203" fontId="157" fillId="71" borderId="195"/>
    <xf numFmtId="203" fontId="157" fillId="71" borderId="195"/>
    <xf numFmtId="0" fontId="95" fillId="72" borderId="195"/>
    <xf numFmtId="0" fontId="70" fillId="72" borderId="195"/>
    <xf numFmtId="0" fontId="70" fillId="72" borderId="195"/>
    <xf numFmtId="0" fontId="70" fillId="72" borderId="195"/>
    <xf numFmtId="0" fontId="70" fillId="72" borderId="195"/>
    <xf numFmtId="0" fontId="70" fillId="72" borderId="195"/>
    <xf numFmtId="0" fontId="70" fillId="72" borderId="195"/>
    <xf numFmtId="0" fontId="157" fillId="72" borderId="195"/>
    <xf numFmtId="0" fontId="157" fillId="72" borderId="195"/>
    <xf numFmtId="0" fontId="157" fillId="72" borderId="195"/>
    <xf numFmtId="0" fontId="157" fillId="72" borderId="195"/>
    <xf numFmtId="0" fontId="157" fillId="72" borderId="195"/>
    <xf numFmtId="0" fontId="157" fillId="72" borderId="195"/>
    <xf numFmtId="0" fontId="157" fillId="72" borderId="195"/>
    <xf numFmtId="0" fontId="157" fillId="72" borderId="195"/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1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62" fillId="73" borderId="196">
      <alignment vertical="center"/>
    </xf>
    <xf numFmtId="49" fontId="104" fillId="0" borderId="0">
      <alignment horizontal="right"/>
    </xf>
    <xf numFmtId="0" fontId="95" fillId="76" borderId="195"/>
    <xf numFmtId="0" fontId="70" fillId="76" borderId="195"/>
    <xf numFmtId="0" fontId="70" fillId="76" borderId="195"/>
    <xf numFmtId="0" fontId="70" fillId="76" borderId="195"/>
    <xf numFmtId="0" fontId="70" fillId="76" borderId="195"/>
    <xf numFmtId="0" fontId="70" fillId="76" borderId="195"/>
    <xf numFmtId="0" fontId="70" fillId="76" borderId="195"/>
    <xf numFmtId="0" fontId="157" fillId="76" borderId="195"/>
    <xf numFmtId="0" fontId="157" fillId="76" borderId="195"/>
    <xf numFmtId="0" fontId="157" fillId="76" borderId="195"/>
    <xf numFmtId="0" fontId="157" fillId="76" borderId="195"/>
    <xf numFmtId="0" fontId="157" fillId="76" borderId="195"/>
    <xf numFmtId="0" fontId="157" fillId="76" borderId="195"/>
    <xf numFmtId="0" fontId="157" fillId="76" borderId="195"/>
    <xf numFmtId="0" fontId="157" fillId="76" borderId="195"/>
    <xf numFmtId="203" fontId="95" fillId="77" borderId="195"/>
    <xf numFmtId="203" fontId="70" fillId="77" borderId="195"/>
    <xf numFmtId="203" fontId="70" fillId="77" borderId="195"/>
    <xf numFmtId="203" fontId="70" fillId="77" borderId="195"/>
    <xf numFmtId="203" fontId="70" fillId="77" borderId="195"/>
    <xf numFmtId="203" fontId="70" fillId="77" borderId="195"/>
    <xf numFmtId="203" fontId="70" fillId="77" borderId="195"/>
    <xf numFmtId="203" fontId="157" fillId="77" borderId="195"/>
    <xf numFmtId="203" fontId="157" fillId="77" borderId="195"/>
    <xf numFmtId="203" fontId="157" fillId="77" borderId="195"/>
    <xf numFmtId="203" fontId="157" fillId="77" borderId="195"/>
    <xf numFmtId="203" fontId="157" fillId="77" borderId="195"/>
    <xf numFmtId="203" fontId="157" fillId="77" borderId="195"/>
    <xf numFmtId="203" fontId="157" fillId="77" borderId="195"/>
    <xf numFmtId="203" fontId="157" fillId="77" borderId="195"/>
    <xf numFmtId="0" fontId="69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35" fillId="0" borderId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6" fillId="0" borderId="197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7" applyNumberFormat="0" applyFill="0" applyAlignment="0" applyProtection="0"/>
    <xf numFmtId="0" fontId="166" fillId="0" borderId="197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7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7" fillId="0" borderId="197" applyNumberFormat="0" applyFill="0" applyAlignment="0" applyProtection="0">
      <alignment vertical="center"/>
    </xf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7" fillId="0" borderId="197" applyNumberFormat="0" applyFill="0" applyAlignment="0" applyProtection="0">
      <alignment vertical="center"/>
    </xf>
    <xf numFmtId="0" fontId="167" fillId="0" borderId="197" applyNumberFormat="0" applyFill="0" applyAlignment="0" applyProtection="0">
      <alignment vertical="center"/>
    </xf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7" fillId="0" borderId="197" applyNumberFormat="0" applyFill="0" applyAlignment="0" applyProtection="0">
      <alignment vertical="center"/>
    </xf>
    <xf numFmtId="0" fontId="166" fillId="0" borderId="197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7" applyNumberFormat="0" applyFill="0" applyAlignment="0" applyProtection="0"/>
    <xf numFmtId="0" fontId="166" fillId="0" borderId="197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8" applyNumberFormat="0" applyFill="0" applyAlignment="0" applyProtection="0"/>
    <xf numFmtId="0" fontId="166" fillId="0" borderId="197" applyNumberFormat="0" applyFill="0" applyAlignment="0" applyProtection="0"/>
    <xf numFmtId="0" fontId="66" fillId="0" borderId="0"/>
    <xf numFmtId="204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9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66" fillId="0" borderId="199"/>
    <xf numFmtId="0" fontId="74" fillId="60" borderId="0" applyNumberFormat="0" applyBorder="0" applyAlignment="0" applyProtection="0">
      <alignment vertical="center"/>
    </xf>
    <xf numFmtId="0" fontId="74" fillId="61" borderId="0" applyNumberFormat="0" applyBorder="0" applyAlignment="0" applyProtection="0">
      <alignment vertical="center"/>
    </xf>
    <xf numFmtId="0" fontId="74" fillId="62" borderId="0" applyNumberFormat="0" applyBorder="0" applyAlignment="0" applyProtection="0">
      <alignment vertical="center"/>
    </xf>
    <xf numFmtId="0" fontId="74" fillId="55" borderId="0" applyNumberFormat="0" applyBorder="0" applyAlignment="0" applyProtection="0">
      <alignment vertical="center"/>
    </xf>
    <xf numFmtId="0" fontId="74" fillId="54" borderId="0" applyNumberFormat="0" applyBorder="0" applyAlignment="0" applyProtection="0">
      <alignment vertical="center"/>
    </xf>
    <xf numFmtId="0" fontId="74" fillId="63" borderId="0" applyNumberFormat="0" applyBorder="0" applyAlignment="0" applyProtection="0">
      <alignment vertical="center"/>
    </xf>
    <xf numFmtId="3" fontId="171" fillId="0" borderId="0" applyFont="0" applyFill="0" applyBorder="0" applyAlignment="0" applyProtection="0"/>
    <xf numFmtId="0" fontId="63" fillId="0" borderId="0"/>
    <xf numFmtId="0" fontId="172" fillId="0" borderId="0" applyNumberFormat="0" applyFill="0" applyBorder="0" applyAlignment="0" applyProtection="0">
      <alignment vertical="center"/>
    </xf>
    <xf numFmtId="0" fontId="90" fillId="65" borderId="183" applyNumberFormat="0" applyAlignment="0" applyProtection="0">
      <alignment vertical="center"/>
    </xf>
    <xf numFmtId="0" fontId="69" fillId="0" borderId="0"/>
    <xf numFmtId="0" fontId="137" fillId="45" borderId="0" applyNumberFormat="0" applyBorder="0" applyAlignment="0" applyProtection="0">
      <alignment vertical="center"/>
    </xf>
    <xf numFmtId="167" fontId="95" fillId="71" borderId="195"/>
    <xf numFmtId="167" fontId="70" fillId="71" borderId="195"/>
    <xf numFmtId="167" fontId="70" fillId="71" borderId="195"/>
    <xf numFmtId="167" fontId="70" fillId="71" borderId="195"/>
    <xf numFmtId="167" fontId="70" fillId="71" borderId="195"/>
    <xf numFmtId="167" fontId="70" fillId="71" borderId="195"/>
    <xf numFmtId="167" fontId="70" fillId="71" borderId="195"/>
    <xf numFmtId="167" fontId="157" fillId="71" borderId="195"/>
    <xf numFmtId="167" fontId="157" fillId="71" borderId="195"/>
    <xf numFmtId="167" fontId="157" fillId="71" borderId="195"/>
    <xf numFmtId="167" fontId="157" fillId="71" borderId="195"/>
    <xf numFmtId="167" fontId="157" fillId="71" borderId="195"/>
    <xf numFmtId="167" fontId="157" fillId="71" borderId="195"/>
    <xf numFmtId="167" fontId="157" fillId="71" borderId="195"/>
    <xf numFmtId="167" fontId="157" fillId="71" borderId="195"/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173" fillId="0" borderId="0" applyFont="0" applyFill="0" applyBorder="0" applyAlignment="0" applyProtection="0">
      <alignment vertical="center"/>
    </xf>
    <xf numFmtId="9" fontId="174" fillId="0" borderId="0" applyFont="0" applyFill="0" applyBorder="0" applyAlignment="0" applyProtection="0"/>
    <xf numFmtId="206" fontId="175" fillId="0" borderId="0" applyFont="0" applyFill="0" applyBorder="0" applyAlignment="0" applyProtection="0"/>
    <xf numFmtId="207" fontId="175" fillId="0" borderId="0" applyFont="0" applyFill="0" applyBorder="0" applyAlignment="0" applyProtection="0">
      <alignment vertical="top"/>
    </xf>
    <xf numFmtId="208" fontId="175" fillId="0" borderId="0" applyFont="0" applyFill="0" applyBorder="0" applyAlignment="0" applyProtection="0"/>
    <xf numFmtId="9" fontId="95" fillId="72" borderId="195"/>
    <xf numFmtId="9" fontId="95" fillId="72" borderId="195"/>
    <xf numFmtId="0" fontId="66" fillId="28" borderId="192" applyNumberFormat="0" applyFont="0" applyAlignment="0" applyProtection="0">
      <alignment vertical="center"/>
    </xf>
    <xf numFmtId="0" fontId="66" fillId="28" borderId="192" applyNumberFormat="0" applyFont="0" applyAlignment="0" applyProtection="0">
      <alignment vertical="center"/>
    </xf>
    <xf numFmtId="0" fontId="66" fillId="28" borderId="192" applyNumberFormat="0" applyFont="0" applyAlignment="0" applyProtection="0">
      <alignment vertical="center"/>
    </xf>
    <xf numFmtId="0" fontId="66" fillId="28" borderId="192" applyNumberFormat="0" applyFont="0" applyAlignment="0" applyProtection="0">
      <alignment vertical="center"/>
    </xf>
    <xf numFmtId="0" fontId="66" fillId="28" borderId="192" applyNumberFormat="0" applyFont="0" applyAlignment="0" applyProtection="0">
      <alignment vertical="center"/>
    </xf>
    <xf numFmtId="0" fontId="66" fillId="28" borderId="192" applyNumberFormat="0" applyFont="0" applyAlignment="0" applyProtection="0">
      <alignment vertical="center"/>
    </xf>
    <xf numFmtId="0" fontId="66" fillId="28" borderId="192" applyNumberFormat="0" applyFont="0" applyAlignment="0" applyProtection="0">
      <alignment vertical="center"/>
    </xf>
    <xf numFmtId="0" fontId="66" fillId="28" borderId="192" applyNumberFormat="0" applyFont="0" applyAlignment="0" applyProtection="0">
      <alignment vertical="center"/>
    </xf>
    <xf numFmtId="0" fontId="66" fillId="0" borderId="0"/>
    <xf numFmtId="0" fontId="132" fillId="0" borderId="190" applyNumberFormat="0" applyFill="0" applyAlignment="0" applyProtection="0">
      <alignment vertical="center"/>
    </xf>
    <xf numFmtId="186" fontId="59" fillId="0" borderId="0" applyFont="0" applyFill="0" applyBorder="0" applyAlignment="0" applyProtection="0"/>
    <xf numFmtId="209" fontId="103" fillId="0" borderId="0" applyFont="0" applyFill="0" applyBorder="0" applyAlignment="0" applyProtection="0"/>
    <xf numFmtId="187" fontId="23" fillId="0" borderId="0" applyFont="0" applyFill="0" applyBorder="0" applyAlignment="0" applyProtection="0"/>
    <xf numFmtId="209" fontId="59" fillId="0" borderId="0" applyFill="0" applyBorder="0" applyAlignment="0" applyProtection="0"/>
    <xf numFmtId="209" fontId="59" fillId="0" borderId="0" applyFill="0" applyBorder="0" applyAlignment="0" applyProtection="0"/>
    <xf numFmtId="43" fontId="23" fillId="0" borderId="0" applyFont="0" applyFill="0" applyBorder="0" applyAlignment="0" applyProtection="0"/>
    <xf numFmtId="210" fontId="59" fillId="0" borderId="0" applyFont="0" applyFill="0" applyBorder="0" applyAlignment="0" applyProtection="0"/>
    <xf numFmtId="199" fontId="103" fillId="0" borderId="0" applyFont="0" applyFill="0" applyBorder="0" applyAlignment="0" applyProtection="0"/>
    <xf numFmtId="211" fontId="59" fillId="0" borderId="0" applyFont="0" applyFill="0" applyBorder="0" applyAlignment="0" applyProtection="0"/>
    <xf numFmtId="0" fontId="91" fillId="65" borderId="183" applyNumberFormat="0" applyAlignment="0" applyProtection="0"/>
    <xf numFmtId="0" fontId="91" fillId="78" borderId="183" applyNumberFormat="0" applyAlignment="0" applyProtection="0"/>
    <xf numFmtId="0" fontId="91" fillId="65" borderId="183" applyNumberFormat="0" applyAlignment="0" applyProtection="0"/>
    <xf numFmtId="0" fontId="176" fillId="0" borderId="190" applyNumberFormat="0" applyFill="0" applyAlignment="0" applyProtection="0"/>
    <xf numFmtId="0" fontId="176" fillId="0" borderId="190" applyNumberFormat="0" applyFill="0" applyAlignment="0" applyProtection="0"/>
    <xf numFmtId="9" fontId="23" fillId="0" borderId="0" applyFont="0" applyFill="0" applyBorder="0" applyAlignment="0" applyProtection="0"/>
    <xf numFmtId="0" fontId="83" fillId="25" borderId="0" applyNumberFormat="0" applyBorder="0" applyAlignment="0" applyProtection="0"/>
    <xf numFmtId="0" fontId="83" fillId="35" borderId="0" applyNumberFormat="0" applyBorder="0" applyAlignment="0" applyProtection="0"/>
    <xf numFmtId="0" fontId="83" fillId="25" borderId="0" applyNumberFormat="0" applyBorder="0" applyAlignment="0" applyProtection="0"/>
    <xf numFmtId="0" fontId="152" fillId="42" borderId="193" applyNumberFormat="0" applyAlignment="0" applyProtection="0"/>
    <xf numFmtId="0" fontId="152" fillId="79" borderId="193" applyNumberFormat="0" applyAlignment="0" applyProtection="0"/>
    <xf numFmtId="0" fontId="152" fillId="79" borderId="193" applyNumberFormat="0" applyAlignment="0" applyProtection="0"/>
    <xf numFmtId="0" fontId="152" fillId="79" borderId="193" applyNumberFormat="0" applyAlignment="0" applyProtection="0"/>
    <xf numFmtId="0" fontId="152" fillId="79" borderId="193" applyNumberFormat="0" applyAlignment="0" applyProtection="0"/>
    <xf numFmtId="0" fontId="152" fillId="79" borderId="193" applyNumberFormat="0" applyAlignment="0" applyProtection="0"/>
    <xf numFmtId="0" fontId="152" fillId="79" borderId="193" applyNumberFormat="0" applyAlignment="0" applyProtection="0"/>
    <xf numFmtId="0" fontId="152" fillId="79" borderId="193" applyNumberFormat="0" applyAlignment="0" applyProtection="0"/>
    <xf numFmtId="0" fontId="152" fillId="79" borderId="193" applyNumberFormat="0" applyAlignment="0" applyProtection="0"/>
    <xf numFmtId="0" fontId="152" fillId="79" borderId="193" applyNumberFormat="0" applyAlignment="0" applyProtection="0"/>
    <xf numFmtId="0" fontId="152" fillId="79" borderId="193" applyNumberFormat="0" applyAlignment="0" applyProtection="0"/>
    <xf numFmtId="0" fontId="152" fillId="79" borderId="193" applyNumberFormat="0" applyAlignment="0" applyProtection="0"/>
    <xf numFmtId="0" fontId="152" fillId="79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152" fillId="42" borderId="193" applyNumberFormat="0" applyAlignment="0" applyProtection="0"/>
    <xf numFmtId="0" fontId="87" fillId="42" borderId="189" applyNumberFormat="0" applyAlignment="0" applyProtection="0"/>
    <xf numFmtId="0" fontId="87" fillId="79" borderId="189" applyNumberFormat="0" applyAlignment="0" applyProtection="0"/>
    <xf numFmtId="0" fontId="87" fillId="79" borderId="189" applyNumberFormat="0" applyAlignment="0" applyProtection="0"/>
    <xf numFmtId="0" fontId="87" fillId="79" borderId="189" applyNumberFormat="0" applyAlignment="0" applyProtection="0"/>
    <xf numFmtId="0" fontId="87" fillId="79" borderId="189" applyNumberFormat="0" applyAlignment="0" applyProtection="0"/>
    <xf numFmtId="0" fontId="87" fillId="79" borderId="189" applyNumberFormat="0" applyAlignment="0" applyProtection="0"/>
    <xf numFmtId="0" fontId="87" fillId="79" borderId="189" applyNumberFormat="0" applyAlignment="0" applyProtection="0"/>
    <xf numFmtId="0" fontId="87" fillId="79" borderId="189" applyNumberFormat="0" applyAlignment="0" applyProtection="0"/>
    <xf numFmtId="0" fontId="87" fillId="79" borderId="189" applyNumberFormat="0" applyAlignment="0" applyProtection="0"/>
    <xf numFmtId="0" fontId="87" fillId="79" borderId="189" applyNumberFormat="0" applyAlignment="0" applyProtection="0"/>
    <xf numFmtId="0" fontId="87" fillId="79" borderId="189" applyNumberFormat="0" applyAlignment="0" applyProtection="0"/>
    <xf numFmtId="0" fontId="87" fillId="79" borderId="189" applyNumberFormat="0" applyAlignment="0" applyProtection="0"/>
    <xf numFmtId="0" fontId="87" fillId="79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87" fillId="42" borderId="189" applyNumberFormat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10" fillId="27" borderId="0" applyNumberFormat="0" applyBorder="0" applyAlignment="0" applyProtection="0"/>
    <xf numFmtId="0" fontId="110" fillId="36" borderId="0" applyNumberFormat="0" applyBorder="0" applyAlignment="0" applyProtection="0"/>
    <xf numFmtId="0" fontId="110" fillId="27" borderId="0" applyNumberFormat="0" applyBorder="0" applyAlignment="0" applyProtection="0"/>
    <xf numFmtId="0" fontId="23" fillId="0" borderId="0"/>
    <xf numFmtId="0" fontId="64" fillId="0" borderId="0"/>
    <xf numFmtId="0" fontId="23" fillId="0" borderId="0"/>
    <xf numFmtId="0" fontId="23" fillId="0" borderId="0"/>
    <xf numFmtId="0" fontId="23" fillId="0" borderId="0"/>
    <xf numFmtId="0" fontId="103" fillId="0" borderId="0"/>
    <xf numFmtId="0" fontId="103" fillId="0" borderId="0"/>
    <xf numFmtId="0" fontId="59" fillId="0" borderId="0"/>
    <xf numFmtId="0" fontId="129" fillId="26" borderId="189" applyNumberFormat="0" applyAlignment="0" applyProtection="0"/>
    <xf numFmtId="0" fontId="129" fillId="40" borderId="189" applyNumberFormat="0" applyAlignment="0" applyProtection="0"/>
    <xf numFmtId="0" fontId="129" fillId="40" borderId="189" applyNumberFormat="0" applyAlignment="0" applyProtection="0"/>
    <xf numFmtId="0" fontId="129" fillId="40" borderId="189" applyNumberFormat="0" applyAlignment="0" applyProtection="0"/>
    <xf numFmtId="0" fontId="129" fillId="40" borderId="189" applyNumberFormat="0" applyAlignment="0" applyProtection="0"/>
    <xf numFmtId="0" fontId="129" fillId="40" borderId="189" applyNumberFormat="0" applyAlignment="0" applyProtection="0"/>
    <xf numFmtId="0" fontId="129" fillId="40" borderId="189" applyNumberFormat="0" applyAlignment="0" applyProtection="0"/>
    <xf numFmtId="0" fontId="129" fillId="40" borderId="189" applyNumberFormat="0" applyAlignment="0" applyProtection="0"/>
    <xf numFmtId="0" fontId="129" fillId="40" borderId="189" applyNumberFormat="0" applyAlignment="0" applyProtection="0"/>
    <xf numFmtId="0" fontId="129" fillId="40" borderId="189" applyNumberFormat="0" applyAlignment="0" applyProtection="0"/>
    <xf numFmtId="0" fontId="129" fillId="40" borderId="189" applyNumberFormat="0" applyAlignment="0" applyProtection="0"/>
    <xf numFmtId="0" fontId="129" fillId="40" borderId="189" applyNumberFormat="0" applyAlignment="0" applyProtection="0"/>
    <xf numFmtId="0" fontId="129" fillId="40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29" fillId="26" borderId="189" applyNumberFormat="0" applyAlignment="0" applyProtection="0"/>
    <xf numFmtId="0" fontId="138" fillId="45" borderId="0" applyNumberFormat="0" applyBorder="0" applyAlignment="0" applyProtection="0"/>
    <xf numFmtId="0" fontId="138" fillId="80" borderId="0" applyNumberFormat="0" applyBorder="0" applyAlignment="0" applyProtection="0"/>
    <xf numFmtId="0" fontId="138" fillId="45" borderId="0" applyNumberFormat="0" applyBorder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180" fillId="0" borderId="198" applyNumberFormat="0" applyFill="0" applyAlignment="0" applyProtection="0"/>
    <xf numFmtId="0" fontId="59" fillId="0" borderId="0"/>
    <xf numFmtId="0" fontId="75" fillId="60" borderId="0" applyNumberFormat="0" applyBorder="0" applyAlignment="0" applyProtection="0"/>
    <xf numFmtId="0" fontId="75" fillId="81" borderId="0" applyNumberFormat="0" applyBorder="0" applyAlignment="0" applyProtection="0"/>
    <xf numFmtId="0" fontId="75" fillId="60" borderId="0" applyNumberFormat="0" applyBorder="0" applyAlignment="0" applyProtection="0"/>
    <xf numFmtId="0" fontId="75" fillId="61" borderId="0" applyNumberFormat="0" applyBorder="0" applyAlignment="0" applyProtection="0"/>
    <xf numFmtId="0" fontId="75" fillId="82" borderId="0" applyNumberFormat="0" applyBorder="0" applyAlignment="0" applyProtection="0"/>
    <xf numFmtId="0" fontId="75" fillId="61" borderId="0" applyNumberFormat="0" applyBorder="0" applyAlignment="0" applyProtection="0"/>
    <xf numFmtId="0" fontId="75" fillId="62" borderId="0" applyNumberFormat="0" applyBorder="0" applyAlignment="0" applyProtection="0"/>
    <xf numFmtId="0" fontId="75" fillId="83" borderId="0" applyNumberFormat="0" applyBorder="0" applyAlignment="0" applyProtection="0"/>
    <xf numFmtId="0" fontId="75" fillId="62" borderId="0" applyNumberFormat="0" applyBorder="0" applyAlignment="0" applyProtection="0"/>
    <xf numFmtId="0" fontId="75" fillId="55" borderId="0" applyNumberFormat="0" applyBorder="0" applyAlignment="0" applyProtection="0"/>
    <xf numFmtId="0" fontId="75" fillId="57" borderId="0" applyNumberFormat="0" applyBorder="0" applyAlignment="0" applyProtection="0"/>
    <xf numFmtId="0" fontId="75" fillId="55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4" borderId="0" applyNumberFormat="0" applyBorder="0" applyAlignment="0" applyProtection="0"/>
    <xf numFmtId="0" fontId="75" fillId="63" borderId="0" applyNumberFormat="0" applyBorder="0" applyAlignment="0" applyProtection="0"/>
    <xf numFmtId="0" fontId="75" fillId="84" borderId="0" applyNumberFormat="0" applyBorder="0" applyAlignment="0" applyProtection="0"/>
    <xf numFmtId="0" fontId="75" fillId="63" borderId="0" applyNumberFormat="0" applyBorder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23" fillId="68" borderId="192" applyNumberFormat="0" applyAlignment="0" applyProtection="0"/>
    <xf numFmtId="0" fontId="59" fillId="68" borderId="192" applyNumberForma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59" fillId="68" borderId="192" applyNumberFormat="0" applyAlignment="0" applyProtection="0"/>
    <xf numFmtId="0" fontId="59" fillId="68" borderId="192" applyNumberFormat="0" applyAlignment="0" applyProtection="0"/>
    <xf numFmtId="0" fontId="59" fillId="68" borderId="192" applyNumberFormat="0" applyAlignment="0" applyProtection="0"/>
    <xf numFmtId="0" fontId="59" fillId="68" borderId="192" applyNumberFormat="0" applyAlignment="0" applyProtection="0"/>
    <xf numFmtId="0" fontId="59" fillId="68" borderId="192" applyNumberFormat="0" applyAlignment="0" applyProtection="0"/>
    <xf numFmtId="0" fontId="59" fillId="68" borderId="192" applyNumberFormat="0" applyAlignment="0" applyProtection="0"/>
    <xf numFmtId="0" fontId="59" fillId="68" borderId="192" applyNumberFormat="0" applyAlignment="0" applyProtection="0"/>
    <xf numFmtId="0" fontId="59" fillId="68" borderId="192" applyNumberFormat="0" applyAlignment="0" applyProtection="0"/>
    <xf numFmtId="0" fontId="59" fillId="68" borderId="192" applyNumberFormat="0" applyAlignment="0" applyProtection="0"/>
    <xf numFmtId="0" fontId="59" fillId="68" borderId="192" applyNumberFormat="0" applyAlignment="0" applyProtection="0"/>
    <xf numFmtId="0" fontId="59" fillId="68" borderId="192" applyNumberForma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23" fillId="28" borderId="192" applyNumberFormat="0" applyFont="0" applyAlignment="0" applyProtection="0"/>
    <xf numFmtId="0" fontId="181" fillId="0" borderId="184" applyNumberFormat="0" applyFill="0" applyAlignment="0" applyProtection="0"/>
    <xf numFmtId="0" fontId="181" fillId="0" borderId="184" applyNumberFormat="0" applyFill="0" applyAlignment="0" applyProtection="0"/>
    <xf numFmtId="0" fontId="182" fillId="0" borderId="186" applyNumberFormat="0" applyFill="0" applyAlignment="0" applyProtection="0"/>
    <xf numFmtId="0" fontId="182" fillId="0" borderId="186" applyNumberFormat="0" applyFill="0" applyAlignment="0" applyProtection="0"/>
    <xf numFmtId="0" fontId="183" fillId="0" borderId="187" applyNumberFormat="0" applyFill="0" applyAlignment="0" applyProtection="0"/>
    <xf numFmtId="0" fontId="183" fillId="0" borderId="187" applyNumberFormat="0" applyFill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23" fillId="0" borderId="195">
      <alignment horizontal="right" vertical="center" shrinkToFit="1"/>
    </xf>
    <xf numFmtId="0" fontId="184" fillId="0" borderId="0" applyNumberFormat="0" applyFill="0" applyBorder="0" applyAlignment="0" applyProtection="0">
      <alignment vertical="top"/>
      <protection locked="0"/>
    </xf>
    <xf numFmtId="0" fontId="102" fillId="0" borderId="0" applyFont="0" applyFill="0" applyBorder="0" applyAlignment="0" applyProtection="0"/>
    <xf numFmtId="0" fontId="185" fillId="0" borderId="57"/>
    <xf numFmtId="0" fontId="186" fillId="0" borderId="0" applyNumberFormat="0" applyFill="0" applyBorder="0" applyAlignment="0" applyProtection="0">
      <alignment vertical="top"/>
      <protection locked="0"/>
    </xf>
    <xf numFmtId="0" fontId="102" fillId="0" borderId="0"/>
    <xf numFmtId="0" fontId="102" fillId="0" borderId="0">
      <alignment vertical="center"/>
    </xf>
    <xf numFmtId="0" fontId="102" fillId="0" borderId="0"/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87" fillId="0" borderId="0"/>
    <xf numFmtId="0" fontId="188" fillId="0" borderId="0" applyNumberFormat="0" applyFill="0" applyBorder="0" applyAlignment="0" applyProtection="0">
      <alignment vertical="top"/>
      <protection locked="0"/>
    </xf>
    <xf numFmtId="0" fontId="189" fillId="0" borderId="0">
      <alignment vertical="center"/>
    </xf>
    <xf numFmtId="212" fontId="190" fillId="69" borderId="200"/>
    <xf numFmtId="213" fontId="190" fillId="0" borderId="201">
      <protection locked="0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28" fillId="26" borderId="189" applyNumberFormat="0" applyAlignment="0" applyProtection="0">
      <alignment vertical="center"/>
    </xf>
    <xf numFmtId="0" fontId="171" fillId="0" borderId="0" applyFont="0" applyFill="0" applyBorder="0" applyAlignment="0" applyProtection="0"/>
    <xf numFmtId="0" fontId="151" fillId="42" borderId="193" applyNumberFormat="0" applyAlignment="0" applyProtection="0">
      <alignment vertical="center"/>
    </xf>
    <xf numFmtId="0" fontId="151" fillId="42" borderId="193" applyNumberFormat="0" applyAlignment="0" applyProtection="0">
      <alignment vertical="center"/>
    </xf>
    <xf numFmtId="0" fontId="151" fillId="42" borderId="193" applyNumberFormat="0" applyAlignment="0" applyProtection="0">
      <alignment vertical="center"/>
    </xf>
    <xf numFmtId="0" fontId="151" fillId="42" borderId="193" applyNumberFormat="0" applyAlignment="0" applyProtection="0">
      <alignment vertical="center"/>
    </xf>
    <xf numFmtId="0" fontId="151" fillId="42" borderId="193" applyNumberFormat="0" applyAlignment="0" applyProtection="0">
      <alignment vertical="center"/>
    </xf>
    <xf numFmtId="0" fontId="151" fillId="42" borderId="193" applyNumberFormat="0" applyAlignment="0" applyProtection="0">
      <alignment vertical="center"/>
    </xf>
    <xf numFmtId="0" fontId="151" fillId="42" borderId="193" applyNumberFormat="0" applyAlignment="0" applyProtection="0">
      <alignment vertical="center"/>
    </xf>
    <xf numFmtId="0" fontId="151" fillId="42" borderId="193" applyNumberFormat="0" applyAlignment="0" applyProtection="0">
      <alignment vertical="center"/>
    </xf>
    <xf numFmtId="192" fontId="93" fillId="0" borderId="0" applyFont="0" applyFill="0" applyBorder="0" applyAlignment="0" applyProtection="0">
      <alignment vertical="center"/>
    </xf>
    <xf numFmtId="194" fontId="93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214" fontId="66" fillId="0" borderId="0">
      <alignment horizontal="center"/>
    </xf>
    <xf numFmtId="0" fontId="171" fillId="0" borderId="202" applyNumberFormat="0" applyFont="0" applyFill="0" applyAlignment="0" applyProtection="0"/>
    <xf numFmtId="2" fontId="171" fillId="0" borderId="0" applyFont="0" applyFill="0" applyBorder="0" applyAlignment="0" applyProtection="0"/>
    <xf numFmtId="0" fontId="175" fillId="0" borderId="0"/>
    <xf numFmtId="0" fontId="66" fillId="0" borderId="0"/>
    <xf numFmtId="0" fontId="171" fillId="0" borderId="0" applyFont="0" applyFill="0" applyBorder="0" applyAlignment="0" applyProtection="0"/>
    <xf numFmtId="0" fontId="82" fillId="25" borderId="0" applyNumberFormat="0" applyBorder="0" applyAlignment="0" applyProtection="0">
      <alignment vertical="center"/>
    </xf>
    <xf numFmtId="0" fontId="63" fillId="0" borderId="0" applyNumberFormat="0" applyFont="0" applyFill="0" applyBorder="0">
      <alignment horizontal="left" vertical="top" wrapText="1"/>
    </xf>
    <xf numFmtId="0" fontId="171" fillId="0" borderId="0" applyFont="0" applyFill="0" applyBorder="0" applyAlignment="0" applyProtection="0"/>
    <xf numFmtId="0" fontId="191" fillId="0" borderId="0"/>
    <xf numFmtId="0" fontId="192" fillId="0" borderId="0"/>
    <xf numFmtId="0" fontId="193" fillId="0" borderId="0"/>
    <xf numFmtId="0" fontId="194" fillId="0" borderId="0"/>
    <xf numFmtId="0" fontId="192" fillId="0" borderId="0"/>
    <xf numFmtId="0" fontId="192" fillId="0" borderId="0"/>
    <xf numFmtId="0" fontId="19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94" fontId="195" fillId="0" borderId="0" applyFont="0" applyFill="0" applyBorder="0" applyAlignment="0" applyProtection="0">
      <alignment vertical="center"/>
    </xf>
    <xf numFmtId="194" fontId="195" fillId="0" borderId="0" applyFont="0" applyFill="0" applyBorder="0" applyAlignment="0" applyProtection="0">
      <alignment vertical="center"/>
    </xf>
    <xf numFmtId="194" fontId="195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40" fontId="66" fillId="0" borderId="0" applyFont="0" applyFill="0" applyBorder="0" applyAlignment="0" applyProtection="0">
      <alignment vertical="center"/>
    </xf>
    <xf numFmtId="194" fontId="195" fillId="0" borderId="0" applyFont="0" applyFill="0" applyBorder="0" applyAlignment="0" applyProtection="0">
      <alignment vertical="center"/>
    </xf>
    <xf numFmtId="194" fontId="195" fillId="0" borderId="0" applyFont="0" applyFill="0" applyBorder="0" applyAlignment="0" applyProtection="0">
      <alignment vertical="center"/>
    </xf>
    <xf numFmtId="187" fontId="23" fillId="0" borderId="0" applyFont="0" applyFill="0" applyBorder="0" applyAlignment="0" applyProtection="0"/>
    <xf numFmtId="43" fontId="174" fillId="0" borderId="0" applyFont="0" applyFill="0" applyBorder="0" applyAlignment="0" applyProtection="0"/>
    <xf numFmtId="40" fontId="66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186" fontId="174" fillId="0" borderId="0" applyFont="0" applyFill="0" applyBorder="0" applyAlignment="0" applyProtection="0"/>
    <xf numFmtId="38" fontId="66" fillId="0" borderId="0" applyFont="0" applyFill="0" applyBorder="0" applyAlignment="0" applyProtection="0">
      <alignment vertical="center"/>
    </xf>
    <xf numFmtId="38" fontId="71" fillId="0" borderId="0" applyFont="0" applyFill="0" applyBorder="0" applyAlignment="0" applyProtection="0">
      <alignment vertical="center"/>
    </xf>
    <xf numFmtId="38" fontId="71" fillId="0" borderId="0" applyFont="0" applyFill="0" applyBorder="0" applyAlignment="0" applyProtection="0">
      <alignment vertical="center"/>
    </xf>
    <xf numFmtId="38" fontId="71" fillId="0" borderId="0" applyFont="0" applyFill="0" applyBorder="0" applyAlignment="0" applyProtection="0">
      <alignment vertical="center"/>
    </xf>
    <xf numFmtId="38" fontId="66" fillId="0" borderId="0" applyFont="0" applyFill="0" applyBorder="0" applyAlignment="0" applyProtection="0">
      <alignment vertical="center"/>
    </xf>
    <xf numFmtId="38" fontId="66" fillId="0" borderId="0" applyFont="0" applyFill="0" applyBorder="0" applyAlignment="0" applyProtection="0">
      <alignment vertical="center"/>
    </xf>
    <xf numFmtId="38" fontId="66" fillId="0" borderId="0" applyFont="0" applyFill="0" applyBorder="0" applyAlignment="0" applyProtection="0">
      <alignment vertical="center"/>
    </xf>
    <xf numFmtId="38" fontId="66" fillId="0" borderId="0" applyFont="0" applyFill="0" applyBorder="0" applyAlignment="0" applyProtection="0">
      <alignment vertical="center"/>
    </xf>
    <xf numFmtId="38" fontId="66" fillId="0" borderId="0" applyFont="0" applyFill="0" applyBorder="0" applyAlignment="0" applyProtection="0">
      <alignment vertical="center"/>
    </xf>
    <xf numFmtId="38" fontId="71" fillId="0" borderId="0" applyFont="0" applyFill="0" applyBorder="0" applyAlignment="0" applyProtection="0">
      <alignment vertical="center"/>
    </xf>
    <xf numFmtId="38" fontId="71" fillId="0" borderId="0" applyFont="0" applyFill="0" applyBorder="0" applyAlignment="0" applyProtection="0">
      <alignment vertical="center"/>
    </xf>
    <xf numFmtId="38" fontId="157" fillId="0" borderId="0" applyFont="0" applyFill="0" applyBorder="0" applyAlignment="0" applyProtection="0">
      <alignment vertical="center"/>
    </xf>
    <xf numFmtId="38" fontId="157" fillId="0" borderId="0" applyFont="0" applyFill="0" applyBorder="0" applyAlignment="0" applyProtection="0">
      <alignment vertical="center"/>
    </xf>
    <xf numFmtId="38" fontId="157" fillId="0" borderId="0" applyFont="0" applyFill="0" applyBorder="0" applyAlignment="0" applyProtection="0">
      <alignment vertical="center"/>
    </xf>
    <xf numFmtId="38" fontId="157" fillId="0" borderId="0" applyFont="0" applyFill="0" applyBorder="0" applyAlignment="0" applyProtection="0">
      <alignment vertical="center"/>
    </xf>
    <xf numFmtId="38" fontId="157" fillId="0" borderId="0" applyFont="0" applyFill="0" applyBorder="0" applyAlignment="0" applyProtection="0">
      <alignment vertical="center"/>
    </xf>
    <xf numFmtId="38" fontId="66" fillId="0" borderId="0" applyFont="0" applyFill="0" applyBorder="0" applyAlignment="0" applyProtection="0">
      <alignment vertical="center"/>
    </xf>
    <xf numFmtId="38" fontId="66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66" fillId="0" borderId="0" applyFont="0" applyFill="0" applyBorder="0" applyAlignment="0" applyProtection="0">
      <alignment vertical="center"/>
    </xf>
    <xf numFmtId="38" fontId="94" fillId="0" borderId="0" applyFill="0" applyBorder="0" applyAlignment="0" applyProtection="0">
      <alignment vertical="center"/>
    </xf>
    <xf numFmtId="0" fontId="66" fillId="0" borderId="0">
      <alignment vertical="center"/>
    </xf>
    <xf numFmtId="0" fontId="95" fillId="0" borderId="0"/>
    <xf numFmtId="0" fontId="66" fillId="0" borderId="0"/>
    <xf numFmtId="0" fontId="95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93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66" fillId="0" borderId="0"/>
    <xf numFmtId="0" fontId="66" fillId="0" borderId="0"/>
    <xf numFmtId="0" fontId="66" fillId="0" borderId="0">
      <alignment vertical="center"/>
    </xf>
    <xf numFmtId="0" fontId="23" fillId="0" borderId="0"/>
    <xf numFmtId="0" fontId="173" fillId="0" borderId="0"/>
    <xf numFmtId="0" fontId="96" fillId="0" borderId="0">
      <alignment vertical="center"/>
    </xf>
    <xf numFmtId="0" fontId="66" fillId="0" borderId="0">
      <alignment vertical="center"/>
    </xf>
    <xf numFmtId="0" fontId="101" fillId="0" borderId="0"/>
    <xf numFmtId="0" fontId="66" fillId="0" borderId="0"/>
    <xf numFmtId="215" fontId="196" fillId="0" borderId="0" applyFont="0" applyFill="0" applyBorder="0" applyAlignment="0" applyProtection="0"/>
    <xf numFmtId="216" fontId="196" fillId="0" borderId="0" applyFont="0" applyFill="0" applyBorder="0" applyAlignment="0" applyProtection="0"/>
    <xf numFmtId="0" fontId="109" fillId="27" borderId="0" applyNumberFormat="0" applyBorder="0" applyAlignment="0" applyProtection="0">
      <alignment vertical="center"/>
    </xf>
    <xf numFmtId="0" fontId="197" fillId="0" borderId="184" applyNumberFormat="0" applyFill="0" applyAlignment="0" applyProtection="0">
      <alignment vertical="center"/>
    </xf>
    <xf numFmtId="0" fontId="198" fillId="0" borderId="186" applyNumberFormat="0" applyFill="0" applyAlignment="0" applyProtection="0">
      <alignment vertical="center"/>
    </xf>
    <xf numFmtId="0" fontId="199" fillId="0" borderId="187" applyNumberFormat="0" applyFill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200" fillId="0" borderId="0" applyFill="0" applyBorder="0" applyProtection="0"/>
    <xf numFmtId="0" fontId="201" fillId="0" borderId="0" applyNumberFormat="0" applyFill="0" applyBorder="0" applyAlignment="0" applyProtection="0"/>
    <xf numFmtId="0" fontId="86" fillId="42" borderId="189" applyNumberFormat="0" applyAlignment="0" applyProtection="0">
      <alignment vertical="center"/>
    </xf>
    <xf numFmtId="0" fontId="86" fillId="42" borderId="189" applyNumberFormat="0" applyAlignment="0" applyProtection="0">
      <alignment vertical="center"/>
    </xf>
    <xf numFmtId="0" fontId="86" fillId="42" borderId="189" applyNumberFormat="0" applyAlignment="0" applyProtection="0">
      <alignment vertical="center"/>
    </xf>
    <xf numFmtId="0" fontId="86" fillId="42" borderId="189" applyNumberFormat="0" applyAlignment="0" applyProtection="0">
      <alignment vertical="center"/>
    </xf>
    <xf numFmtId="0" fontId="86" fillId="42" borderId="189" applyNumberFormat="0" applyAlignment="0" applyProtection="0">
      <alignment vertical="center"/>
    </xf>
    <xf numFmtId="0" fontId="86" fillId="42" borderId="189" applyNumberFormat="0" applyAlignment="0" applyProtection="0">
      <alignment vertical="center"/>
    </xf>
    <xf numFmtId="0" fontId="86" fillId="42" borderId="189" applyNumberFormat="0" applyAlignment="0" applyProtection="0">
      <alignment vertical="center"/>
    </xf>
    <xf numFmtId="0" fontId="86" fillId="42" borderId="189" applyNumberFormat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69" fillId="0" borderId="0" applyNumberFormat="0" applyFill="0" applyBorder="0" applyAlignment="0" applyProtection="0">
      <alignment vertical="center"/>
    </xf>
    <xf numFmtId="217" fontId="23" fillId="0" borderId="0" applyFont="0" applyFill="0" applyBorder="0" applyAlignment="0" applyProtection="0"/>
    <xf numFmtId="198" fontId="66" fillId="0" borderId="0" applyFont="0" applyFill="0" applyBorder="0" applyAlignment="0" applyProtection="0">
      <alignment vertical="center"/>
    </xf>
    <xf numFmtId="0" fontId="167" fillId="0" borderId="198" applyNumberFormat="0" applyFill="0" applyAlignment="0" applyProtection="0">
      <alignment vertical="center"/>
    </xf>
    <xf numFmtId="0" fontId="167" fillId="0" borderId="198" applyNumberFormat="0" applyFill="0" applyAlignment="0" applyProtection="0">
      <alignment vertical="center"/>
    </xf>
    <xf numFmtId="0" fontId="167" fillId="0" borderId="198" applyNumberFormat="0" applyFill="0" applyAlignment="0" applyProtection="0">
      <alignment vertical="center"/>
    </xf>
    <xf numFmtId="0" fontId="167" fillId="0" borderId="198" applyNumberFormat="0" applyFill="0" applyAlignment="0" applyProtection="0">
      <alignment vertical="center"/>
    </xf>
    <xf numFmtId="0" fontId="167" fillId="0" borderId="198" applyNumberFormat="0" applyFill="0" applyAlignment="0" applyProtection="0">
      <alignment vertical="center"/>
    </xf>
    <xf numFmtId="0" fontId="167" fillId="0" borderId="198" applyNumberFormat="0" applyFill="0" applyAlignment="0" applyProtection="0">
      <alignment vertical="center"/>
    </xf>
    <xf numFmtId="0" fontId="167" fillId="0" borderId="198" applyNumberFormat="0" applyFill="0" applyAlignment="0" applyProtection="0">
      <alignment vertical="center"/>
    </xf>
    <xf numFmtId="0" fontId="167" fillId="0" borderId="198" applyNumberFormat="0" applyFill="0" applyAlignment="0" applyProtection="0">
      <alignment vertical="center"/>
    </xf>
  </cellStyleXfs>
  <cellXfs count="1506">
    <xf numFmtId="0" fontId="0" fillId="0" borderId="0" xfId="0"/>
    <xf numFmtId="0" fontId="4" fillId="2" borderId="0" xfId="0" applyFont="1" applyFill="1" applyAlignment="1">
      <alignment vertical="center"/>
    </xf>
    <xf numFmtId="167" fontId="4" fillId="3" borderId="1" xfId="2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7" fontId="4" fillId="3" borderId="1" xfId="2" applyNumberFormat="1" applyFont="1" applyFill="1" applyBorder="1" applyAlignment="1">
      <alignment horizontal="right" vertical="center"/>
    </xf>
    <xf numFmtId="167" fontId="4" fillId="3" borderId="1" xfId="2" applyNumberFormat="1" applyFont="1" applyFill="1" applyBorder="1" applyAlignment="1">
      <alignment horizontal="center" vertical="center"/>
    </xf>
    <xf numFmtId="168" fontId="4" fillId="2" borderId="0" xfId="1" applyNumberFormat="1" applyFont="1" applyFill="1" applyBorder="1" applyAlignment="1">
      <alignment horizontal="right" vertical="center"/>
    </xf>
    <xf numFmtId="17" fontId="4" fillId="2" borderId="0" xfId="0" applyNumberFormat="1" applyFont="1" applyFill="1" applyBorder="1" applyAlignment="1">
      <alignment horizontal="right" vertical="center"/>
    </xf>
    <xf numFmtId="167" fontId="4" fillId="2" borderId="0" xfId="2" applyNumberFormat="1" applyFont="1" applyFill="1" applyAlignment="1">
      <alignment horizontal="right" vertical="center"/>
    </xf>
    <xf numFmtId="17" fontId="4" fillId="2" borderId="0" xfId="0" applyNumberFormat="1" applyFont="1" applyFill="1" applyBorder="1" applyAlignment="1">
      <alignment vertical="center"/>
    </xf>
    <xf numFmtId="169" fontId="4" fillId="2" borderId="0" xfId="0" applyNumberFormat="1" applyFont="1" applyFill="1" applyAlignment="1">
      <alignment vertical="center"/>
    </xf>
    <xf numFmtId="169" fontId="5" fillId="2" borderId="0" xfId="0" applyNumberFormat="1" applyFont="1" applyFill="1" applyAlignment="1">
      <alignment horizontal="left" vertical="center"/>
    </xf>
    <xf numFmtId="169" fontId="5" fillId="3" borderId="0" xfId="0" applyNumberFormat="1" applyFont="1" applyFill="1" applyAlignment="1">
      <alignment vertical="center"/>
    </xf>
    <xf numFmtId="169" fontId="5" fillId="3" borderId="0" xfId="0" applyNumberFormat="1" applyFont="1" applyFill="1" applyAlignment="1">
      <alignment vertical="top" wrapText="1"/>
    </xf>
    <xf numFmtId="169" fontId="5" fillId="3" borderId="0" xfId="0" applyNumberFormat="1" applyFont="1" applyFill="1" applyAlignment="1">
      <alignment vertical="top"/>
    </xf>
    <xf numFmtId="9" fontId="4" fillId="2" borderId="0" xfId="2" applyFont="1" applyFill="1" applyAlignment="1">
      <alignment vertical="center"/>
    </xf>
    <xf numFmtId="167" fontId="4" fillId="2" borderId="0" xfId="2" applyNumberFormat="1" applyFont="1" applyFill="1" applyAlignment="1">
      <alignment vertical="center"/>
    </xf>
    <xf numFmtId="9" fontId="4" fillId="3" borderId="0" xfId="2" applyFont="1" applyFill="1" applyAlignment="1">
      <alignment horizontal="center" vertical="center" wrapText="1" shrinkToFit="1"/>
    </xf>
    <xf numFmtId="167" fontId="6" fillId="2" borderId="0" xfId="2" applyNumberFormat="1" applyFont="1" applyFill="1" applyAlignment="1">
      <alignment horizontal="right" vertical="center"/>
    </xf>
    <xf numFmtId="168" fontId="4" fillId="3" borderId="0" xfId="1" applyNumberFormat="1" applyFont="1" applyFill="1" applyAlignment="1">
      <alignment horizontal="center" vertical="center" wrapText="1" shrinkToFit="1"/>
    </xf>
    <xf numFmtId="9" fontId="4" fillId="3" borderId="3" xfId="2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2" borderId="12" xfId="0" applyFont="1" applyFill="1" applyBorder="1" applyAlignment="1">
      <alignment vertical="center" shrinkToFit="1"/>
    </xf>
    <xf numFmtId="171" fontId="4" fillId="2" borderId="0" xfId="1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vertical="center" shrinkToFit="1"/>
    </xf>
    <xf numFmtId="49" fontId="7" fillId="2" borderId="4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71" fontId="5" fillId="2" borderId="5" xfId="1" quotePrefix="1" applyNumberFormat="1" applyFont="1" applyFill="1" applyBorder="1" applyAlignment="1">
      <alignment vertical="center"/>
    </xf>
    <xf numFmtId="171" fontId="5" fillId="2" borderId="5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4" borderId="20" xfId="0" applyFont="1" applyFill="1" applyBorder="1" applyAlignment="1">
      <alignment horizontal="center" vertical="center"/>
    </xf>
    <xf numFmtId="167" fontId="4" fillId="2" borderId="21" xfId="2" applyNumberFormat="1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shrinkToFit="1"/>
    </xf>
    <xf numFmtId="167" fontId="4" fillId="2" borderId="21" xfId="2" applyNumberFormat="1" applyFont="1" applyFill="1" applyBorder="1" applyAlignment="1">
      <alignment horizontal="right" vertical="center" shrinkToFit="1"/>
    </xf>
    <xf numFmtId="167" fontId="4" fillId="2" borderId="22" xfId="2" applyNumberFormat="1" applyFont="1" applyFill="1" applyBorder="1" applyAlignment="1">
      <alignment horizontal="right" vertical="center" shrinkToFit="1"/>
    </xf>
    <xf numFmtId="0" fontId="4" fillId="4" borderId="18" xfId="0" applyFont="1" applyFill="1" applyBorder="1" applyAlignment="1">
      <alignment horizontal="center" vertical="center"/>
    </xf>
    <xf numFmtId="167" fontId="4" fillId="2" borderId="23" xfId="2" applyNumberFormat="1" applyFont="1" applyFill="1" applyBorder="1" applyAlignment="1">
      <alignment horizontal="right" vertical="center"/>
    </xf>
    <xf numFmtId="0" fontId="4" fillId="3" borderId="21" xfId="0" applyFont="1" applyFill="1" applyBorder="1" applyAlignment="1">
      <alignment horizontal="center" vertical="center"/>
    </xf>
    <xf numFmtId="167" fontId="4" fillId="2" borderId="21" xfId="2" applyNumberFormat="1" applyFont="1" applyFill="1" applyBorder="1" applyAlignment="1">
      <alignment horizontal="center" vertical="center" shrinkToFit="1"/>
    </xf>
    <xf numFmtId="168" fontId="4" fillId="3" borderId="15" xfId="1" applyNumberFormat="1" applyFont="1" applyFill="1" applyBorder="1" applyAlignment="1">
      <alignment horizontal="center" vertical="center" shrinkToFit="1"/>
    </xf>
    <xf numFmtId="167" fontId="4" fillId="2" borderId="24" xfId="2" applyNumberFormat="1" applyFont="1" applyFill="1" applyBorder="1" applyAlignment="1">
      <alignment horizontal="center" vertical="center" shrinkToFit="1"/>
    </xf>
    <xf numFmtId="0" fontId="4" fillId="4" borderId="1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7" fontId="4" fillId="3" borderId="21" xfId="2" applyNumberFormat="1" applyFont="1" applyFill="1" applyBorder="1" applyAlignment="1">
      <alignment horizontal="center" vertical="center" shrinkToFit="1"/>
    </xf>
    <xf numFmtId="167" fontId="4" fillId="2" borderId="25" xfId="2" applyNumberFormat="1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/>
    </xf>
    <xf numFmtId="49" fontId="5" fillId="2" borderId="13" xfId="1" applyNumberFormat="1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171" fontId="5" fillId="2" borderId="0" xfId="1" quotePrefix="1" applyNumberFormat="1" applyFont="1" applyFill="1" applyBorder="1" applyAlignment="1">
      <alignment vertical="center"/>
    </xf>
    <xf numFmtId="171" fontId="5" fillId="2" borderId="0" xfId="1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8" fillId="2" borderId="26" xfId="0" applyFont="1" applyFill="1" applyBorder="1" applyAlignment="1">
      <alignment vertical="center"/>
    </xf>
    <xf numFmtId="0" fontId="8" fillId="2" borderId="27" xfId="0" applyFont="1" applyFill="1" applyBorder="1" applyAlignment="1">
      <alignment vertical="center"/>
    </xf>
    <xf numFmtId="172" fontId="8" fillId="4" borderId="28" xfId="1" applyNumberFormat="1" applyFont="1" applyFill="1" applyBorder="1" applyAlignment="1">
      <alignment horizontal="center" vertical="center"/>
    </xf>
    <xf numFmtId="167" fontId="8" fillId="5" borderId="29" xfId="2" applyNumberFormat="1" applyFont="1" applyFill="1" applyBorder="1" applyAlignment="1">
      <alignment horizontal="center" vertical="center"/>
    </xf>
    <xf numFmtId="172" fontId="8" fillId="3" borderId="29" xfId="0" applyNumberFormat="1" applyFont="1" applyFill="1" applyBorder="1" applyAlignment="1">
      <alignment horizontal="center" vertical="center" shrinkToFit="1"/>
    </xf>
    <xf numFmtId="167" fontId="8" fillId="2" borderId="29" xfId="2" applyNumberFormat="1" applyFont="1" applyFill="1" applyBorder="1" applyAlignment="1">
      <alignment horizontal="right" vertical="center" shrinkToFit="1"/>
    </xf>
    <xf numFmtId="167" fontId="8" fillId="2" borderId="30" xfId="2" applyNumberFormat="1" applyFont="1" applyFill="1" applyBorder="1" applyAlignment="1">
      <alignment horizontal="right" vertical="center" shrinkToFit="1"/>
    </xf>
    <xf numFmtId="172" fontId="8" fillId="4" borderId="31" xfId="1" applyNumberFormat="1" applyFont="1" applyFill="1" applyBorder="1" applyAlignment="1">
      <alignment horizontal="center" vertical="center"/>
    </xf>
    <xf numFmtId="167" fontId="8" fillId="5" borderId="2" xfId="2" applyNumberFormat="1" applyFont="1" applyFill="1" applyBorder="1" applyAlignment="1">
      <alignment horizontal="right" vertical="center"/>
    </xf>
    <xf numFmtId="172" fontId="8" fillId="3" borderId="29" xfId="0" applyNumberFormat="1" applyFont="1" applyFill="1" applyBorder="1" applyAlignment="1">
      <alignment horizontal="center" vertical="center"/>
    </xf>
    <xf numFmtId="172" fontId="8" fillId="3" borderId="2" xfId="1" applyNumberFormat="1" applyFont="1" applyFill="1" applyBorder="1" applyAlignment="1">
      <alignment horizontal="center" vertical="center" shrinkToFit="1"/>
    </xf>
    <xf numFmtId="172" fontId="8" fillId="4" borderId="26" xfId="1" applyNumberFormat="1" applyFont="1" applyFill="1" applyBorder="1" applyAlignment="1">
      <alignment horizontal="center" vertical="center"/>
    </xf>
    <xf numFmtId="172" fontId="8" fillId="3" borderId="26" xfId="0" applyNumberFormat="1" applyFont="1" applyFill="1" applyBorder="1" applyAlignment="1">
      <alignment horizontal="center" vertical="center"/>
    </xf>
    <xf numFmtId="172" fontId="8" fillId="3" borderId="29" xfId="2" applyNumberFormat="1" applyFont="1" applyFill="1" applyBorder="1" applyAlignment="1">
      <alignment horizontal="center" vertical="center" shrinkToFit="1"/>
    </xf>
    <xf numFmtId="167" fontId="8" fillId="2" borderId="32" xfId="2" applyNumberFormat="1" applyFont="1" applyFill="1" applyBorder="1" applyAlignment="1">
      <alignment horizontal="right" vertical="center" shrinkToFit="1"/>
    </xf>
    <xf numFmtId="0" fontId="8" fillId="2" borderId="12" xfId="0" applyFont="1" applyFill="1" applyBorder="1" applyAlignment="1">
      <alignment horizontal="center" vertical="center"/>
    </xf>
    <xf numFmtId="171" fontId="8" fillId="2" borderId="0" xfId="1" applyNumberFormat="1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33" xfId="0" applyFont="1" applyFill="1" applyBorder="1" applyAlignment="1">
      <alignment vertical="center"/>
    </xf>
    <xf numFmtId="0" fontId="8" fillId="2" borderId="34" xfId="0" applyFont="1" applyFill="1" applyBorder="1" applyAlignment="1">
      <alignment vertical="center"/>
    </xf>
    <xf numFmtId="172" fontId="8" fillId="4" borderId="36" xfId="1" applyNumberFormat="1" applyFont="1" applyFill="1" applyBorder="1" applyAlignment="1">
      <alignment horizontal="center" vertical="center"/>
    </xf>
    <xf numFmtId="167" fontId="8" fillId="5" borderId="37" xfId="2" applyNumberFormat="1" applyFont="1" applyFill="1" applyBorder="1" applyAlignment="1">
      <alignment horizontal="center" vertical="center"/>
    </xf>
    <xf numFmtId="172" fontId="8" fillId="3" borderId="37" xfId="0" applyNumberFormat="1" applyFont="1" applyFill="1" applyBorder="1" applyAlignment="1">
      <alignment horizontal="center" vertical="center" shrinkToFit="1"/>
    </xf>
    <xf numFmtId="167" fontId="8" fillId="2" borderId="37" xfId="2" applyNumberFormat="1" applyFont="1" applyFill="1" applyBorder="1" applyAlignment="1">
      <alignment horizontal="right" vertical="center" shrinkToFit="1"/>
    </xf>
    <xf numFmtId="167" fontId="8" fillId="2" borderId="38" xfId="2" applyNumberFormat="1" applyFont="1" applyFill="1" applyBorder="1" applyAlignment="1">
      <alignment horizontal="right" vertical="center" shrinkToFit="1"/>
    </xf>
    <xf numFmtId="172" fontId="8" fillId="4" borderId="39" xfId="1" applyNumberFormat="1" applyFont="1" applyFill="1" applyBorder="1" applyAlignment="1">
      <alignment horizontal="center" vertical="center"/>
    </xf>
    <xf numFmtId="167" fontId="8" fillId="5" borderId="33" xfId="2" applyNumberFormat="1" applyFont="1" applyFill="1" applyBorder="1" applyAlignment="1">
      <alignment horizontal="right" vertical="center"/>
    </xf>
    <xf numFmtId="172" fontId="8" fillId="3" borderId="37" xfId="0" applyNumberFormat="1" applyFont="1" applyFill="1" applyBorder="1" applyAlignment="1">
      <alignment horizontal="center" vertical="center"/>
    </xf>
    <xf numFmtId="172" fontId="8" fillId="3" borderId="33" xfId="1" applyNumberFormat="1" applyFont="1" applyFill="1" applyBorder="1" applyAlignment="1">
      <alignment horizontal="center" vertical="center" shrinkToFit="1"/>
    </xf>
    <xf numFmtId="172" fontId="8" fillId="4" borderId="34" xfId="1" applyNumberFormat="1" applyFont="1" applyFill="1" applyBorder="1" applyAlignment="1">
      <alignment horizontal="center" vertical="center"/>
    </xf>
    <xf numFmtId="172" fontId="8" fillId="3" borderId="34" xfId="0" applyNumberFormat="1" applyFont="1" applyFill="1" applyBorder="1" applyAlignment="1">
      <alignment horizontal="center" vertical="center"/>
    </xf>
    <xf numFmtId="172" fontId="8" fillId="3" borderId="37" xfId="2" applyNumberFormat="1" applyFont="1" applyFill="1" applyBorder="1" applyAlignment="1">
      <alignment horizontal="center" vertical="center" shrinkToFit="1"/>
    </xf>
    <xf numFmtId="167" fontId="8" fillId="2" borderId="40" xfId="2" applyNumberFormat="1" applyFont="1" applyFill="1" applyBorder="1" applyAlignment="1">
      <alignment horizontal="right" vertical="center" shrinkToFit="1"/>
    </xf>
    <xf numFmtId="0" fontId="9" fillId="2" borderId="18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0" fontId="9" fillId="2" borderId="17" xfId="0" applyFont="1" applyFill="1" applyBorder="1" applyAlignment="1">
      <alignment vertical="center"/>
    </xf>
    <xf numFmtId="172" fontId="9" fillId="4" borderId="41" xfId="1" applyNumberFormat="1" applyFont="1" applyFill="1" applyBorder="1" applyAlignment="1">
      <alignment vertical="center"/>
    </xf>
    <xf numFmtId="167" fontId="9" fillId="5" borderId="42" xfId="2" applyNumberFormat="1" applyFont="1" applyFill="1" applyBorder="1" applyAlignment="1">
      <alignment vertical="center"/>
    </xf>
    <xf numFmtId="172" fontId="9" fillId="3" borderId="42" xfId="0" applyNumberFormat="1" applyFont="1" applyFill="1" applyBorder="1" applyAlignment="1">
      <alignment horizontal="center" vertical="center"/>
    </xf>
    <xf numFmtId="167" fontId="9" fillId="2" borderId="42" xfId="2" applyNumberFormat="1" applyFont="1" applyFill="1" applyBorder="1" applyAlignment="1">
      <alignment horizontal="right" vertical="center"/>
    </xf>
    <xf numFmtId="167" fontId="9" fillId="2" borderId="24" xfId="2" applyNumberFormat="1" applyFont="1" applyFill="1" applyBorder="1" applyAlignment="1">
      <alignment horizontal="right" vertical="center"/>
    </xf>
    <xf numFmtId="167" fontId="9" fillId="5" borderId="15" xfId="2" applyNumberFormat="1" applyFont="1" applyFill="1" applyBorder="1" applyAlignment="1">
      <alignment horizontal="right" vertical="center"/>
    </xf>
    <xf numFmtId="172" fontId="9" fillId="4" borderId="43" xfId="1" applyNumberFormat="1" applyFont="1" applyFill="1" applyBorder="1" applyAlignment="1">
      <alignment vertical="center"/>
    </xf>
    <xf numFmtId="172" fontId="9" fillId="3" borderId="43" xfId="0" applyNumberFormat="1" applyFont="1" applyFill="1" applyBorder="1" applyAlignment="1">
      <alignment horizontal="center" vertical="center"/>
    </xf>
    <xf numFmtId="172" fontId="9" fillId="3" borderId="42" xfId="2" applyNumberFormat="1" applyFont="1" applyFill="1" applyBorder="1" applyAlignment="1">
      <alignment vertical="center"/>
    </xf>
    <xf numFmtId="167" fontId="9" fillId="2" borderId="44" xfId="2" applyNumberFormat="1" applyFont="1" applyFill="1" applyBorder="1" applyAlignment="1">
      <alignment horizontal="right" vertical="center"/>
    </xf>
    <xf numFmtId="0" fontId="9" fillId="2" borderId="12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9" fillId="2" borderId="26" xfId="0" applyFont="1" applyFill="1" applyBorder="1" applyAlignment="1">
      <alignment vertical="center"/>
    </xf>
    <xf numFmtId="0" fontId="9" fillId="2" borderId="27" xfId="0" applyFont="1" applyFill="1" applyBorder="1" applyAlignment="1">
      <alignment vertical="center"/>
    </xf>
    <xf numFmtId="167" fontId="9" fillId="5" borderId="29" xfId="2" applyNumberFormat="1" applyFont="1" applyFill="1" applyBorder="1" applyAlignment="1">
      <alignment vertical="center"/>
    </xf>
    <xf numFmtId="172" fontId="9" fillId="3" borderId="29" xfId="0" applyNumberFormat="1" applyFont="1" applyFill="1" applyBorder="1" applyAlignment="1">
      <alignment horizontal="center" vertical="center"/>
    </xf>
    <xf numFmtId="167" fontId="9" fillId="5" borderId="29" xfId="2" applyNumberFormat="1" applyFont="1" applyFill="1" applyBorder="1" applyAlignment="1">
      <alignment horizontal="right" vertical="center"/>
    </xf>
    <xf numFmtId="167" fontId="9" fillId="2" borderId="29" xfId="2" applyNumberFormat="1" applyFont="1" applyFill="1" applyBorder="1" applyAlignment="1">
      <alignment horizontal="right" vertical="center"/>
    </xf>
    <xf numFmtId="167" fontId="9" fillId="2" borderId="30" xfId="2" applyNumberFormat="1" applyFont="1" applyFill="1" applyBorder="1" applyAlignment="1">
      <alignment horizontal="right" vertical="center"/>
    </xf>
    <xf numFmtId="172" fontId="9" fillId="4" borderId="31" xfId="1" applyNumberFormat="1" applyFont="1" applyFill="1" applyBorder="1" applyAlignment="1">
      <alignment vertical="center"/>
    </xf>
    <xf numFmtId="167" fontId="9" fillId="5" borderId="2" xfId="2" applyNumberFormat="1" applyFont="1" applyFill="1" applyBorder="1" applyAlignment="1">
      <alignment horizontal="right" vertical="center"/>
    </xf>
    <xf numFmtId="172" fontId="9" fillId="3" borderId="2" xfId="0" applyNumberFormat="1" applyFont="1" applyFill="1" applyBorder="1" applyAlignment="1">
      <alignment horizontal="center" vertical="center"/>
    </xf>
    <xf numFmtId="172" fontId="9" fillId="4" borderId="26" xfId="1" applyNumberFormat="1" applyFont="1" applyFill="1" applyBorder="1" applyAlignment="1">
      <alignment vertical="center"/>
    </xf>
    <xf numFmtId="172" fontId="9" fillId="3" borderId="26" xfId="0" applyNumberFormat="1" applyFont="1" applyFill="1" applyBorder="1" applyAlignment="1">
      <alignment horizontal="center" vertical="center"/>
    </xf>
    <xf numFmtId="172" fontId="9" fillId="3" borderId="29" xfId="2" applyNumberFormat="1" applyFont="1" applyFill="1" applyBorder="1" applyAlignment="1">
      <alignment vertical="center"/>
    </xf>
    <xf numFmtId="167" fontId="9" fillId="2" borderId="32" xfId="2" applyNumberFormat="1" applyFont="1" applyFill="1" applyBorder="1" applyAlignment="1">
      <alignment horizontal="right" vertical="center"/>
    </xf>
    <xf numFmtId="49" fontId="8" fillId="2" borderId="0" xfId="1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172" fontId="9" fillId="4" borderId="45" xfId="1" applyNumberFormat="1" applyFont="1" applyFill="1" applyBorder="1" applyAlignment="1">
      <alignment vertical="center"/>
    </xf>
    <xf numFmtId="167" fontId="9" fillId="5" borderId="46" xfId="2" applyNumberFormat="1" applyFont="1" applyFill="1" applyBorder="1" applyAlignment="1">
      <alignment vertical="center"/>
    </xf>
    <xf numFmtId="172" fontId="9" fillId="3" borderId="46" xfId="0" applyNumberFormat="1" applyFont="1" applyFill="1" applyBorder="1" applyAlignment="1">
      <alignment horizontal="center" vertical="center"/>
    </xf>
    <xf numFmtId="167" fontId="9" fillId="5" borderId="46" xfId="2" applyNumberFormat="1" applyFont="1" applyFill="1" applyBorder="1" applyAlignment="1">
      <alignment horizontal="right" vertical="center"/>
    </xf>
    <xf numFmtId="167" fontId="9" fillId="2" borderId="46" xfId="2" applyNumberFormat="1" applyFont="1" applyFill="1" applyBorder="1" applyAlignment="1">
      <alignment horizontal="right" vertical="center"/>
    </xf>
    <xf numFmtId="167" fontId="9" fillId="2" borderId="47" xfId="2" applyNumberFormat="1" applyFont="1" applyFill="1" applyBorder="1" applyAlignment="1">
      <alignment horizontal="right" vertical="center"/>
    </xf>
    <xf numFmtId="172" fontId="9" fillId="4" borderId="13" xfId="1" applyNumberFormat="1" applyFont="1" applyFill="1" applyBorder="1" applyAlignment="1">
      <alignment vertical="center"/>
    </xf>
    <xf numFmtId="167" fontId="9" fillId="5" borderId="48" xfId="2" applyNumberFormat="1" applyFont="1" applyFill="1" applyBorder="1" applyAlignment="1">
      <alignment horizontal="right" vertical="center"/>
    </xf>
    <xf numFmtId="172" fontId="9" fillId="3" borderId="48" xfId="0" applyNumberFormat="1" applyFont="1" applyFill="1" applyBorder="1" applyAlignment="1">
      <alignment horizontal="center" vertical="center"/>
    </xf>
    <xf numFmtId="172" fontId="9" fillId="4" borderId="0" xfId="1" applyNumberFormat="1" applyFont="1" applyFill="1" applyBorder="1" applyAlignment="1">
      <alignment vertical="center"/>
    </xf>
    <xf numFmtId="172" fontId="9" fillId="3" borderId="0" xfId="0" applyNumberFormat="1" applyFont="1" applyFill="1" applyBorder="1" applyAlignment="1">
      <alignment horizontal="center" vertical="center"/>
    </xf>
    <xf numFmtId="172" fontId="9" fillId="3" borderId="46" xfId="2" applyNumberFormat="1" applyFont="1" applyFill="1" applyBorder="1" applyAlignment="1">
      <alignment vertical="center"/>
    </xf>
    <xf numFmtId="167" fontId="9" fillId="2" borderId="49" xfId="2" applyNumberFormat="1" applyFont="1" applyFill="1" applyBorder="1" applyAlignment="1">
      <alignment horizontal="right" vertical="center"/>
    </xf>
    <xf numFmtId="0" fontId="5" fillId="2" borderId="50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172" fontId="8" fillId="4" borderId="51" xfId="1" applyNumberFormat="1" applyFont="1" applyFill="1" applyBorder="1" applyAlignment="1">
      <alignment vertical="center"/>
    </xf>
    <xf numFmtId="167" fontId="8" fillId="2" borderId="52" xfId="2" applyNumberFormat="1" applyFont="1" applyFill="1" applyBorder="1" applyAlignment="1">
      <alignment horizontal="right" vertical="center"/>
    </xf>
    <xf numFmtId="172" fontId="8" fillId="3" borderId="52" xfId="0" applyNumberFormat="1" applyFont="1" applyFill="1" applyBorder="1" applyAlignment="1">
      <alignment horizontal="center" vertical="center"/>
    </xf>
    <xf numFmtId="167" fontId="8" fillId="2" borderId="53" xfId="2" applyNumberFormat="1" applyFont="1" applyFill="1" applyBorder="1" applyAlignment="1">
      <alignment horizontal="right" vertical="center"/>
    </xf>
    <xf numFmtId="172" fontId="8" fillId="4" borderId="4" xfId="1" applyNumberFormat="1" applyFont="1" applyFill="1" applyBorder="1" applyAlignment="1">
      <alignment vertical="center"/>
    </xf>
    <xf numFmtId="167" fontId="8" fillId="2" borderId="50" xfId="2" applyNumberFormat="1" applyFont="1" applyFill="1" applyBorder="1" applyAlignment="1">
      <alignment horizontal="right" vertical="center"/>
    </xf>
    <xf numFmtId="172" fontId="8" fillId="3" borderId="50" xfId="1" applyNumberFormat="1" applyFont="1" applyFill="1" applyBorder="1" applyAlignment="1">
      <alignment horizontal="right" vertical="center"/>
    </xf>
    <xf numFmtId="172" fontId="8" fillId="4" borderId="5" xfId="1" applyNumberFormat="1" applyFont="1" applyFill="1" applyBorder="1" applyAlignment="1">
      <alignment vertical="center"/>
    </xf>
    <xf numFmtId="172" fontId="8" fillId="3" borderId="5" xfId="0" applyNumberFormat="1" applyFont="1" applyFill="1" applyBorder="1" applyAlignment="1">
      <alignment horizontal="center" vertical="center"/>
    </xf>
    <xf numFmtId="172" fontId="8" fillId="3" borderId="52" xfId="2" applyNumberFormat="1" applyFont="1" applyFill="1" applyBorder="1" applyAlignment="1">
      <alignment vertical="center"/>
    </xf>
    <xf numFmtId="167" fontId="8" fillId="2" borderId="54" xfId="2" applyNumberFormat="1" applyFont="1" applyFill="1" applyBorder="1" applyAlignment="1">
      <alignment horizontal="right" vertical="center"/>
    </xf>
    <xf numFmtId="0" fontId="8" fillId="2" borderId="12" xfId="0" applyFont="1" applyFill="1" applyBorder="1" applyAlignment="1">
      <alignment vertical="center"/>
    </xf>
    <xf numFmtId="0" fontId="5" fillId="2" borderId="48" xfId="0" applyFont="1" applyFill="1" applyBorder="1" applyAlignment="1">
      <alignment vertical="center"/>
    </xf>
    <xf numFmtId="172" fontId="8" fillId="4" borderId="45" xfId="1" applyNumberFormat="1" applyFont="1" applyFill="1" applyBorder="1" applyAlignment="1">
      <alignment vertical="center"/>
    </xf>
    <xf numFmtId="167" fontId="8" fillId="2" borderId="46" xfId="2" applyNumberFormat="1" applyFont="1" applyFill="1" applyBorder="1" applyAlignment="1">
      <alignment horizontal="right" vertical="center"/>
    </xf>
    <xf numFmtId="172" fontId="8" fillId="3" borderId="46" xfId="0" applyNumberFormat="1" applyFont="1" applyFill="1" applyBorder="1" applyAlignment="1">
      <alignment horizontal="center" vertical="center"/>
    </xf>
    <xf numFmtId="167" fontId="8" fillId="2" borderId="47" xfId="2" applyNumberFormat="1" applyFont="1" applyFill="1" applyBorder="1" applyAlignment="1">
      <alignment horizontal="right" vertical="center"/>
    </xf>
    <xf numFmtId="172" fontId="8" fillId="4" borderId="13" xfId="1" applyNumberFormat="1" applyFont="1" applyFill="1" applyBorder="1" applyAlignment="1">
      <alignment vertical="center"/>
    </xf>
    <xf numFmtId="167" fontId="8" fillId="2" borderId="48" xfId="2" applyNumberFormat="1" applyFont="1" applyFill="1" applyBorder="1" applyAlignment="1">
      <alignment horizontal="right" vertical="center"/>
    </xf>
    <xf numFmtId="172" fontId="8" fillId="3" borderId="48" xfId="1" applyNumberFormat="1" applyFont="1" applyFill="1" applyBorder="1" applyAlignment="1">
      <alignment horizontal="right" vertical="center"/>
    </xf>
    <xf numFmtId="172" fontId="8" fillId="4" borderId="0" xfId="1" applyNumberFormat="1" applyFont="1" applyFill="1" applyBorder="1" applyAlignment="1">
      <alignment vertical="center"/>
    </xf>
    <xf numFmtId="172" fontId="8" fillId="3" borderId="0" xfId="0" applyNumberFormat="1" applyFont="1" applyFill="1" applyBorder="1" applyAlignment="1">
      <alignment horizontal="center" vertical="center"/>
    </xf>
    <xf numFmtId="172" fontId="8" fillId="3" borderId="46" xfId="2" applyNumberFormat="1" applyFont="1" applyFill="1" applyBorder="1" applyAlignment="1">
      <alignment vertical="center"/>
    </xf>
    <xf numFmtId="167" fontId="8" fillId="2" borderId="49" xfId="2" applyNumberFormat="1" applyFont="1" applyFill="1" applyBorder="1" applyAlignment="1">
      <alignment horizontal="right" vertical="center"/>
    </xf>
    <xf numFmtId="49" fontId="8" fillId="2" borderId="13" xfId="1" applyNumberFormat="1" applyFont="1" applyFill="1" applyBorder="1" applyAlignment="1">
      <alignment vertical="center"/>
    </xf>
    <xf numFmtId="49" fontId="8" fillId="2" borderId="0" xfId="1" quotePrefix="1" applyNumberFormat="1" applyFont="1" applyFill="1" applyBorder="1" applyAlignment="1">
      <alignment vertical="center"/>
    </xf>
    <xf numFmtId="49" fontId="8" fillId="2" borderId="14" xfId="1" quotePrefix="1" applyNumberFormat="1" applyFont="1" applyFill="1" applyBorder="1" applyAlignment="1">
      <alignment vertical="center"/>
    </xf>
    <xf numFmtId="49" fontId="8" fillId="2" borderId="18" xfId="1" applyNumberFormat="1" applyFont="1" applyFill="1" applyBorder="1" applyAlignment="1">
      <alignment vertical="center"/>
    </xf>
    <xf numFmtId="49" fontId="8" fillId="2" borderId="16" xfId="1" quotePrefix="1" applyNumberFormat="1" applyFont="1" applyFill="1" applyBorder="1" applyAlignment="1">
      <alignment vertical="center"/>
    </xf>
    <xf numFmtId="49" fontId="8" fillId="2" borderId="17" xfId="1" quotePrefix="1" applyNumberFormat="1" applyFont="1" applyFill="1" applyBorder="1" applyAlignment="1">
      <alignment vertical="center"/>
    </xf>
    <xf numFmtId="171" fontId="9" fillId="2" borderId="0" xfId="1" applyNumberFormat="1" applyFont="1" applyFill="1" applyBorder="1" applyAlignment="1">
      <alignment vertical="center"/>
    </xf>
    <xf numFmtId="49" fontId="5" fillId="2" borderId="4" xfId="1" applyNumberFormat="1" applyFont="1" applyFill="1" applyBorder="1" applyAlignment="1">
      <alignment vertical="center"/>
    </xf>
    <xf numFmtId="171" fontId="8" fillId="2" borderId="5" xfId="1" applyNumberFormat="1" applyFont="1" applyFill="1" applyBorder="1" applyAlignment="1">
      <alignment vertical="center"/>
    </xf>
    <xf numFmtId="172" fontId="8" fillId="3" borderId="46" xfId="1" applyNumberFormat="1" applyFont="1" applyFill="1" applyBorder="1" applyAlignment="1">
      <alignment horizontal="center" vertical="center"/>
    </xf>
    <xf numFmtId="172" fontId="8" fillId="3" borderId="46" xfId="1" applyNumberFormat="1" applyFont="1" applyFill="1" applyBorder="1" applyAlignment="1">
      <alignment horizontal="right" vertical="center"/>
    </xf>
    <xf numFmtId="172" fontId="8" fillId="4" borderId="55" xfId="1" applyNumberFormat="1" applyFont="1" applyFill="1" applyBorder="1" applyAlignment="1">
      <alignment vertical="center"/>
    </xf>
    <xf numFmtId="172" fontId="8" fillId="3" borderId="0" xfId="1" applyNumberFormat="1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49" fontId="5" fillId="2" borderId="13" xfId="1" applyNumberFormat="1" applyFont="1" applyFill="1" applyBorder="1" applyAlignment="1">
      <alignment vertical="center"/>
    </xf>
    <xf numFmtId="49" fontId="5" fillId="2" borderId="13" xfId="1" quotePrefix="1" applyNumberFormat="1" applyFont="1" applyFill="1" applyBorder="1" applyAlignment="1">
      <alignment vertical="center"/>
    </xf>
    <xf numFmtId="171" fontId="5" fillId="2" borderId="13" xfId="1" applyNumberFormat="1" applyFont="1" applyFill="1" applyBorder="1" applyAlignment="1">
      <alignment vertical="center"/>
    </xf>
    <xf numFmtId="171" fontId="8" fillId="2" borderId="13" xfId="1" quotePrefix="1" applyNumberFormat="1" applyFont="1" applyFill="1" applyBorder="1" applyAlignment="1">
      <alignment vertical="center"/>
    </xf>
    <xf numFmtId="171" fontId="8" fillId="2" borderId="0" xfId="1" quotePrefix="1" applyNumberFormat="1" applyFont="1" applyFill="1" applyBorder="1" applyAlignment="1">
      <alignment vertical="center"/>
    </xf>
    <xf numFmtId="0" fontId="5" fillId="2" borderId="56" xfId="0" applyFont="1" applyFill="1" applyBorder="1" applyAlignment="1">
      <alignment vertical="center"/>
    </xf>
    <xf numFmtId="0" fontId="8" fillId="2" borderId="57" xfId="0" applyFont="1" applyFill="1" applyBorder="1" applyAlignment="1">
      <alignment vertical="center"/>
    </xf>
    <xf numFmtId="0" fontId="8" fillId="2" borderId="58" xfId="0" applyFont="1" applyFill="1" applyBorder="1" applyAlignment="1">
      <alignment vertical="center"/>
    </xf>
    <xf numFmtId="172" fontId="8" fillId="4" borderId="59" xfId="1" applyNumberFormat="1" applyFont="1" applyFill="1" applyBorder="1" applyAlignment="1">
      <alignment vertical="center"/>
    </xf>
    <xf numFmtId="167" fontId="8" fillId="2" borderId="60" xfId="2" applyNumberFormat="1" applyFont="1" applyFill="1" applyBorder="1" applyAlignment="1">
      <alignment horizontal="right" vertical="center"/>
    </xf>
    <xf numFmtId="172" fontId="8" fillId="3" borderId="60" xfId="0" applyNumberFormat="1" applyFont="1" applyFill="1" applyBorder="1" applyAlignment="1">
      <alignment horizontal="center" vertical="center"/>
    </xf>
    <xf numFmtId="167" fontId="8" fillId="2" borderId="61" xfId="2" applyNumberFormat="1" applyFont="1" applyFill="1" applyBorder="1" applyAlignment="1">
      <alignment horizontal="right" vertical="center"/>
    </xf>
    <xf numFmtId="172" fontId="8" fillId="4" borderId="62" xfId="1" applyNumberFormat="1" applyFont="1" applyFill="1" applyBorder="1" applyAlignment="1">
      <alignment vertical="center"/>
    </xf>
    <xf numFmtId="167" fontId="8" fillId="2" borderId="56" xfId="2" applyNumberFormat="1" applyFont="1" applyFill="1" applyBorder="1" applyAlignment="1">
      <alignment horizontal="right" vertical="center"/>
    </xf>
    <xf numFmtId="172" fontId="8" fillId="3" borderId="56" xfId="1" applyNumberFormat="1" applyFont="1" applyFill="1" applyBorder="1" applyAlignment="1">
      <alignment horizontal="right" vertical="center"/>
    </xf>
    <xf numFmtId="172" fontId="8" fillId="4" borderId="57" xfId="1" applyNumberFormat="1" applyFont="1" applyFill="1" applyBorder="1" applyAlignment="1">
      <alignment vertical="center"/>
    </xf>
    <xf numFmtId="172" fontId="8" fillId="3" borderId="57" xfId="0" applyNumberFormat="1" applyFont="1" applyFill="1" applyBorder="1" applyAlignment="1">
      <alignment horizontal="center" vertical="center"/>
    </xf>
    <xf numFmtId="172" fontId="8" fillId="3" borderId="60" xfId="2" applyNumberFormat="1" applyFont="1" applyFill="1" applyBorder="1" applyAlignment="1">
      <alignment vertical="center"/>
    </xf>
    <xf numFmtId="167" fontId="8" fillId="2" borderId="63" xfId="2" applyNumberFormat="1" applyFont="1" applyFill="1" applyBorder="1" applyAlignment="1">
      <alignment horizontal="right" vertical="center"/>
    </xf>
    <xf numFmtId="171" fontId="8" fillId="2" borderId="13" xfId="1" applyNumberFormat="1" applyFont="1" applyFill="1" applyBorder="1" applyAlignment="1">
      <alignment horizontal="left" vertical="center"/>
    </xf>
    <xf numFmtId="0" fontId="4" fillId="2" borderId="18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172" fontId="4" fillId="4" borderId="41" xfId="1" applyNumberFormat="1" applyFont="1" applyFill="1" applyBorder="1" applyAlignment="1">
      <alignment vertical="center"/>
    </xf>
    <xf numFmtId="9" fontId="4" fillId="2" borderId="42" xfId="2" applyNumberFormat="1" applyFont="1" applyFill="1" applyBorder="1" applyAlignment="1">
      <alignment horizontal="right" vertical="center"/>
    </xf>
    <xf numFmtId="172" fontId="4" fillId="3" borderId="42" xfId="0" applyNumberFormat="1" applyFont="1" applyFill="1" applyBorder="1" applyAlignment="1">
      <alignment horizontal="center" vertical="center"/>
    </xf>
    <xf numFmtId="167" fontId="4" fillId="2" borderId="42" xfId="2" applyNumberFormat="1" applyFont="1" applyFill="1" applyBorder="1" applyAlignment="1">
      <alignment horizontal="right" vertical="center"/>
    </xf>
    <xf numFmtId="167" fontId="4" fillId="2" borderId="24" xfId="2" applyNumberFormat="1" applyFont="1" applyFill="1" applyBorder="1" applyAlignment="1">
      <alignment horizontal="right" vertical="center"/>
    </xf>
    <xf numFmtId="167" fontId="4" fillId="2" borderId="15" xfId="2" applyNumberFormat="1" applyFont="1" applyFill="1" applyBorder="1" applyAlignment="1">
      <alignment horizontal="right" vertical="center"/>
    </xf>
    <xf numFmtId="172" fontId="4" fillId="3" borderId="42" xfId="1" applyNumberFormat="1" applyFont="1" applyFill="1" applyBorder="1" applyAlignment="1">
      <alignment horizontal="right" vertical="center"/>
    </xf>
    <xf numFmtId="172" fontId="4" fillId="4" borderId="43" xfId="1" applyNumberFormat="1" applyFont="1" applyFill="1" applyBorder="1" applyAlignment="1">
      <alignment vertical="center"/>
    </xf>
    <xf numFmtId="172" fontId="4" fillId="3" borderId="16" xfId="0" applyNumberFormat="1" applyFont="1" applyFill="1" applyBorder="1" applyAlignment="1">
      <alignment horizontal="center" vertical="center"/>
    </xf>
    <xf numFmtId="172" fontId="4" fillId="3" borderId="42" xfId="2" applyNumberFormat="1" applyFont="1" applyFill="1" applyBorder="1" applyAlignment="1">
      <alignment vertical="center"/>
    </xf>
    <xf numFmtId="167" fontId="4" fillId="2" borderId="44" xfId="2" applyNumberFormat="1" applyFont="1" applyFill="1" applyBorder="1" applyAlignment="1">
      <alignment horizontal="right" vertical="center"/>
    </xf>
    <xf numFmtId="0" fontId="5" fillId="2" borderId="12" xfId="0" applyFont="1" applyFill="1" applyBorder="1" applyAlignment="1">
      <alignment vertical="center"/>
    </xf>
    <xf numFmtId="0" fontId="5" fillId="2" borderId="51" xfId="0" applyFont="1" applyFill="1" applyBorder="1" applyAlignment="1">
      <alignment vertical="center"/>
    </xf>
    <xf numFmtId="0" fontId="4" fillId="2" borderId="57" xfId="0" applyFont="1" applyFill="1" applyBorder="1" applyAlignment="1">
      <alignment vertical="center"/>
    </xf>
    <xf numFmtId="0" fontId="5" fillId="2" borderId="58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171" fontId="5" fillId="2" borderId="18" xfId="1" applyNumberFormat="1" applyFont="1" applyFill="1" applyBorder="1" applyAlignment="1">
      <alignment vertical="center"/>
    </xf>
    <xf numFmtId="171" fontId="10" fillId="2" borderId="16" xfId="1" quotePrefix="1" applyNumberFormat="1" applyFont="1" applyFill="1" applyBorder="1" applyAlignment="1">
      <alignment vertical="center"/>
    </xf>
    <xf numFmtId="171" fontId="10" fillId="2" borderId="16" xfId="1" applyNumberFormat="1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4" fillId="2" borderId="34" xfId="0" applyFont="1" applyFill="1" applyBorder="1" applyAlignment="1">
      <alignment vertical="center"/>
    </xf>
    <xf numFmtId="0" fontId="5" fillId="2" borderId="35" xfId="0" applyFont="1" applyFill="1" applyBorder="1" applyAlignment="1">
      <alignment vertical="center"/>
    </xf>
    <xf numFmtId="172" fontId="5" fillId="4" borderId="36" xfId="1" applyNumberFormat="1" applyFont="1" applyFill="1" applyBorder="1" applyAlignment="1">
      <alignment vertical="center"/>
    </xf>
    <xf numFmtId="167" fontId="5" fillId="2" borderId="37" xfId="2" applyNumberFormat="1" applyFont="1" applyFill="1" applyBorder="1" applyAlignment="1">
      <alignment horizontal="right" vertical="center"/>
    </xf>
    <xf numFmtId="172" fontId="5" fillId="3" borderId="37" xfId="1" applyNumberFormat="1" applyFont="1" applyFill="1" applyBorder="1" applyAlignment="1">
      <alignment horizontal="center" vertical="center"/>
    </xf>
    <xf numFmtId="0" fontId="5" fillId="2" borderId="37" xfId="2" applyNumberFormat="1" applyFont="1" applyFill="1" applyBorder="1" applyAlignment="1">
      <alignment horizontal="right" vertical="center"/>
    </xf>
    <xf numFmtId="167" fontId="5" fillId="2" borderId="38" xfId="2" applyNumberFormat="1" applyFont="1" applyFill="1" applyBorder="1" applyAlignment="1">
      <alignment horizontal="right" vertical="center"/>
    </xf>
    <xf numFmtId="167" fontId="5" fillId="2" borderId="33" xfId="2" applyNumberFormat="1" applyFont="1" applyFill="1" applyBorder="1" applyAlignment="1">
      <alignment horizontal="right" vertical="center"/>
    </xf>
    <xf numFmtId="172" fontId="5" fillId="3" borderId="34" xfId="1" applyNumberFormat="1" applyFont="1" applyFill="1" applyBorder="1" applyAlignment="1">
      <alignment horizontal="right" vertical="center"/>
    </xf>
    <xf numFmtId="172" fontId="5" fillId="4" borderId="64" xfId="1" applyNumberFormat="1" applyFont="1" applyFill="1" applyBorder="1" applyAlignment="1">
      <alignment vertical="center"/>
    </xf>
    <xf numFmtId="172" fontId="5" fillId="3" borderId="34" xfId="1" applyNumberFormat="1" applyFont="1" applyFill="1" applyBorder="1" applyAlignment="1">
      <alignment horizontal="center" vertical="center"/>
    </xf>
    <xf numFmtId="172" fontId="5" fillId="3" borderId="37" xfId="2" applyNumberFormat="1" applyFont="1" applyFill="1" applyBorder="1" applyAlignment="1">
      <alignment vertical="center"/>
    </xf>
    <xf numFmtId="167" fontId="5" fillId="2" borderId="40" xfId="2" applyNumberFormat="1" applyFont="1" applyFill="1" applyBorder="1" applyAlignment="1">
      <alignment horizontal="right" vertical="center"/>
    </xf>
    <xf numFmtId="171" fontId="4" fillId="2" borderId="0" xfId="1" applyNumberFormat="1" applyFont="1" applyFill="1" applyAlignment="1">
      <alignment vertical="center"/>
    </xf>
    <xf numFmtId="171" fontId="5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5" fillId="2" borderId="46" xfId="0" applyFont="1" applyFill="1" applyBorder="1" applyAlignment="1">
      <alignment vertical="center"/>
    </xf>
    <xf numFmtId="172" fontId="5" fillId="4" borderId="45" xfId="1" applyNumberFormat="1" applyFont="1" applyFill="1" applyBorder="1" applyAlignment="1">
      <alignment vertical="center"/>
    </xf>
    <xf numFmtId="167" fontId="5" fillId="2" borderId="46" xfId="2" applyNumberFormat="1" applyFont="1" applyFill="1" applyBorder="1" applyAlignment="1">
      <alignment horizontal="right" vertical="center"/>
    </xf>
    <xf numFmtId="172" fontId="5" fillId="3" borderId="46" xfId="1" applyNumberFormat="1" applyFont="1" applyFill="1" applyBorder="1" applyAlignment="1">
      <alignment horizontal="center" vertical="center"/>
    </xf>
    <xf numFmtId="167" fontId="5" fillId="2" borderId="47" xfId="2" applyNumberFormat="1" applyFont="1" applyFill="1" applyBorder="1" applyAlignment="1">
      <alignment horizontal="right" vertical="center"/>
    </xf>
    <xf numFmtId="167" fontId="5" fillId="2" borderId="48" xfId="2" applyNumberFormat="1" applyFont="1" applyFill="1" applyBorder="1" applyAlignment="1">
      <alignment horizontal="right" vertical="center"/>
    </xf>
    <xf numFmtId="172" fontId="5" fillId="3" borderId="0" xfId="1" applyNumberFormat="1" applyFont="1" applyFill="1" applyBorder="1" applyAlignment="1">
      <alignment horizontal="right" vertical="center"/>
    </xf>
    <xf numFmtId="172" fontId="5" fillId="4" borderId="55" xfId="1" applyNumberFormat="1" applyFont="1" applyFill="1" applyBorder="1" applyAlignment="1">
      <alignment vertical="center"/>
    </xf>
    <xf numFmtId="172" fontId="5" fillId="3" borderId="0" xfId="1" applyNumberFormat="1" applyFont="1" applyFill="1" applyBorder="1" applyAlignment="1">
      <alignment horizontal="center" vertical="center"/>
    </xf>
    <xf numFmtId="172" fontId="5" fillId="3" borderId="46" xfId="2" applyNumberFormat="1" applyFont="1" applyFill="1" applyBorder="1" applyAlignment="1">
      <alignment vertical="center"/>
    </xf>
    <xf numFmtId="167" fontId="5" fillId="2" borderId="49" xfId="2" applyNumberFormat="1" applyFont="1" applyFill="1" applyBorder="1" applyAlignment="1">
      <alignment horizontal="right" vertical="center"/>
    </xf>
    <xf numFmtId="49" fontId="5" fillId="2" borderId="5" xfId="1" quotePrefix="1" applyNumberFormat="1" applyFont="1" applyFill="1" applyBorder="1" applyAlignment="1">
      <alignment vertical="center"/>
    </xf>
    <xf numFmtId="171" fontId="5" fillId="2" borderId="6" xfId="1" quotePrefix="1" applyNumberFormat="1" applyFont="1" applyFill="1" applyBorder="1" applyAlignment="1">
      <alignment vertical="center"/>
    </xf>
    <xf numFmtId="49" fontId="5" fillId="2" borderId="0" xfId="1" applyNumberFormat="1" applyFont="1" applyFill="1" applyBorder="1" applyAlignment="1">
      <alignment vertical="center"/>
    </xf>
    <xf numFmtId="171" fontId="5" fillId="2" borderId="14" xfId="1" quotePrefix="1" applyNumberFormat="1" applyFont="1" applyFill="1" applyBorder="1" applyAlignment="1">
      <alignment vertical="center"/>
    </xf>
    <xf numFmtId="171" fontId="5" fillId="2" borderId="18" xfId="1" quotePrefix="1" applyNumberFormat="1" applyFont="1" applyFill="1" applyBorder="1" applyAlignment="1">
      <alignment vertical="center"/>
    </xf>
    <xf numFmtId="171" fontId="5" fillId="2" borderId="16" xfId="1" quotePrefix="1" applyNumberFormat="1" applyFont="1" applyFill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172" fontId="5" fillId="4" borderId="59" xfId="1" applyNumberFormat="1" applyFont="1" applyFill="1" applyBorder="1" applyAlignment="1">
      <alignment vertical="center"/>
    </xf>
    <xf numFmtId="167" fontId="5" fillId="2" borderId="60" xfId="2" applyNumberFormat="1" applyFont="1" applyFill="1" applyBorder="1" applyAlignment="1">
      <alignment horizontal="right" vertical="center"/>
    </xf>
    <xf numFmtId="172" fontId="5" fillId="3" borderId="60" xfId="1" applyNumberFormat="1" applyFont="1" applyFill="1" applyBorder="1" applyAlignment="1">
      <alignment horizontal="center" vertical="center"/>
    </xf>
    <xf numFmtId="167" fontId="5" fillId="2" borderId="61" xfId="2" applyNumberFormat="1" applyFont="1" applyFill="1" applyBorder="1" applyAlignment="1">
      <alignment horizontal="right" vertical="center"/>
    </xf>
    <xf numFmtId="167" fontId="5" fillId="2" borderId="56" xfId="2" applyNumberFormat="1" applyFont="1" applyFill="1" applyBorder="1" applyAlignment="1">
      <alignment horizontal="right" vertical="center"/>
    </xf>
    <xf numFmtId="172" fontId="5" fillId="3" borderId="57" xfId="1" applyNumberFormat="1" applyFont="1" applyFill="1" applyBorder="1" applyAlignment="1">
      <alignment horizontal="right" vertical="center"/>
    </xf>
    <xf numFmtId="172" fontId="5" fillId="4" borderId="65" xfId="1" applyNumberFormat="1" applyFont="1" applyFill="1" applyBorder="1" applyAlignment="1">
      <alignment vertical="center"/>
    </xf>
    <xf numFmtId="172" fontId="5" fillId="3" borderId="57" xfId="1" applyNumberFormat="1" applyFont="1" applyFill="1" applyBorder="1" applyAlignment="1">
      <alignment horizontal="center" vertical="center"/>
    </xf>
    <xf numFmtId="172" fontId="5" fillId="3" borderId="60" xfId="2" applyNumberFormat="1" applyFont="1" applyFill="1" applyBorder="1" applyAlignment="1">
      <alignment vertical="center"/>
    </xf>
    <xf numFmtId="167" fontId="5" fillId="2" borderId="63" xfId="2" applyNumberFormat="1" applyFont="1" applyFill="1" applyBorder="1" applyAlignment="1">
      <alignment horizontal="right" vertical="center"/>
    </xf>
    <xf numFmtId="171" fontId="10" fillId="2" borderId="0" xfId="1" quotePrefix="1" applyNumberFormat="1" applyFont="1" applyFill="1" applyBorder="1" applyAlignment="1">
      <alignment vertical="center"/>
    </xf>
    <xf numFmtId="171" fontId="10" fillId="2" borderId="0" xfId="1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4" fillId="2" borderId="56" xfId="0" applyFont="1" applyFill="1" applyBorder="1" applyAlignment="1">
      <alignment vertical="center"/>
    </xf>
    <xf numFmtId="49" fontId="5" fillId="2" borderId="4" xfId="1" applyNumberFormat="1" applyFont="1" applyFill="1" applyBorder="1" applyAlignment="1">
      <alignment horizontal="left" vertical="center"/>
    </xf>
    <xf numFmtId="0" fontId="4" fillId="2" borderId="66" xfId="0" applyFont="1" applyFill="1" applyBorder="1" applyAlignment="1">
      <alignment vertical="center"/>
    </xf>
    <xf numFmtId="49" fontId="5" fillId="2" borderId="13" xfId="1" applyNumberFormat="1" applyFont="1" applyFill="1" applyBorder="1" applyAlignment="1">
      <alignment horizontal="left" vertical="center"/>
    </xf>
    <xf numFmtId="0" fontId="4" fillId="2" borderId="46" xfId="0" applyFont="1" applyFill="1" applyBorder="1" applyAlignment="1">
      <alignment vertical="center"/>
    </xf>
    <xf numFmtId="171" fontId="11" fillId="2" borderId="0" xfId="1" applyNumberFormat="1" applyFont="1" applyFill="1" applyBorder="1" applyAlignment="1">
      <alignment vertical="center"/>
    </xf>
    <xf numFmtId="0" fontId="5" fillId="2" borderId="48" xfId="2" applyNumberFormat="1" applyFont="1" applyFill="1" applyBorder="1" applyAlignment="1">
      <alignment horizontal="right" vertical="center"/>
    </xf>
    <xf numFmtId="0" fontId="10" fillId="2" borderId="5" xfId="0" applyFont="1" applyFill="1" applyBorder="1" applyAlignment="1">
      <alignment vertical="center"/>
    </xf>
    <xf numFmtId="0" fontId="5" fillId="2" borderId="57" xfId="0" applyFont="1" applyFill="1" applyBorder="1" applyAlignment="1">
      <alignment vertical="center"/>
    </xf>
    <xf numFmtId="172" fontId="8" fillId="3" borderId="65" xfId="0" applyNumberFormat="1" applyFont="1" applyFill="1" applyBorder="1" applyAlignment="1">
      <alignment horizontal="right" vertical="center"/>
    </xf>
    <xf numFmtId="172" fontId="8" fillId="4" borderId="65" xfId="1" applyNumberFormat="1" applyFont="1" applyFill="1" applyBorder="1" applyAlignment="1">
      <alignment vertical="center"/>
    </xf>
    <xf numFmtId="172" fontId="8" fillId="3" borderId="65" xfId="0" applyNumberFormat="1" applyFont="1" applyFill="1" applyBorder="1" applyAlignment="1">
      <alignment horizontal="center" vertical="center"/>
    </xf>
    <xf numFmtId="172" fontId="8" fillId="3" borderId="55" xfId="0" applyNumberFormat="1" applyFont="1" applyFill="1" applyBorder="1" applyAlignment="1">
      <alignment horizontal="right" vertical="center"/>
    </xf>
    <xf numFmtId="172" fontId="8" fillId="3" borderId="55" xfId="0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171" fontId="5" fillId="2" borderId="16" xfId="1" applyNumberFormat="1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172" fontId="8" fillId="4" borderId="36" xfId="1" applyNumberFormat="1" applyFont="1" applyFill="1" applyBorder="1" applyAlignment="1">
      <alignment vertical="center"/>
    </xf>
    <xf numFmtId="167" fontId="8" fillId="2" borderId="37" xfId="2" applyNumberFormat="1" applyFont="1" applyFill="1" applyBorder="1" applyAlignment="1">
      <alignment horizontal="right" vertical="center"/>
    </xf>
    <xf numFmtId="167" fontId="8" fillId="2" borderId="38" xfId="2" applyNumberFormat="1" applyFont="1" applyFill="1" applyBorder="1" applyAlignment="1">
      <alignment horizontal="right" vertical="center"/>
    </xf>
    <xf numFmtId="167" fontId="8" fillId="2" borderId="33" xfId="2" applyNumberFormat="1" applyFont="1" applyFill="1" applyBorder="1" applyAlignment="1">
      <alignment horizontal="right" vertical="center"/>
    </xf>
    <xf numFmtId="172" fontId="8" fillId="3" borderId="64" xfId="0" applyNumberFormat="1" applyFont="1" applyFill="1" applyBorder="1" applyAlignment="1">
      <alignment horizontal="right" vertical="center"/>
    </xf>
    <xf numFmtId="172" fontId="8" fillId="4" borderId="64" xfId="1" applyNumberFormat="1" applyFont="1" applyFill="1" applyBorder="1" applyAlignment="1">
      <alignment vertical="center"/>
    </xf>
    <xf numFmtId="172" fontId="8" fillId="3" borderId="64" xfId="0" applyNumberFormat="1" applyFont="1" applyFill="1" applyBorder="1" applyAlignment="1">
      <alignment horizontal="center" vertical="center"/>
    </xf>
    <xf numFmtId="172" fontId="8" fillId="3" borderId="37" xfId="2" applyNumberFormat="1" applyFont="1" applyFill="1" applyBorder="1" applyAlignment="1">
      <alignment vertical="center"/>
    </xf>
    <xf numFmtId="167" fontId="8" fillId="2" borderId="40" xfId="2" applyNumberFormat="1" applyFont="1" applyFill="1" applyBorder="1" applyAlignment="1">
      <alignment horizontal="right" vertical="center"/>
    </xf>
    <xf numFmtId="0" fontId="5" fillId="2" borderId="67" xfId="0" applyFont="1" applyFill="1" applyBorder="1" applyAlignment="1">
      <alignment vertical="center"/>
    </xf>
    <xf numFmtId="0" fontId="5" fillId="2" borderId="68" xfId="0" applyFont="1" applyFill="1" applyBorder="1" applyAlignment="1">
      <alignment vertical="center"/>
    </xf>
    <xf numFmtId="172" fontId="8" fillId="4" borderId="69" xfId="1" applyNumberFormat="1" applyFont="1" applyFill="1" applyBorder="1" applyAlignment="1">
      <alignment vertical="center"/>
    </xf>
    <xf numFmtId="167" fontId="8" fillId="2" borderId="66" xfId="2" applyNumberFormat="1" applyFont="1" applyFill="1" applyBorder="1" applyAlignment="1">
      <alignment horizontal="right" vertical="center"/>
    </xf>
    <xf numFmtId="172" fontId="8" fillId="3" borderId="66" xfId="0" applyNumberFormat="1" applyFont="1" applyFill="1" applyBorder="1" applyAlignment="1">
      <alignment horizontal="center" vertical="center"/>
    </xf>
    <xf numFmtId="167" fontId="8" fillId="2" borderId="70" xfId="2" applyNumberFormat="1" applyFont="1" applyFill="1" applyBorder="1" applyAlignment="1">
      <alignment horizontal="right" vertical="center"/>
    </xf>
    <xf numFmtId="167" fontId="8" fillId="2" borderId="71" xfId="2" applyNumberFormat="1" applyFont="1" applyFill="1" applyBorder="1" applyAlignment="1">
      <alignment horizontal="right" vertical="center"/>
    </xf>
    <xf numFmtId="172" fontId="8" fillId="3" borderId="72" xfId="0" applyNumberFormat="1" applyFont="1" applyFill="1" applyBorder="1" applyAlignment="1">
      <alignment horizontal="right" vertical="center"/>
    </xf>
    <xf numFmtId="172" fontId="8" fillId="4" borderId="72" xfId="1" applyNumberFormat="1" applyFont="1" applyFill="1" applyBorder="1" applyAlignment="1">
      <alignment vertical="center"/>
    </xf>
    <xf numFmtId="172" fontId="8" fillId="3" borderId="72" xfId="0" applyNumberFormat="1" applyFont="1" applyFill="1" applyBorder="1" applyAlignment="1">
      <alignment horizontal="center" vertical="center"/>
    </xf>
    <xf numFmtId="172" fontId="8" fillId="3" borderId="66" xfId="2" applyNumberFormat="1" applyFont="1" applyFill="1" applyBorder="1" applyAlignment="1">
      <alignment vertical="center"/>
    </xf>
    <xf numFmtId="167" fontId="8" fillId="2" borderId="73" xfId="2" applyNumberFormat="1" applyFont="1" applyFill="1" applyBorder="1" applyAlignment="1">
      <alignment horizontal="right" vertical="center"/>
    </xf>
    <xf numFmtId="49" fontId="5" fillId="2" borderId="13" xfId="1" applyNumberFormat="1" applyFont="1" applyFill="1" applyBorder="1" applyAlignment="1">
      <alignment vertical="center"/>
    </xf>
    <xf numFmtId="49" fontId="5" fillId="2" borderId="0" xfId="1" quotePrefix="1" applyNumberFormat="1" applyFont="1" applyFill="1" applyBorder="1" applyAlignment="1">
      <alignment vertical="center"/>
    </xf>
    <xf numFmtId="49" fontId="5" fillId="2" borderId="14" xfId="1" quotePrefix="1" applyNumberFormat="1" applyFont="1" applyFill="1" applyBorder="1" applyAlignment="1">
      <alignment vertical="center"/>
    </xf>
    <xf numFmtId="0" fontId="5" fillId="2" borderId="71" xfId="0" applyFont="1" applyFill="1" applyBorder="1" applyAlignment="1">
      <alignment vertical="center"/>
    </xf>
    <xf numFmtId="171" fontId="5" fillId="2" borderId="13" xfId="1" quotePrefix="1" applyNumberFormat="1" applyFont="1" applyFill="1" applyBorder="1" applyAlignment="1">
      <alignment vertical="center"/>
    </xf>
    <xf numFmtId="167" fontId="9" fillId="2" borderId="15" xfId="2" applyNumberFormat="1" applyFont="1" applyFill="1" applyBorder="1" applyAlignment="1">
      <alignment horizontal="right" vertical="center"/>
    </xf>
    <xf numFmtId="172" fontId="9" fillId="3" borderId="42" xfId="0" applyNumberFormat="1" applyFont="1" applyFill="1" applyBorder="1" applyAlignment="1">
      <alignment horizontal="right" vertical="center"/>
    </xf>
    <xf numFmtId="172" fontId="9" fillId="3" borderId="16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172" fontId="4" fillId="4" borderId="74" xfId="1" applyNumberFormat="1" applyFont="1" applyFill="1" applyBorder="1" applyAlignment="1">
      <alignment vertical="center"/>
    </xf>
    <xf numFmtId="0" fontId="4" fillId="2" borderId="75" xfId="2" applyNumberFormat="1" applyFont="1" applyFill="1" applyBorder="1" applyAlignment="1">
      <alignment horizontal="right" vertical="center"/>
    </xf>
    <xf numFmtId="172" fontId="4" fillId="3" borderId="75" xfId="0" applyNumberFormat="1" applyFont="1" applyFill="1" applyBorder="1" applyAlignment="1">
      <alignment horizontal="center" vertical="center"/>
    </xf>
    <xf numFmtId="167" fontId="4" fillId="2" borderId="75" xfId="2" applyNumberFormat="1" applyFont="1" applyFill="1" applyBorder="1" applyAlignment="1">
      <alignment horizontal="right" vertical="center"/>
    </xf>
    <xf numFmtId="167" fontId="4" fillId="2" borderId="76" xfId="2" applyNumberFormat="1" applyFont="1" applyFill="1" applyBorder="1" applyAlignment="1">
      <alignment horizontal="right" vertical="center"/>
    </xf>
    <xf numFmtId="172" fontId="4" fillId="4" borderId="51" xfId="1" applyNumberFormat="1" applyFont="1" applyFill="1" applyBorder="1" applyAlignment="1">
      <alignment vertical="center"/>
    </xf>
    <xf numFmtId="167" fontId="4" fillId="2" borderId="50" xfId="2" applyNumberFormat="1" applyFont="1" applyFill="1" applyBorder="1" applyAlignment="1">
      <alignment horizontal="right" vertical="center"/>
    </xf>
    <xf numFmtId="172" fontId="4" fillId="3" borderId="52" xfId="0" applyNumberFormat="1" applyFont="1" applyFill="1" applyBorder="1" applyAlignment="1">
      <alignment horizontal="center" vertical="center"/>
    </xf>
    <xf numFmtId="167" fontId="4" fillId="2" borderId="52" xfId="2" applyNumberFormat="1" applyFont="1" applyFill="1" applyBorder="1" applyAlignment="1">
      <alignment horizontal="right" vertical="center"/>
    </xf>
    <xf numFmtId="172" fontId="4" fillId="3" borderId="52" xfId="0" applyNumberFormat="1" applyFont="1" applyFill="1" applyBorder="1" applyAlignment="1">
      <alignment horizontal="right" vertical="center"/>
    </xf>
    <xf numFmtId="167" fontId="4" fillId="2" borderId="53" xfId="2" applyNumberFormat="1" applyFont="1" applyFill="1" applyBorder="1" applyAlignment="1">
      <alignment horizontal="right" vertical="center"/>
    </xf>
    <xf numFmtId="172" fontId="4" fillId="4" borderId="77" xfId="1" applyNumberFormat="1" applyFont="1" applyFill="1" applyBorder="1" applyAlignment="1">
      <alignment vertical="center"/>
    </xf>
    <xf numFmtId="172" fontId="4" fillId="3" borderId="77" xfId="0" applyNumberFormat="1" applyFont="1" applyFill="1" applyBorder="1" applyAlignment="1">
      <alignment horizontal="center" vertical="center"/>
    </xf>
    <xf numFmtId="172" fontId="4" fillId="3" borderId="52" xfId="2" applyNumberFormat="1" applyFont="1" applyFill="1" applyBorder="1" applyAlignment="1">
      <alignment vertical="center"/>
    </xf>
    <xf numFmtId="167" fontId="4" fillId="2" borderId="54" xfId="2" applyNumberFormat="1" applyFont="1" applyFill="1" applyBorder="1" applyAlignment="1">
      <alignment horizontal="right" vertical="center"/>
    </xf>
    <xf numFmtId="0" fontId="4" fillId="3" borderId="42" xfId="0" applyFont="1" applyFill="1" applyBorder="1" applyAlignment="1">
      <alignment horizontal="center" vertical="center"/>
    </xf>
    <xf numFmtId="167" fontId="4" fillId="2" borderId="42" xfId="2" applyNumberFormat="1" applyFont="1" applyFill="1" applyBorder="1" applyAlignment="1">
      <alignment horizontal="center" vertical="center" shrinkToFit="1"/>
    </xf>
    <xf numFmtId="167" fontId="4" fillId="2" borderId="42" xfId="2" applyNumberFormat="1" applyFont="1" applyFill="1" applyBorder="1" applyAlignment="1">
      <alignment horizontal="center" vertical="center"/>
    </xf>
    <xf numFmtId="167" fontId="4" fillId="3" borderId="42" xfId="2" applyNumberFormat="1" applyFont="1" applyFill="1" applyBorder="1" applyAlignment="1">
      <alignment horizontal="center" vertical="center" shrinkToFit="1"/>
    </xf>
    <xf numFmtId="167" fontId="4" fillId="2" borderId="44" xfId="2" applyNumberFormat="1" applyFont="1" applyFill="1" applyBorder="1" applyAlignment="1">
      <alignment horizontal="center" vertical="center" shrinkToFit="1"/>
    </xf>
    <xf numFmtId="0" fontId="10" fillId="2" borderId="87" xfId="0" applyFont="1" applyFill="1" applyBorder="1" applyAlignment="1">
      <alignment vertical="center"/>
    </xf>
    <xf numFmtId="0" fontId="6" fillId="2" borderId="50" xfId="0" applyFont="1" applyFill="1" applyBorder="1" applyAlignment="1">
      <alignment vertical="center"/>
    </xf>
    <xf numFmtId="172" fontId="5" fillId="4" borderId="51" xfId="1" applyNumberFormat="1" applyFont="1" applyFill="1" applyBorder="1" applyAlignment="1">
      <alignment vertical="center"/>
    </xf>
    <xf numFmtId="167" fontId="5" fillId="2" borderId="52" xfId="2" applyNumberFormat="1" applyFont="1" applyFill="1" applyBorder="1" applyAlignment="1">
      <alignment vertical="center"/>
    </xf>
    <xf numFmtId="172" fontId="5" fillId="3" borderId="52" xfId="0" applyNumberFormat="1" applyFont="1" applyFill="1" applyBorder="1" applyAlignment="1">
      <alignment horizontal="center" vertical="center"/>
    </xf>
    <xf numFmtId="167" fontId="5" fillId="2" borderId="52" xfId="2" applyNumberFormat="1" applyFont="1" applyFill="1" applyBorder="1" applyAlignment="1">
      <alignment horizontal="right" vertical="center"/>
    </xf>
    <xf numFmtId="167" fontId="5" fillId="2" borderId="53" xfId="2" applyNumberFormat="1" applyFont="1" applyFill="1" applyBorder="1" applyAlignment="1">
      <alignment horizontal="right" vertical="center"/>
    </xf>
    <xf numFmtId="0" fontId="5" fillId="2" borderId="50" xfId="2" applyNumberFormat="1" applyFont="1" applyFill="1" applyBorder="1" applyAlignment="1">
      <alignment horizontal="right" vertical="center"/>
    </xf>
    <xf numFmtId="172" fontId="5" fillId="3" borderId="52" xfId="1" applyNumberFormat="1" applyFont="1" applyFill="1" applyBorder="1" applyAlignment="1">
      <alignment horizontal="right" vertical="center"/>
    </xf>
    <xf numFmtId="172" fontId="5" fillId="4" borderId="77" xfId="1" applyNumberFormat="1" applyFont="1" applyFill="1" applyBorder="1" applyAlignment="1">
      <alignment vertical="center"/>
    </xf>
    <xf numFmtId="172" fontId="5" fillId="3" borderId="5" xfId="0" applyNumberFormat="1" applyFont="1" applyFill="1" applyBorder="1" applyAlignment="1">
      <alignment horizontal="center" vertical="center"/>
    </xf>
    <xf numFmtId="172" fontId="5" fillId="3" borderId="52" xfId="2" applyNumberFormat="1" applyFont="1" applyFill="1" applyBorder="1" applyAlignment="1">
      <alignment vertical="center"/>
    </xf>
    <xf numFmtId="167" fontId="5" fillId="2" borderId="54" xfId="2" applyNumberFormat="1" applyFont="1" applyFill="1" applyBorder="1" applyAlignment="1">
      <alignment vertical="center"/>
    </xf>
    <xf numFmtId="171" fontId="4" fillId="2" borderId="5" xfId="1" applyNumberFormat="1" applyFont="1" applyFill="1" applyBorder="1" applyAlignment="1">
      <alignment vertical="center"/>
    </xf>
    <xf numFmtId="0" fontId="5" fillId="2" borderId="88" xfId="0" applyFont="1" applyFill="1" applyBorder="1" applyAlignment="1">
      <alignment vertical="center"/>
    </xf>
    <xf numFmtId="0" fontId="10" fillId="2" borderId="48" xfId="0" applyFont="1" applyFill="1" applyBorder="1" applyAlignment="1">
      <alignment vertical="center"/>
    </xf>
    <xf numFmtId="0" fontId="5" fillId="2" borderId="46" xfId="2" applyNumberFormat="1" applyFont="1" applyFill="1" applyBorder="1" applyAlignment="1">
      <alignment horizontal="right" vertical="center"/>
    </xf>
    <xf numFmtId="172" fontId="5" fillId="3" borderId="46" xfId="0" applyNumberFormat="1" applyFont="1" applyFill="1" applyBorder="1" applyAlignment="1">
      <alignment horizontal="center" vertical="center"/>
    </xf>
    <xf numFmtId="172" fontId="5" fillId="3" borderId="46" xfId="1" applyNumberFormat="1" applyFont="1" applyFill="1" applyBorder="1" applyAlignment="1">
      <alignment horizontal="right" vertical="center"/>
    </xf>
    <xf numFmtId="172" fontId="5" fillId="3" borderId="0" xfId="0" applyNumberFormat="1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vertical="center"/>
    </xf>
    <xf numFmtId="172" fontId="5" fillId="3" borderId="60" xfId="0" applyNumberFormat="1" applyFont="1" applyFill="1" applyBorder="1" applyAlignment="1">
      <alignment horizontal="center" vertical="center"/>
    </xf>
    <xf numFmtId="172" fontId="5" fillId="3" borderId="60" xfId="1" applyNumberFormat="1" applyFont="1" applyFill="1" applyBorder="1" applyAlignment="1">
      <alignment horizontal="right" vertical="center"/>
    </xf>
    <xf numFmtId="172" fontId="5" fillId="3" borderId="57" xfId="0" applyNumberFormat="1" applyFont="1" applyFill="1" applyBorder="1" applyAlignment="1">
      <alignment horizontal="center" vertical="center"/>
    </xf>
    <xf numFmtId="41" fontId="5" fillId="2" borderId="0" xfId="0" applyNumberFormat="1" applyFont="1" applyFill="1" applyBorder="1" applyAlignment="1">
      <alignment vertical="center"/>
    </xf>
    <xf numFmtId="0" fontId="4" fillId="2" borderId="89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90" xfId="0" applyFont="1" applyFill="1" applyBorder="1" applyAlignment="1">
      <alignment vertical="center"/>
    </xf>
    <xf numFmtId="172" fontId="4" fillId="4" borderId="91" xfId="1" applyNumberFormat="1" applyFont="1" applyFill="1" applyBorder="1" applyAlignment="1">
      <alignment vertical="center"/>
    </xf>
    <xf numFmtId="167" fontId="4" fillId="2" borderId="92" xfId="2" applyNumberFormat="1" applyFont="1" applyFill="1" applyBorder="1" applyAlignment="1">
      <alignment horizontal="right" vertical="center"/>
    </xf>
    <xf numFmtId="172" fontId="4" fillId="3" borderId="92" xfId="0" applyNumberFormat="1" applyFont="1" applyFill="1" applyBorder="1" applyAlignment="1">
      <alignment horizontal="center" vertical="center"/>
    </xf>
    <xf numFmtId="167" fontId="4" fillId="2" borderId="93" xfId="2" applyNumberFormat="1" applyFont="1" applyFill="1" applyBorder="1" applyAlignment="1">
      <alignment horizontal="right" vertical="center"/>
    </xf>
    <xf numFmtId="167" fontId="4" fillId="2" borderId="94" xfId="2" applyNumberFormat="1" applyFont="1" applyFill="1" applyBorder="1" applyAlignment="1">
      <alignment horizontal="right" vertical="center"/>
    </xf>
    <xf numFmtId="172" fontId="4" fillId="3" borderId="92" xfId="0" applyNumberFormat="1" applyFont="1" applyFill="1" applyBorder="1" applyAlignment="1">
      <alignment horizontal="right" vertical="center"/>
    </xf>
    <xf numFmtId="172" fontId="4" fillId="4" borderId="95" xfId="1" applyNumberFormat="1" applyFont="1" applyFill="1" applyBorder="1" applyAlignment="1">
      <alignment vertical="center"/>
    </xf>
    <xf numFmtId="172" fontId="4" fillId="3" borderId="1" xfId="0" applyNumberFormat="1" applyFont="1" applyFill="1" applyBorder="1" applyAlignment="1">
      <alignment horizontal="center" vertical="center"/>
    </xf>
    <xf numFmtId="172" fontId="4" fillId="3" borderId="92" xfId="2" applyNumberFormat="1" applyFont="1" applyFill="1" applyBorder="1" applyAlignment="1">
      <alignment vertical="center"/>
    </xf>
    <xf numFmtId="167" fontId="4" fillId="2" borderId="96" xfId="2" applyNumberFormat="1" applyFont="1" applyFill="1" applyBorder="1" applyAlignment="1">
      <alignment horizontal="right" vertical="center"/>
    </xf>
    <xf numFmtId="0" fontId="4" fillId="2" borderId="9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98" xfId="0" applyFont="1" applyFill="1" applyBorder="1" applyAlignment="1">
      <alignment vertical="center"/>
    </xf>
    <xf numFmtId="172" fontId="4" fillId="4" borderId="99" xfId="1" applyNumberFormat="1" applyFont="1" applyFill="1" applyBorder="1" applyAlignment="1">
      <alignment vertical="center"/>
    </xf>
    <xf numFmtId="167" fontId="4" fillId="2" borderId="100" xfId="2" applyNumberFormat="1" applyFont="1" applyFill="1" applyBorder="1" applyAlignment="1">
      <alignment horizontal="right" vertical="center"/>
    </xf>
    <xf numFmtId="172" fontId="4" fillId="3" borderId="100" xfId="0" applyNumberFormat="1" applyFont="1" applyFill="1" applyBorder="1" applyAlignment="1">
      <alignment horizontal="center" vertical="center"/>
    </xf>
    <xf numFmtId="167" fontId="4" fillId="2" borderId="101" xfId="2" applyNumberFormat="1" applyFont="1" applyFill="1" applyBorder="1" applyAlignment="1">
      <alignment horizontal="right" vertical="center"/>
    </xf>
    <xf numFmtId="167" fontId="4" fillId="2" borderId="102" xfId="2" applyNumberFormat="1" applyFont="1" applyFill="1" applyBorder="1" applyAlignment="1">
      <alignment horizontal="right" vertical="center"/>
    </xf>
    <xf numFmtId="172" fontId="4" fillId="3" borderId="100" xfId="0" applyNumberFormat="1" applyFont="1" applyFill="1" applyBorder="1" applyAlignment="1">
      <alignment horizontal="right" vertical="center"/>
    </xf>
    <xf numFmtId="172" fontId="4" fillId="4" borderId="103" xfId="1" applyNumberFormat="1" applyFont="1" applyFill="1" applyBorder="1" applyAlignment="1">
      <alignment vertical="center"/>
    </xf>
    <xf numFmtId="172" fontId="4" fillId="3" borderId="3" xfId="0" applyNumberFormat="1" applyFont="1" applyFill="1" applyBorder="1" applyAlignment="1">
      <alignment horizontal="center" vertical="center"/>
    </xf>
    <xf numFmtId="172" fontId="4" fillId="3" borderId="100" xfId="2" applyNumberFormat="1" applyFont="1" applyFill="1" applyBorder="1" applyAlignment="1">
      <alignment vertical="center"/>
    </xf>
    <xf numFmtId="167" fontId="4" fillId="2" borderId="104" xfId="2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 shrinkToFit="1"/>
    </xf>
    <xf numFmtId="171" fontId="4" fillId="2" borderId="13" xfId="1" applyNumberFormat="1" applyFont="1" applyFill="1" applyBorder="1" applyAlignment="1">
      <alignment vertical="center"/>
    </xf>
    <xf numFmtId="172" fontId="12" fillId="2" borderId="0" xfId="1" applyNumberFormat="1" applyFont="1" applyFill="1" applyBorder="1" applyAlignment="1">
      <alignment vertical="center"/>
    </xf>
    <xf numFmtId="167" fontId="12" fillId="2" borderId="0" xfId="2" applyNumberFormat="1" applyFont="1" applyFill="1" applyBorder="1" applyAlignment="1">
      <alignment vertical="center"/>
    </xf>
    <xf numFmtId="172" fontId="12" fillId="2" borderId="0" xfId="0" applyNumberFormat="1" applyFont="1" applyFill="1" applyBorder="1" applyAlignment="1">
      <alignment horizontal="center" vertical="center"/>
    </xf>
    <xf numFmtId="167" fontId="12" fillId="2" borderId="0" xfId="2" applyNumberFormat="1" applyFont="1" applyFill="1" applyBorder="1" applyAlignment="1">
      <alignment horizontal="right" vertical="center"/>
    </xf>
    <xf numFmtId="172" fontId="12" fillId="2" borderId="0" xfId="1" applyNumberFormat="1" applyFont="1" applyFill="1" applyBorder="1" applyAlignment="1">
      <alignment horizontal="right" vertical="center"/>
    </xf>
    <xf numFmtId="172" fontId="12" fillId="2" borderId="0" xfId="2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 shrinkToFit="1"/>
    </xf>
    <xf numFmtId="171" fontId="4" fillId="2" borderId="16" xfId="1" applyNumberFormat="1" applyFont="1" applyFill="1" applyBorder="1" applyAlignment="1">
      <alignment vertical="center"/>
    </xf>
    <xf numFmtId="167" fontId="5" fillId="2" borderId="0" xfId="2" applyNumberFormat="1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167" fontId="5" fillId="2" borderId="0" xfId="2" applyNumberFormat="1" applyFont="1" applyFill="1" applyAlignment="1">
      <alignment horizontal="right" vertical="center"/>
    </xf>
    <xf numFmtId="168" fontId="5" fillId="2" borderId="0" xfId="1" applyNumberFormat="1" applyFont="1" applyFill="1" applyAlignment="1">
      <alignment vertical="center"/>
    </xf>
    <xf numFmtId="0" fontId="5" fillId="2" borderId="82" xfId="0" applyFont="1" applyFill="1" applyBorder="1" applyAlignment="1">
      <alignment vertical="center"/>
    </xf>
    <xf numFmtId="0" fontId="5" fillId="2" borderId="83" xfId="0" applyFont="1" applyFill="1" applyBorder="1" applyAlignment="1">
      <alignment vertical="center"/>
    </xf>
    <xf numFmtId="0" fontId="5" fillId="2" borderId="84" xfId="0" applyFont="1" applyFill="1" applyBorder="1" applyAlignment="1">
      <alignment vertical="center"/>
    </xf>
    <xf numFmtId="0" fontId="4" fillId="3" borderId="21" xfId="2" applyNumberFormat="1" applyFont="1" applyFill="1" applyBorder="1" applyAlignment="1">
      <alignment horizontal="center" vertical="center"/>
    </xf>
    <xf numFmtId="167" fontId="4" fillId="2" borderId="21" xfId="2" applyNumberFormat="1" applyFont="1" applyFill="1" applyBorder="1" applyAlignment="1">
      <alignment horizontal="right" vertical="center"/>
    </xf>
    <xf numFmtId="168" fontId="4" fillId="3" borderId="21" xfId="1" applyNumberFormat="1" applyFont="1" applyFill="1" applyBorder="1" applyAlignment="1">
      <alignment horizontal="center" vertical="center" shrinkToFit="1"/>
    </xf>
    <xf numFmtId="167" fontId="4" fillId="2" borderId="22" xfId="2" applyNumberFormat="1" applyFont="1" applyFill="1" applyBorder="1" applyAlignment="1">
      <alignment horizontal="center" vertical="center" shrinkToFit="1"/>
    </xf>
    <xf numFmtId="167" fontId="4" fillId="3" borderId="21" xfId="2" applyNumberFormat="1" applyFont="1" applyFill="1" applyBorder="1" applyAlignment="1">
      <alignment horizontal="center" vertical="center"/>
    </xf>
    <xf numFmtId="167" fontId="5" fillId="3" borderId="21" xfId="2" applyNumberFormat="1" applyFont="1" applyFill="1" applyBorder="1" applyAlignment="1">
      <alignment horizontal="center" vertical="center"/>
    </xf>
    <xf numFmtId="173" fontId="5" fillId="2" borderId="21" xfId="2" applyNumberFormat="1" applyFont="1" applyFill="1" applyBorder="1" applyAlignment="1">
      <alignment horizontal="right" vertical="center"/>
    </xf>
    <xf numFmtId="173" fontId="5" fillId="2" borderId="22" xfId="2" applyNumberFormat="1" applyFont="1" applyFill="1" applyBorder="1" applyAlignment="1">
      <alignment horizontal="right" vertical="center"/>
    </xf>
    <xf numFmtId="167" fontId="5" fillId="3" borderId="21" xfId="2" applyNumberFormat="1" applyFont="1" applyFill="1" applyBorder="1" applyAlignment="1">
      <alignment vertical="center"/>
    </xf>
    <xf numFmtId="167" fontId="5" fillId="3" borderId="21" xfId="2" applyNumberFormat="1" applyFont="1" applyFill="1" applyBorder="1" applyAlignment="1">
      <alignment horizontal="right" vertical="center"/>
    </xf>
    <xf numFmtId="0" fontId="5" fillId="2" borderId="10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10" fontId="5" fillId="3" borderId="52" xfId="2" applyNumberFormat="1" applyFont="1" applyFill="1" applyBorder="1" applyAlignment="1">
      <alignment horizontal="center" vertical="center"/>
    </xf>
    <xf numFmtId="174" fontId="5" fillId="2" borderId="52" xfId="2" applyNumberFormat="1" applyFont="1" applyFill="1" applyBorder="1" applyAlignment="1">
      <alignment horizontal="right" vertical="center"/>
    </xf>
    <xf numFmtId="174" fontId="5" fillId="2" borderId="53" xfId="2" applyNumberFormat="1" applyFont="1" applyFill="1" applyBorder="1" applyAlignment="1">
      <alignment horizontal="right" vertical="center"/>
    </xf>
    <xf numFmtId="10" fontId="5" fillId="3" borderId="52" xfId="1" applyNumberFormat="1" applyFont="1" applyFill="1" applyBorder="1" applyAlignment="1">
      <alignment horizontal="right" vertical="center"/>
    </xf>
    <xf numFmtId="10" fontId="8" fillId="3" borderId="52" xfId="2" applyNumberFormat="1" applyFont="1" applyFill="1" applyBorder="1" applyAlignment="1">
      <alignment horizontal="right" vertical="center"/>
    </xf>
    <xf numFmtId="167" fontId="5" fillId="3" borderId="52" xfId="2" applyNumberFormat="1" applyFont="1" applyFill="1" applyBorder="1" applyAlignment="1">
      <alignment horizontal="right" vertical="center"/>
    </xf>
    <xf numFmtId="0" fontId="5" fillId="2" borderId="0" xfId="0" quotePrefix="1" applyFont="1" applyFill="1" applyBorder="1" applyAlignment="1">
      <alignment vertical="center"/>
    </xf>
    <xf numFmtId="10" fontId="8" fillId="3" borderId="46" xfId="2" applyNumberFormat="1" applyFont="1" applyFill="1" applyBorder="1" applyAlignment="1">
      <alignment horizontal="center" vertical="center"/>
    </xf>
    <xf numFmtId="174" fontId="5" fillId="2" borderId="46" xfId="2" applyNumberFormat="1" applyFont="1" applyFill="1" applyBorder="1" applyAlignment="1">
      <alignment horizontal="right" vertical="center"/>
    </xf>
    <xf numFmtId="174" fontId="5" fillId="2" borderId="47" xfId="2" applyNumberFormat="1" applyFont="1" applyFill="1" applyBorder="1" applyAlignment="1">
      <alignment horizontal="right" vertical="center"/>
    </xf>
    <xf numFmtId="10" fontId="8" fillId="3" borderId="46" xfId="1" applyNumberFormat="1" applyFont="1" applyFill="1" applyBorder="1" applyAlignment="1">
      <alignment horizontal="right" vertical="center"/>
    </xf>
    <xf numFmtId="10" fontId="8" fillId="3" borderId="46" xfId="2" applyNumberFormat="1" applyFont="1" applyFill="1" applyBorder="1" applyAlignment="1">
      <alignment horizontal="right" vertical="center"/>
    </xf>
    <xf numFmtId="167" fontId="8" fillId="3" borderId="46" xfId="2" applyNumberFormat="1" applyFont="1" applyFill="1" applyBorder="1" applyAlignment="1">
      <alignment horizontal="right" vertical="center"/>
    </xf>
    <xf numFmtId="0" fontId="5" fillId="2" borderId="106" xfId="0" applyFont="1" applyFill="1" applyBorder="1" applyAlignment="1">
      <alignment vertical="center"/>
    </xf>
    <xf numFmtId="0" fontId="5" fillId="2" borderId="1" xfId="0" quotePrefix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90" xfId="0" applyFont="1" applyFill="1" applyBorder="1" applyAlignment="1">
      <alignment vertical="center"/>
    </xf>
    <xf numFmtId="10" fontId="8" fillId="3" borderId="92" xfId="2" applyNumberFormat="1" applyFont="1" applyFill="1" applyBorder="1" applyAlignment="1">
      <alignment horizontal="center" vertical="center"/>
    </xf>
    <xf numFmtId="174" fontId="5" fillId="2" borderId="92" xfId="2" applyNumberFormat="1" applyFont="1" applyFill="1" applyBorder="1" applyAlignment="1">
      <alignment horizontal="right" vertical="center"/>
    </xf>
    <xf numFmtId="174" fontId="5" fillId="2" borderId="93" xfId="2" applyNumberFormat="1" applyFont="1" applyFill="1" applyBorder="1" applyAlignment="1">
      <alignment horizontal="right" vertical="center"/>
    </xf>
    <xf numFmtId="10" fontId="8" fillId="3" borderId="92" xfId="1" applyNumberFormat="1" applyFont="1" applyFill="1" applyBorder="1" applyAlignment="1">
      <alignment horizontal="right" vertical="center"/>
    </xf>
    <xf numFmtId="10" fontId="8" fillId="3" borderId="92" xfId="2" applyNumberFormat="1" applyFont="1" applyFill="1" applyBorder="1" applyAlignment="1">
      <alignment horizontal="right" vertical="center"/>
    </xf>
    <xf numFmtId="167" fontId="8" fillId="3" borderId="92" xfId="2" applyNumberFormat="1" applyFont="1" applyFill="1" applyBorder="1" applyAlignment="1">
      <alignment horizontal="right" vertical="center"/>
    </xf>
    <xf numFmtId="10" fontId="8" fillId="3" borderId="42" xfId="0" applyNumberFormat="1" applyFont="1" applyFill="1" applyBorder="1" applyAlignment="1">
      <alignment horizontal="center" vertical="center"/>
    </xf>
    <xf numFmtId="174" fontId="5" fillId="2" borderId="108" xfId="2" applyNumberFormat="1" applyFont="1" applyFill="1" applyBorder="1" applyAlignment="1">
      <alignment horizontal="right" vertical="center"/>
    </xf>
    <xf numFmtId="174" fontId="5" fillId="2" borderId="109" xfId="2" applyNumberFormat="1" applyFont="1" applyFill="1" applyBorder="1" applyAlignment="1">
      <alignment horizontal="right" vertical="center"/>
    </xf>
    <xf numFmtId="10" fontId="8" fillId="3" borderId="42" xfId="1" applyNumberFormat="1" applyFont="1" applyFill="1" applyBorder="1" applyAlignment="1">
      <alignment horizontal="right" vertical="center"/>
    </xf>
    <xf numFmtId="10" fontId="8" fillId="3" borderId="42" xfId="0" applyNumberFormat="1" applyFont="1" applyFill="1" applyBorder="1" applyAlignment="1">
      <alignment horizontal="right" vertical="center"/>
    </xf>
    <xf numFmtId="167" fontId="8" fillId="3" borderId="42" xfId="2" applyNumberFormat="1" applyFont="1" applyFill="1" applyBorder="1" applyAlignment="1">
      <alignment horizontal="right" vertical="center"/>
    </xf>
    <xf numFmtId="10" fontId="5" fillId="2" borderId="0" xfId="2" applyNumberFormat="1" applyFont="1" applyFill="1" applyAlignment="1">
      <alignment vertical="center"/>
    </xf>
    <xf numFmtId="10" fontId="5" fillId="2" borderId="0" xfId="2" applyNumberFormat="1" applyFont="1" applyFill="1" applyAlignment="1">
      <alignment horizontal="center" vertical="center"/>
    </xf>
    <xf numFmtId="49" fontId="5" fillId="2" borderId="4" xfId="0" applyNumberFormat="1" applyFont="1" applyFill="1" applyBorder="1" applyAlignment="1">
      <alignment vertical="center"/>
    </xf>
    <xf numFmtId="0" fontId="5" fillId="2" borderId="5" xfId="0" quotePrefix="1" applyFont="1" applyFill="1" applyBorder="1" applyAlignment="1">
      <alignment vertical="center"/>
    </xf>
    <xf numFmtId="41" fontId="5" fillId="3" borderId="52" xfId="0" applyNumberFormat="1" applyFont="1" applyFill="1" applyBorder="1" applyAlignment="1">
      <alignment horizontal="center" vertical="center"/>
    </xf>
    <xf numFmtId="1" fontId="5" fillId="3" borderId="52" xfId="2" applyNumberFormat="1" applyFont="1" applyFill="1" applyBorder="1" applyAlignment="1">
      <alignment vertical="center"/>
    </xf>
    <xf numFmtId="168" fontId="5" fillId="3" borderId="52" xfId="1" applyNumberFormat="1" applyFont="1" applyFill="1" applyBorder="1" applyAlignment="1">
      <alignment horizontal="center" vertical="center"/>
    </xf>
    <xf numFmtId="41" fontId="5" fillId="3" borderId="92" xfId="0" applyNumberFormat="1" applyFont="1" applyFill="1" applyBorder="1" applyAlignment="1">
      <alignment horizontal="center" vertical="center"/>
    </xf>
    <xf numFmtId="167" fontId="5" fillId="2" borderId="92" xfId="2" applyNumberFormat="1" applyFont="1" applyFill="1" applyBorder="1" applyAlignment="1">
      <alignment horizontal="right" vertical="center"/>
    </xf>
    <xf numFmtId="1" fontId="5" fillId="3" borderId="92" xfId="2" applyNumberFormat="1" applyFont="1" applyFill="1" applyBorder="1" applyAlignment="1">
      <alignment vertical="center"/>
    </xf>
    <xf numFmtId="167" fontId="5" fillId="2" borderId="93" xfId="2" applyNumberFormat="1" applyFont="1" applyFill="1" applyBorder="1" applyAlignment="1">
      <alignment horizontal="right" vertical="center"/>
    </xf>
    <xf numFmtId="41" fontId="8" fillId="3" borderId="92" xfId="0" applyNumberFormat="1" applyFont="1" applyFill="1" applyBorder="1" applyAlignment="1">
      <alignment horizontal="center" vertical="center"/>
    </xf>
    <xf numFmtId="167" fontId="5" fillId="5" borderId="92" xfId="2" applyNumberFormat="1" applyFont="1" applyFill="1" applyBorder="1" applyAlignment="1">
      <alignment horizontal="right" vertical="center"/>
    </xf>
    <xf numFmtId="168" fontId="8" fillId="3" borderId="92" xfId="1" applyNumberFormat="1" applyFont="1" applyFill="1" applyBorder="1" applyAlignment="1">
      <alignment horizontal="center" vertical="center"/>
    </xf>
    <xf numFmtId="167" fontId="5" fillId="5" borderId="93" xfId="2" applyNumberFormat="1" applyFont="1" applyFill="1" applyBorder="1" applyAlignment="1">
      <alignment horizontal="right" vertical="center"/>
    </xf>
    <xf numFmtId="168" fontId="5" fillId="3" borderId="42" xfId="1" applyNumberFormat="1" applyFont="1" applyFill="1" applyBorder="1" applyAlignment="1">
      <alignment horizontal="right" vertical="center"/>
    </xf>
    <xf numFmtId="167" fontId="5" fillId="2" borderId="42" xfId="2" applyNumberFormat="1" applyFont="1" applyFill="1" applyBorder="1" applyAlignment="1">
      <alignment horizontal="right" vertical="center"/>
    </xf>
    <xf numFmtId="3" fontId="5" fillId="3" borderId="42" xfId="2" applyNumberFormat="1" applyFont="1" applyFill="1" applyBorder="1" applyAlignment="1">
      <alignment horizontal="right" vertical="center"/>
    </xf>
    <xf numFmtId="167" fontId="5" fillId="2" borderId="24" xfId="2" applyNumberFormat="1" applyFont="1" applyFill="1" applyBorder="1" applyAlignment="1">
      <alignment horizontal="right" vertical="center"/>
    </xf>
    <xf numFmtId="168" fontId="8" fillId="3" borderId="42" xfId="1" applyNumberFormat="1" applyFont="1" applyFill="1" applyBorder="1" applyAlignment="1">
      <alignment horizontal="right" vertical="center"/>
    </xf>
    <xf numFmtId="41" fontId="5" fillId="5" borderId="52" xfId="0" applyNumberFormat="1" applyFont="1" applyFill="1" applyBorder="1" applyAlignment="1">
      <alignment horizontal="center" vertical="center"/>
    </xf>
    <xf numFmtId="167" fontId="5" fillId="5" borderId="77" xfId="2" applyNumberFormat="1" applyFont="1" applyFill="1" applyBorder="1" applyAlignment="1">
      <alignment vertical="center"/>
    </xf>
    <xf numFmtId="168" fontId="5" fillId="5" borderId="52" xfId="1" applyNumberFormat="1" applyFont="1" applyFill="1" applyBorder="1" applyAlignment="1">
      <alignment vertical="center"/>
    </xf>
    <xf numFmtId="167" fontId="5" fillId="5" borderId="53" xfId="2" applyNumberFormat="1" applyFont="1" applyFill="1" applyBorder="1" applyAlignment="1">
      <alignment vertical="center"/>
    </xf>
    <xf numFmtId="41" fontId="5" fillId="3" borderId="52" xfId="0" applyNumberFormat="1" applyFont="1" applyFill="1" applyBorder="1" applyAlignment="1">
      <alignment vertical="center"/>
    </xf>
    <xf numFmtId="41" fontId="5" fillId="3" borderId="46" xfId="0" applyNumberFormat="1" applyFont="1" applyFill="1" applyBorder="1" applyAlignment="1">
      <alignment horizontal="center" vertical="center"/>
    </xf>
    <xf numFmtId="41" fontId="5" fillId="5" borderId="46" xfId="0" applyNumberFormat="1" applyFont="1" applyFill="1" applyBorder="1" applyAlignment="1">
      <alignment horizontal="center" vertical="center"/>
    </xf>
    <xf numFmtId="167" fontId="5" fillId="5" borderId="55" xfId="2" applyNumberFormat="1" applyFont="1" applyFill="1" applyBorder="1" applyAlignment="1">
      <alignment vertical="center"/>
    </xf>
    <xf numFmtId="168" fontId="5" fillId="5" borderId="46" xfId="1" applyNumberFormat="1" applyFont="1" applyFill="1" applyBorder="1" applyAlignment="1">
      <alignment vertical="center"/>
    </xf>
    <xf numFmtId="167" fontId="5" fillId="5" borderId="47" xfId="2" applyNumberFormat="1" applyFont="1" applyFill="1" applyBorder="1" applyAlignment="1">
      <alignment vertical="center"/>
    </xf>
    <xf numFmtId="41" fontId="5" fillId="3" borderId="46" xfId="0" applyNumberFormat="1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41" fontId="8" fillId="5" borderId="46" xfId="0" applyNumberFormat="1" applyFont="1" applyFill="1" applyBorder="1" applyAlignment="1">
      <alignment horizontal="center" vertical="center"/>
    </xf>
    <xf numFmtId="0" fontId="5" fillId="2" borderId="112" xfId="0" applyFont="1" applyFill="1" applyBorder="1" applyAlignment="1">
      <alignment vertical="center"/>
    </xf>
    <xf numFmtId="0" fontId="5" fillId="2" borderId="113" xfId="0" applyFont="1" applyFill="1" applyBorder="1" applyAlignment="1">
      <alignment vertical="center"/>
    </xf>
    <xf numFmtId="41" fontId="5" fillId="3" borderId="115" xfId="0" applyNumberFormat="1" applyFont="1" applyFill="1" applyBorder="1" applyAlignment="1">
      <alignment horizontal="center" vertical="center"/>
    </xf>
    <xf numFmtId="167" fontId="5" fillId="2" borderId="115" xfId="2" applyNumberFormat="1" applyFont="1" applyFill="1" applyBorder="1" applyAlignment="1">
      <alignment horizontal="right" vertical="center"/>
    </xf>
    <xf numFmtId="167" fontId="5" fillId="2" borderId="116" xfId="2" applyNumberFormat="1" applyFont="1" applyFill="1" applyBorder="1" applyAlignment="1">
      <alignment horizontal="right" vertical="center"/>
    </xf>
    <xf numFmtId="41" fontId="8" fillId="5" borderId="115" xfId="0" applyNumberFormat="1" applyFont="1" applyFill="1" applyBorder="1" applyAlignment="1">
      <alignment horizontal="center" vertical="center"/>
    </xf>
    <xf numFmtId="167" fontId="5" fillId="5" borderId="117" xfId="2" applyNumberFormat="1" applyFont="1" applyFill="1" applyBorder="1" applyAlignment="1">
      <alignment vertical="center"/>
    </xf>
    <xf numFmtId="168" fontId="5" fillId="5" borderId="115" xfId="1" applyNumberFormat="1" applyFont="1" applyFill="1" applyBorder="1" applyAlignment="1">
      <alignment vertical="center"/>
    </xf>
    <xf numFmtId="167" fontId="5" fillId="5" borderId="116" xfId="2" applyNumberFormat="1" applyFont="1" applyFill="1" applyBorder="1" applyAlignment="1">
      <alignment vertical="center"/>
    </xf>
    <xf numFmtId="41" fontId="5" fillId="3" borderId="115" xfId="0" applyNumberFormat="1" applyFont="1" applyFill="1" applyBorder="1" applyAlignment="1">
      <alignment vertical="center"/>
    </xf>
    <xf numFmtId="167" fontId="5" fillId="2" borderId="120" xfId="2" applyNumberFormat="1" applyFont="1" applyFill="1" applyBorder="1" applyAlignment="1">
      <alignment horizontal="right" vertical="center"/>
    </xf>
    <xf numFmtId="41" fontId="5" fillId="3" borderId="120" xfId="0" applyNumberFormat="1" applyFont="1" applyFill="1" applyBorder="1" applyAlignment="1">
      <alignment horizontal="center" vertical="center"/>
    </xf>
    <xf numFmtId="41" fontId="8" fillId="3" borderId="46" xfId="0" applyNumberFormat="1" applyFont="1" applyFill="1" applyBorder="1" applyAlignment="1">
      <alignment vertical="center"/>
    </xf>
    <xf numFmtId="0" fontId="5" fillId="2" borderId="123" xfId="0" applyFont="1" applyFill="1" applyBorder="1" applyAlignment="1">
      <alignment vertical="center"/>
    </xf>
    <xf numFmtId="0" fontId="5" fillId="2" borderId="124" xfId="0" applyFont="1" applyFill="1" applyBorder="1" applyAlignment="1">
      <alignment vertical="center"/>
    </xf>
    <xf numFmtId="9" fontId="5" fillId="3" borderId="126" xfId="0" applyNumberFormat="1" applyFont="1" applyFill="1" applyBorder="1" applyAlignment="1">
      <alignment horizontal="right" vertical="center"/>
    </xf>
    <xf numFmtId="174" fontId="5" fillId="2" borderId="126" xfId="2" applyNumberFormat="1" applyFont="1" applyFill="1" applyBorder="1" applyAlignment="1">
      <alignment horizontal="right" vertical="center"/>
    </xf>
    <xf numFmtId="167" fontId="5" fillId="3" borderId="126" xfId="0" applyNumberFormat="1" applyFont="1" applyFill="1" applyBorder="1" applyAlignment="1">
      <alignment horizontal="right" vertical="center"/>
    </xf>
    <xf numFmtId="174" fontId="5" fillId="2" borderId="127" xfId="2" applyNumberFormat="1" applyFont="1" applyFill="1" applyBorder="1" applyAlignment="1">
      <alignment horizontal="right" vertical="center"/>
    </xf>
    <xf numFmtId="9" fontId="5" fillId="5" borderId="126" xfId="0" applyNumberFormat="1" applyFont="1" applyFill="1" applyBorder="1" applyAlignment="1">
      <alignment horizontal="center" vertical="center"/>
    </xf>
    <xf numFmtId="167" fontId="5" fillId="5" borderId="128" xfId="2" applyNumberFormat="1" applyFont="1" applyFill="1" applyBorder="1" applyAlignment="1">
      <alignment vertical="center"/>
    </xf>
    <xf numFmtId="168" fontId="5" fillId="5" borderId="126" xfId="1" applyNumberFormat="1" applyFont="1" applyFill="1" applyBorder="1" applyAlignment="1">
      <alignment vertical="center"/>
    </xf>
    <xf numFmtId="167" fontId="5" fillId="5" borderId="127" xfId="2" applyNumberFormat="1" applyFont="1" applyFill="1" applyBorder="1" applyAlignment="1">
      <alignment vertical="center"/>
    </xf>
    <xf numFmtId="167" fontId="5" fillId="3" borderId="126" xfId="0" applyNumberFormat="1" applyFont="1" applyFill="1" applyBorder="1" applyAlignment="1">
      <alignment vertical="center"/>
    </xf>
    <xf numFmtId="167" fontId="5" fillId="2" borderId="126" xfId="2" applyNumberFormat="1" applyFont="1" applyFill="1" applyBorder="1" applyAlignment="1">
      <alignment horizontal="right" vertical="center"/>
    </xf>
    <xf numFmtId="167" fontId="5" fillId="3" borderId="126" xfId="0" applyNumberFormat="1" applyFont="1" applyFill="1" applyBorder="1" applyAlignment="1">
      <alignment horizontal="center" vertical="center"/>
    </xf>
    <xf numFmtId="167" fontId="5" fillId="2" borderId="127" xfId="2" applyNumberFormat="1" applyFont="1" applyFill="1" applyBorder="1" applyAlignment="1">
      <alignment horizontal="right" vertical="center"/>
    </xf>
    <xf numFmtId="41" fontId="5" fillId="3" borderId="130" xfId="0" applyNumberFormat="1" applyFont="1" applyFill="1" applyBorder="1" applyAlignment="1">
      <alignment horizontal="center" vertical="center"/>
    </xf>
    <xf numFmtId="167" fontId="5" fillId="2" borderId="130" xfId="2" applyNumberFormat="1" applyFont="1" applyFill="1" applyBorder="1" applyAlignment="1">
      <alignment horizontal="right" vertical="center"/>
    </xf>
    <xf numFmtId="167" fontId="5" fillId="2" borderId="131" xfId="2" applyNumberFormat="1" applyFont="1" applyFill="1" applyBorder="1" applyAlignment="1">
      <alignment horizontal="right" vertical="center"/>
    </xf>
    <xf numFmtId="41" fontId="8" fillId="5" borderId="42" xfId="0" applyNumberFormat="1" applyFont="1" applyFill="1" applyBorder="1" applyAlignment="1">
      <alignment horizontal="center" vertical="center"/>
    </xf>
    <xf numFmtId="167" fontId="5" fillId="5" borderId="43" xfId="2" applyNumberFormat="1" applyFont="1" applyFill="1" applyBorder="1" applyAlignment="1">
      <alignment vertical="center"/>
    </xf>
    <xf numFmtId="168" fontId="5" fillId="5" borderId="42" xfId="1" applyNumberFormat="1" applyFont="1" applyFill="1" applyBorder="1" applyAlignment="1">
      <alignment vertical="center"/>
    </xf>
    <xf numFmtId="167" fontId="5" fillId="5" borderId="24" xfId="2" applyNumberFormat="1" applyFont="1" applyFill="1" applyBorder="1" applyAlignment="1">
      <alignment vertical="center"/>
    </xf>
    <xf numFmtId="41" fontId="5" fillId="3" borderId="42" xfId="0" applyNumberFormat="1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41" fontId="5" fillId="3" borderId="52" xfId="0" applyNumberFormat="1" applyFont="1" applyFill="1" applyBorder="1" applyAlignment="1">
      <alignment horizontal="right" vertical="center"/>
    </xf>
    <xf numFmtId="41" fontId="5" fillId="3" borderId="46" xfId="0" applyNumberFormat="1" applyFont="1" applyFill="1" applyBorder="1" applyAlignment="1">
      <alignment horizontal="right" vertical="center"/>
    </xf>
    <xf numFmtId="41" fontId="8" fillId="3" borderId="46" xfId="0" applyNumberFormat="1" applyFont="1" applyFill="1" applyBorder="1" applyAlignment="1">
      <alignment horizontal="right" vertical="center"/>
    </xf>
    <xf numFmtId="41" fontId="8" fillId="3" borderId="92" xfId="0" applyNumberFormat="1" applyFont="1" applyFill="1" applyBorder="1" applyAlignment="1">
      <alignment horizontal="right" vertical="center"/>
    </xf>
    <xf numFmtId="167" fontId="8" fillId="2" borderId="92" xfId="2" applyNumberFormat="1" applyFont="1" applyFill="1" applyBorder="1" applyAlignment="1">
      <alignment horizontal="right" vertical="center"/>
    </xf>
    <xf numFmtId="167" fontId="8" fillId="2" borderId="93" xfId="2" applyNumberFormat="1" applyFont="1" applyFill="1" applyBorder="1" applyAlignment="1">
      <alignment horizontal="right" vertical="center"/>
    </xf>
    <xf numFmtId="0" fontId="5" fillId="2" borderId="110" xfId="0" applyFont="1" applyFill="1" applyBorder="1" applyAlignment="1">
      <alignment vertical="center"/>
    </xf>
    <xf numFmtId="0" fontId="5" fillId="2" borderId="111" xfId="0" applyFont="1" applyFill="1" applyBorder="1" applyAlignment="1">
      <alignment vertical="center"/>
    </xf>
    <xf numFmtId="41" fontId="5" fillId="3" borderId="42" xfId="0" applyNumberFormat="1" applyFont="1" applyFill="1" applyBorder="1" applyAlignment="1">
      <alignment horizontal="right" vertical="center"/>
    </xf>
    <xf numFmtId="9" fontId="5" fillId="3" borderId="21" xfId="2" applyFont="1" applyFill="1" applyBorder="1" applyAlignment="1">
      <alignment horizontal="right" vertical="center"/>
    </xf>
    <xf numFmtId="167" fontId="5" fillId="2" borderId="21" xfId="2" applyNumberFormat="1" applyFont="1" applyFill="1" applyBorder="1" applyAlignment="1">
      <alignment horizontal="right" vertical="center"/>
    </xf>
    <xf numFmtId="174" fontId="5" fillId="2" borderId="21" xfId="2" applyNumberFormat="1" applyFont="1" applyFill="1" applyBorder="1" applyAlignment="1">
      <alignment horizontal="right" vertical="center"/>
    </xf>
    <xf numFmtId="174" fontId="5" fillId="2" borderId="22" xfId="2" applyNumberFormat="1" applyFont="1" applyFill="1" applyBorder="1" applyAlignment="1">
      <alignment horizontal="right" vertical="center"/>
    </xf>
    <xf numFmtId="9" fontId="5" fillId="3" borderId="42" xfId="2" applyFont="1" applyFill="1" applyBorder="1" applyAlignment="1">
      <alignment horizontal="right" vertical="center"/>
    </xf>
    <xf numFmtId="167" fontId="5" fillId="3" borderId="42" xfId="2" applyNumberFormat="1" applyFont="1" applyFill="1" applyBorder="1" applyAlignment="1">
      <alignment horizontal="right" vertical="center"/>
    </xf>
    <xf numFmtId="0" fontId="5" fillId="6" borderId="18" xfId="0" applyFont="1" applyFill="1" applyBorder="1" applyAlignment="1">
      <alignment vertical="center"/>
    </xf>
    <xf numFmtId="0" fontId="5" fillId="6" borderId="16" xfId="0" applyFont="1" applyFill="1" applyBorder="1" applyAlignment="1">
      <alignment vertical="center"/>
    </xf>
    <xf numFmtId="175" fontId="5" fillId="3" borderId="52" xfId="0" applyNumberFormat="1" applyFont="1" applyFill="1" applyBorder="1" applyAlignment="1">
      <alignment horizontal="right" vertical="center"/>
    </xf>
    <xf numFmtId="41" fontId="5" fillId="5" borderId="52" xfId="0" applyNumberFormat="1" applyFont="1" applyFill="1" applyBorder="1" applyAlignment="1">
      <alignment horizontal="right" vertical="center"/>
    </xf>
    <xf numFmtId="167" fontId="5" fillId="5" borderId="52" xfId="2" applyNumberFormat="1" applyFont="1" applyFill="1" applyBorder="1" applyAlignment="1">
      <alignment horizontal="right" vertical="center"/>
    </xf>
    <xf numFmtId="168" fontId="5" fillId="5" borderId="52" xfId="1" applyNumberFormat="1" applyFont="1" applyFill="1" applyBorder="1" applyAlignment="1">
      <alignment horizontal="right" vertical="center"/>
    </xf>
    <xf numFmtId="167" fontId="5" fillId="5" borderId="53" xfId="2" applyNumberFormat="1" applyFont="1" applyFill="1" applyBorder="1" applyAlignment="1">
      <alignment horizontal="right" vertical="center"/>
    </xf>
    <xf numFmtId="175" fontId="5" fillId="3" borderId="46" xfId="0" applyNumberFormat="1" applyFont="1" applyFill="1" applyBorder="1" applyAlignment="1">
      <alignment horizontal="right" vertical="center"/>
    </xf>
    <xf numFmtId="41" fontId="5" fillId="5" borderId="46" xfId="0" applyNumberFormat="1" applyFont="1" applyFill="1" applyBorder="1" applyAlignment="1">
      <alignment horizontal="right" vertical="center"/>
    </xf>
    <xf numFmtId="167" fontId="5" fillId="5" borderId="46" xfId="2" applyNumberFormat="1" applyFont="1" applyFill="1" applyBorder="1" applyAlignment="1">
      <alignment horizontal="right" vertical="center"/>
    </xf>
    <xf numFmtId="168" fontId="5" fillId="5" borderId="46" xfId="1" applyNumberFormat="1" applyFont="1" applyFill="1" applyBorder="1" applyAlignment="1">
      <alignment horizontal="right" vertical="center"/>
    </xf>
    <xf numFmtId="167" fontId="5" fillId="5" borderId="47" xfId="2" applyNumberFormat="1" applyFont="1" applyFill="1" applyBorder="1" applyAlignment="1">
      <alignment horizontal="right" vertical="center"/>
    </xf>
    <xf numFmtId="41" fontId="8" fillId="5" borderId="46" xfId="0" applyNumberFormat="1" applyFont="1" applyFill="1" applyBorder="1" applyAlignment="1">
      <alignment horizontal="right" vertical="center"/>
    </xf>
    <xf numFmtId="0" fontId="4" fillId="2" borderId="111" xfId="0" applyFont="1" applyFill="1" applyBorder="1" applyAlignment="1">
      <alignment vertical="center"/>
    </xf>
    <xf numFmtId="175" fontId="4" fillId="3" borderId="108" xfId="1" applyNumberFormat="1" applyFont="1" applyFill="1" applyBorder="1" applyAlignment="1">
      <alignment horizontal="right" vertical="center"/>
    </xf>
    <xf numFmtId="9" fontId="4" fillId="2" borderId="108" xfId="2" applyFont="1" applyFill="1" applyBorder="1" applyAlignment="1">
      <alignment horizontal="right" vertical="center"/>
    </xf>
    <xf numFmtId="9" fontId="4" fillId="2" borderId="109" xfId="2" applyFont="1" applyFill="1" applyBorder="1" applyAlignment="1">
      <alignment horizontal="right" vertical="center"/>
    </xf>
    <xf numFmtId="41" fontId="4" fillId="5" borderId="108" xfId="1" applyNumberFormat="1" applyFont="1" applyFill="1" applyBorder="1" applyAlignment="1">
      <alignment horizontal="right" vertical="center"/>
    </xf>
    <xf numFmtId="167" fontId="4" fillId="5" borderId="108" xfId="2" applyNumberFormat="1" applyFont="1" applyFill="1" applyBorder="1" applyAlignment="1">
      <alignment horizontal="right" vertical="center"/>
    </xf>
    <xf numFmtId="168" fontId="4" fillId="5" borderId="108" xfId="1" applyNumberFormat="1" applyFont="1" applyFill="1" applyBorder="1" applyAlignment="1">
      <alignment horizontal="right" vertical="center"/>
    </xf>
    <xf numFmtId="167" fontId="4" fillId="5" borderId="109" xfId="2" applyNumberFormat="1" applyFont="1" applyFill="1" applyBorder="1" applyAlignment="1">
      <alignment horizontal="right" vertical="center"/>
    </xf>
    <xf numFmtId="167" fontId="4" fillId="2" borderId="115" xfId="2" applyNumberFormat="1" applyFont="1" applyFill="1" applyBorder="1" applyAlignment="1">
      <alignment horizontal="right" vertical="center"/>
    </xf>
    <xf numFmtId="167" fontId="4" fillId="2" borderId="116" xfId="2" applyNumberFormat="1" applyFont="1" applyFill="1" applyBorder="1" applyAlignment="1">
      <alignment horizontal="right" vertical="center"/>
    </xf>
    <xf numFmtId="0" fontId="5" fillId="6" borderId="121" xfId="0" applyFont="1" applyFill="1" applyBorder="1" applyAlignment="1">
      <alignment vertical="center"/>
    </xf>
    <xf numFmtId="0" fontId="5" fillId="6" borderId="122" xfId="0" applyFont="1" applyFill="1" applyBorder="1" applyAlignment="1">
      <alignment vertical="center"/>
    </xf>
    <xf numFmtId="3" fontId="5" fillId="3" borderId="120" xfId="1" applyNumberFormat="1" applyFont="1" applyFill="1" applyBorder="1" applyAlignment="1">
      <alignment horizontal="right" vertical="center"/>
    </xf>
    <xf numFmtId="9" fontId="5" fillId="2" borderId="120" xfId="2" applyFont="1" applyFill="1" applyBorder="1" applyAlignment="1">
      <alignment horizontal="right" vertical="center"/>
    </xf>
    <xf numFmtId="9" fontId="5" fillId="2" borderId="134" xfId="2" applyFont="1" applyFill="1" applyBorder="1" applyAlignment="1">
      <alignment horizontal="right" vertical="center"/>
    </xf>
    <xf numFmtId="41" fontId="5" fillId="5" borderId="121" xfId="1" applyNumberFormat="1" applyFont="1" applyFill="1" applyBorder="1" applyAlignment="1">
      <alignment horizontal="right" vertical="center"/>
    </xf>
    <xf numFmtId="41" fontId="5" fillId="5" borderId="122" xfId="1" applyNumberFormat="1" applyFont="1" applyFill="1" applyBorder="1" applyAlignment="1">
      <alignment horizontal="right" vertical="center"/>
    </xf>
    <xf numFmtId="41" fontId="5" fillId="5" borderId="119" xfId="1" applyNumberFormat="1" applyFont="1" applyFill="1" applyBorder="1" applyAlignment="1">
      <alignment horizontal="right" vertical="center"/>
    </xf>
    <xf numFmtId="167" fontId="5" fillId="5" borderId="119" xfId="2" applyNumberFormat="1" applyFont="1" applyFill="1" applyBorder="1" applyAlignment="1">
      <alignment horizontal="right" vertical="center"/>
    </xf>
    <xf numFmtId="168" fontId="5" fillId="5" borderId="119" xfId="1" applyNumberFormat="1" applyFont="1" applyFill="1" applyBorder="1" applyAlignment="1">
      <alignment horizontal="right" vertical="center"/>
    </xf>
    <xf numFmtId="167" fontId="5" fillId="5" borderId="135" xfId="2" applyNumberFormat="1" applyFont="1" applyFill="1" applyBorder="1" applyAlignment="1">
      <alignment horizontal="right" vertical="center"/>
    </xf>
    <xf numFmtId="3" fontId="5" fillId="3" borderId="119" xfId="1" applyNumberFormat="1" applyFont="1" applyFill="1" applyBorder="1" applyAlignment="1">
      <alignment horizontal="right" vertical="center"/>
    </xf>
    <xf numFmtId="167" fontId="5" fillId="2" borderId="119" xfId="2" applyNumberFormat="1" applyFont="1" applyFill="1" applyBorder="1" applyAlignment="1">
      <alignment horizontal="right" vertical="center"/>
    </xf>
    <xf numFmtId="167" fontId="5" fillId="2" borderId="135" xfId="2" applyNumberFormat="1" applyFont="1" applyFill="1" applyBorder="1" applyAlignment="1">
      <alignment horizontal="right" vertical="center"/>
    </xf>
    <xf numFmtId="175" fontId="5" fillId="2" borderId="0" xfId="0" applyNumberFormat="1" applyFont="1" applyFill="1" applyBorder="1" applyAlignment="1">
      <alignment vertical="center"/>
    </xf>
    <xf numFmtId="3" fontId="5" fillId="3" borderId="130" xfId="1" applyNumberFormat="1" applyFont="1" applyFill="1" applyBorder="1" applyAlignment="1">
      <alignment horizontal="right" vertical="center"/>
    </xf>
    <xf numFmtId="9" fontId="5" fillId="2" borderId="130" xfId="2" applyFont="1" applyFill="1" applyBorder="1" applyAlignment="1">
      <alignment horizontal="right" vertical="center"/>
    </xf>
    <xf numFmtId="9" fontId="5" fillId="2" borderId="131" xfId="2" applyFont="1" applyFill="1" applyBorder="1" applyAlignment="1">
      <alignment horizontal="right" vertical="center"/>
    </xf>
    <xf numFmtId="41" fontId="5" fillId="5" borderId="42" xfId="1" applyNumberFormat="1" applyFont="1" applyFill="1" applyBorder="1" applyAlignment="1">
      <alignment horizontal="right" vertical="center"/>
    </xf>
    <xf numFmtId="167" fontId="5" fillId="5" borderId="42" xfId="2" applyNumberFormat="1" applyFont="1" applyFill="1" applyBorder="1" applyAlignment="1">
      <alignment horizontal="right" vertical="center"/>
    </xf>
    <xf numFmtId="168" fontId="5" fillId="5" borderId="42" xfId="1" applyNumberFormat="1" applyFont="1" applyFill="1" applyBorder="1" applyAlignment="1">
      <alignment horizontal="right" vertical="center"/>
    </xf>
    <xf numFmtId="167" fontId="5" fillId="5" borderId="24" xfId="2" applyNumberFormat="1" applyFont="1" applyFill="1" applyBorder="1" applyAlignment="1">
      <alignment horizontal="right" vertical="center"/>
    </xf>
    <xf numFmtId="3" fontId="5" fillId="3" borderId="42" xfId="1" applyNumberFormat="1" applyFont="1" applyFill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168" fontId="20" fillId="2" borderId="0" xfId="1" applyNumberFormat="1" applyFont="1" applyFill="1" applyAlignment="1">
      <alignment vertical="center"/>
    </xf>
    <xf numFmtId="175" fontId="5" fillId="2" borderId="0" xfId="0" applyNumberFormat="1" applyFont="1" applyFill="1" applyAlignment="1">
      <alignment vertical="center"/>
    </xf>
    <xf numFmtId="175" fontId="5" fillId="2" borderId="136" xfId="0" applyNumberFormat="1" applyFont="1" applyFill="1" applyBorder="1" applyAlignment="1">
      <alignment vertical="center"/>
    </xf>
    <xf numFmtId="175" fontId="5" fillId="3" borderId="136" xfId="0" applyNumberFormat="1" applyFont="1" applyFill="1" applyBorder="1" applyAlignment="1">
      <alignment vertical="center"/>
    </xf>
    <xf numFmtId="175" fontId="5" fillId="7" borderId="136" xfId="0" applyNumberFormat="1" applyFont="1" applyFill="1" applyBorder="1" applyAlignment="1">
      <alignment vertical="center"/>
    </xf>
    <xf numFmtId="0" fontId="5" fillId="2" borderId="137" xfId="0" applyFont="1" applyFill="1" applyBorder="1" applyAlignment="1">
      <alignment vertical="center"/>
    </xf>
    <xf numFmtId="175" fontId="5" fillId="2" borderId="137" xfId="0" applyNumberFormat="1" applyFont="1" applyFill="1" applyBorder="1" applyAlignment="1">
      <alignment vertical="center"/>
    </xf>
    <xf numFmtId="167" fontId="5" fillId="2" borderId="137" xfId="2" applyNumberFormat="1" applyFont="1" applyFill="1" applyBorder="1" applyAlignment="1">
      <alignment vertical="center"/>
    </xf>
    <xf numFmtId="167" fontId="5" fillId="2" borderId="137" xfId="2" applyNumberFormat="1" applyFont="1" applyFill="1" applyBorder="1" applyAlignment="1">
      <alignment horizontal="right" vertical="center"/>
    </xf>
    <xf numFmtId="172" fontId="5" fillId="2" borderId="0" xfId="0" applyNumberFormat="1" applyFont="1" applyFill="1" applyAlignment="1">
      <alignment vertical="center"/>
    </xf>
    <xf numFmtId="167" fontId="21" fillId="2" borderId="0" xfId="2" applyNumberFormat="1" applyFont="1" applyFill="1" applyAlignment="1">
      <alignment horizontal="right" vertical="center"/>
    </xf>
    <xf numFmtId="168" fontId="5" fillId="2" borderId="136" xfId="1" applyNumberFormat="1" applyFont="1" applyFill="1" applyBorder="1" applyAlignment="1">
      <alignment vertical="center"/>
    </xf>
    <xf numFmtId="176" fontId="5" fillId="2" borderId="0" xfId="0" applyNumberFormat="1" applyFont="1" applyFill="1" applyAlignment="1">
      <alignment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1" applyNumberFormat="1" applyFont="1" applyFill="1" applyAlignment="1">
      <alignment vertical="center"/>
    </xf>
    <xf numFmtId="0" fontId="5" fillId="2" borderId="0" xfId="2" applyNumberFormat="1" applyFont="1" applyFill="1" applyAlignment="1">
      <alignment vertical="center"/>
    </xf>
    <xf numFmtId="168" fontId="22" fillId="0" borderId="0" xfId="1" applyNumberFormat="1" applyFont="1" applyFill="1" applyAlignment="1"/>
    <xf numFmtId="168" fontId="23" fillId="0" borderId="0" xfId="1" applyNumberFormat="1" applyFont="1" applyFill="1" applyAlignment="1"/>
    <xf numFmtId="175" fontId="23" fillId="0" borderId="0" xfId="1" applyNumberFormat="1" applyFont="1" applyFill="1" applyAlignment="1"/>
    <xf numFmtId="168" fontId="24" fillId="0" borderId="0" xfId="1" applyNumberFormat="1" applyFont="1" applyFill="1" applyAlignment="1"/>
    <xf numFmtId="168" fontId="2" fillId="8" borderId="0" xfId="3" applyNumberFormat="1" applyFont="1" applyFill="1" applyAlignment="1">
      <alignment horizontal="center"/>
    </xf>
    <xf numFmtId="168" fontId="25" fillId="0" borderId="0" xfId="1" applyNumberFormat="1" applyFont="1" applyFill="1"/>
    <xf numFmtId="0" fontId="0" fillId="0" borderId="0" xfId="0" applyAlignment="1"/>
    <xf numFmtId="0" fontId="27" fillId="10" borderId="0" xfId="0" applyFont="1" applyFill="1"/>
    <xf numFmtId="168" fontId="28" fillId="0" borderId="0" xfId="1" applyNumberFormat="1" applyFont="1" applyFill="1" applyAlignment="1"/>
    <xf numFmtId="0" fontId="29" fillId="8" borderId="0" xfId="0" applyFont="1" applyFill="1" applyAlignment="1">
      <alignment horizontal="right"/>
    </xf>
    <xf numFmtId="168" fontId="30" fillId="0" borderId="0" xfId="1" applyNumberFormat="1" applyFont="1" applyFill="1" applyAlignment="1"/>
    <xf numFmtId="168" fontId="30" fillId="0" borderId="141" xfId="1" applyNumberFormat="1" applyFont="1" applyFill="1" applyBorder="1" applyAlignment="1"/>
    <xf numFmtId="168" fontId="30" fillId="0" borderId="78" xfId="1" applyNumberFormat="1" applyFont="1" applyFill="1" applyBorder="1" applyAlignment="1"/>
    <xf numFmtId="168" fontId="30" fillId="0" borderId="8" xfId="1" applyNumberFormat="1" applyFont="1" applyFill="1" applyBorder="1" applyAlignment="1"/>
    <xf numFmtId="168" fontId="30" fillId="0" borderId="139" xfId="1" applyNumberFormat="1" applyFont="1" applyFill="1" applyBorder="1" applyAlignment="1"/>
    <xf numFmtId="168" fontId="31" fillId="0" borderId="139" xfId="1" applyNumberFormat="1" applyFont="1" applyFill="1" applyBorder="1" applyAlignment="1">
      <alignment horizontal="center" wrapText="1"/>
    </xf>
    <xf numFmtId="168" fontId="31" fillId="0" borderId="0" xfId="1" applyNumberFormat="1" applyFont="1" applyFill="1" applyBorder="1" applyAlignment="1">
      <alignment horizontal="center" wrapText="1"/>
    </xf>
    <xf numFmtId="168" fontId="30" fillId="0" borderId="12" xfId="1" applyNumberFormat="1" applyFont="1" applyFill="1" applyBorder="1" applyAlignment="1"/>
    <xf numFmtId="168" fontId="30" fillId="0" borderId="0" xfId="1" applyNumberFormat="1" applyFont="1" applyFill="1" applyBorder="1" applyAlignment="1"/>
    <xf numFmtId="177" fontId="31" fillId="0" borderId="142" xfId="1" applyNumberFormat="1" applyFont="1" applyFill="1" applyBorder="1" applyAlignment="1">
      <alignment horizontal="center"/>
    </xf>
    <xf numFmtId="177" fontId="31" fillId="0" borderId="143" xfId="1" applyNumberFormat="1" applyFont="1" applyFill="1" applyBorder="1" applyAlignment="1">
      <alignment horizontal="center"/>
    </xf>
    <xf numFmtId="168" fontId="31" fillId="11" borderId="144" xfId="1" applyNumberFormat="1" applyFont="1" applyFill="1" applyBorder="1" applyAlignment="1">
      <alignment horizontal="center"/>
    </xf>
    <xf numFmtId="168" fontId="31" fillId="0" borderId="143" xfId="1" applyNumberFormat="1" applyFont="1" applyFill="1" applyBorder="1" applyAlignment="1"/>
    <xf numFmtId="168" fontId="31" fillId="0" borderId="81" xfId="1" applyNumberFormat="1" applyFont="1" applyFill="1" applyBorder="1" applyAlignment="1"/>
    <xf numFmtId="168" fontId="31" fillId="0" borderId="0" xfId="1" applyNumberFormat="1" applyFont="1" applyFill="1" applyBorder="1" applyAlignment="1">
      <alignment horizontal="center"/>
    </xf>
    <xf numFmtId="168" fontId="31" fillId="12" borderId="86" xfId="1" applyNumberFormat="1" applyFont="1" applyFill="1" applyBorder="1" applyAlignment="1">
      <alignment horizontal="center"/>
    </xf>
    <xf numFmtId="168" fontId="31" fillId="12" borderId="145" xfId="1" applyNumberFormat="1" applyFont="1" applyFill="1" applyBorder="1" applyAlignment="1">
      <alignment horizontal="center"/>
    </xf>
    <xf numFmtId="168" fontId="31" fillId="12" borderId="146" xfId="1" applyNumberFormat="1" applyFont="1" applyFill="1" applyBorder="1" applyAlignment="1">
      <alignment horizontal="center"/>
    </xf>
    <xf numFmtId="168" fontId="31" fillId="0" borderId="141" xfId="1" applyNumberFormat="1" applyFont="1" applyFill="1" applyBorder="1" applyAlignment="1">
      <alignment horizontal="center" wrapText="1"/>
    </xf>
    <xf numFmtId="168" fontId="31" fillId="13" borderId="146" xfId="1" applyNumberFormat="1" applyFont="1" applyFill="1" applyBorder="1" applyAlignment="1">
      <alignment horizontal="center"/>
    </xf>
    <xf numFmtId="168" fontId="31" fillId="13" borderId="146" xfId="1" applyNumberFormat="1" applyFont="1" applyFill="1" applyBorder="1" applyAlignment="1">
      <alignment horizontal="center" wrapText="1"/>
    </xf>
    <xf numFmtId="177" fontId="31" fillId="0" borderId="81" xfId="1" applyNumberFormat="1" applyFont="1" applyFill="1" applyBorder="1" applyAlignment="1">
      <alignment horizontal="center"/>
    </xf>
    <xf numFmtId="177" fontId="31" fillId="0" borderId="146" xfId="1" applyNumberFormat="1" applyFont="1" applyFill="1" applyBorder="1" applyAlignment="1">
      <alignment horizontal="center"/>
    </xf>
    <xf numFmtId="168" fontId="30" fillId="0" borderId="147" xfId="1" applyNumberFormat="1" applyFont="1" applyFill="1" applyBorder="1" applyAlignment="1"/>
    <xf numFmtId="168" fontId="30" fillId="0" borderId="148" xfId="1" applyNumberFormat="1" applyFont="1" applyFill="1" applyBorder="1" applyAlignment="1">
      <alignment horizontal="center"/>
    </xf>
    <xf numFmtId="168" fontId="30" fillId="0" borderId="14" xfId="1" applyNumberFormat="1" applyFont="1" applyFill="1" applyBorder="1" applyAlignment="1">
      <alignment horizontal="center"/>
    </xf>
    <xf numFmtId="175" fontId="23" fillId="0" borderId="0" xfId="1" applyNumberFormat="1" applyFont="1" applyFill="1" applyBorder="1" applyAlignment="1"/>
    <xf numFmtId="168" fontId="30" fillId="0" borderId="149" xfId="1" applyNumberFormat="1" applyFont="1" applyFill="1" applyBorder="1" applyAlignment="1">
      <alignment horizontal="center"/>
    </xf>
    <xf numFmtId="168" fontId="30" fillId="0" borderId="150" xfId="1" applyNumberFormat="1" applyFont="1" applyFill="1" applyBorder="1" applyAlignment="1">
      <alignment horizontal="center"/>
    </xf>
    <xf numFmtId="168" fontId="30" fillId="0" borderId="13" xfId="1" applyNumberFormat="1" applyFont="1" applyFill="1" applyBorder="1" applyAlignment="1">
      <alignment horizontal="center"/>
    </xf>
    <xf numFmtId="168" fontId="30" fillId="11" borderId="150" xfId="1" applyNumberFormat="1" applyFont="1" applyFill="1" applyBorder="1" applyAlignment="1">
      <alignment horizontal="center"/>
    </xf>
    <xf numFmtId="168" fontId="30" fillId="0" borderId="0" xfId="1" applyNumberFormat="1" applyFont="1" applyFill="1" applyBorder="1" applyAlignment="1">
      <alignment horizontal="center"/>
    </xf>
    <xf numFmtId="168" fontId="31" fillId="0" borderId="149" xfId="1" applyNumberFormat="1" applyFont="1" applyFill="1" applyBorder="1" applyAlignment="1">
      <alignment horizontal="center"/>
    </xf>
    <xf numFmtId="168" fontId="31" fillId="0" borderId="4" xfId="1" applyNumberFormat="1" applyFont="1" applyFill="1" applyBorder="1" applyAlignment="1">
      <alignment horizontal="center"/>
    </xf>
    <xf numFmtId="168" fontId="31" fillId="0" borderId="151" xfId="1" applyNumberFormat="1" applyFont="1" applyFill="1" applyBorder="1" applyAlignment="1">
      <alignment horizontal="center"/>
    </xf>
    <xf numFmtId="168" fontId="30" fillId="12" borderId="12" xfId="1" applyNumberFormat="1" applyFont="1" applyFill="1" applyBorder="1" applyAlignment="1">
      <alignment horizontal="center"/>
    </xf>
    <xf numFmtId="175" fontId="30" fillId="12" borderId="152" xfId="1" applyNumberFormat="1" applyFont="1" applyFill="1" applyBorder="1" applyAlignment="1">
      <alignment horizontal="center"/>
    </xf>
    <xf numFmtId="168" fontId="30" fillId="0" borderId="153" xfId="1" applyNumberFormat="1" applyFont="1" applyFill="1" applyBorder="1" applyAlignment="1">
      <alignment horizontal="center"/>
    </xf>
    <xf numFmtId="175" fontId="30" fillId="0" borderId="150" xfId="1" applyNumberFormat="1" applyFont="1" applyFill="1" applyBorder="1" applyAlignment="1">
      <alignment horizontal="center"/>
    </xf>
    <xf numFmtId="168" fontId="30" fillId="0" borderId="4" xfId="1" applyNumberFormat="1" applyFont="1" applyFill="1" applyBorder="1" applyAlignment="1">
      <alignment horizontal="center"/>
    </xf>
    <xf numFmtId="175" fontId="30" fillId="13" borderId="152" xfId="1" applyNumberFormat="1" applyFont="1" applyFill="1" applyBorder="1" applyAlignment="1">
      <alignment horizontal="center"/>
    </xf>
    <xf numFmtId="175" fontId="23" fillId="0" borderId="150" xfId="1" applyNumberFormat="1" applyFont="1" applyFill="1" applyBorder="1" applyAlignment="1"/>
    <xf numFmtId="168" fontId="30" fillId="0" borderId="147" xfId="1" applyNumberFormat="1" applyFont="1" applyFill="1" applyBorder="1" applyAlignment="1">
      <alignment horizontal="center"/>
    </xf>
    <xf numFmtId="175" fontId="30" fillId="11" borderId="150" xfId="1" applyNumberFormat="1" applyFont="1" applyFill="1" applyBorder="1" applyAlignment="1">
      <alignment horizontal="center"/>
    </xf>
    <xf numFmtId="168" fontId="30" fillId="0" borderId="154" xfId="1" applyNumberFormat="1" applyFont="1" applyFill="1" applyBorder="1" applyAlignment="1">
      <alignment horizontal="center"/>
    </xf>
    <xf numFmtId="168" fontId="33" fillId="0" borderId="13" xfId="1" applyNumberFormat="1" applyFont="1" applyFill="1" applyBorder="1" applyAlignment="1">
      <alignment horizontal="center"/>
    </xf>
    <xf numFmtId="168" fontId="33" fillId="0" borderId="152" xfId="1" applyNumberFormat="1" applyFont="1" applyFill="1" applyBorder="1" applyAlignment="1">
      <alignment horizontal="center"/>
    </xf>
    <xf numFmtId="168" fontId="33" fillId="0" borderId="0" xfId="1" applyNumberFormat="1" applyFont="1" applyFill="1" applyBorder="1" applyAlignment="1">
      <alignment horizontal="center"/>
    </xf>
    <xf numFmtId="168" fontId="30" fillId="12" borderId="97" xfId="1" applyNumberFormat="1" applyFont="1" applyFill="1" applyBorder="1" applyAlignment="1">
      <alignment horizontal="center"/>
    </xf>
    <xf numFmtId="175" fontId="30" fillId="12" borderId="155" xfId="1" applyNumberFormat="1" applyFont="1" applyFill="1" applyBorder="1" applyAlignment="1">
      <alignment horizontal="center"/>
    </xf>
    <xf numFmtId="168" fontId="30" fillId="0" borderId="97" xfId="1" applyNumberFormat="1" applyFont="1" applyFill="1" applyBorder="1" applyAlignment="1">
      <alignment horizontal="center"/>
    </xf>
    <xf numFmtId="175" fontId="30" fillId="0" borderId="154" xfId="1" applyNumberFormat="1" applyFont="1" applyFill="1" applyBorder="1" applyAlignment="1">
      <alignment horizontal="center"/>
    </xf>
    <xf numFmtId="168" fontId="30" fillId="0" borderId="156" xfId="1" applyNumberFormat="1" applyFont="1" applyFill="1" applyBorder="1" applyAlignment="1"/>
    <xf numFmtId="168" fontId="30" fillId="0" borderId="156" xfId="1" applyNumberFormat="1" applyFont="1" applyFill="1" applyBorder="1" applyAlignment="1">
      <alignment horizontal="right"/>
    </xf>
    <xf numFmtId="168" fontId="30" fillId="0" borderId="154" xfId="1" applyNumberFormat="1" applyFont="1" applyFill="1" applyBorder="1" applyAlignment="1"/>
    <xf numFmtId="168" fontId="30" fillId="0" borderId="156" xfId="1" applyNumberFormat="1" applyFont="1" applyFill="1" applyBorder="1" applyAlignment="1">
      <alignment horizontal="center"/>
    </xf>
    <xf numFmtId="175" fontId="30" fillId="13" borderId="155" xfId="1" applyNumberFormat="1" applyFont="1" applyFill="1" applyBorder="1" applyAlignment="1">
      <alignment horizontal="center"/>
    </xf>
    <xf numFmtId="168" fontId="30" fillId="0" borderId="157" xfId="1" applyNumberFormat="1" applyFont="1" applyFill="1" applyBorder="1" applyAlignment="1">
      <alignment horizontal="center"/>
    </xf>
    <xf numFmtId="168" fontId="30" fillId="0" borderId="3" xfId="1" applyNumberFormat="1" applyFont="1" applyFill="1" applyBorder="1" applyAlignment="1"/>
    <xf numFmtId="175" fontId="30" fillId="0" borderId="158" xfId="1" applyNumberFormat="1" applyFont="1" applyFill="1" applyBorder="1" applyAlignment="1">
      <alignment horizontal="center"/>
    </xf>
    <xf numFmtId="168" fontId="30" fillId="0" borderId="11" xfId="1" applyNumberFormat="1" applyFont="1" applyFill="1" applyBorder="1" applyAlignment="1"/>
    <xf numFmtId="175" fontId="30" fillId="0" borderId="159" xfId="1" applyNumberFormat="1" applyFont="1" applyFill="1" applyBorder="1" applyAlignment="1"/>
    <xf numFmtId="175" fontId="30" fillId="0" borderId="8" xfId="1" applyNumberFormat="1" applyFont="1" applyFill="1" applyBorder="1" applyAlignment="1"/>
    <xf numFmtId="175" fontId="30" fillId="0" borderId="160" xfId="1" applyNumberFormat="1" applyFont="1" applyFill="1" applyBorder="1" applyAlignment="1"/>
    <xf numFmtId="168" fontId="30" fillId="0" borderId="10" xfId="1" applyNumberFormat="1" applyFont="1" applyFill="1" applyBorder="1" applyAlignment="1"/>
    <xf numFmtId="168" fontId="30" fillId="0" borderId="160" xfId="1" applyNumberFormat="1" applyFont="1" applyFill="1" applyBorder="1" applyAlignment="1"/>
    <xf numFmtId="168" fontId="33" fillId="0" borderId="160" xfId="1" applyNumberFormat="1" applyFont="1" applyFill="1" applyBorder="1" applyAlignment="1"/>
    <xf numFmtId="168" fontId="30" fillId="11" borderId="160" xfId="1" applyNumberFormat="1" applyFont="1" applyFill="1" applyBorder="1" applyAlignment="1"/>
    <xf numFmtId="168" fontId="33" fillId="11" borderId="160" xfId="1" applyNumberFormat="1" applyFont="1" applyFill="1" applyBorder="1" applyAlignment="1"/>
    <xf numFmtId="178" fontId="30" fillId="0" borderId="160" xfId="1" applyNumberFormat="1" applyFont="1" applyFill="1" applyBorder="1" applyAlignment="1"/>
    <xf numFmtId="178" fontId="30" fillId="0" borderId="10" xfId="1" applyNumberFormat="1" applyFont="1" applyFill="1" applyBorder="1" applyAlignment="1"/>
    <xf numFmtId="178" fontId="30" fillId="0" borderId="161" xfId="1" applyNumberFormat="1" applyFont="1" applyFill="1" applyBorder="1" applyAlignment="1"/>
    <xf numFmtId="178" fontId="30" fillId="0" borderId="0" xfId="1" applyNumberFormat="1" applyFont="1" applyFill="1" applyBorder="1" applyAlignment="1"/>
    <xf numFmtId="175" fontId="30" fillId="12" borderId="159" xfId="1" applyNumberFormat="1" applyFont="1" applyFill="1" applyBorder="1"/>
    <xf numFmtId="175" fontId="30" fillId="12" borderId="161" xfId="1" applyNumberFormat="1" applyFont="1" applyFill="1" applyBorder="1"/>
    <xf numFmtId="175" fontId="30" fillId="0" borderId="12" xfId="1" applyNumberFormat="1" applyFont="1" applyFill="1" applyBorder="1" applyAlignment="1"/>
    <xf numFmtId="168" fontId="30" fillId="0" borderId="13" xfId="1" applyNumberFormat="1" applyFont="1" applyFill="1" applyBorder="1" applyAlignment="1"/>
    <xf numFmtId="168" fontId="33" fillId="0" borderId="150" xfId="1" applyNumberFormat="1" applyFont="1" applyFill="1" applyBorder="1" applyAlignment="1"/>
    <xf numFmtId="168" fontId="33" fillId="0" borderId="13" xfId="1" applyNumberFormat="1" applyFont="1" applyFill="1" applyBorder="1" applyAlignment="1"/>
    <xf numFmtId="175" fontId="30" fillId="13" borderId="152" xfId="1" applyNumberFormat="1" applyFont="1" applyFill="1" applyBorder="1" applyAlignment="1"/>
    <xf numFmtId="175" fontId="30" fillId="0" borderId="148" xfId="1" applyNumberFormat="1" applyFont="1" applyFill="1" applyBorder="1" applyAlignment="1"/>
    <xf numFmtId="168" fontId="30" fillId="0" borderId="150" xfId="1" applyNumberFormat="1" applyFont="1" applyFill="1" applyBorder="1" applyAlignment="1"/>
    <xf numFmtId="168" fontId="30" fillId="0" borderId="161" xfId="1" applyNumberFormat="1" applyFont="1" applyFill="1" applyBorder="1" applyAlignment="1"/>
    <xf numFmtId="175" fontId="27" fillId="10" borderId="0" xfId="0" applyNumberFormat="1" applyFont="1" applyFill="1"/>
    <xf numFmtId="175" fontId="30" fillId="0" borderId="0" xfId="1" applyNumberFormat="1" applyFont="1" applyFill="1" applyBorder="1" applyAlignment="1"/>
    <xf numFmtId="175" fontId="30" fillId="0" borderId="150" xfId="1" applyNumberFormat="1" applyFont="1" applyFill="1" applyBorder="1" applyAlignment="1"/>
    <xf numFmtId="168" fontId="30" fillId="11" borderId="150" xfId="1" applyNumberFormat="1" applyFont="1" applyFill="1" applyBorder="1" applyAlignment="1"/>
    <xf numFmtId="168" fontId="33" fillId="11" borderId="13" xfId="1" applyNumberFormat="1" applyFont="1" applyFill="1" applyBorder="1" applyAlignment="1"/>
    <xf numFmtId="178" fontId="30" fillId="0" borderId="13" xfId="1" applyNumberFormat="1" applyFont="1" applyFill="1" applyBorder="1" applyAlignment="1"/>
    <xf numFmtId="178" fontId="30" fillId="0" borderId="150" xfId="1" applyNumberFormat="1" applyFont="1" applyFill="1" applyBorder="1" applyAlignment="1"/>
    <xf numFmtId="178" fontId="30" fillId="0" borderId="152" xfId="1" applyNumberFormat="1" applyFont="1" applyFill="1" applyBorder="1" applyAlignment="1"/>
    <xf numFmtId="175" fontId="30" fillId="12" borderId="148" xfId="1" applyNumberFormat="1" applyFont="1" applyFill="1" applyBorder="1"/>
    <xf numFmtId="175" fontId="30" fillId="12" borderId="152" xfId="1" applyNumberFormat="1" applyFont="1" applyFill="1" applyBorder="1"/>
    <xf numFmtId="175" fontId="3" fillId="0" borderId="148" xfId="1" applyNumberFormat="1" applyFont="1" applyFill="1" applyBorder="1" applyAlignment="1"/>
    <xf numFmtId="168" fontId="30" fillId="0" borderId="152" xfId="1" applyNumberFormat="1" applyFont="1" applyFill="1" applyBorder="1" applyAlignment="1"/>
    <xf numFmtId="175" fontId="30" fillId="0" borderId="150" xfId="1" applyNumberFormat="1" applyFont="1" applyFill="1" applyBorder="1"/>
    <xf numFmtId="178" fontId="30" fillId="0" borderId="152" xfId="1" applyNumberFormat="1" applyFont="1" applyFill="1" applyBorder="1"/>
    <xf numFmtId="178" fontId="30" fillId="0" borderId="0" xfId="1" applyNumberFormat="1" applyFont="1" applyFill="1" applyBorder="1"/>
    <xf numFmtId="175" fontId="30" fillId="0" borderId="13" xfId="1" applyNumberFormat="1" applyFont="1" applyFill="1" applyBorder="1" applyAlignment="1"/>
    <xf numFmtId="175" fontId="30" fillId="11" borderId="150" xfId="1" applyNumberFormat="1" applyFont="1" applyFill="1" applyBorder="1" applyAlignment="1"/>
    <xf numFmtId="175" fontId="30" fillId="11" borderId="13" xfId="1" applyNumberFormat="1" applyFont="1" applyFill="1" applyBorder="1" applyAlignment="1"/>
    <xf numFmtId="175" fontId="30" fillId="13" borderId="152" xfId="1" quotePrefix="1" applyNumberFormat="1" applyFont="1" applyFill="1" applyBorder="1" applyAlignment="1"/>
    <xf numFmtId="175" fontId="30" fillId="0" borderId="14" xfId="1" applyNumberFormat="1" applyFont="1" applyFill="1" applyBorder="1" applyAlignment="1"/>
    <xf numFmtId="175" fontId="30" fillId="0" borderId="152" xfId="1" applyNumberFormat="1" applyFont="1" applyFill="1" applyBorder="1" applyAlignment="1"/>
    <xf numFmtId="175" fontId="34" fillId="10" borderId="0" xfId="0" applyNumberFormat="1" applyFont="1" applyFill="1" applyBorder="1"/>
    <xf numFmtId="168" fontId="30" fillId="3" borderId="12" xfId="1" applyNumberFormat="1" applyFont="1" applyFill="1" applyBorder="1" applyAlignment="1"/>
    <xf numFmtId="168" fontId="30" fillId="3" borderId="0" xfId="1" applyNumberFormat="1" applyFont="1" applyFill="1" applyBorder="1" applyAlignment="1"/>
    <xf numFmtId="178" fontId="30" fillId="0" borderId="145" xfId="1" applyNumberFormat="1" applyFont="1" applyFill="1" applyBorder="1" applyAlignment="1"/>
    <xf numFmtId="168" fontId="30" fillId="0" borderId="162" xfId="1" applyNumberFormat="1" applyFont="1" applyFill="1" applyBorder="1"/>
    <xf numFmtId="168" fontId="30" fillId="0" borderId="83" xfId="1" applyNumberFormat="1" applyFont="1" applyFill="1" applyBorder="1" applyAlignment="1"/>
    <xf numFmtId="168" fontId="30" fillId="0" borderId="85" xfId="1" applyNumberFormat="1" applyFont="1" applyFill="1" applyBorder="1" applyAlignment="1"/>
    <xf numFmtId="175" fontId="30" fillId="0" borderId="162" xfId="1" applyNumberFormat="1" applyFont="1" applyFill="1" applyBorder="1" applyAlignment="1"/>
    <xf numFmtId="175" fontId="30" fillId="0" borderId="105" xfId="1" applyNumberFormat="1" applyFont="1" applyFill="1" applyBorder="1" applyAlignment="1"/>
    <xf numFmtId="175" fontId="30" fillId="11" borderId="105" xfId="1" applyNumberFormat="1" applyFont="1" applyFill="1" applyBorder="1" applyAlignment="1"/>
    <xf numFmtId="178" fontId="30" fillId="0" borderId="105" xfId="1" applyNumberFormat="1" applyFont="1" applyFill="1" applyBorder="1" applyAlignment="1"/>
    <xf numFmtId="178" fontId="30" fillId="0" borderId="82" xfId="1" applyNumberFormat="1" applyFont="1" applyFill="1" applyBorder="1" applyAlignment="1"/>
    <xf numFmtId="178" fontId="30" fillId="0" borderId="145" xfId="1" applyNumberFormat="1" applyFont="1" applyFill="1" applyBorder="1"/>
    <xf numFmtId="175" fontId="30" fillId="12" borderId="163" xfId="1" applyNumberFormat="1" applyFont="1" applyFill="1" applyBorder="1"/>
    <xf numFmtId="175" fontId="30" fillId="12" borderId="164" xfId="1" applyNumberFormat="1" applyFont="1" applyFill="1" applyBorder="1"/>
    <xf numFmtId="175" fontId="30" fillId="13" borderId="164" xfId="1" applyNumberFormat="1" applyFont="1" applyFill="1" applyBorder="1" applyAlignment="1"/>
    <xf numFmtId="175" fontId="30" fillId="0" borderId="163" xfId="1" applyNumberFormat="1" applyFont="1" applyFill="1" applyBorder="1" applyAlignment="1"/>
    <xf numFmtId="175" fontId="30" fillId="0" borderId="84" xfId="1" applyNumberFormat="1" applyFont="1" applyFill="1" applyBorder="1" applyAlignment="1"/>
    <xf numFmtId="175" fontId="30" fillId="0" borderId="164" xfId="1" applyNumberFormat="1" applyFont="1" applyFill="1" applyBorder="1" applyAlignment="1"/>
    <xf numFmtId="175" fontId="27" fillId="10" borderId="0" xfId="0" applyNumberFormat="1" applyFont="1" applyFill="1" applyBorder="1"/>
    <xf numFmtId="168" fontId="30" fillId="0" borderId="12" xfId="1" applyNumberFormat="1" applyFont="1" applyFill="1" applyBorder="1"/>
    <xf numFmtId="175" fontId="30" fillId="0" borderId="144" xfId="1" applyNumberFormat="1" applyFont="1" applyFill="1" applyBorder="1" applyAlignment="1"/>
    <xf numFmtId="175" fontId="30" fillId="0" borderId="165" xfId="1" applyNumberFormat="1" applyFont="1" applyFill="1" applyBorder="1" applyAlignment="1"/>
    <xf numFmtId="175" fontId="30" fillId="0" borderId="17" xfId="1" applyNumberFormat="1" applyFont="1" applyFill="1" applyBorder="1" applyAlignment="1"/>
    <xf numFmtId="175" fontId="30" fillId="0" borderId="145" xfId="1" applyNumberFormat="1" applyFont="1" applyFill="1" applyBorder="1" applyAlignment="1"/>
    <xf numFmtId="175" fontId="33" fillId="14" borderId="150" xfId="1" applyNumberFormat="1" applyFont="1" applyFill="1" applyBorder="1" applyAlignment="1"/>
    <xf numFmtId="168" fontId="33" fillId="0" borderId="152" xfId="1" applyNumberFormat="1" applyFont="1" applyFill="1" applyBorder="1" applyAlignment="1"/>
    <xf numFmtId="168" fontId="31" fillId="0" borderId="162" xfId="1" applyNumberFormat="1" applyFont="1" applyFill="1" applyBorder="1"/>
    <xf numFmtId="168" fontId="31" fillId="0" borderId="83" xfId="1" applyNumberFormat="1" applyFont="1" applyFill="1" applyBorder="1" applyAlignment="1"/>
    <xf numFmtId="168" fontId="31" fillId="0" borderId="85" xfId="1" applyNumberFormat="1" applyFont="1" applyFill="1" applyBorder="1" applyAlignment="1"/>
    <xf numFmtId="175" fontId="31" fillId="0" borderId="163" xfId="1" applyNumberFormat="1" applyFont="1" applyFill="1" applyBorder="1" applyAlignment="1"/>
    <xf numFmtId="175" fontId="31" fillId="0" borderId="105" xfId="1" applyNumberFormat="1" applyFont="1" applyFill="1" applyBorder="1" applyAlignment="1"/>
    <xf numFmtId="175" fontId="31" fillId="11" borderId="105" xfId="1" applyNumberFormat="1" applyFont="1" applyFill="1" applyBorder="1" applyAlignment="1"/>
    <xf numFmtId="178" fontId="31" fillId="0" borderId="105" xfId="1" applyNumberFormat="1" applyFont="1" applyFill="1" applyBorder="1" applyAlignment="1"/>
    <xf numFmtId="178" fontId="31" fillId="0" borderId="82" xfId="1" applyNumberFormat="1" applyFont="1" applyFill="1" applyBorder="1" applyAlignment="1"/>
    <xf numFmtId="178" fontId="31" fillId="0" borderId="164" xfId="1" applyNumberFormat="1" applyFont="1" applyFill="1" applyBorder="1" applyAlignment="1"/>
    <xf numFmtId="178" fontId="31" fillId="0" borderId="0" xfId="1" applyNumberFormat="1" applyFont="1" applyFill="1" applyBorder="1" applyAlignment="1"/>
    <xf numFmtId="175" fontId="31" fillId="12" borderId="163" xfId="1" applyNumberFormat="1" applyFont="1" applyFill="1" applyBorder="1"/>
    <xf numFmtId="175" fontId="31" fillId="12" borderId="164" xfId="1" applyNumberFormat="1" applyFont="1" applyFill="1" applyBorder="1"/>
    <xf numFmtId="168" fontId="31" fillId="0" borderId="0" xfId="1" applyNumberFormat="1" applyFont="1" applyFill="1" applyAlignment="1"/>
    <xf numFmtId="168" fontId="32" fillId="0" borderId="0" xfId="1" applyNumberFormat="1" applyFont="1" applyFill="1" applyAlignment="1"/>
    <xf numFmtId="175" fontId="31" fillId="0" borderId="162" xfId="1" applyNumberFormat="1" applyFont="1" applyFill="1" applyBorder="1" applyAlignment="1"/>
    <xf numFmtId="175" fontId="31" fillId="0" borderId="83" xfId="1" applyNumberFormat="1" applyFont="1" applyFill="1" applyBorder="1" applyAlignment="1"/>
    <xf numFmtId="175" fontId="31" fillId="0" borderId="82" xfId="1" applyNumberFormat="1" applyFont="1" applyFill="1" applyBorder="1" applyAlignment="1"/>
    <xf numFmtId="175" fontId="31" fillId="13" borderId="164" xfId="1" applyNumberFormat="1" applyFont="1" applyFill="1" applyBorder="1" applyAlignment="1"/>
    <xf numFmtId="175" fontId="31" fillId="0" borderId="84" xfId="1" applyNumberFormat="1" applyFont="1" applyFill="1" applyBorder="1" applyAlignment="1"/>
    <xf numFmtId="175" fontId="31" fillId="0" borderId="164" xfId="1" applyNumberFormat="1" applyFont="1" applyFill="1" applyBorder="1" applyAlignment="1"/>
    <xf numFmtId="175" fontId="35" fillId="10" borderId="0" xfId="0" applyNumberFormat="1" applyFont="1" applyFill="1"/>
    <xf numFmtId="168" fontId="31" fillId="0" borderId="12" xfId="1" applyNumberFormat="1" applyFont="1" applyFill="1" applyBorder="1" applyAlignment="1"/>
    <xf numFmtId="175" fontId="27" fillId="10" borderId="0" xfId="0" applyNumberFormat="1" applyFont="1" applyFill="1" applyAlignment="1">
      <alignment horizontal="left" indent="1"/>
    </xf>
    <xf numFmtId="175" fontId="30" fillId="12" borderId="148" xfId="1" applyNumberFormat="1" applyFont="1" applyFill="1" applyBorder="1" applyAlignment="1">
      <alignment horizontal="right"/>
    </xf>
    <xf numFmtId="175" fontId="30" fillId="12" borderId="152" xfId="1" applyNumberFormat="1" applyFont="1" applyFill="1" applyBorder="1" applyAlignment="1">
      <alignment horizontal="right"/>
    </xf>
    <xf numFmtId="175" fontId="33" fillId="0" borderId="150" xfId="1" applyNumberFormat="1" applyFont="1" applyFill="1" applyBorder="1" applyAlignment="1"/>
    <xf numFmtId="168" fontId="30" fillId="12" borderId="148" xfId="1" applyNumberFormat="1" applyFont="1" applyFill="1" applyBorder="1"/>
    <xf numFmtId="168" fontId="30" fillId="12" borderId="152" xfId="1" applyNumberFormat="1" applyFont="1" applyFill="1" applyBorder="1"/>
    <xf numFmtId="168" fontId="1" fillId="0" borderId="12" xfId="1" applyNumberFormat="1" applyFont="1" applyFill="1" applyBorder="1" applyAlignment="1"/>
    <xf numFmtId="168" fontId="30" fillId="15" borderId="12" xfId="1" applyNumberFormat="1" applyFont="1" applyFill="1" applyBorder="1" applyAlignment="1"/>
    <xf numFmtId="168" fontId="30" fillId="15" borderId="0" xfId="1" applyNumberFormat="1" applyFont="1" applyFill="1" applyBorder="1" applyAlignment="1"/>
    <xf numFmtId="175" fontId="30" fillId="14" borderId="13" xfId="1" applyNumberFormat="1" applyFont="1" applyFill="1" applyBorder="1" applyAlignment="1"/>
    <xf numFmtId="175" fontId="30" fillId="16" borderId="150" xfId="1" applyNumberFormat="1" applyFont="1" applyFill="1" applyBorder="1" applyAlignment="1"/>
    <xf numFmtId="175" fontId="30" fillId="14" borderId="150" xfId="1" applyNumberFormat="1" applyFont="1" applyFill="1" applyBorder="1" applyAlignment="1"/>
    <xf numFmtId="175" fontId="30" fillId="17" borderId="13" xfId="1" applyNumberFormat="1" applyFont="1" applyFill="1" applyBorder="1" applyAlignment="1"/>
    <xf numFmtId="179" fontId="30" fillId="0" borderId="150" xfId="1" applyNumberFormat="1" applyFont="1" applyFill="1" applyBorder="1" applyAlignment="1"/>
    <xf numFmtId="179" fontId="30" fillId="0" borderId="13" xfId="1" applyNumberFormat="1" applyFont="1" applyFill="1" applyBorder="1" applyAlignment="1"/>
    <xf numFmtId="179" fontId="30" fillId="0" borderId="152" xfId="1" applyNumberFormat="1" applyFont="1" applyFill="1" applyBorder="1" applyAlignment="1"/>
    <xf numFmtId="179" fontId="30" fillId="0" borderId="0" xfId="1" applyNumberFormat="1" applyFont="1" applyFill="1" applyBorder="1" applyAlignment="1"/>
    <xf numFmtId="179" fontId="30" fillId="18" borderId="150" xfId="1" applyNumberFormat="1" applyFont="1" applyFill="1" applyBorder="1" applyAlignment="1"/>
    <xf numFmtId="179" fontId="30" fillId="18" borderId="13" xfId="1" applyNumberFormat="1" applyFont="1" applyFill="1" applyBorder="1" applyAlignment="1"/>
    <xf numFmtId="175" fontId="30" fillId="15" borderId="150" xfId="1" applyNumberFormat="1" applyFont="1" applyFill="1" applyBorder="1" applyAlignment="1"/>
    <xf numFmtId="175" fontId="30" fillId="12" borderId="148" xfId="1" applyNumberFormat="1" applyFont="1" applyFill="1" applyBorder="1" applyAlignment="1">
      <alignment vertical="center"/>
    </xf>
    <xf numFmtId="175" fontId="30" fillId="12" borderId="152" xfId="1" applyNumberFormat="1" applyFont="1" applyFill="1" applyBorder="1" applyAlignment="1">
      <alignment vertical="center"/>
    </xf>
    <xf numFmtId="179" fontId="30" fillId="18" borderId="152" xfId="1" applyNumberFormat="1" applyFont="1" applyFill="1" applyBorder="1" applyAlignment="1"/>
    <xf numFmtId="179" fontId="30" fillId="18" borderId="0" xfId="1" applyNumberFormat="1" applyFont="1" applyFill="1" applyBorder="1" applyAlignment="1"/>
    <xf numFmtId="168" fontId="30" fillId="0" borderId="0" xfId="1" applyNumberFormat="1" applyFont="1" applyFill="1" applyBorder="1"/>
    <xf numFmtId="168" fontId="36" fillId="0" borderId="12" xfId="1" applyNumberFormat="1" applyFont="1" applyFill="1" applyBorder="1" applyAlignment="1"/>
    <xf numFmtId="175" fontId="33" fillId="0" borderId="13" xfId="1" applyNumberFormat="1" applyFont="1" applyFill="1" applyBorder="1" applyAlignment="1"/>
    <xf numFmtId="175" fontId="30" fillId="19" borderId="152" xfId="1" applyNumberFormat="1" applyFont="1" applyFill="1" applyBorder="1" applyAlignment="1"/>
    <xf numFmtId="168" fontId="31" fillId="0" borderId="162" xfId="1" applyNumberFormat="1" applyFont="1" applyFill="1" applyBorder="1" applyAlignment="1"/>
    <xf numFmtId="168" fontId="31" fillId="0" borderId="0" xfId="1" applyNumberFormat="1" applyFont="1" applyFill="1" applyBorder="1" applyAlignment="1"/>
    <xf numFmtId="168" fontId="31" fillId="0" borderId="147" xfId="1" applyNumberFormat="1" applyFont="1" applyFill="1" applyBorder="1" applyAlignment="1"/>
    <xf numFmtId="168" fontId="3" fillId="0" borderId="12" xfId="1" applyNumberFormat="1" applyFont="1" applyFill="1" applyBorder="1"/>
    <xf numFmtId="168" fontId="23" fillId="0" borderId="13" xfId="1" applyNumberFormat="1" applyFont="1" applyFill="1" applyBorder="1" applyAlignment="1"/>
    <xf numFmtId="168" fontId="23" fillId="0" borderId="150" xfId="1" applyNumberFormat="1" applyFont="1" applyFill="1" applyBorder="1" applyAlignment="1"/>
    <xf numFmtId="175" fontId="30" fillId="0" borderId="13" xfId="1" applyNumberFormat="1" applyFont="1" applyFill="1" applyBorder="1"/>
    <xf numFmtId="175" fontId="30" fillId="11" borderId="13" xfId="1" applyNumberFormat="1" applyFont="1" applyFill="1" applyBorder="1"/>
    <xf numFmtId="175" fontId="30" fillId="0" borderId="12" xfId="1" applyNumberFormat="1" applyFont="1" applyFill="1" applyBorder="1"/>
    <xf numFmtId="175" fontId="30" fillId="0" borderId="0" xfId="1" applyNumberFormat="1" applyFont="1" applyFill="1" applyBorder="1"/>
    <xf numFmtId="175" fontId="30" fillId="0" borderId="152" xfId="1" applyNumberFormat="1" applyFont="1" applyFill="1" applyBorder="1"/>
    <xf numFmtId="175" fontId="30" fillId="0" borderId="18" xfId="1" applyNumberFormat="1" applyFont="1" applyFill="1" applyBorder="1" applyAlignment="1"/>
    <xf numFmtId="175" fontId="30" fillId="0" borderId="166" xfId="1" applyNumberFormat="1" applyFont="1" applyFill="1" applyBorder="1"/>
    <xf numFmtId="175" fontId="30" fillId="0" borderId="167" xfId="1" applyNumberFormat="1" applyFont="1" applyFill="1" applyBorder="1"/>
    <xf numFmtId="175" fontId="30" fillId="11" borderId="167" xfId="1" applyNumberFormat="1" applyFont="1" applyFill="1" applyBorder="1"/>
    <xf numFmtId="178" fontId="30" fillId="0" borderId="167" xfId="1" applyNumberFormat="1" applyFont="1" applyFill="1" applyBorder="1" applyAlignment="1"/>
    <xf numFmtId="178" fontId="30" fillId="0" borderId="166" xfId="1" applyNumberFormat="1" applyFont="1" applyFill="1" applyBorder="1" applyAlignment="1"/>
    <xf numFmtId="178" fontId="30" fillId="0" borderId="168" xfId="1" applyNumberFormat="1" applyFont="1" applyFill="1" applyBorder="1" applyAlignment="1"/>
    <xf numFmtId="175" fontId="30" fillId="12" borderId="169" xfId="1" applyNumberFormat="1" applyFont="1" applyFill="1" applyBorder="1"/>
    <xf numFmtId="175" fontId="30" fillId="12" borderId="168" xfId="1" applyNumberFormat="1" applyFont="1" applyFill="1" applyBorder="1"/>
    <xf numFmtId="175" fontId="30" fillId="0" borderId="169" xfId="1" applyNumberFormat="1" applyFont="1" applyFill="1" applyBorder="1" applyAlignment="1"/>
    <xf numFmtId="175" fontId="30" fillId="0" borderId="166" xfId="1" applyNumberFormat="1" applyFont="1" applyFill="1" applyBorder="1" applyAlignment="1"/>
    <xf numFmtId="175" fontId="30" fillId="0" borderId="167" xfId="1" applyNumberFormat="1" applyFont="1" applyFill="1" applyBorder="1" applyAlignment="1"/>
    <xf numFmtId="175" fontId="30" fillId="13" borderId="168" xfId="1" applyNumberFormat="1" applyFont="1" applyFill="1" applyBorder="1" applyAlignment="1"/>
    <xf numFmtId="175" fontId="30" fillId="0" borderId="170" xfId="1" applyNumberFormat="1" applyFont="1" applyFill="1" applyBorder="1" applyAlignment="1"/>
    <xf numFmtId="175" fontId="30" fillId="0" borderId="168" xfId="1" applyNumberFormat="1" applyFont="1" applyFill="1" applyBorder="1" applyAlignment="1"/>
    <xf numFmtId="43" fontId="23" fillId="0" borderId="0" xfId="1" applyFont="1" applyFill="1" applyAlignment="1"/>
    <xf numFmtId="43" fontId="23" fillId="0" borderId="171" xfId="1" applyFont="1" applyFill="1" applyBorder="1" applyAlignment="1"/>
    <xf numFmtId="43" fontId="30" fillId="12" borderId="172" xfId="1" applyFont="1" applyFill="1" applyBorder="1"/>
    <xf numFmtId="43" fontId="30" fillId="0" borderId="12" xfId="1" applyFont="1" applyFill="1" applyBorder="1" applyAlignment="1"/>
    <xf numFmtId="43" fontId="30" fillId="0" borderId="150" xfId="1" applyFont="1" applyFill="1" applyBorder="1" applyAlignment="1"/>
    <xf numFmtId="175" fontId="34" fillId="10" borderId="0" xfId="0" applyNumberFormat="1" applyFont="1" applyFill="1"/>
    <xf numFmtId="178" fontId="30" fillId="0" borderId="150" xfId="1" applyNumberFormat="1" applyFont="1" applyFill="1" applyBorder="1"/>
    <xf numFmtId="168" fontId="23" fillId="0" borderId="0" xfId="1" applyNumberFormat="1" applyFont="1" applyFill="1" applyBorder="1" applyAlignment="1"/>
    <xf numFmtId="175" fontId="37" fillId="10" borderId="0" xfId="0" applyNumberFormat="1" applyFont="1" applyFill="1"/>
    <xf numFmtId="168" fontId="1" fillId="0" borderId="0" xfId="1" applyNumberFormat="1" applyFont="1" applyFill="1" applyBorder="1"/>
    <xf numFmtId="178" fontId="30" fillId="20" borderId="150" xfId="1" applyNumberFormat="1" applyFont="1" applyFill="1" applyBorder="1"/>
    <xf numFmtId="168" fontId="1" fillId="15" borderId="0" xfId="1" applyNumberFormat="1" applyFont="1" applyFill="1" applyBorder="1"/>
    <xf numFmtId="178" fontId="30" fillId="20" borderId="13" xfId="1" applyNumberFormat="1" applyFont="1" applyFill="1" applyBorder="1"/>
    <xf numFmtId="168" fontId="23" fillId="0" borderId="16" xfId="1" applyNumberFormat="1" applyFont="1" applyFill="1" applyBorder="1" applyAlignment="1"/>
    <xf numFmtId="175" fontId="30" fillId="21" borderId="13" xfId="1" applyNumberFormat="1" applyFont="1" applyFill="1" applyBorder="1" applyAlignment="1"/>
    <xf numFmtId="175" fontId="30" fillId="0" borderId="163" xfId="1" applyNumberFormat="1" applyFont="1" applyFill="1" applyBorder="1" applyAlignment="1">
      <alignment horizontal="right"/>
    </xf>
    <xf numFmtId="175" fontId="30" fillId="0" borderId="83" xfId="1" applyNumberFormat="1" applyFont="1" applyFill="1" applyBorder="1" applyAlignment="1">
      <alignment horizontal="right"/>
    </xf>
    <xf numFmtId="175" fontId="30" fillId="0" borderId="82" xfId="1" applyNumberFormat="1" applyFont="1" applyFill="1" applyBorder="1" applyAlignment="1">
      <alignment horizontal="right"/>
    </xf>
    <xf numFmtId="175" fontId="30" fillId="11" borderId="82" xfId="1" applyNumberFormat="1" applyFont="1" applyFill="1" applyBorder="1" applyAlignment="1">
      <alignment horizontal="right"/>
    </xf>
    <xf numFmtId="178" fontId="30" fillId="0" borderId="105" xfId="1" applyNumberFormat="1" applyFont="1" applyFill="1" applyBorder="1"/>
    <xf numFmtId="178" fontId="30" fillId="0" borderId="164" xfId="1" applyNumberFormat="1" applyFont="1" applyFill="1" applyBorder="1" applyAlignment="1"/>
    <xf numFmtId="175" fontId="30" fillId="12" borderId="163" xfId="1" applyNumberFormat="1" applyFont="1" applyFill="1" applyBorder="1" applyAlignment="1">
      <alignment horizontal="right"/>
    </xf>
    <xf numFmtId="175" fontId="30" fillId="12" borderId="164" xfId="1" applyNumberFormat="1" applyFont="1" applyFill="1" applyBorder="1" applyAlignment="1">
      <alignment horizontal="right"/>
    </xf>
    <xf numFmtId="175" fontId="30" fillId="0" borderId="12" xfId="1" applyNumberFormat="1" applyFont="1" applyFill="1" applyBorder="1" applyAlignment="1">
      <alignment horizontal="right"/>
    </xf>
    <xf numFmtId="175" fontId="30" fillId="0" borderId="150" xfId="1" applyNumberFormat="1" applyFont="1" applyFill="1" applyBorder="1" applyAlignment="1">
      <alignment horizontal="right"/>
    </xf>
    <xf numFmtId="175" fontId="30" fillId="0" borderId="13" xfId="1" applyNumberFormat="1" applyFont="1" applyFill="1" applyBorder="1" applyAlignment="1">
      <alignment horizontal="right"/>
    </xf>
    <xf numFmtId="175" fontId="30" fillId="0" borderId="105" xfId="1" applyNumberFormat="1" applyFont="1" applyFill="1" applyBorder="1" applyAlignment="1">
      <alignment horizontal="right"/>
    </xf>
    <xf numFmtId="175" fontId="30" fillId="0" borderId="83" xfId="1" applyNumberFormat="1" applyFont="1" applyFill="1" applyBorder="1" applyAlignment="1"/>
    <xf numFmtId="175" fontId="30" fillId="0" borderId="164" xfId="1" applyNumberFormat="1" applyFont="1" applyFill="1" applyBorder="1" applyAlignment="1">
      <alignment horizontal="right"/>
    </xf>
    <xf numFmtId="175" fontId="30" fillId="0" borderId="148" xfId="1" applyNumberFormat="1" applyFont="1" applyFill="1" applyBorder="1" applyAlignment="1">
      <alignment horizontal="right"/>
    </xf>
    <xf numFmtId="175" fontId="30" fillId="0" borderId="0" xfId="1" applyNumberFormat="1" applyFont="1" applyFill="1" applyBorder="1" applyAlignment="1">
      <alignment horizontal="right"/>
    </xf>
    <xf numFmtId="175" fontId="30" fillId="11" borderId="149" xfId="1" applyNumberFormat="1" applyFont="1" applyFill="1" applyBorder="1" applyAlignment="1"/>
    <xf numFmtId="175" fontId="30" fillId="11" borderId="4" xfId="1" applyNumberFormat="1" applyFont="1" applyFill="1" applyBorder="1" applyAlignment="1"/>
    <xf numFmtId="178" fontId="30" fillId="0" borderId="149" xfId="1" applyNumberFormat="1" applyFont="1" applyFill="1" applyBorder="1"/>
    <xf numFmtId="178" fontId="30" fillId="0" borderId="149" xfId="1" applyNumberFormat="1" applyFont="1" applyFill="1" applyBorder="1" applyAlignment="1"/>
    <xf numFmtId="178" fontId="30" fillId="0" borderId="4" xfId="1" applyNumberFormat="1" applyFont="1" applyFill="1" applyBorder="1" applyAlignment="1"/>
    <xf numFmtId="175" fontId="30" fillId="0" borderId="149" xfId="1" applyNumberFormat="1" applyFont="1" applyFill="1" applyBorder="1" applyAlignment="1"/>
    <xf numFmtId="178" fontId="30" fillId="0" borderId="151" xfId="1" applyNumberFormat="1" applyFont="1" applyFill="1" applyBorder="1" applyAlignment="1"/>
    <xf numFmtId="175" fontId="30" fillId="0" borderId="152" xfId="1" applyNumberFormat="1" applyFont="1" applyFill="1" applyBorder="1" applyAlignment="1">
      <alignment horizontal="right"/>
    </xf>
    <xf numFmtId="175" fontId="30" fillId="0" borderId="165" xfId="1" applyNumberFormat="1" applyFont="1" applyFill="1" applyBorder="1" applyAlignment="1">
      <alignment horizontal="right"/>
    </xf>
    <xf numFmtId="175" fontId="30" fillId="0" borderId="16" xfId="1" applyNumberFormat="1" applyFont="1" applyFill="1" applyBorder="1" applyAlignment="1">
      <alignment horizontal="right"/>
    </xf>
    <xf numFmtId="175" fontId="30" fillId="0" borderId="18" xfId="1" applyNumberFormat="1" applyFont="1" applyFill="1" applyBorder="1" applyAlignment="1">
      <alignment horizontal="right"/>
    </xf>
    <xf numFmtId="175" fontId="30" fillId="0" borderId="144" xfId="1" applyNumberFormat="1" applyFont="1" applyFill="1" applyBorder="1" applyAlignment="1">
      <alignment horizontal="right"/>
    </xf>
    <xf numFmtId="168" fontId="30" fillId="11" borderId="144" xfId="1" applyNumberFormat="1" applyFont="1" applyFill="1" applyBorder="1" applyAlignment="1">
      <alignment horizontal="center"/>
    </xf>
    <xf numFmtId="168" fontId="30" fillId="11" borderId="18" xfId="1" applyNumberFormat="1" applyFont="1" applyFill="1" applyBorder="1" applyAlignment="1">
      <alignment horizontal="center"/>
    </xf>
    <xf numFmtId="178" fontId="30" fillId="0" borderId="144" xfId="1" applyNumberFormat="1" applyFont="1" applyFill="1" applyBorder="1"/>
    <xf numFmtId="178" fontId="30" fillId="0" borderId="144" xfId="1" applyNumberFormat="1" applyFont="1" applyFill="1" applyBorder="1" applyAlignment="1"/>
    <xf numFmtId="178" fontId="30" fillId="0" borderId="18" xfId="1" applyNumberFormat="1" applyFont="1" applyFill="1" applyBorder="1" applyAlignment="1"/>
    <xf numFmtId="168" fontId="30" fillId="12" borderId="148" xfId="1" applyNumberFormat="1" applyFont="1" applyFill="1" applyBorder="1" applyAlignment="1">
      <alignment horizontal="center"/>
    </xf>
    <xf numFmtId="168" fontId="30" fillId="12" borderId="152" xfId="1" applyNumberFormat="1" applyFont="1" applyFill="1" applyBorder="1" applyAlignment="1">
      <alignment horizontal="center"/>
    </xf>
    <xf numFmtId="175" fontId="30" fillId="0" borderId="86" xfId="1" applyNumberFormat="1" applyFont="1" applyFill="1" applyBorder="1" applyAlignment="1">
      <alignment horizontal="center"/>
    </xf>
    <xf numFmtId="175" fontId="30" fillId="13" borderId="145" xfId="1" applyNumberFormat="1" applyFont="1" applyFill="1" applyBorder="1" applyAlignment="1"/>
    <xf numFmtId="168" fontId="30" fillId="0" borderId="152" xfId="1" applyNumberFormat="1" applyFont="1" applyFill="1" applyBorder="1" applyAlignment="1">
      <alignment horizontal="center"/>
    </xf>
    <xf numFmtId="168" fontId="30" fillId="0" borderId="153" xfId="1" applyNumberFormat="1" applyFont="1" applyFill="1" applyBorder="1" applyAlignment="1"/>
    <xf numFmtId="168" fontId="30" fillId="0" borderId="5" xfId="1" applyNumberFormat="1" applyFont="1" applyFill="1" applyBorder="1" applyAlignment="1"/>
    <xf numFmtId="168" fontId="30" fillId="0" borderId="173" xfId="1" applyNumberFormat="1" applyFont="1" applyFill="1" applyBorder="1" applyAlignment="1"/>
    <xf numFmtId="175" fontId="30" fillId="0" borderId="174" xfId="1" applyNumberFormat="1" applyFont="1" applyFill="1" applyBorder="1" applyAlignment="1"/>
    <xf numFmtId="175" fontId="30" fillId="0" borderId="5" xfId="1" applyNumberFormat="1" applyFont="1" applyFill="1" applyBorder="1" applyAlignment="1"/>
    <xf numFmtId="175" fontId="30" fillId="0" borderId="4" xfId="1" applyNumberFormat="1" applyFont="1" applyFill="1" applyBorder="1" applyAlignment="1"/>
    <xf numFmtId="175" fontId="30" fillId="12" borderId="174" xfId="1" applyNumberFormat="1" applyFont="1" applyFill="1" applyBorder="1"/>
    <xf numFmtId="175" fontId="30" fillId="12" borderId="151" xfId="1" applyNumberFormat="1" applyFont="1" applyFill="1" applyBorder="1"/>
    <xf numFmtId="175" fontId="30" fillId="0" borderId="153" xfId="1" applyNumberFormat="1" applyFont="1" applyFill="1" applyBorder="1" applyAlignment="1"/>
    <xf numFmtId="175" fontId="30" fillId="0" borderId="151" xfId="1" applyNumberFormat="1" applyFont="1" applyFill="1" applyBorder="1" applyAlignment="1"/>
    <xf numFmtId="168" fontId="30" fillId="0" borderId="86" xfId="1" applyNumberFormat="1" applyFont="1" applyFill="1" applyBorder="1" applyAlignment="1"/>
    <xf numFmtId="168" fontId="30" fillId="0" borderId="16" xfId="1" applyNumberFormat="1" applyFont="1" applyFill="1" applyBorder="1" applyAlignment="1"/>
    <xf numFmtId="168" fontId="30" fillId="0" borderId="19" xfId="1" applyNumberFormat="1" applyFont="1" applyFill="1" applyBorder="1" applyAlignment="1"/>
    <xf numFmtId="175" fontId="30" fillId="0" borderId="16" xfId="1" applyNumberFormat="1" applyFont="1" applyFill="1" applyBorder="1" applyAlignment="1"/>
    <xf numFmtId="175" fontId="30" fillId="12" borderId="165" xfId="1" applyNumberFormat="1" applyFont="1" applyFill="1" applyBorder="1"/>
    <xf numFmtId="175" fontId="30" fillId="12" borderId="145" xfId="1" applyNumberFormat="1" applyFont="1" applyFill="1" applyBorder="1"/>
    <xf numFmtId="175" fontId="30" fillId="0" borderId="86" xfId="1" applyNumberFormat="1" applyFont="1" applyFill="1" applyBorder="1" applyAlignment="1"/>
    <xf numFmtId="178" fontId="31" fillId="0" borderId="105" xfId="1" applyNumberFormat="1" applyFont="1" applyFill="1" applyBorder="1"/>
    <xf numFmtId="175" fontId="31" fillId="0" borderId="18" xfId="1" applyNumberFormat="1" applyFont="1" applyFill="1" applyBorder="1" applyAlignment="1"/>
    <xf numFmtId="168" fontId="30" fillId="10" borderId="147" xfId="1" applyNumberFormat="1" applyFont="1" applyFill="1" applyBorder="1"/>
    <xf numFmtId="180" fontId="30" fillId="0" borderId="0" xfId="1" applyNumberFormat="1" applyFont="1" applyFill="1" applyBorder="1" applyAlignment="1"/>
    <xf numFmtId="180" fontId="30" fillId="0" borderId="147" xfId="1" applyNumberFormat="1" applyFont="1" applyFill="1" applyBorder="1" applyAlignment="1"/>
    <xf numFmtId="175" fontId="30" fillId="3" borderId="13" xfId="1" applyNumberFormat="1" applyFont="1" applyFill="1" applyBorder="1" applyAlignment="1"/>
    <xf numFmtId="43" fontId="35" fillId="10" borderId="0" xfId="1" applyFont="1" applyFill="1"/>
    <xf numFmtId="168" fontId="31" fillId="14" borderId="12" xfId="1" applyNumberFormat="1" applyFont="1" applyFill="1" applyBorder="1" applyAlignment="1"/>
    <xf numFmtId="168" fontId="31" fillId="14" borderId="0" xfId="1" applyNumberFormat="1" applyFont="1" applyFill="1" applyBorder="1" applyAlignment="1"/>
    <xf numFmtId="168" fontId="31" fillId="14" borderId="147" xfId="1" applyNumberFormat="1" applyFont="1" applyFill="1" applyBorder="1" applyAlignment="1"/>
    <xf numFmtId="175" fontId="31" fillId="14" borderId="148" xfId="1" applyNumberFormat="1" applyFont="1" applyFill="1" applyBorder="1" applyAlignment="1"/>
    <xf numFmtId="175" fontId="31" fillId="14" borderId="0" xfId="1" applyNumberFormat="1" applyFont="1" applyFill="1" applyBorder="1" applyAlignment="1"/>
    <xf numFmtId="175" fontId="31" fillId="14" borderId="13" xfId="1" applyNumberFormat="1" applyFont="1" applyFill="1" applyBorder="1" applyAlignment="1"/>
    <xf numFmtId="175" fontId="31" fillId="14" borderId="150" xfId="1" applyNumberFormat="1" applyFont="1" applyFill="1" applyBorder="1" applyAlignment="1"/>
    <xf numFmtId="175" fontId="31" fillId="11" borderId="150" xfId="1" applyNumberFormat="1" applyFont="1" applyFill="1" applyBorder="1" applyAlignment="1"/>
    <xf numFmtId="178" fontId="31" fillId="0" borderId="150" xfId="1" applyNumberFormat="1" applyFont="1" applyFill="1" applyBorder="1"/>
    <xf numFmtId="178" fontId="31" fillId="0" borderId="150" xfId="1" applyNumberFormat="1" applyFont="1" applyFill="1" applyBorder="1" applyAlignment="1"/>
    <xf numFmtId="178" fontId="31" fillId="0" borderId="13" xfId="1" applyNumberFormat="1" applyFont="1" applyFill="1" applyBorder="1" applyAlignment="1"/>
    <xf numFmtId="178" fontId="31" fillId="0" borderId="152" xfId="1" applyNumberFormat="1" applyFont="1" applyFill="1" applyBorder="1" applyAlignment="1"/>
    <xf numFmtId="175" fontId="31" fillId="12" borderId="148" xfId="1" applyNumberFormat="1" applyFont="1" applyFill="1" applyBorder="1"/>
    <xf numFmtId="175" fontId="31" fillId="12" borderId="152" xfId="1" applyNumberFormat="1" applyFont="1" applyFill="1" applyBorder="1"/>
    <xf numFmtId="175" fontId="31" fillId="14" borderId="12" xfId="1" applyNumberFormat="1" applyFont="1" applyFill="1" applyBorder="1" applyAlignment="1"/>
    <xf numFmtId="175" fontId="31" fillId="13" borderId="152" xfId="1" applyNumberFormat="1" applyFont="1" applyFill="1" applyBorder="1" applyAlignment="1"/>
    <xf numFmtId="175" fontId="31" fillId="0" borderId="152" xfId="1" applyNumberFormat="1" applyFont="1" applyFill="1" applyBorder="1" applyAlignment="1"/>
    <xf numFmtId="178" fontId="30" fillId="0" borderId="13" xfId="1" applyNumberFormat="1" applyFont="1" applyFill="1" applyBorder="1"/>
    <xf numFmtId="175" fontId="30" fillId="11" borderId="144" xfId="1" applyNumberFormat="1" applyFont="1" applyFill="1" applyBorder="1" applyAlignment="1"/>
    <xf numFmtId="168" fontId="38" fillId="0" borderId="153" xfId="1" applyNumberFormat="1" applyFont="1" applyFill="1" applyBorder="1" applyAlignment="1"/>
    <xf numFmtId="168" fontId="38" fillId="0" borderId="12" xfId="1" applyNumberFormat="1" applyFont="1" applyFill="1" applyBorder="1" applyAlignment="1"/>
    <xf numFmtId="175" fontId="30" fillId="12" borderId="12" xfId="1" applyNumberFormat="1" applyFont="1" applyFill="1" applyBorder="1"/>
    <xf numFmtId="168" fontId="31" fillId="0" borderId="86" xfId="1" applyNumberFormat="1" applyFont="1" applyFill="1" applyBorder="1" applyAlignment="1"/>
    <xf numFmtId="175" fontId="31" fillId="12" borderId="162" xfId="1" applyNumberFormat="1" applyFont="1" applyFill="1" applyBorder="1"/>
    <xf numFmtId="2" fontId="36" fillId="0" borderId="12" xfId="1" applyNumberFormat="1" applyFont="1" applyFill="1" applyBorder="1" applyAlignment="1"/>
    <xf numFmtId="175" fontId="30" fillId="12" borderId="153" xfId="1" applyNumberFormat="1" applyFont="1" applyFill="1" applyBorder="1"/>
    <xf numFmtId="175" fontId="31" fillId="0" borderId="148" xfId="1" applyNumberFormat="1" applyFont="1" applyFill="1" applyBorder="1" applyAlignment="1"/>
    <xf numFmtId="175" fontId="31" fillId="0" borderId="0" xfId="1" applyNumberFormat="1" applyFont="1" applyFill="1" applyBorder="1" applyAlignment="1"/>
    <xf numFmtId="175" fontId="31" fillId="0" borderId="13" xfId="1" applyNumberFormat="1" applyFont="1" applyFill="1" applyBorder="1" applyAlignment="1"/>
    <xf numFmtId="175" fontId="31" fillId="0" borderId="150" xfId="1" applyNumberFormat="1" applyFont="1" applyFill="1" applyBorder="1" applyAlignment="1"/>
    <xf numFmtId="168" fontId="31" fillId="11" borderId="150" xfId="1" applyNumberFormat="1" applyFont="1" applyFill="1" applyBorder="1" applyAlignment="1"/>
    <xf numFmtId="175" fontId="31" fillId="11" borderId="13" xfId="1" applyNumberFormat="1" applyFont="1" applyFill="1" applyBorder="1" applyAlignment="1"/>
    <xf numFmtId="175" fontId="31" fillId="0" borderId="12" xfId="1" applyNumberFormat="1" applyFont="1" applyFill="1" applyBorder="1" applyAlignment="1"/>
    <xf numFmtId="168" fontId="31" fillId="0" borderId="13" xfId="1" applyNumberFormat="1" applyFont="1" applyFill="1" applyBorder="1" applyAlignment="1"/>
    <xf numFmtId="168" fontId="31" fillId="0" borderId="152" xfId="1" applyNumberFormat="1" applyFont="1" applyFill="1" applyBorder="1" applyAlignment="1"/>
    <xf numFmtId="178" fontId="31" fillId="0" borderId="144" xfId="1" applyNumberFormat="1" applyFont="1" applyFill="1" applyBorder="1" applyAlignment="1"/>
    <xf numFmtId="168" fontId="31" fillId="0" borderId="147" xfId="1" applyNumberFormat="1" applyFont="1" applyFill="1" applyBorder="1" applyAlignment="1">
      <alignment horizontal="left" wrapText="1"/>
    </xf>
    <xf numFmtId="168" fontId="31" fillId="0" borderId="175" xfId="1" applyNumberFormat="1" applyFont="1" applyFill="1" applyBorder="1" applyAlignment="1"/>
    <xf numFmtId="168" fontId="31" fillId="0" borderId="176" xfId="1" applyNumberFormat="1" applyFont="1" applyFill="1" applyBorder="1" applyAlignment="1"/>
    <xf numFmtId="168" fontId="31" fillId="0" borderId="177" xfId="1" applyNumberFormat="1" applyFont="1" applyFill="1" applyBorder="1" applyAlignment="1"/>
    <xf numFmtId="175" fontId="31" fillId="0" borderId="178" xfId="1" applyNumberFormat="1" applyFont="1" applyFill="1" applyBorder="1" applyAlignment="1"/>
    <xf numFmtId="175" fontId="31" fillId="0" borderId="176" xfId="1" applyNumberFormat="1" applyFont="1" applyFill="1" applyBorder="1" applyAlignment="1"/>
    <xf numFmtId="175" fontId="31" fillId="0" borderId="179" xfId="1" applyNumberFormat="1" applyFont="1" applyFill="1" applyBorder="1" applyAlignment="1"/>
    <xf numFmtId="175" fontId="31" fillId="0" borderId="180" xfId="1" applyNumberFormat="1" applyFont="1" applyFill="1" applyBorder="1" applyAlignment="1"/>
    <xf numFmtId="175" fontId="31" fillId="11" borderId="180" xfId="1" applyNumberFormat="1" applyFont="1" applyFill="1" applyBorder="1" applyAlignment="1"/>
    <xf numFmtId="178" fontId="30" fillId="0" borderId="180" xfId="1" applyNumberFormat="1" applyFont="1" applyFill="1" applyBorder="1"/>
    <xf numFmtId="178" fontId="31" fillId="0" borderId="179" xfId="1" applyNumberFormat="1" applyFont="1" applyFill="1" applyBorder="1" applyAlignment="1"/>
    <xf numFmtId="178" fontId="31" fillId="0" borderId="181" xfId="1" applyNumberFormat="1" applyFont="1" applyFill="1" applyBorder="1" applyAlignment="1"/>
    <xf numFmtId="175" fontId="31" fillId="12" borderId="175" xfId="1" applyNumberFormat="1" applyFont="1" applyFill="1" applyBorder="1"/>
    <xf numFmtId="175" fontId="31" fillId="12" borderId="181" xfId="1" applyNumberFormat="1" applyFont="1" applyFill="1" applyBorder="1"/>
    <xf numFmtId="175" fontId="31" fillId="0" borderId="175" xfId="1" applyNumberFormat="1" applyFont="1" applyFill="1" applyBorder="1" applyAlignment="1"/>
    <xf numFmtId="175" fontId="31" fillId="13" borderId="181" xfId="1" applyNumberFormat="1" applyFont="1" applyFill="1" applyBorder="1" applyAlignment="1"/>
    <xf numFmtId="175" fontId="31" fillId="0" borderId="181" xfId="1" applyNumberFormat="1" applyFont="1" applyFill="1" applyBorder="1" applyAlignment="1"/>
    <xf numFmtId="168" fontId="36" fillId="0" borderId="0" xfId="1" applyNumberFormat="1" applyFont="1" applyFill="1" applyBorder="1" applyAlignment="1"/>
    <xf numFmtId="168" fontId="36" fillId="0" borderId="147" xfId="1" applyNumberFormat="1" applyFont="1" applyFill="1" applyBorder="1" applyAlignment="1"/>
    <xf numFmtId="9" fontId="36" fillId="0" borderId="78" xfId="2" applyFont="1" applyFill="1" applyBorder="1" applyAlignment="1"/>
    <xf numFmtId="9" fontId="36" fillId="0" borderId="8" xfId="2" applyFont="1" applyFill="1" applyBorder="1" applyAlignment="1"/>
    <xf numFmtId="178" fontId="36" fillId="0" borderId="8" xfId="1" applyNumberFormat="1" applyFont="1" applyFill="1" applyBorder="1" applyAlignment="1"/>
    <xf numFmtId="178" fontId="36" fillId="0" borderId="11" xfId="1" applyNumberFormat="1" applyFont="1" applyFill="1" applyBorder="1" applyAlignment="1"/>
    <xf numFmtId="178" fontId="36" fillId="0" borderId="0" xfId="1" applyNumberFormat="1" applyFont="1" applyFill="1" applyBorder="1" applyAlignment="1"/>
    <xf numFmtId="168" fontId="36" fillId="0" borderId="0" xfId="1" applyNumberFormat="1" applyFont="1" applyFill="1" applyAlignment="1"/>
    <xf numFmtId="168" fontId="39" fillId="0" borderId="0" xfId="1" applyNumberFormat="1" applyFont="1" applyFill="1" applyAlignment="1"/>
    <xf numFmtId="9" fontId="36" fillId="0" borderId="0" xfId="2" applyFont="1" applyFill="1" applyBorder="1" applyAlignment="1"/>
    <xf numFmtId="9" fontId="40" fillId="0" borderId="0" xfId="2" applyFont="1" applyFill="1" applyBorder="1" applyAlignment="1"/>
    <xf numFmtId="175" fontId="36" fillId="13" borderId="147" xfId="1" applyNumberFormat="1" applyFont="1" applyFill="1" applyBorder="1" applyAlignment="1"/>
    <xf numFmtId="9" fontId="36" fillId="0" borderId="8" xfId="2" applyNumberFormat="1" applyFont="1" applyFill="1" applyBorder="1" applyAlignment="1"/>
    <xf numFmtId="168" fontId="26" fillId="0" borderId="0" xfId="1" applyNumberFormat="1" applyFont="1" applyFill="1" applyBorder="1" applyAlignment="1"/>
    <xf numFmtId="175" fontId="36" fillId="0" borderId="0" xfId="1" applyNumberFormat="1" applyFont="1" applyFill="1" applyBorder="1" applyAlignment="1"/>
    <xf numFmtId="175" fontId="31" fillId="13" borderId="147" xfId="1" applyNumberFormat="1" applyFont="1" applyFill="1" applyBorder="1" applyAlignment="1"/>
    <xf numFmtId="181" fontId="41" fillId="0" borderId="12" xfId="1" applyNumberFormat="1" applyFont="1" applyFill="1" applyBorder="1" applyAlignment="1"/>
    <xf numFmtId="181" fontId="41" fillId="0" borderId="0" xfId="1" applyNumberFormat="1" applyFont="1" applyFill="1" applyBorder="1" applyAlignment="1"/>
    <xf numFmtId="181" fontId="41" fillId="0" borderId="147" xfId="1" applyNumberFormat="1" applyFont="1" applyFill="1" applyBorder="1" applyAlignment="1"/>
    <xf numFmtId="181" fontId="42" fillId="0" borderId="12" xfId="1" applyNumberFormat="1" applyFont="1" applyFill="1" applyBorder="1" applyAlignment="1"/>
    <xf numFmtId="181" fontId="42" fillId="0" borderId="0" xfId="1" applyNumberFormat="1" applyFont="1" applyFill="1" applyBorder="1" applyAlignment="1"/>
    <xf numFmtId="181" fontId="43" fillId="0" borderId="0" xfId="1" applyNumberFormat="1" applyFont="1" applyFill="1" applyBorder="1" applyAlignment="1"/>
    <xf numFmtId="43" fontId="3" fillId="0" borderId="0" xfId="1" applyFont="1" applyFill="1" applyBorder="1" applyAlignment="1">
      <alignment horizontal="right"/>
    </xf>
    <xf numFmtId="43" fontId="3" fillId="12" borderId="136" xfId="1" applyFont="1" applyFill="1" applyBorder="1" applyAlignment="1">
      <alignment horizontal="right"/>
    </xf>
    <xf numFmtId="181" fontId="43" fillId="0" borderId="147" xfId="1" applyNumberFormat="1" applyFont="1" applyFill="1" applyBorder="1" applyAlignment="1"/>
    <xf numFmtId="181" fontId="43" fillId="0" borderId="0" xfId="1" applyNumberFormat="1" applyFont="1" applyFill="1" applyAlignment="1"/>
    <xf numFmtId="181" fontId="44" fillId="0" borderId="0" xfId="1" applyNumberFormat="1" applyFont="1" applyFill="1" applyAlignment="1"/>
    <xf numFmtId="181" fontId="41" fillId="13" borderId="147" xfId="1" applyNumberFormat="1" applyFont="1" applyFill="1" applyBorder="1" applyAlignment="1"/>
    <xf numFmtId="168" fontId="33" fillId="0" borderId="0" xfId="1" applyNumberFormat="1" applyFont="1" applyFill="1" applyBorder="1" applyAlignment="1"/>
    <xf numFmtId="175" fontId="30" fillId="13" borderId="147" xfId="1" applyNumberFormat="1" applyFont="1" applyFill="1" applyBorder="1" applyAlignment="1"/>
    <xf numFmtId="10" fontId="30" fillId="0" borderId="0" xfId="2" applyNumberFormat="1" applyFont="1" applyFill="1" applyBorder="1" applyAlignment="1"/>
    <xf numFmtId="168" fontId="28" fillId="0" borderId="0" xfId="1" applyNumberFormat="1" applyFont="1" applyFill="1" applyBorder="1" applyAlignment="1"/>
    <xf numFmtId="168" fontId="28" fillId="0" borderId="147" xfId="1" applyNumberFormat="1" applyFont="1" applyFill="1" applyBorder="1" applyAlignment="1"/>
    <xf numFmtId="168" fontId="31" fillId="0" borderId="0" xfId="1" applyNumberFormat="1" applyFont="1" applyFill="1" applyBorder="1" applyAlignment="1">
      <alignment horizontal="left"/>
    </xf>
    <xf numFmtId="175" fontId="30" fillId="3" borderId="12" xfId="1" applyNumberFormat="1" applyFont="1" applyFill="1" applyBorder="1" applyAlignment="1"/>
    <xf numFmtId="175" fontId="30" fillId="3" borderId="0" xfId="1" applyNumberFormat="1" applyFont="1" applyFill="1" applyBorder="1" applyAlignment="1"/>
    <xf numFmtId="175" fontId="30" fillId="22" borderId="0" xfId="1" applyNumberFormat="1" applyFont="1" applyFill="1" applyBorder="1"/>
    <xf numFmtId="175" fontId="30" fillId="18" borderId="12" xfId="1" applyNumberFormat="1" applyFont="1" applyFill="1" applyBorder="1" applyAlignment="1"/>
    <xf numFmtId="175" fontId="30" fillId="18" borderId="0" xfId="1" applyNumberFormat="1" applyFont="1" applyFill="1" applyBorder="1" applyAlignment="1"/>
    <xf numFmtId="175" fontId="30" fillId="13" borderId="85" xfId="1" applyNumberFormat="1" applyFont="1" applyFill="1" applyBorder="1" applyAlignment="1"/>
    <xf numFmtId="175" fontId="30" fillId="3" borderId="162" xfId="1" applyNumberFormat="1" applyFont="1" applyFill="1" applyBorder="1" applyAlignment="1"/>
    <xf numFmtId="175" fontId="30" fillId="3" borderId="83" xfId="1" applyNumberFormat="1" applyFont="1" applyFill="1" applyBorder="1" applyAlignment="1"/>
    <xf numFmtId="0" fontId="0" fillId="0" borderId="0" xfId="0" applyFill="1" applyAlignment="1"/>
    <xf numFmtId="10" fontId="31" fillId="0" borderId="0" xfId="2" applyNumberFormat="1" applyFont="1" applyFill="1" applyBorder="1" applyAlignment="1"/>
    <xf numFmtId="10" fontId="30" fillId="0" borderId="147" xfId="2" applyNumberFormat="1" applyFont="1" applyFill="1" applyBorder="1" applyAlignment="1"/>
    <xf numFmtId="167" fontId="30" fillId="0" borderId="12" xfId="2" applyNumberFormat="1" applyFont="1" applyFill="1" applyBorder="1" applyAlignment="1"/>
    <xf numFmtId="167" fontId="30" fillId="0" borderId="0" xfId="2" applyNumberFormat="1" applyFont="1" applyFill="1" applyBorder="1" applyAlignment="1"/>
    <xf numFmtId="167" fontId="30" fillId="13" borderId="147" xfId="2" applyNumberFormat="1" applyFont="1" applyFill="1" applyBorder="1" applyAlignment="1"/>
    <xf numFmtId="9" fontId="30" fillId="0" borderId="0" xfId="2" applyFont="1" applyFill="1" applyBorder="1" applyAlignment="1"/>
    <xf numFmtId="178" fontId="30" fillId="0" borderId="147" xfId="1" applyNumberFormat="1" applyFont="1" applyFill="1" applyBorder="1" applyAlignment="1"/>
    <xf numFmtId="10" fontId="31" fillId="0" borderId="147" xfId="2" applyNumberFormat="1" applyFont="1" applyFill="1" applyBorder="1" applyAlignment="1"/>
    <xf numFmtId="175" fontId="30" fillId="3" borderId="86" xfId="1" applyNumberFormat="1" applyFont="1" applyFill="1" applyBorder="1" applyAlignment="1"/>
    <xf numFmtId="175" fontId="30" fillId="3" borderId="16" xfId="1" applyNumberFormat="1" applyFont="1" applyFill="1" applyBorder="1" applyAlignment="1"/>
    <xf numFmtId="10" fontId="31" fillId="0" borderId="0" xfId="2" applyNumberFormat="1" applyFont="1" applyFill="1" applyBorder="1" applyAlignment="1">
      <alignment horizontal="left" indent="1"/>
    </xf>
    <xf numFmtId="175" fontId="30" fillId="22" borderId="12" xfId="1" applyNumberFormat="1" applyFont="1" applyFill="1" applyBorder="1"/>
    <xf numFmtId="175" fontId="30" fillId="22" borderId="152" xfId="1" applyNumberFormat="1" applyFont="1" applyFill="1" applyBorder="1"/>
    <xf numFmtId="175" fontId="30" fillId="3" borderId="0" xfId="1" applyNumberFormat="1" applyFont="1" applyFill="1" applyAlignment="1"/>
    <xf numFmtId="175" fontId="30" fillId="3" borderId="12" xfId="1" applyNumberFormat="1" applyFont="1" applyFill="1" applyBorder="1"/>
    <xf numFmtId="175" fontId="30" fillId="3" borderId="0" xfId="1" applyNumberFormat="1" applyFont="1" applyFill="1" applyBorder="1"/>
    <xf numFmtId="10" fontId="31" fillId="0" borderId="0" xfId="2" applyNumberFormat="1" applyFont="1" applyFill="1" applyBorder="1" applyAlignment="1">
      <alignment horizontal="left"/>
    </xf>
    <xf numFmtId="167" fontId="30" fillId="13" borderId="147" xfId="1" applyNumberFormat="1" applyFont="1" applyFill="1" applyBorder="1" applyAlignment="1"/>
    <xf numFmtId="167" fontId="30" fillId="0" borderId="0" xfId="1" applyNumberFormat="1" applyFont="1" applyFill="1" applyBorder="1" applyAlignment="1"/>
    <xf numFmtId="10" fontId="30" fillId="0" borderId="0" xfId="2" applyNumberFormat="1" applyFont="1" applyFill="1" applyBorder="1" applyAlignment="1">
      <alignment horizontal="left"/>
    </xf>
    <xf numFmtId="10" fontId="30" fillId="0" borderId="147" xfId="2" applyNumberFormat="1" applyFont="1" applyFill="1" applyBorder="1" applyAlignment="1">
      <alignment horizontal="left"/>
    </xf>
    <xf numFmtId="168" fontId="3" fillId="0" borderId="12" xfId="1" applyNumberFormat="1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147" xfId="0" applyFont="1" applyFill="1" applyBorder="1" applyAlignment="1">
      <alignment horizontal="left"/>
    </xf>
    <xf numFmtId="167" fontId="3" fillId="0" borderId="12" xfId="2" applyNumberFormat="1" applyFont="1" applyFill="1" applyBorder="1" applyAlignment="1"/>
    <xf numFmtId="167" fontId="3" fillId="0" borderId="0" xfId="2" applyNumberFormat="1" applyFont="1" applyFill="1" applyBorder="1" applyAlignment="1"/>
    <xf numFmtId="168" fontId="3" fillId="0" borderId="0" xfId="1" applyNumberFormat="1" applyFont="1" applyFill="1" applyAlignment="1"/>
    <xf numFmtId="168" fontId="45" fillId="0" borderId="0" xfId="1" applyNumberFormat="1" applyFont="1" applyFill="1" applyAlignment="1"/>
    <xf numFmtId="167" fontId="3" fillId="13" borderId="147" xfId="2" applyNumberFormat="1" applyFont="1" applyFill="1" applyBorder="1" applyAlignment="1"/>
    <xf numFmtId="0" fontId="30" fillId="0" borderId="0" xfId="0" applyFont="1" applyFill="1" applyBorder="1" applyAlignment="1"/>
    <xf numFmtId="0" fontId="30" fillId="0" borderId="147" xfId="0" applyFont="1" applyFill="1" applyBorder="1" applyAlignment="1"/>
    <xf numFmtId="168" fontId="36" fillId="0" borderId="147" xfId="1" applyNumberFormat="1" applyFont="1" applyFill="1" applyBorder="1" applyAlignment="1">
      <alignment horizontal="left" wrapText="1"/>
    </xf>
    <xf numFmtId="168" fontId="36" fillId="0" borderId="0" xfId="1" applyNumberFormat="1" applyFont="1" applyFill="1" applyBorder="1" applyAlignment="1">
      <alignment horizontal="left" wrapText="1"/>
    </xf>
    <xf numFmtId="43" fontId="25" fillId="0" borderId="0" xfId="1" applyFont="1" applyFill="1" applyBorder="1" applyAlignment="1"/>
    <xf numFmtId="43" fontId="25" fillId="0" borderId="147" xfId="1" applyFont="1" applyFill="1" applyBorder="1" applyAlignment="1"/>
    <xf numFmtId="167" fontId="3" fillId="0" borderId="0" xfId="1" applyNumberFormat="1" applyFont="1" applyFill="1" applyBorder="1" applyAlignment="1"/>
    <xf numFmtId="178" fontId="3" fillId="0" borderId="0" xfId="1" applyNumberFormat="1" applyFont="1" applyFill="1" applyBorder="1" applyAlignment="1"/>
    <xf numFmtId="178" fontId="3" fillId="0" borderId="147" xfId="1" applyNumberFormat="1" applyFont="1" applyFill="1" applyBorder="1" applyAlignment="1"/>
    <xf numFmtId="167" fontId="3" fillId="13" borderId="147" xfId="1" applyNumberFormat="1" applyFont="1" applyFill="1" applyBorder="1" applyAlignment="1"/>
    <xf numFmtId="10" fontId="3" fillId="0" borderId="0" xfId="2" applyNumberFormat="1" applyFont="1" applyFill="1" applyBorder="1" applyAlignment="1">
      <alignment horizontal="left"/>
    </xf>
    <xf numFmtId="10" fontId="3" fillId="0" borderId="147" xfId="2" applyNumberFormat="1" applyFont="1" applyFill="1" applyBorder="1" applyAlignment="1">
      <alignment horizontal="left"/>
    </xf>
    <xf numFmtId="0" fontId="31" fillId="0" borderId="0" xfId="0" applyFont="1" applyFill="1" applyBorder="1" applyAlignment="1"/>
    <xf numFmtId="0" fontId="31" fillId="0" borderId="147" xfId="0" applyFont="1" applyFill="1" applyBorder="1" applyAlignment="1"/>
    <xf numFmtId="10" fontId="25" fillId="0" borderId="0" xfId="2" applyNumberFormat="1" applyFont="1" applyFill="1" applyBorder="1" applyAlignment="1"/>
    <xf numFmtId="10" fontId="25" fillId="0" borderId="147" xfId="2" applyNumberFormat="1" applyFont="1" applyFill="1" applyBorder="1" applyAlignment="1"/>
    <xf numFmtId="9" fontId="30" fillId="0" borderId="12" xfId="2" applyFont="1" applyFill="1" applyBorder="1" applyAlignment="1"/>
    <xf numFmtId="168" fontId="33" fillId="13" borderId="147" xfId="1" applyNumberFormat="1" applyFont="1" applyFill="1" applyBorder="1" applyAlignment="1"/>
    <xf numFmtId="43" fontId="30" fillId="0" borderId="0" xfId="1" quotePrefix="1" applyFont="1" applyFill="1" applyBorder="1" applyAlignment="1"/>
    <xf numFmtId="43" fontId="30" fillId="0" borderId="147" xfId="1" quotePrefix="1" applyFont="1" applyFill="1" applyBorder="1" applyAlignment="1"/>
    <xf numFmtId="182" fontId="30" fillId="0" borderId="12" xfId="1" applyNumberFormat="1" applyFont="1" applyFill="1" applyBorder="1" applyAlignment="1"/>
    <xf numFmtId="182" fontId="30" fillId="0" borderId="0" xfId="1" applyNumberFormat="1" applyFont="1" applyFill="1" applyBorder="1" applyAlignment="1"/>
    <xf numFmtId="43" fontId="31" fillId="0" borderId="0" xfId="1" quotePrefix="1" applyFont="1" applyFill="1" applyBorder="1" applyAlignment="1"/>
    <xf numFmtId="43" fontId="31" fillId="0" borderId="147" xfId="1" quotePrefix="1" applyFont="1" applyFill="1" applyBorder="1" applyAlignment="1"/>
    <xf numFmtId="1" fontId="30" fillId="0" borderId="86" xfId="1" applyNumberFormat="1" applyFont="1" applyFill="1" applyBorder="1" applyAlignment="1"/>
    <xf numFmtId="1" fontId="30" fillId="0" borderId="16" xfId="1" applyNumberFormat="1" applyFont="1" applyFill="1" applyBorder="1" applyAlignment="1"/>
    <xf numFmtId="3" fontId="30" fillId="13" borderId="19" xfId="1" applyNumberFormat="1" applyFont="1" applyFill="1" applyBorder="1" applyAlignment="1"/>
    <xf numFmtId="43" fontId="30" fillId="0" borderId="0" xfId="1" quotePrefix="1" applyFont="1" applyFill="1" applyBorder="1" applyAlignment="1">
      <alignment horizontal="left"/>
    </xf>
    <xf numFmtId="43" fontId="30" fillId="0" borderId="147" xfId="1" quotePrefix="1" applyFont="1" applyFill="1" applyBorder="1" applyAlignment="1">
      <alignment horizontal="left"/>
    </xf>
    <xf numFmtId="1" fontId="30" fillId="3" borderId="12" xfId="1" applyNumberFormat="1" applyFont="1" applyFill="1" applyBorder="1" applyAlignment="1"/>
    <xf numFmtId="1" fontId="30" fillId="3" borderId="0" xfId="1" applyNumberFormat="1" applyFont="1" applyFill="1" applyBorder="1" applyAlignment="1"/>
    <xf numFmtId="3" fontId="30" fillId="0" borderId="0" xfId="1" applyNumberFormat="1" applyFont="1" applyFill="1" applyBorder="1" applyAlignment="1"/>
    <xf numFmtId="3" fontId="30" fillId="13" borderId="147" xfId="1" applyNumberFormat="1" applyFont="1" applyFill="1" applyBorder="1" applyAlignment="1"/>
    <xf numFmtId="1" fontId="30" fillId="0" borderId="0" xfId="1" applyNumberFormat="1" applyFont="1" applyFill="1" applyBorder="1" applyAlignment="1"/>
    <xf numFmtId="1" fontId="30" fillId="0" borderId="12" xfId="1" applyNumberFormat="1" applyFont="1" applyFill="1" applyBorder="1" applyAlignment="1"/>
    <xf numFmtId="183" fontId="30" fillId="0" borderId="12" xfId="1" applyNumberFormat="1" applyFont="1" applyFill="1" applyBorder="1" applyAlignment="1"/>
    <xf numFmtId="183" fontId="30" fillId="0" borderId="0" xfId="1" applyNumberFormat="1" applyFont="1" applyFill="1" applyBorder="1" applyAlignment="1"/>
    <xf numFmtId="43" fontId="31" fillId="0" borderId="0" xfId="1" applyFont="1" applyFill="1" applyBorder="1" applyAlignment="1"/>
    <xf numFmtId="43" fontId="31" fillId="0" borderId="147" xfId="1" applyFont="1" applyFill="1" applyBorder="1" applyAlignment="1"/>
    <xf numFmtId="168" fontId="30" fillId="0" borderId="0" xfId="1" applyNumberFormat="1" applyFont="1" applyFill="1" applyBorder="1" applyAlignment="1">
      <alignment horizontal="left"/>
    </xf>
    <xf numFmtId="168" fontId="30" fillId="0" borderId="147" xfId="1" applyNumberFormat="1" applyFont="1" applyFill="1" applyBorder="1" applyAlignment="1">
      <alignment horizontal="left"/>
    </xf>
    <xf numFmtId="168" fontId="3" fillId="0" borderId="0" xfId="1" applyNumberFormat="1" applyFont="1" applyFill="1" applyBorder="1" applyAlignment="1"/>
    <xf numFmtId="168" fontId="3" fillId="0" borderId="147" xfId="1" applyNumberFormat="1" applyFont="1" applyFill="1" applyBorder="1" applyAlignment="1"/>
    <xf numFmtId="175" fontId="3" fillId="0" borderId="12" xfId="1" applyNumberFormat="1" applyFont="1" applyFill="1" applyBorder="1" applyAlignment="1"/>
    <xf numFmtId="175" fontId="3" fillId="0" borderId="0" xfId="1" applyNumberFormat="1" applyFont="1" applyFill="1" applyBorder="1" applyAlignment="1"/>
    <xf numFmtId="175" fontId="3" fillId="13" borderId="147" xfId="1" applyNumberFormat="1" applyFont="1" applyFill="1" applyBorder="1" applyAlignment="1"/>
    <xf numFmtId="168" fontId="3" fillId="0" borderId="0" xfId="1" applyNumberFormat="1" applyFont="1" applyFill="1" applyBorder="1" applyAlignment="1">
      <alignment horizontal="left"/>
    </xf>
    <xf numFmtId="168" fontId="3" fillId="0" borderId="147" xfId="1" applyNumberFormat="1" applyFont="1" applyFill="1" applyBorder="1" applyAlignment="1">
      <alignment horizontal="left"/>
    </xf>
    <xf numFmtId="168" fontId="3" fillId="13" borderId="147" xfId="1" applyNumberFormat="1" applyFont="1" applyFill="1" applyBorder="1" applyAlignment="1"/>
    <xf numFmtId="3" fontId="30" fillId="3" borderId="12" xfId="1" applyNumberFormat="1" applyFont="1" applyFill="1" applyBorder="1"/>
    <xf numFmtId="3" fontId="30" fillId="3" borderId="0" xfId="1" applyNumberFormat="1" applyFont="1" applyFill="1" applyBorder="1"/>
    <xf numFmtId="1" fontId="30" fillId="3" borderId="0" xfId="1" applyNumberFormat="1" applyFont="1" applyFill="1" applyBorder="1"/>
    <xf numFmtId="168" fontId="30" fillId="3" borderId="0" xfId="1" applyNumberFormat="1" applyFont="1" applyFill="1" applyBorder="1" applyAlignment="1">
      <alignment horizontal="right"/>
    </xf>
    <xf numFmtId="3" fontId="33" fillId="13" borderId="147" xfId="1" applyNumberFormat="1" applyFont="1" applyFill="1" applyBorder="1" applyAlignment="1"/>
    <xf numFmtId="3" fontId="30" fillId="0" borderId="12" xfId="1" applyNumberFormat="1" applyFont="1" applyFill="1" applyBorder="1" applyAlignment="1"/>
    <xf numFmtId="168" fontId="30" fillId="0" borderId="0" xfId="1" applyNumberFormat="1" applyFont="1" applyFill="1" applyBorder="1" applyAlignment="1">
      <alignment horizontal="right"/>
    </xf>
    <xf numFmtId="3" fontId="33" fillId="0" borderId="0" xfId="1" applyNumberFormat="1" applyFont="1" applyFill="1" applyBorder="1" applyAlignment="1"/>
    <xf numFmtId="168" fontId="31" fillId="0" borderId="0" xfId="1" applyNumberFormat="1" applyFont="1" applyFill="1" applyBorder="1"/>
    <xf numFmtId="3" fontId="30" fillId="0" borderId="12" xfId="1" applyNumberFormat="1" applyFont="1" applyFill="1" applyBorder="1"/>
    <xf numFmtId="3" fontId="30" fillId="0" borderId="0" xfId="1" applyNumberFormat="1" applyFont="1" applyFill="1" applyBorder="1"/>
    <xf numFmtId="1" fontId="30" fillId="0" borderId="0" xfId="1" applyNumberFormat="1" applyFont="1" applyFill="1" applyBorder="1"/>
    <xf numFmtId="168" fontId="31" fillId="0" borderId="12" xfId="1" applyNumberFormat="1" applyFont="1" applyFill="1" applyBorder="1" applyAlignment="1">
      <alignment vertical="center"/>
    </xf>
    <xf numFmtId="184" fontId="46" fillId="0" borderId="0" xfId="1" applyNumberFormat="1" applyFont="1" applyFill="1" applyBorder="1" applyAlignment="1">
      <alignment horizontal="left" vertical="center"/>
    </xf>
    <xf numFmtId="184" fontId="30" fillId="0" borderId="0" xfId="1" applyNumberFormat="1" applyFont="1" applyFill="1" applyBorder="1" applyAlignment="1">
      <alignment vertical="center"/>
    </xf>
    <xf numFmtId="184" fontId="30" fillId="0" borderId="12" xfId="1" applyNumberFormat="1" applyFont="1" applyFill="1" applyBorder="1" applyAlignment="1">
      <alignment vertical="center"/>
    </xf>
    <xf numFmtId="184" fontId="30" fillId="0" borderId="0" xfId="1" applyNumberFormat="1" applyFont="1" applyFill="1" applyBorder="1" applyAlignment="1">
      <alignment horizontal="right" vertical="center"/>
    </xf>
    <xf numFmtId="175" fontId="30" fillId="0" borderId="0" xfId="1" applyNumberFormat="1" applyFont="1" applyFill="1" applyBorder="1" applyAlignment="1">
      <alignment vertical="center"/>
    </xf>
    <xf numFmtId="3" fontId="33" fillId="0" borderId="0" xfId="1" applyNumberFormat="1" applyFont="1" applyFill="1" applyBorder="1" applyAlignment="1">
      <alignment vertical="center"/>
    </xf>
    <xf numFmtId="168" fontId="30" fillId="0" borderId="0" xfId="1" applyNumberFormat="1" applyFont="1" applyFill="1" applyBorder="1" applyAlignment="1">
      <alignment vertical="center"/>
    </xf>
    <xf numFmtId="168" fontId="30" fillId="0" borderId="147" xfId="1" applyNumberFormat="1" applyFont="1" applyFill="1" applyBorder="1" applyAlignment="1">
      <alignment vertical="center"/>
    </xf>
    <xf numFmtId="168" fontId="30" fillId="0" borderId="0" xfId="1" applyNumberFormat="1" applyFont="1" applyFill="1" applyAlignment="1">
      <alignment vertical="center"/>
    </xf>
    <xf numFmtId="168" fontId="23" fillId="0" borderId="0" xfId="1" applyNumberFormat="1" applyFont="1" applyFill="1" applyAlignment="1">
      <alignment vertical="center"/>
    </xf>
    <xf numFmtId="3" fontId="33" fillId="13" borderId="147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84" fontId="30" fillId="0" borderId="0" xfId="1" applyNumberFormat="1" applyFont="1" applyFill="1" applyBorder="1" applyAlignment="1">
      <alignment horizontal="left" indent="1"/>
    </xf>
    <xf numFmtId="184" fontId="30" fillId="0" borderId="0" xfId="1" applyNumberFormat="1" applyFont="1" applyFill="1" applyBorder="1"/>
    <xf numFmtId="184" fontId="30" fillId="0" borderId="12" xfId="1" applyNumberFormat="1" applyFont="1" applyFill="1" applyBorder="1"/>
    <xf numFmtId="184" fontId="30" fillId="0" borderId="0" xfId="1" applyNumberFormat="1" applyFont="1" applyFill="1" applyBorder="1" applyAlignment="1">
      <alignment horizontal="right"/>
    </xf>
    <xf numFmtId="184" fontId="47" fillId="0" borderId="0" xfId="1" applyNumberFormat="1" applyFont="1" applyFill="1" applyBorder="1" applyAlignment="1">
      <alignment horizontal="left" indent="1"/>
    </xf>
    <xf numFmtId="184" fontId="30" fillId="3" borderId="12" xfId="1" applyNumberFormat="1" applyFont="1" applyFill="1" applyBorder="1"/>
    <xf numFmtId="184" fontId="30" fillId="3" borderId="0" xfId="1" applyNumberFormat="1" applyFont="1" applyFill="1" applyBorder="1"/>
    <xf numFmtId="184" fontId="30" fillId="3" borderId="0" xfId="1" applyNumberFormat="1" applyFont="1" applyFill="1" applyBorder="1" applyAlignment="1">
      <alignment horizontal="right"/>
    </xf>
    <xf numFmtId="168" fontId="30" fillId="0" borderId="97" xfId="1" applyNumberFormat="1" applyFont="1" applyFill="1" applyBorder="1" applyAlignment="1"/>
    <xf numFmtId="168" fontId="30" fillId="0" borderId="158" xfId="1" applyNumberFormat="1" applyFont="1" applyFill="1" applyBorder="1" applyAlignment="1"/>
    <xf numFmtId="175" fontId="30" fillId="0" borderId="97" xfId="1" applyNumberFormat="1" applyFont="1" applyFill="1" applyBorder="1" applyAlignment="1"/>
    <xf numFmtId="175" fontId="30" fillId="0" borderId="3" xfId="1" applyNumberFormat="1" applyFont="1" applyFill="1" applyBorder="1" applyAlignment="1"/>
    <xf numFmtId="168" fontId="33" fillId="0" borderId="3" xfId="1" applyNumberFormat="1" applyFont="1" applyFill="1" applyBorder="1" applyAlignment="1"/>
    <xf numFmtId="168" fontId="33" fillId="13" borderId="158" xfId="1" applyNumberFormat="1" applyFont="1" applyFill="1" applyBorder="1" applyAlignment="1"/>
    <xf numFmtId="9" fontId="30" fillId="14" borderId="0" xfId="2" applyFont="1" applyFill="1" applyAlignment="1"/>
    <xf numFmtId="9" fontId="23" fillId="14" borderId="0" xfId="2" applyFont="1" applyFill="1" applyAlignment="1"/>
    <xf numFmtId="175" fontId="30" fillId="0" borderId="0" xfId="1" applyNumberFormat="1" applyFont="1" applyFill="1"/>
    <xf numFmtId="175" fontId="49" fillId="0" borderId="0" xfId="1" applyNumberFormat="1" applyFont="1" applyBorder="1" applyAlignment="1"/>
    <xf numFmtId="175" fontId="30" fillId="0" borderId="0" xfId="1" applyNumberFormat="1" applyFont="1" applyFill="1" applyAlignment="1"/>
    <xf numFmtId="175" fontId="30" fillId="0" borderId="0" xfId="1" applyNumberFormat="1" applyFont="1" applyFill="1" applyAlignment="1">
      <alignment wrapText="1"/>
    </xf>
    <xf numFmtId="175" fontId="30" fillId="23" borderId="0" xfId="1" applyNumberFormat="1" applyFont="1" applyFill="1"/>
    <xf numFmtId="175" fontId="1" fillId="23" borderId="0" xfId="1" applyNumberFormat="1" applyFont="1" applyFill="1" applyBorder="1"/>
    <xf numFmtId="10" fontId="1" fillId="23" borderId="0" xfId="2" applyNumberFormat="1" applyFont="1" applyFill="1" applyBorder="1"/>
    <xf numFmtId="10" fontId="1" fillId="0" borderId="0" xfId="2" applyNumberFormat="1" applyFont="1" applyFill="1" applyBorder="1"/>
    <xf numFmtId="175" fontId="0" fillId="0" borderId="0" xfId="0" applyNumberFormat="1" applyAlignment="1"/>
    <xf numFmtId="168" fontId="30" fillId="23" borderId="0" xfId="1" applyNumberFormat="1" applyFont="1" applyFill="1"/>
    <xf numFmtId="168" fontId="1" fillId="23" borderId="0" xfId="1" applyNumberFormat="1" applyFont="1" applyFill="1" applyBorder="1"/>
    <xf numFmtId="168" fontId="30" fillId="0" borderId="0" xfId="1" applyNumberFormat="1" applyFont="1" applyFill="1" applyAlignment="1">
      <alignment vertical="top" wrapText="1"/>
    </xf>
    <xf numFmtId="168" fontId="30" fillId="0" borderId="0" xfId="1" applyNumberFormat="1" applyFont="1" applyFill="1" applyAlignment="1">
      <alignment wrapText="1"/>
    </xf>
    <xf numFmtId="168" fontId="30" fillId="0" borderId="0" xfId="1" applyNumberFormat="1" applyFont="1" applyFill="1"/>
    <xf numFmtId="175" fontId="1" fillId="0" borderId="0" xfId="1" applyNumberFormat="1" applyFont="1" applyFill="1" applyBorder="1"/>
    <xf numFmtId="0" fontId="50" fillId="0" borderId="0" xfId="0" applyFont="1" applyBorder="1" applyAlignment="1">
      <alignment horizontal="left"/>
    </xf>
    <xf numFmtId="0" fontId="50" fillId="0" borderId="0" xfId="0" applyFont="1" applyAlignment="1">
      <alignment horizontal="left"/>
    </xf>
    <xf numFmtId="168" fontId="30" fillId="0" borderId="0" xfId="1" applyNumberFormat="1" applyFont="1" applyFill="1" applyAlignment="1">
      <alignment horizontal="right"/>
    </xf>
    <xf numFmtId="168" fontId="24" fillId="0" borderId="0" xfId="1" applyNumberFormat="1" applyFont="1" applyFill="1" applyAlignment="1">
      <alignment horizontal="left"/>
    </xf>
    <xf numFmtId="168" fontId="23" fillId="0" borderId="0" xfId="1" applyNumberFormat="1" applyFont="1" applyFill="1" applyAlignment="1">
      <alignment horizontal="left"/>
    </xf>
    <xf numFmtId="175" fontId="23" fillId="0" borderId="0" xfId="1" applyNumberFormat="1" applyFont="1" applyFill="1" applyAlignment="1">
      <alignment horizontal="left"/>
    </xf>
    <xf numFmtId="0" fontId="51" fillId="0" borderId="0" xfId="0" applyFont="1" applyBorder="1" applyAlignment="1">
      <alignment horizontal="left"/>
    </xf>
    <xf numFmtId="0" fontId="51" fillId="0" borderId="0" xfId="0" applyFont="1" applyAlignment="1">
      <alignment horizontal="left"/>
    </xf>
    <xf numFmtId="0" fontId="52" fillId="0" borderId="0" xfId="0" applyFont="1" applyFill="1" applyBorder="1" applyAlignment="1">
      <alignment horizontal="left" wrapText="1"/>
    </xf>
    <xf numFmtId="0" fontId="32" fillId="0" borderId="0" xfId="0" applyFont="1" applyFill="1" applyBorder="1" applyAlignment="1">
      <alignment horizontal="left" wrapText="1"/>
    </xf>
    <xf numFmtId="168" fontId="24" fillId="0" borderId="0" xfId="1" applyNumberFormat="1" applyFont="1" applyFill="1" applyBorder="1" applyAlignment="1"/>
    <xf numFmtId="0" fontId="53" fillId="0" borderId="0" xfId="0" applyFont="1" applyBorder="1" applyAlignment="1">
      <alignment horizontal="left" wrapText="1"/>
    </xf>
    <xf numFmtId="0" fontId="24" fillId="0" borderId="0" xfId="0" applyFont="1" applyFill="1" applyBorder="1" applyAlignment="1">
      <alignment horizontal="left" wrapText="1"/>
    </xf>
    <xf numFmtId="0" fontId="23" fillId="0" borderId="0" xfId="0" applyFont="1" applyFill="1" applyBorder="1" applyAlignment="1">
      <alignment horizontal="left" wrapText="1"/>
    </xf>
    <xf numFmtId="0" fontId="54" fillId="0" borderId="0" xfId="0" applyFont="1" applyBorder="1" applyAlignment="1">
      <alignment horizontal="left" wrapText="1"/>
    </xf>
    <xf numFmtId="0" fontId="54" fillId="0" borderId="0" xfId="0" applyFont="1" applyBorder="1" applyAlignment="1">
      <alignment horizontal="left"/>
    </xf>
    <xf numFmtId="3" fontId="24" fillId="0" borderId="0" xfId="0" applyNumberFormat="1" applyFont="1" applyFill="1" applyBorder="1" applyAlignment="1">
      <alignment horizontal="left" wrapText="1"/>
    </xf>
    <xf numFmtId="10" fontId="30" fillId="0" borderId="0" xfId="2" applyNumberFormat="1" applyFont="1" applyFill="1"/>
    <xf numFmtId="0" fontId="50" fillId="0" borderId="0" xfId="0" applyFont="1" applyFill="1" applyBorder="1"/>
    <xf numFmtId="0" fontId="50" fillId="0" borderId="0" xfId="0" applyFont="1" applyFill="1"/>
    <xf numFmtId="168" fontId="49" fillId="0" borderId="0" xfId="1" applyNumberFormat="1" applyFont="1" applyFill="1"/>
    <xf numFmtId="0" fontId="0" fillId="0" borderId="0" xfId="0" applyAlignment="1">
      <alignment horizontal="left"/>
    </xf>
    <xf numFmtId="16" fontId="4" fillId="3" borderId="0" xfId="1" applyNumberFormat="1" applyFont="1" applyFill="1" applyBorder="1" applyAlignment="1">
      <alignment vertical="center"/>
    </xf>
    <xf numFmtId="10" fontId="4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0" fontId="8" fillId="2" borderId="0" xfId="0" applyNumberFormat="1" applyFont="1" applyFill="1" applyBorder="1" applyAlignment="1">
      <alignment horizontal="center" vertical="center"/>
    </xf>
    <xf numFmtId="10" fontId="10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Border="1" applyAlignment="1">
      <alignment horizontal="center" vertical="center"/>
    </xf>
    <xf numFmtId="172" fontId="8" fillId="2" borderId="35" xfId="0" applyNumberFormat="1" applyFont="1" applyFill="1" applyBorder="1" applyAlignment="1">
      <alignment vertical="center"/>
    </xf>
    <xf numFmtId="0" fontId="202" fillId="2" borderId="0" xfId="0" applyFont="1" applyFill="1" applyAlignment="1">
      <alignment horizontal="center"/>
    </xf>
    <xf numFmtId="0" fontId="203" fillId="2" borderId="195" xfId="0" applyFont="1" applyFill="1" applyBorder="1" applyAlignment="1">
      <alignment horizontal="center"/>
    </xf>
    <xf numFmtId="17" fontId="203" fillId="2" borderId="195" xfId="0" applyNumberFormat="1" applyFont="1" applyFill="1" applyBorder="1" applyAlignment="1">
      <alignment horizontal="center"/>
    </xf>
    <xf numFmtId="0" fontId="203" fillId="2" borderId="0" xfId="0" applyFont="1" applyFill="1" applyAlignment="1">
      <alignment horizontal="center"/>
    </xf>
    <xf numFmtId="3" fontId="202" fillId="2" borderId="195" xfId="0" applyNumberFormat="1" applyFont="1" applyFill="1" applyBorder="1" applyAlignment="1">
      <alignment horizontal="center"/>
    </xf>
    <xf numFmtId="167" fontId="202" fillId="2" borderId="195" xfId="0" applyNumberFormat="1" applyFont="1" applyFill="1" applyBorder="1" applyAlignment="1">
      <alignment horizontal="center"/>
    </xf>
    <xf numFmtId="38" fontId="202" fillId="2" borderId="0" xfId="0" applyNumberFormat="1" applyFont="1" applyFill="1" applyAlignment="1">
      <alignment horizontal="center"/>
    </xf>
    <xf numFmtId="167" fontId="202" fillId="2" borderId="0" xfId="0" applyNumberFormat="1" applyFont="1" applyFill="1" applyAlignment="1">
      <alignment horizontal="center"/>
    </xf>
    <xf numFmtId="0" fontId="202" fillId="2" borderId="195" xfId="0" applyFont="1" applyFill="1" applyBorder="1" applyAlignment="1">
      <alignment horizontal="center" vertical="center"/>
    </xf>
    <xf numFmtId="3" fontId="202" fillId="2" borderId="195" xfId="0" applyNumberFormat="1" applyFont="1" applyFill="1" applyBorder="1" applyAlignment="1">
      <alignment horizontal="center" vertical="center"/>
    </xf>
    <xf numFmtId="0" fontId="202" fillId="2" borderId="195" xfId="0" applyFont="1" applyFill="1" applyBorder="1" applyAlignment="1">
      <alignment horizontal="center"/>
    </xf>
    <xf numFmtId="10" fontId="202" fillId="2" borderId="195" xfId="0" applyNumberFormat="1" applyFont="1" applyFill="1" applyBorder="1" applyAlignment="1">
      <alignment horizontal="center"/>
    </xf>
    <xf numFmtId="9" fontId="202" fillId="2" borderId="195" xfId="0" applyNumberFormat="1" applyFont="1" applyFill="1" applyBorder="1" applyAlignment="1">
      <alignment horizontal="center" vertical="center"/>
    </xf>
    <xf numFmtId="175" fontId="202" fillId="2" borderId="195" xfId="0" applyNumberFormat="1" applyFont="1" applyFill="1" applyBorder="1" applyAlignment="1">
      <alignment horizontal="center" vertical="center"/>
    </xf>
    <xf numFmtId="175" fontId="202" fillId="3" borderId="195" xfId="0" applyNumberFormat="1" applyFont="1" applyFill="1" applyBorder="1" applyAlignment="1">
      <alignment horizontal="center" vertical="center"/>
    </xf>
    <xf numFmtId="17" fontId="203" fillId="2" borderId="5" xfId="0" applyNumberFormat="1" applyFont="1" applyFill="1" applyBorder="1" applyAlignment="1">
      <alignment horizontal="center" vertical="center"/>
    </xf>
    <xf numFmtId="175" fontId="203" fillId="2" borderId="149" xfId="0" applyNumberFormat="1" applyFont="1" applyFill="1" applyBorder="1" applyAlignment="1">
      <alignment horizontal="center" vertical="center"/>
    </xf>
    <xf numFmtId="9" fontId="203" fillId="2" borderId="5" xfId="0" applyNumberFormat="1" applyFont="1" applyFill="1" applyBorder="1" applyAlignment="1">
      <alignment horizontal="center" vertical="center"/>
    </xf>
    <xf numFmtId="0" fontId="203" fillId="2" borderId="149" xfId="0" applyFont="1" applyFill="1" applyBorder="1" applyAlignment="1">
      <alignment horizontal="center" vertical="center"/>
    </xf>
    <xf numFmtId="0" fontId="203" fillId="2" borderId="16" xfId="0" applyFont="1" applyFill="1" applyBorder="1" applyAlignment="1">
      <alignment horizontal="center" vertical="center"/>
    </xf>
    <xf numFmtId="0" fontId="203" fillId="2" borderId="144" xfId="0" applyFont="1" applyFill="1" applyBorder="1" applyAlignment="1">
      <alignment horizontal="center" vertical="center"/>
    </xf>
    <xf numFmtId="9" fontId="203" fillId="2" borderId="195" xfId="0" applyNumberFormat="1" applyFont="1" applyFill="1" applyBorder="1" applyAlignment="1">
      <alignment horizontal="center" vertical="center"/>
    </xf>
    <xf numFmtId="175" fontId="203" fillId="2" borderId="83" xfId="0" applyNumberFormat="1" applyFont="1" applyFill="1" applyBorder="1" applyAlignment="1">
      <alignment horizontal="center" vertical="center"/>
    </xf>
    <xf numFmtId="175" fontId="203" fillId="2" borderId="195" xfId="0" applyNumberFormat="1" applyFont="1" applyFill="1" applyBorder="1" applyAlignment="1">
      <alignment horizontal="center" vertical="center"/>
    </xf>
    <xf numFmtId="167" fontId="203" fillId="2" borderId="83" xfId="0" applyNumberFormat="1" applyFont="1" applyFill="1" applyBorder="1" applyAlignment="1">
      <alignment horizontal="center" vertical="center"/>
    </xf>
    <xf numFmtId="218" fontId="203" fillId="2" borderId="84" xfId="0" applyNumberFormat="1" applyFont="1" applyFill="1" applyBorder="1" applyAlignment="1">
      <alignment horizontal="center" vertical="center"/>
    </xf>
    <xf numFmtId="9" fontId="202" fillId="2" borderId="150" xfId="0" applyNumberFormat="1" applyFont="1" applyFill="1" applyBorder="1" applyAlignment="1">
      <alignment horizontal="center" vertical="center"/>
    </xf>
    <xf numFmtId="175" fontId="202" fillId="2" borderId="0" xfId="0" applyNumberFormat="1" applyFont="1" applyFill="1" applyBorder="1" applyAlignment="1">
      <alignment horizontal="center" vertical="center"/>
    </xf>
    <xf numFmtId="175" fontId="202" fillId="2" borderId="150" xfId="0" applyNumberFormat="1" applyFont="1" applyFill="1" applyBorder="1" applyAlignment="1">
      <alignment horizontal="center" vertical="center"/>
    </xf>
    <xf numFmtId="167" fontId="202" fillId="2" borderId="0" xfId="0" applyNumberFormat="1" applyFont="1" applyFill="1" applyBorder="1" applyAlignment="1">
      <alignment horizontal="center" vertical="center"/>
    </xf>
    <xf numFmtId="218" fontId="202" fillId="2" borderId="14" xfId="0" applyNumberFormat="1" applyFont="1" applyFill="1" applyBorder="1" applyAlignment="1">
      <alignment horizontal="center" vertical="center"/>
    </xf>
    <xf numFmtId="0" fontId="202" fillId="85" borderId="150" xfId="0" applyFont="1" applyFill="1" applyBorder="1" applyAlignment="1">
      <alignment horizontal="center" vertical="center"/>
    </xf>
    <xf numFmtId="175" fontId="202" fillId="85" borderId="0" xfId="0" applyNumberFormat="1" applyFont="1" applyFill="1" applyBorder="1" applyAlignment="1">
      <alignment horizontal="center" vertical="center"/>
    </xf>
    <xf numFmtId="175" fontId="202" fillId="85" borderId="150" xfId="0" applyNumberFormat="1" applyFont="1" applyFill="1" applyBorder="1" applyAlignment="1">
      <alignment horizontal="center" vertical="center"/>
    </xf>
    <xf numFmtId="167" fontId="202" fillId="85" borderId="0" xfId="0" applyNumberFormat="1" applyFont="1" applyFill="1" applyBorder="1" applyAlignment="1">
      <alignment horizontal="center" vertical="center"/>
    </xf>
    <xf numFmtId="218" fontId="202" fillId="85" borderId="14" xfId="0" applyNumberFormat="1" applyFont="1" applyFill="1" applyBorder="1" applyAlignment="1">
      <alignment horizontal="center" vertical="center"/>
    </xf>
    <xf numFmtId="0" fontId="202" fillId="2" borderId="150" xfId="0" applyFont="1" applyFill="1" applyBorder="1" applyAlignment="1">
      <alignment horizontal="center"/>
    </xf>
    <xf numFmtId="175" fontId="202" fillId="2" borderId="0" xfId="0" applyNumberFormat="1" applyFont="1" applyFill="1" applyBorder="1" applyAlignment="1">
      <alignment horizontal="center"/>
    </xf>
    <xf numFmtId="175" fontId="202" fillId="2" borderId="150" xfId="0" applyNumberFormat="1" applyFont="1" applyFill="1" applyBorder="1" applyAlignment="1">
      <alignment horizontal="center"/>
    </xf>
    <xf numFmtId="0" fontId="202" fillId="85" borderId="150" xfId="0" applyFont="1" applyFill="1" applyBorder="1" applyAlignment="1">
      <alignment horizontal="center"/>
    </xf>
    <xf numFmtId="175" fontId="202" fillId="85" borderId="0" xfId="0" applyNumberFormat="1" applyFont="1" applyFill="1" applyBorder="1" applyAlignment="1">
      <alignment horizontal="center"/>
    </xf>
    <xf numFmtId="175" fontId="202" fillId="85" borderId="150" xfId="0" applyNumberFormat="1" applyFont="1" applyFill="1" applyBorder="1" applyAlignment="1">
      <alignment horizontal="center"/>
    </xf>
    <xf numFmtId="0" fontId="202" fillId="2" borderId="144" xfId="0" applyFont="1" applyFill="1" applyBorder="1" applyAlignment="1">
      <alignment horizontal="center"/>
    </xf>
    <xf numFmtId="175" fontId="202" fillId="2" borderId="16" xfId="0" applyNumberFormat="1" applyFont="1" applyFill="1" applyBorder="1" applyAlignment="1">
      <alignment horizontal="center"/>
    </xf>
    <xf numFmtId="175" fontId="202" fillId="2" borderId="144" xfId="0" applyNumberFormat="1" applyFont="1" applyFill="1" applyBorder="1" applyAlignment="1">
      <alignment horizontal="center"/>
    </xf>
    <xf numFmtId="167" fontId="202" fillId="2" borderId="16" xfId="0" applyNumberFormat="1" applyFont="1" applyFill="1" applyBorder="1" applyAlignment="1">
      <alignment horizontal="center" vertical="center"/>
    </xf>
    <xf numFmtId="175" fontId="202" fillId="2" borderId="144" xfId="0" applyNumberFormat="1" applyFont="1" applyFill="1" applyBorder="1" applyAlignment="1">
      <alignment horizontal="center" vertical="center"/>
    </xf>
    <xf numFmtId="218" fontId="202" fillId="2" borderId="17" xfId="0" applyNumberFormat="1" applyFont="1" applyFill="1" applyBorder="1" applyAlignment="1">
      <alignment horizontal="center" vertical="center"/>
    </xf>
    <xf numFmtId="0" fontId="203" fillId="2" borderId="82" xfId="0" applyFont="1" applyFill="1" applyBorder="1" applyAlignment="1">
      <alignment horizontal="center" vertical="center" wrapText="1"/>
    </xf>
    <xf numFmtId="17" fontId="203" fillId="2" borderId="195" xfId="0" applyNumberFormat="1" applyFont="1" applyFill="1" applyBorder="1" applyAlignment="1">
      <alignment horizontal="center" vertical="center" wrapText="1"/>
    </xf>
    <xf numFmtId="17" fontId="203" fillId="2" borderId="83" xfId="0" applyNumberFormat="1" applyFont="1" applyFill="1" applyBorder="1" applyAlignment="1">
      <alignment horizontal="center" vertical="center" wrapText="1"/>
    </xf>
    <xf numFmtId="0" fontId="203" fillId="2" borderId="195" xfId="0" applyFont="1" applyFill="1" applyBorder="1" applyAlignment="1">
      <alignment horizontal="center" vertical="center" wrapText="1"/>
    </xf>
    <xf numFmtId="0" fontId="203" fillId="2" borderId="83" xfId="0" applyFont="1" applyFill="1" applyBorder="1" applyAlignment="1">
      <alignment horizontal="center" vertical="center" wrapText="1"/>
    </xf>
    <xf numFmtId="0" fontId="203" fillId="2" borderId="0" xfId="0" applyFont="1" applyFill="1" applyBorder="1" applyAlignment="1">
      <alignment horizontal="center" vertical="center" wrapText="1"/>
    </xf>
    <xf numFmtId="0" fontId="203" fillId="2" borderId="0" xfId="0" applyFont="1" applyFill="1" applyAlignment="1">
      <alignment horizontal="center" vertical="center" wrapText="1"/>
    </xf>
    <xf numFmtId="0" fontId="202" fillId="2" borderId="13" xfId="0" applyFont="1" applyFill="1" applyBorder="1" applyAlignment="1">
      <alignment horizontal="center" vertical="center"/>
    </xf>
    <xf numFmtId="3" fontId="202" fillId="2" borderId="150" xfId="0" applyNumberFormat="1" applyFont="1" applyFill="1" applyBorder="1" applyAlignment="1">
      <alignment horizontal="center" vertical="center"/>
    </xf>
    <xf numFmtId="3" fontId="202" fillId="2" borderId="0" xfId="0" applyNumberFormat="1" applyFont="1" applyFill="1" applyBorder="1" applyAlignment="1">
      <alignment horizontal="center" vertical="center"/>
    </xf>
    <xf numFmtId="38" fontId="202" fillId="2" borderId="0" xfId="0" applyNumberFormat="1" applyFont="1" applyFill="1" applyBorder="1" applyAlignment="1">
      <alignment horizontal="center" vertical="center"/>
    </xf>
    <xf numFmtId="38" fontId="202" fillId="2" borderId="150" xfId="0" applyNumberFormat="1" applyFont="1" applyFill="1" applyBorder="1" applyAlignment="1">
      <alignment horizontal="center"/>
    </xf>
    <xf numFmtId="38" fontId="202" fillId="2" borderId="0" xfId="0" applyNumberFormat="1" applyFont="1" applyFill="1" applyBorder="1" applyAlignment="1">
      <alignment horizontal="center"/>
    </xf>
    <xf numFmtId="3" fontId="202" fillId="2" borderId="18" xfId="0" applyNumberFormat="1" applyFont="1" applyFill="1" applyBorder="1" applyAlignment="1">
      <alignment horizontal="center" vertical="center"/>
    </xf>
    <xf numFmtId="3" fontId="202" fillId="2" borderId="144" xfId="0" applyNumberFormat="1" applyFont="1" applyFill="1" applyBorder="1" applyAlignment="1">
      <alignment horizontal="center" vertical="center"/>
    </xf>
    <xf numFmtId="3" fontId="202" fillId="2" borderId="16" xfId="0" applyNumberFormat="1" applyFont="1" applyFill="1" applyBorder="1" applyAlignment="1">
      <alignment horizontal="center" vertical="center"/>
    </xf>
    <xf numFmtId="38" fontId="202" fillId="2" borderId="16" xfId="0" applyNumberFormat="1" applyFont="1" applyFill="1" applyBorder="1" applyAlignment="1">
      <alignment horizontal="center" vertical="center"/>
    </xf>
    <xf numFmtId="38" fontId="202" fillId="2" borderId="144" xfId="0" applyNumberFormat="1" applyFont="1" applyFill="1" applyBorder="1" applyAlignment="1">
      <alignment horizontal="center"/>
    </xf>
    <xf numFmtId="17" fontId="203" fillId="2" borderId="195" xfId="0" applyNumberFormat="1" applyFont="1" applyFill="1" applyBorder="1" applyAlignment="1">
      <alignment horizontal="center" vertical="center"/>
    </xf>
    <xf numFmtId="0" fontId="203" fillId="2" borderId="195" xfId="0" applyFont="1" applyFill="1" applyBorder="1" applyAlignment="1">
      <alignment horizontal="center" vertical="center"/>
    </xf>
    <xf numFmtId="41" fontId="202" fillId="2" borderId="195" xfId="0" applyNumberFormat="1" applyFont="1" applyFill="1" applyBorder="1" applyAlignment="1">
      <alignment horizontal="center" vertical="center"/>
    </xf>
    <xf numFmtId="167" fontId="202" fillId="2" borderId="195" xfId="0" applyNumberFormat="1" applyFont="1" applyFill="1" applyBorder="1" applyAlignment="1">
      <alignment horizontal="center" vertical="center"/>
    </xf>
    <xf numFmtId="49" fontId="203" fillId="2" borderId="0" xfId="0" applyNumberFormat="1" applyFont="1" applyFill="1" applyAlignment="1">
      <alignment horizontal="center"/>
    </xf>
    <xf numFmtId="3" fontId="203" fillId="2" borderId="195" xfId="0" applyNumberFormat="1" applyFont="1" applyFill="1" applyBorder="1" applyAlignment="1">
      <alignment horizontal="center"/>
    </xf>
    <xf numFmtId="10" fontId="202" fillId="2" borderId="0" xfId="0" applyNumberFormat="1" applyFont="1" applyFill="1" applyBorder="1" applyAlignment="1">
      <alignment horizontal="center"/>
    </xf>
    <xf numFmtId="0" fontId="202" fillId="2" borderId="0" xfId="0" applyFont="1" applyFill="1" applyBorder="1" applyAlignment="1">
      <alignment horizontal="center"/>
    </xf>
    <xf numFmtId="3" fontId="202" fillId="2" borderId="0" xfId="0" applyNumberFormat="1" applyFont="1" applyFill="1" applyBorder="1" applyAlignment="1">
      <alignment horizontal="center"/>
    </xf>
    <xf numFmtId="0" fontId="203" fillId="2" borderId="82" xfId="0" applyFont="1" applyFill="1" applyBorder="1" applyAlignment="1">
      <alignment horizontal="center" vertical="center"/>
    </xf>
    <xf numFmtId="17" fontId="203" fillId="2" borderId="83" xfId="0" applyNumberFormat="1" applyFont="1" applyFill="1" applyBorder="1" applyAlignment="1">
      <alignment horizontal="center" vertical="center"/>
    </xf>
    <xf numFmtId="0" fontId="203" fillId="2" borderId="83" xfId="0" applyFont="1" applyFill="1" applyBorder="1" applyAlignment="1">
      <alignment horizontal="center" vertical="center"/>
    </xf>
    <xf numFmtId="3" fontId="202" fillId="2" borderId="4" xfId="0" applyNumberFormat="1" applyFont="1" applyFill="1" applyBorder="1" applyAlignment="1">
      <alignment horizontal="center" vertical="center"/>
    </xf>
    <xf numFmtId="3" fontId="202" fillId="2" borderId="5" xfId="0" applyNumberFormat="1" applyFont="1" applyFill="1" applyBorder="1" applyAlignment="1">
      <alignment horizontal="center" vertical="center"/>
    </xf>
    <xf numFmtId="3" fontId="202" fillId="2" borderId="149" xfId="0" applyNumberFormat="1" applyFont="1" applyFill="1" applyBorder="1" applyAlignment="1">
      <alignment horizontal="center" vertical="center"/>
    </xf>
    <xf numFmtId="38" fontId="202" fillId="2" borderId="5" xfId="0" applyNumberFormat="1" applyFont="1" applyFill="1" applyBorder="1" applyAlignment="1">
      <alignment horizontal="center" vertical="center"/>
    </xf>
    <xf numFmtId="38" fontId="202" fillId="2" borderId="149" xfId="0" applyNumberFormat="1" applyFont="1" applyFill="1" applyBorder="1" applyAlignment="1">
      <alignment horizontal="center"/>
    </xf>
    <xf numFmtId="10" fontId="202" fillId="2" borderId="150" xfId="0" applyNumberFormat="1" applyFont="1" applyFill="1" applyBorder="1" applyAlignment="1">
      <alignment horizontal="center"/>
    </xf>
    <xf numFmtId="10" fontId="202" fillId="2" borderId="144" xfId="0" applyNumberFormat="1" applyFont="1" applyFill="1" applyBorder="1" applyAlignment="1">
      <alignment horizontal="center"/>
    </xf>
    <xf numFmtId="49" fontId="203" fillId="2" borderId="0" xfId="0" applyNumberFormat="1" applyFont="1" applyFill="1" applyAlignment="1">
      <alignment horizontal="center" vertical="center"/>
    </xf>
    <xf numFmtId="0" fontId="203" fillId="2" borderId="0" xfId="0" applyFont="1" applyFill="1" applyAlignment="1">
      <alignment horizontal="center" vertical="center"/>
    </xf>
    <xf numFmtId="0" fontId="202" fillId="2" borderId="4" xfId="0" applyFont="1" applyFill="1" applyBorder="1" applyAlignment="1">
      <alignment horizontal="center" vertical="center"/>
    </xf>
    <xf numFmtId="10" fontId="202" fillId="2" borderId="5" xfId="0" applyNumberFormat="1" applyFont="1" applyFill="1" applyBorder="1" applyAlignment="1">
      <alignment horizontal="center" vertical="center"/>
    </xf>
    <xf numFmtId="10" fontId="202" fillId="2" borderId="149" xfId="0" applyNumberFormat="1" applyFont="1" applyFill="1" applyBorder="1" applyAlignment="1">
      <alignment horizontal="center" vertical="center"/>
    </xf>
    <xf numFmtId="0" fontId="202" fillId="2" borderId="0" xfId="0" applyFont="1" applyFill="1" applyAlignment="1">
      <alignment horizontal="center" vertical="center"/>
    </xf>
    <xf numFmtId="0" fontId="202" fillId="2" borderId="18" xfId="0" applyFont="1" applyFill="1" applyBorder="1" applyAlignment="1">
      <alignment horizontal="center" vertical="center"/>
    </xf>
    <xf numFmtId="7" fontId="202" fillId="2" borderId="144" xfId="0" applyNumberFormat="1" applyFont="1" applyFill="1" applyBorder="1" applyAlignment="1">
      <alignment horizontal="center" vertical="center"/>
    </xf>
    <xf numFmtId="7" fontId="202" fillId="2" borderId="16" xfId="0" applyNumberFormat="1" applyFont="1" applyFill="1" applyBorder="1" applyAlignment="1">
      <alignment horizontal="center" vertical="center"/>
    </xf>
    <xf numFmtId="6" fontId="202" fillId="2" borderId="16" xfId="0" applyNumberFormat="1" applyFont="1" applyFill="1" applyBorder="1" applyAlignment="1">
      <alignment horizontal="center" vertical="center"/>
    </xf>
    <xf numFmtId="6" fontId="202" fillId="2" borderId="144" xfId="0" applyNumberFormat="1" applyFont="1" applyFill="1" applyBorder="1" applyAlignment="1">
      <alignment horizontal="center" vertical="center"/>
    </xf>
    <xf numFmtId="10" fontId="202" fillId="2" borderId="0" xfId="0" applyNumberFormat="1" applyFont="1" applyFill="1" applyBorder="1" applyAlignment="1">
      <alignment horizontal="center" vertical="center"/>
    </xf>
    <xf numFmtId="10" fontId="202" fillId="2" borderId="150" xfId="0" applyNumberFormat="1" applyFont="1" applyFill="1" applyBorder="1" applyAlignment="1">
      <alignment horizontal="center" vertical="center"/>
    </xf>
    <xf numFmtId="7" fontId="202" fillId="2" borderId="150" xfId="0" applyNumberFormat="1" applyFont="1" applyFill="1" applyBorder="1" applyAlignment="1">
      <alignment horizontal="center" vertical="center"/>
    </xf>
    <xf numFmtId="7" fontId="202" fillId="2" borderId="0" xfId="0" applyNumberFormat="1" applyFont="1" applyFill="1" applyBorder="1" applyAlignment="1">
      <alignment horizontal="center" vertical="center"/>
    </xf>
    <xf numFmtId="6" fontId="202" fillId="2" borderId="0" xfId="0" applyNumberFormat="1" applyFont="1" applyFill="1" applyBorder="1" applyAlignment="1">
      <alignment horizontal="center" vertical="center"/>
    </xf>
    <xf numFmtId="10" fontId="202" fillId="2" borderId="6" xfId="0" applyNumberFormat="1" applyFont="1" applyFill="1" applyBorder="1" applyAlignment="1">
      <alignment horizontal="center" vertical="center"/>
    </xf>
    <xf numFmtId="0" fontId="202" fillId="2" borderId="13" xfId="0" applyFont="1" applyFill="1" applyBorder="1" applyAlignment="1">
      <alignment horizontal="center"/>
    </xf>
    <xf numFmtId="38" fontId="202" fillId="2" borderId="14" xfId="0" applyNumberFormat="1" applyFont="1" applyFill="1" applyBorder="1" applyAlignment="1">
      <alignment horizontal="center"/>
    </xf>
    <xf numFmtId="0" fontId="202" fillId="2" borderId="18" xfId="0" applyFont="1" applyFill="1" applyBorder="1" applyAlignment="1">
      <alignment horizontal="center"/>
    </xf>
    <xf numFmtId="0" fontId="202" fillId="2" borderId="16" xfId="0" applyFont="1" applyFill="1" applyBorder="1" applyAlignment="1">
      <alignment horizontal="center"/>
    </xf>
    <xf numFmtId="10" fontId="202" fillId="2" borderId="16" xfId="0" applyNumberFormat="1" applyFont="1" applyFill="1" applyBorder="1" applyAlignment="1">
      <alignment horizontal="center"/>
    </xf>
    <xf numFmtId="38" fontId="202" fillId="2" borderId="17" xfId="0" applyNumberFormat="1" applyFont="1" applyFill="1" applyBorder="1" applyAlignment="1">
      <alignment horizontal="center"/>
    </xf>
    <xf numFmtId="0" fontId="203" fillId="2" borderId="82" xfId="0" applyFont="1" applyFill="1" applyBorder="1" applyAlignment="1">
      <alignment horizontal="center"/>
    </xf>
    <xf numFmtId="0" fontId="203" fillId="2" borderId="83" xfId="0" applyFont="1" applyFill="1" applyBorder="1" applyAlignment="1">
      <alignment horizontal="center"/>
    </xf>
    <xf numFmtId="0" fontId="203" fillId="2" borderId="84" xfId="0" applyFont="1" applyFill="1" applyBorder="1" applyAlignment="1">
      <alignment horizontal="center"/>
    </xf>
    <xf numFmtId="0" fontId="202" fillId="2" borderId="82" xfId="0" applyFont="1" applyFill="1" applyBorder="1" applyAlignment="1">
      <alignment horizontal="center"/>
    </xf>
    <xf numFmtId="0" fontId="202" fillId="2" borderId="83" xfId="0" applyFont="1" applyFill="1" applyBorder="1" applyAlignment="1">
      <alignment horizontal="center"/>
    </xf>
    <xf numFmtId="38" fontId="202" fillId="2" borderId="84" xfId="0" applyNumberFormat="1" applyFont="1" applyFill="1" applyBorder="1" applyAlignment="1">
      <alignment horizontal="center"/>
    </xf>
    <xf numFmtId="0" fontId="203" fillId="2" borderId="13" xfId="0" applyFont="1" applyFill="1" applyBorder="1" applyAlignment="1">
      <alignment horizontal="center"/>
    </xf>
    <xf numFmtId="0" fontId="203" fillId="2" borderId="18" xfId="0" applyFont="1" applyFill="1" applyBorder="1" applyAlignment="1">
      <alignment horizontal="center"/>
    </xf>
    <xf numFmtId="10" fontId="202" fillId="2" borderId="0" xfId="0" applyNumberFormat="1" applyFont="1" applyFill="1" applyAlignment="1">
      <alignment horizontal="center"/>
    </xf>
    <xf numFmtId="38" fontId="202" fillId="3" borderId="144" xfId="0" applyNumberFormat="1" applyFont="1" applyFill="1" applyBorder="1" applyAlignment="1">
      <alignment horizontal="center"/>
    </xf>
    <xf numFmtId="3" fontId="202" fillId="2" borderId="0" xfId="0" applyNumberFormat="1" applyFont="1" applyFill="1" applyAlignment="1">
      <alignment horizontal="center" vertical="center"/>
    </xf>
    <xf numFmtId="6" fontId="202" fillId="0" borderId="17" xfId="0" applyNumberFormat="1" applyFont="1" applyFill="1" applyBorder="1" applyAlignment="1">
      <alignment horizontal="center" vertical="center"/>
    </xf>
    <xf numFmtId="6" fontId="202" fillId="3" borderId="144" xfId="0" applyNumberFormat="1" applyFont="1" applyFill="1" applyBorder="1" applyAlignment="1">
      <alignment horizontal="center" vertical="center"/>
    </xf>
    <xf numFmtId="6" fontId="202" fillId="3" borderId="150" xfId="0" applyNumberFormat="1" applyFont="1" applyFill="1" applyBorder="1" applyAlignment="1">
      <alignment horizontal="center" vertical="center"/>
    </xf>
    <xf numFmtId="175" fontId="202" fillId="2" borderId="0" xfId="0" applyNumberFormat="1" applyFont="1" applyFill="1" applyAlignment="1">
      <alignment horizontal="center"/>
    </xf>
    <xf numFmtId="9" fontId="202" fillId="2" borderId="0" xfId="0" applyNumberFormat="1" applyFont="1" applyFill="1" applyAlignment="1">
      <alignment horizontal="center"/>
    </xf>
    <xf numFmtId="5" fontId="202" fillId="2" borderId="0" xfId="0" applyNumberFormat="1" applyFont="1" applyFill="1" applyBorder="1" applyAlignment="1">
      <alignment horizontal="center"/>
    </xf>
    <xf numFmtId="3" fontId="202" fillId="2" borderId="16" xfId="0" applyNumberFormat="1" applyFont="1" applyFill="1" applyBorder="1" applyAlignment="1">
      <alignment horizontal="center"/>
    </xf>
    <xf numFmtId="5" fontId="202" fillId="2" borderId="16" xfId="0" applyNumberFormat="1" applyFont="1" applyFill="1" applyBorder="1" applyAlignment="1">
      <alignment horizontal="center"/>
    </xf>
    <xf numFmtId="167" fontId="202" fillId="2" borderId="150" xfId="0" applyNumberFormat="1" applyFont="1" applyFill="1" applyBorder="1" applyAlignment="1">
      <alignment horizontal="center"/>
    </xf>
    <xf numFmtId="167" fontId="202" fillId="2" borderId="144" xfId="0" applyNumberFormat="1" applyFont="1" applyFill="1" applyBorder="1" applyAlignment="1">
      <alignment horizontal="center"/>
    </xf>
    <xf numFmtId="3" fontId="202" fillId="2" borderId="150" xfId="0" applyNumberFormat="1" applyFont="1" applyFill="1" applyBorder="1" applyAlignment="1">
      <alignment horizontal="center"/>
    </xf>
    <xf numFmtId="3" fontId="202" fillId="2" borderId="144" xfId="0" applyNumberFormat="1" applyFont="1" applyFill="1" applyBorder="1" applyAlignment="1">
      <alignment horizontal="center"/>
    </xf>
    <xf numFmtId="9" fontId="202" fillId="2" borderId="150" xfId="0" applyNumberFormat="1" applyFont="1" applyFill="1" applyBorder="1" applyAlignment="1">
      <alignment horizontal="center"/>
    </xf>
    <xf numFmtId="9" fontId="202" fillId="2" borderId="144" xfId="0" applyNumberFormat="1" applyFont="1" applyFill="1" applyBorder="1" applyAlignment="1">
      <alignment horizontal="center"/>
    </xf>
    <xf numFmtId="5" fontId="202" fillId="2" borderId="150" xfId="0" applyNumberFormat="1" applyFont="1" applyFill="1" applyBorder="1" applyAlignment="1">
      <alignment horizontal="center"/>
    </xf>
    <xf numFmtId="5" fontId="202" fillId="2" borderId="144" xfId="0" applyNumberFormat="1" applyFont="1" applyFill="1" applyBorder="1" applyAlignment="1">
      <alignment horizontal="center"/>
    </xf>
    <xf numFmtId="175" fontId="203" fillId="2" borderId="83" xfId="0" applyNumberFormat="1" applyFont="1" applyFill="1" applyBorder="1" applyAlignment="1">
      <alignment horizontal="center"/>
    </xf>
    <xf numFmtId="5" fontId="203" fillId="2" borderId="195" xfId="0" applyNumberFormat="1" applyFont="1" applyFill="1" applyBorder="1" applyAlignment="1">
      <alignment horizontal="center"/>
    </xf>
    <xf numFmtId="5" fontId="203" fillId="2" borderId="83" xfId="0" applyNumberFormat="1" applyFont="1" applyFill="1" applyBorder="1" applyAlignment="1">
      <alignment horizontal="center"/>
    </xf>
    <xf numFmtId="5" fontId="203" fillId="3" borderId="195" xfId="0" applyNumberFormat="1" applyFont="1" applyFill="1" applyBorder="1" applyAlignment="1">
      <alignment horizontal="center"/>
    </xf>
    <xf numFmtId="49" fontId="5" fillId="2" borderId="6" xfId="1" quotePrefix="1" applyNumberFormat="1" applyFont="1" applyFill="1" applyBorder="1" applyAlignment="1">
      <alignment vertical="center"/>
    </xf>
    <xf numFmtId="49" fontId="8" fillId="2" borderId="0" xfId="1" applyNumberFormat="1" applyFont="1" applyFill="1" applyBorder="1" applyAlignment="1">
      <alignment vertical="center"/>
    </xf>
    <xf numFmtId="49" fontId="5" fillId="2" borderId="5" xfId="1" applyNumberFormat="1" applyFont="1" applyFill="1" applyBorder="1" applyAlignment="1">
      <alignment vertical="center"/>
    </xf>
    <xf numFmtId="49" fontId="5" fillId="2" borderId="14" xfId="1" applyNumberFormat="1" applyFont="1" applyFill="1" applyBorder="1" applyAlignment="1">
      <alignment vertical="center"/>
    </xf>
    <xf numFmtId="49" fontId="5" fillId="2" borderId="16" xfId="1" quotePrefix="1" applyNumberFormat="1" applyFont="1" applyFill="1" applyBorder="1" applyAlignment="1">
      <alignment vertical="center"/>
    </xf>
    <xf numFmtId="49" fontId="203" fillId="2" borderId="0" xfId="1" applyNumberFormat="1" applyFont="1" applyFill="1" applyBorder="1" applyAlignment="1">
      <alignment vertical="center"/>
    </xf>
    <xf numFmtId="171" fontId="204" fillId="2" borderId="0" xfId="1" applyNumberFormat="1" applyFont="1" applyFill="1" applyBorder="1" applyAlignment="1">
      <alignment vertical="center"/>
    </xf>
    <xf numFmtId="0" fontId="203" fillId="2" borderId="0" xfId="0" applyFont="1" applyFill="1" applyAlignment="1">
      <alignment vertical="center"/>
    </xf>
    <xf numFmtId="3" fontId="202" fillId="2" borderId="83" xfId="0" applyNumberFormat="1" applyFont="1" applyFill="1" applyBorder="1" applyAlignment="1">
      <alignment horizontal="center"/>
    </xf>
    <xf numFmtId="17" fontId="202" fillId="2" borderId="0" xfId="0" applyNumberFormat="1" applyFont="1" applyFill="1" applyAlignment="1">
      <alignment horizontal="center"/>
    </xf>
    <xf numFmtId="0" fontId="202" fillId="2" borderId="0" xfId="0" quotePrefix="1" applyFont="1" applyFill="1" applyAlignment="1">
      <alignment horizontal="center"/>
    </xf>
    <xf numFmtId="0" fontId="5" fillId="2" borderId="14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12" fillId="0" borderId="203" xfId="0" applyFont="1" applyBorder="1" applyAlignment="1">
      <alignment horizontal="center" vertical="center" wrapText="1"/>
    </xf>
    <xf numFmtId="0" fontId="0" fillId="0" borderId="204" xfId="0" applyBorder="1" applyAlignment="1">
      <alignment horizontal="center" vertical="center" wrapText="1"/>
    </xf>
    <xf numFmtId="0" fontId="0" fillId="0" borderId="205" xfId="0" applyBorder="1" applyAlignment="1">
      <alignment horizontal="center" vertical="center" wrapText="1"/>
    </xf>
    <xf numFmtId="0" fontId="0" fillId="0" borderId="204" xfId="0" applyBorder="1" applyAlignment="1">
      <alignment horizontal="left" vertical="center" wrapText="1"/>
    </xf>
    <xf numFmtId="0" fontId="0" fillId="0" borderId="204" xfId="0" applyBorder="1" applyAlignment="1">
      <alignment vertical="center" wrapText="1"/>
    </xf>
    <xf numFmtId="0" fontId="0" fillId="0" borderId="205" xfId="0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17" fontId="4" fillId="2" borderId="0" xfId="0" applyNumberFormat="1" applyFont="1" applyFill="1" applyBorder="1" applyAlignment="1">
      <alignment horizontal="right" vertical="center"/>
    </xf>
    <xf numFmtId="17" fontId="4" fillId="3" borderId="0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170" fontId="4" fillId="2" borderId="7" xfId="0" applyNumberFormat="1" applyFont="1" applyFill="1" applyBorder="1" applyAlignment="1">
      <alignment horizontal="center" vertical="center" wrapText="1" shrinkToFit="1"/>
    </xf>
    <xf numFmtId="170" fontId="4" fillId="2" borderId="8" xfId="0" applyNumberFormat="1" applyFont="1" applyFill="1" applyBorder="1" applyAlignment="1">
      <alignment horizontal="center" vertical="center" wrapText="1" shrinkToFit="1"/>
    </xf>
    <xf numFmtId="170" fontId="4" fillId="2" borderId="9" xfId="0" applyNumberFormat="1" applyFont="1" applyFill="1" applyBorder="1" applyAlignment="1">
      <alignment horizontal="center" vertical="center" wrapText="1" shrinkToFit="1"/>
    </xf>
    <xf numFmtId="170" fontId="4" fillId="2" borderId="15" xfId="0" applyNumberFormat="1" applyFont="1" applyFill="1" applyBorder="1" applyAlignment="1">
      <alignment horizontal="center" vertical="center" wrapText="1" shrinkToFit="1"/>
    </xf>
    <xf numFmtId="170" fontId="4" fillId="2" borderId="16" xfId="0" applyNumberFormat="1" applyFont="1" applyFill="1" applyBorder="1" applyAlignment="1">
      <alignment horizontal="center" vertical="center" wrapText="1" shrinkToFit="1"/>
    </xf>
    <xf numFmtId="170" fontId="4" fillId="2" borderId="17" xfId="0" applyNumberFormat="1" applyFont="1" applyFill="1" applyBorder="1" applyAlignment="1">
      <alignment horizontal="center" vertical="center" wrapText="1" shrinkToFit="1"/>
    </xf>
    <xf numFmtId="0" fontId="4" fillId="2" borderId="10" xfId="0" applyFont="1" applyFill="1" applyBorder="1" applyAlignment="1">
      <alignment horizontal="center" vertical="center" wrapText="1" shrinkToFit="1"/>
    </xf>
    <xf numFmtId="0" fontId="4" fillId="2" borderId="8" xfId="0" applyFont="1" applyFill="1" applyBorder="1" applyAlignment="1">
      <alignment horizontal="center" vertical="center" wrapText="1" shrinkToFit="1"/>
    </xf>
    <xf numFmtId="0" fontId="4" fillId="2" borderId="9" xfId="0" applyFont="1" applyFill="1" applyBorder="1" applyAlignment="1">
      <alignment horizontal="center" vertical="center" wrapText="1" shrinkToFit="1"/>
    </xf>
    <xf numFmtId="170" fontId="4" fillId="2" borderId="10" xfId="0" applyNumberFormat="1" applyFont="1" applyFill="1" applyBorder="1" applyAlignment="1">
      <alignment horizontal="center" vertical="center" wrapText="1" shrinkToFit="1"/>
    </xf>
    <xf numFmtId="170" fontId="4" fillId="2" borderId="11" xfId="0" applyNumberFormat="1" applyFont="1" applyFill="1" applyBorder="1" applyAlignment="1">
      <alignment horizontal="center" vertical="center" wrapText="1" shrinkToFit="1"/>
    </xf>
    <xf numFmtId="3" fontId="5" fillId="2" borderId="5" xfId="2" applyNumberFormat="1" applyFont="1" applyFill="1" applyBorder="1" applyAlignment="1">
      <alignment horizontal="center" vertical="center"/>
    </xf>
    <xf numFmtId="49" fontId="5" fillId="2" borderId="4" xfId="1" applyNumberFormat="1" applyFont="1" applyFill="1" applyBorder="1" applyAlignment="1">
      <alignment horizontal="left" vertical="center"/>
    </xf>
    <xf numFmtId="49" fontId="5" fillId="2" borderId="5" xfId="1" applyNumberFormat="1" applyFont="1" applyFill="1" applyBorder="1" applyAlignment="1">
      <alignment horizontal="left" vertical="center"/>
    </xf>
    <xf numFmtId="49" fontId="5" fillId="2" borderId="6" xfId="1" applyNumberFormat="1" applyFont="1" applyFill="1" applyBorder="1" applyAlignment="1">
      <alignment horizontal="left" vertical="center"/>
    </xf>
    <xf numFmtId="169" fontId="5" fillId="3" borderId="0" xfId="0" applyNumberFormat="1" applyFont="1" applyFill="1" applyBorder="1" applyAlignment="1">
      <alignment horizontal="center" vertical="top"/>
    </xf>
    <xf numFmtId="0" fontId="4" fillId="2" borderId="18" xfId="0" applyFont="1" applyFill="1" applyBorder="1" applyAlignment="1">
      <alignment horizontal="center" vertical="center" wrapText="1" shrinkToFit="1"/>
    </xf>
    <xf numFmtId="0" fontId="4" fillId="2" borderId="16" xfId="0" applyFont="1" applyFill="1" applyBorder="1" applyAlignment="1">
      <alignment horizontal="center" vertical="center" wrapText="1" shrinkToFit="1"/>
    </xf>
    <xf numFmtId="0" fontId="4" fillId="2" borderId="17" xfId="0" applyFont="1" applyFill="1" applyBorder="1" applyAlignment="1">
      <alignment horizontal="center" vertical="center" wrapText="1" shrinkToFit="1"/>
    </xf>
    <xf numFmtId="0" fontId="4" fillId="2" borderId="19" xfId="0" applyFont="1" applyFill="1" applyBorder="1" applyAlignment="1">
      <alignment horizontal="center" vertical="center" wrapText="1" shrinkToFit="1"/>
    </xf>
    <xf numFmtId="170" fontId="4" fillId="2" borderId="4" xfId="0" applyNumberFormat="1" applyFont="1" applyFill="1" applyBorder="1" applyAlignment="1">
      <alignment horizontal="center" vertical="center" wrapText="1" shrinkToFit="1"/>
    </xf>
    <xf numFmtId="0" fontId="4" fillId="2" borderId="5" xfId="0" applyFont="1" applyFill="1" applyBorder="1" applyAlignment="1">
      <alignment horizontal="center" vertical="center" wrapText="1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4" fillId="2" borderId="4" xfId="0" applyFont="1" applyFill="1" applyBorder="1" applyAlignment="1">
      <alignment horizontal="center" vertical="center" wrapText="1" shrinkToFit="1"/>
    </xf>
    <xf numFmtId="0" fontId="4" fillId="4" borderId="20" xfId="2" applyNumberFormat="1" applyFont="1" applyFill="1" applyBorder="1" applyAlignment="1">
      <alignment horizontal="center" vertical="center"/>
    </xf>
    <xf numFmtId="0" fontId="4" fillId="4" borderId="21" xfId="2" applyNumberFormat="1" applyFont="1" applyFill="1" applyBorder="1" applyAlignment="1">
      <alignment horizontal="center" vertical="center"/>
    </xf>
    <xf numFmtId="0" fontId="4" fillId="4" borderId="82" xfId="2" applyNumberFormat="1" applyFont="1" applyFill="1" applyBorder="1" applyAlignment="1">
      <alignment horizontal="center" vertical="center"/>
    </xf>
    <xf numFmtId="0" fontId="4" fillId="4" borderId="83" xfId="2" applyNumberFormat="1" applyFont="1" applyFill="1" applyBorder="1" applyAlignment="1">
      <alignment horizontal="center" vertical="center"/>
    </xf>
    <xf numFmtId="49" fontId="5" fillId="2" borderId="13" xfId="1" applyNumberFormat="1" applyFont="1" applyFill="1" applyBorder="1" applyAlignment="1">
      <alignment horizontal="left" vertical="center"/>
    </xf>
    <xf numFmtId="49" fontId="5" fillId="2" borderId="0" xfId="1" quotePrefix="1" applyNumberFormat="1" applyFont="1" applyFill="1" applyBorder="1" applyAlignment="1">
      <alignment horizontal="left" vertical="center"/>
    </xf>
    <xf numFmtId="49" fontId="5" fillId="2" borderId="14" xfId="1" quotePrefix="1" applyNumberFormat="1" applyFont="1" applyFill="1" applyBorder="1" applyAlignment="1">
      <alignment horizontal="left" vertical="center"/>
    </xf>
    <xf numFmtId="0" fontId="4" fillId="2" borderId="7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6" xfId="0" applyFont="1" applyFill="1" applyBorder="1" applyAlignment="1">
      <alignment horizontal="center" vertical="center"/>
    </xf>
    <xf numFmtId="170" fontId="4" fillId="2" borderId="79" xfId="0" applyNumberFormat="1" applyFont="1" applyFill="1" applyBorder="1" applyAlignment="1">
      <alignment horizontal="center" vertical="center" wrapText="1" shrinkToFit="1"/>
    </xf>
    <xf numFmtId="170" fontId="4" fillId="2" borderId="80" xfId="0" applyNumberFormat="1" applyFont="1" applyFill="1" applyBorder="1" applyAlignment="1">
      <alignment horizontal="center" vertical="center" wrapText="1" shrinkToFit="1"/>
    </xf>
    <xf numFmtId="170" fontId="4" fillId="2" borderId="81" xfId="0" applyNumberFormat="1" applyFont="1" applyFill="1" applyBorder="1" applyAlignment="1">
      <alignment horizontal="center" vertical="center" wrapText="1" shrinkToFit="1"/>
    </xf>
    <xf numFmtId="0" fontId="4" fillId="2" borderId="82" xfId="0" applyFont="1" applyFill="1" applyBorder="1" applyAlignment="1">
      <alignment horizontal="center" vertical="center" wrapText="1" shrinkToFit="1"/>
    </xf>
    <xf numFmtId="0" fontId="4" fillId="2" borderId="83" xfId="0" applyFont="1" applyFill="1" applyBorder="1" applyAlignment="1">
      <alignment horizontal="center" vertical="center" wrapText="1" shrinkToFit="1"/>
    </xf>
    <xf numFmtId="0" fontId="4" fillId="2" borderId="84" xfId="0" applyFont="1" applyFill="1" applyBorder="1" applyAlignment="1">
      <alignment horizontal="center" vertical="center" wrapText="1" shrinkToFit="1"/>
    </xf>
    <xf numFmtId="170" fontId="4" fillId="2" borderId="82" xfId="0" applyNumberFormat="1" applyFont="1" applyFill="1" applyBorder="1" applyAlignment="1">
      <alignment horizontal="center" vertical="center" wrapText="1" shrinkToFit="1"/>
    </xf>
    <xf numFmtId="0" fontId="4" fillId="2" borderId="85" xfId="0" applyFont="1" applyFill="1" applyBorder="1" applyAlignment="1">
      <alignment horizontal="center" vertical="center" wrapText="1" shrinkToFit="1"/>
    </xf>
    <xf numFmtId="10" fontId="5" fillId="4" borderId="51" xfId="2" applyNumberFormat="1" applyFont="1" applyFill="1" applyBorder="1" applyAlignment="1">
      <alignment horizontal="center" vertical="center"/>
    </xf>
    <xf numFmtId="10" fontId="5" fillId="4" borderId="52" xfId="2" applyNumberFormat="1" applyFont="1" applyFill="1" applyBorder="1" applyAlignment="1">
      <alignment horizontal="center" vertical="center"/>
    </xf>
    <xf numFmtId="167" fontId="8" fillId="4" borderId="51" xfId="2" applyNumberFormat="1" applyFont="1" applyFill="1" applyBorder="1" applyAlignment="1">
      <alignment horizontal="center" vertical="center"/>
    </xf>
    <xf numFmtId="167" fontId="8" fillId="4" borderId="52" xfId="2" applyNumberFormat="1" applyFont="1" applyFill="1" applyBorder="1" applyAlignment="1">
      <alignment horizontal="center" vertical="center"/>
    </xf>
    <xf numFmtId="10" fontId="8" fillId="4" borderId="45" xfId="2" applyNumberFormat="1" applyFont="1" applyFill="1" applyBorder="1" applyAlignment="1">
      <alignment horizontal="center" vertical="center"/>
    </xf>
    <xf numFmtId="10" fontId="8" fillId="4" borderId="46" xfId="2" applyNumberFormat="1" applyFont="1" applyFill="1" applyBorder="1" applyAlignment="1">
      <alignment horizontal="center" vertical="center"/>
    </xf>
    <xf numFmtId="167" fontId="5" fillId="4" borderId="20" xfId="2" applyNumberFormat="1" applyFont="1" applyFill="1" applyBorder="1" applyAlignment="1">
      <alignment horizontal="center" vertical="center"/>
    </xf>
    <xf numFmtId="167" fontId="5" fillId="4" borderId="21" xfId="2" applyNumberFormat="1" applyFont="1" applyFill="1" applyBorder="1" applyAlignment="1">
      <alignment horizontal="center" vertical="center"/>
    </xf>
    <xf numFmtId="167" fontId="5" fillId="4" borderId="82" xfId="2" applyNumberFormat="1" applyFont="1" applyFill="1" applyBorder="1" applyAlignment="1">
      <alignment horizontal="center" vertical="center"/>
    </xf>
    <xf numFmtId="167" fontId="5" fillId="4" borderId="83" xfId="2" applyNumberFormat="1" applyFont="1" applyFill="1" applyBorder="1" applyAlignment="1">
      <alignment horizontal="center" vertical="center"/>
    </xf>
    <xf numFmtId="41" fontId="5" fillId="4" borderId="51" xfId="0" applyNumberFormat="1" applyFont="1" applyFill="1" applyBorder="1" applyAlignment="1">
      <alignment horizontal="center" vertical="center"/>
    </xf>
    <xf numFmtId="41" fontId="5" fillId="4" borderId="52" xfId="0" applyNumberFormat="1" applyFont="1" applyFill="1" applyBorder="1" applyAlignment="1">
      <alignment horizontal="center" vertical="center"/>
    </xf>
    <xf numFmtId="41" fontId="5" fillId="4" borderId="4" xfId="0" applyNumberFormat="1" applyFont="1" applyFill="1" applyBorder="1" applyAlignment="1">
      <alignment horizontal="center" vertical="center"/>
    </xf>
    <xf numFmtId="41" fontId="5" fillId="4" borderId="5" xfId="0" applyNumberFormat="1" applyFont="1" applyFill="1" applyBorder="1" applyAlignment="1">
      <alignment horizontal="center" vertical="center"/>
    </xf>
    <xf numFmtId="41" fontId="8" fillId="4" borderId="91" xfId="0" applyNumberFormat="1" applyFont="1" applyFill="1" applyBorder="1" applyAlignment="1">
      <alignment horizontal="center" vertical="center"/>
    </xf>
    <xf numFmtId="41" fontId="8" fillId="4" borderId="92" xfId="0" applyNumberFormat="1" applyFont="1" applyFill="1" applyBorder="1" applyAlignment="1">
      <alignment horizontal="center" vertical="center"/>
    </xf>
    <xf numFmtId="41" fontId="8" fillId="4" borderId="106" xfId="0" applyNumberFormat="1" applyFont="1" applyFill="1" applyBorder="1" applyAlignment="1">
      <alignment horizontal="center" vertical="center"/>
    </xf>
    <xf numFmtId="41" fontId="8" fillId="4" borderId="1" xfId="0" applyNumberFormat="1" applyFont="1" applyFill="1" applyBorder="1" applyAlignment="1">
      <alignment horizontal="center" vertical="center"/>
    </xf>
    <xf numFmtId="10" fontId="8" fillId="4" borderId="91" xfId="2" applyNumberFormat="1" applyFont="1" applyFill="1" applyBorder="1" applyAlignment="1">
      <alignment horizontal="center" vertical="center"/>
    </xf>
    <xf numFmtId="10" fontId="8" fillId="4" borderId="92" xfId="2" applyNumberFormat="1" applyFont="1" applyFill="1" applyBorder="1" applyAlignment="1">
      <alignment horizontal="center" vertical="center"/>
    </xf>
    <xf numFmtId="10" fontId="8" fillId="4" borderId="107" xfId="2" applyNumberFormat="1" applyFont="1" applyFill="1" applyBorder="1" applyAlignment="1">
      <alignment horizontal="center" vertical="center"/>
    </xf>
    <xf numFmtId="10" fontId="8" fillId="4" borderId="108" xfId="2" applyNumberFormat="1" applyFont="1" applyFill="1" applyBorder="1" applyAlignment="1">
      <alignment horizontal="center" vertical="center"/>
    </xf>
    <xf numFmtId="41" fontId="5" fillId="4" borderId="45" xfId="0" applyNumberFormat="1" applyFont="1" applyFill="1" applyBorder="1" applyAlignment="1">
      <alignment horizontal="right" vertical="center"/>
    </xf>
    <xf numFmtId="41" fontId="5" fillId="4" borderId="46" xfId="0" applyNumberFormat="1" applyFont="1" applyFill="1" applyBorder="1" applyAlignment="1">
      <alignment horizontal="right" vertical="center"/>
    </xf>
    <xf numFmtId="41" fontId="5" fillId="5" borderId="13" xfId="0" applyNumberFormat="1" applyFont="1" applyFill="1" applyBorder="1" applyAlignment="1">
      <alignment horizontal="center" vertical="center"/>
    </xf>
    <xf numFmtId="41" fontId="5" fillId="5" borderId="0" xfId="0" applyNumberFormat="1" applyFont="1" applyFill="1" applyBorder="1" applyAlignment="1">
      <alignment horizontal="center" vertical="center"/>
    </xf>
    <xf numFmtId="41" fontId="5" fillId="4" borderId="45" xfId="0" applyNumberFormat="1" applyFont="1" applyFill="1" applyBorder="1" applyAlignment="1">
      <alignment horizontal="center" vertical="center"/>
    </xf>
    <xf numFmtId="41" fontId="5" fillId="4" borderId="46" xfId="0" applyNumberFormat="1" applyFont="1" applyFill="1" applyBorder="1" applyAlignment="1">
      <alignment horizontal="center" vertical="center"/>
    </xf>
    <xf numFmtId="41" fontId="8" fillId="4" borderId="91" xfId="0" applyNumberFormat="1" applyFont="1" applyFill="1" applyBorder="1" applyAlignment="1">
      <alignment horizontal="right" vertical="center"/>
    </xf>
    <xf numFmtId="41" fontId="8" fillId="4" borderId="92" xfId="0" applyNumberFormat="1" applyFont="1" applyFill="1" applyBorder="1" applyAlignment="1">
      <alignment horizontal="right" vertical="center"/>
    </xf>
    <xf numFmtId="41" fontId="8" fillId="5" borderId="106" xfId="0" applyNumberFormat="1" applyFont="1" applyFill="1" applyBorder="1" applyAlignment="1">
      <alignment horizontal="center" vertical="center"/>
    </xf>
    <xf numFmtId="41" fontId="8" fillId="5" borderId="1" xfId="0" applyNumberFormat="1" applyFont="1" applyFill="1" applyBorder="1" applyAlignment="1">
      <alignment horizontal="center" vertical="center"/>
    </xf>
    <xf numFmtId="41" fontId="5" fillId="4" borderId="91" xfId="0" applyNumberFormat="1" applyFont="1" applyFill="1" applyBorder="1" applyAlignment="1">
      <alignment horizontal="center" vertical="center"/>
    </xf>
    <xf numFmtId="41" fontId="5" fillId="4" borderId="92" xfId="0" applyNumberFormat="1" applyFont="1" applyFill="1" applyBorder="1" applyAlignment="1">
      <alignment horizontal="center" vertical="center"/>
    </xf>
    <xf numFmtId="41" fontId="5" fillId="4" borderId="107" xfId="0" applyNumberFormat="1" applyFont="1" applyFill="1" applyBorder="1" applyAlignment="1">
      <alignment horizontal="center" vertical="center"/>
    </xf>
    <xf numFmtId="41" fontId="5" fillId="4" borderId="108" xfId="0" applyNumberFormat="1" applyFont="1" applyFill="1" applyBorder="1" applyAlignment="1">
      <alignment horizontal="center" vertical="center"/>
    </xf>
    <xf numFmtId="168" fontId="5" fillId="4" borderId="110" xfId="0" applyNumberFormat="1" applyFont="1" applyFill="1" applyBorder="1" applyAlignment="1">
      <alignment horizontal="center" vertical="center"/>
    </xf>
    <xf numFmtId="168" fontId="5" fillId="4" borderId="111" xfId="0" applyNumberFormat="1" applyFont="1" applyFill="1" applyBorder="1" applyAlignment="1">
      <alignment horizontal="center" vertical="center"/>
    </xf>
    <xf numFmtId="168" fontId="5" fillId="4" borderId="107" xfId="0" applyNumberFormat="1" applyFont="1" applyFill="1" applyBorder="1" applyAlignment="1">
      <alignment horizontal="center" vertical="center"/>
    </xf>
    <xf numFmtId="168" fontId="5" fillId="4" borderId="108" xfId="0" applyNumberFormat="1" applyFont="1" applyFill="1" applyBorder="1" applyAlignment="1">
      <alignment horizontal="center" vertical="center"/>
    </xf>
    <xf numFmtId="41" fontId="5" fillId="4" borderId="51" xfId="0" applyNumberFormat="1" applyFont="1" applyFill="1" applyBorder="1" applyAlignment="1">
      <alignment horizontal="right" vertical="center"/>
    </xf>
    <xf numFmtId="41" fontId="5" fillId="4" borderId="52" xfId="0" applyNumberFormat="1" applyFont="1" applyFill="1" applyBorder="1" applyAlignment="1">
      <alignment horizontal="right" vertical="center"/>
    </xf>
    <xf numFmtId="41" fontId="5" fillId="5" borderId="4" xfId="0" applyNumberFormat="1" applyFont="1" applyFill="1" applyBorder="1" applyAlignment="1">
      <alignment horizontal="center" vertical="center"/>
    </xf>
    <xf numFmtId="41" fontId="5" fillId="5" borderId="5" xfId="0" applyNumberFormat="1" applyFont="1" applyFill="1" applyBorder="1" applyAlignment="1">
      <alignment horizontal="center" vertical="center"/>
    </xf>
    <xf numFmtId="167" fontId="5" fillId="4" borderId="125" xfId="2" applyNumberFormat="1" applyFont="1" applyFill="1" applyBorder="1" applyAlignment="1">
      <alignment horizontal="right" vertical="center"/>
    </xf>
    <xf numFmtId="167" fontId="5" fillId="4" borderId="126" xfId="2" applyNumberFormat="1" applyFont="1" applyFill="1" applyBorder="1" applyAlignment="1">
      <alignment horizontal="right" vertical="center"/>
    </xf>
    <xf numFmtId="0" fontId="5" fillId="5" borderId="123" xfId="0" applyNumberFormat="1" applyFont="1" applyFill="1" applyBorder="1" applyAlignment="1">
      <alignment horizontal="center" vertical="center"/>
    </xf>
    <xf numFmtId="0" fontId="5" fillId="5" borderId="124" xfId="0" applyNumberFormat="1" applyFont="1" applyFill="1" applyBorder="1" applyAlignment="1">
      <alignment horizontal="center" vertical="center"/>
    </xf>
    <xf numFmtId="167" fontId="5" fillId="4" borderId="123" xfId="2" applyNumberFormat="1" applyFont="1" applyFill="1" applyBorder="1" applyAlignment="1">
      <alignment horizontal="right" vertical="center"/>
    </xf>
    <xf numFmtId="167" fontId="5" fillId="4" borderId="128" xfId="2" applyNumberFormat="1" applyFont="1" applyFill="1" applyBorder="1" applyAlignment="1">
      <alignment horizontal="right" vertical="center"/>
    </xf>
    <xf numFmtId="41" fontId="5" fillId="4" borderId="129" xfId="0" applyNumberFormat="1" applyFont="1" applyFill="1" applyBorder="1" applyAlignment="1">
      <alignment horizontal="right" vertical="center"/>
    </xf>
    <xf numFmtId="41" fontId="5" fillId="4" borderId="130" xfId="0" applyNumberFormat="1" applyFont="1" applyFill="1" applyBorder="1" applyAlignment="1">
      <alignment horizontal="right" vertical="center"/>
    </xf>
    <xf numFmtId="0" fontId="5" fillId="5" borderId="132" xfId="0" applyNumberFormat="1" applyFont="1" applyFill="1" applyBorder="1" applyAlignment="1">
      <alignment horizontal="center" vertical="center"/>
    </xf>
    <xf numFmtId="41" fontId="5" fillId="5" borderId="133" xfId="0" applyNumberFormat="1" applyFont="1" applyFill="1" applyBorder="1" applyAlignment="1">
      <alignment horizontal="center" vertical="center"/>
    </xf>
    <xf numFmtId="41" fontId="5" fillId="4" borderId="129" xfId="0" applyNumberFormat="1" applyFont="1" applyFill="1" applyBorder="1" applyAlignment="1">
      <alignment horizontal="center" vertical="center"/>
    </xf>
    <xf numFmtId="41" fontId="5" fillId="4" borderId="130" xfId="0" applyNumberFormat="1" applyFont="1" applyFill="1" applyBorder="1" applyAlignment="1">
      <alignment horizontal="center" vertical="center"/>
    </xf>
    <xf numFmtId="41" fontId="5" fillId="4" borderId="114" xfId="0" applyNumberFormat="1" applyFont="1" applyFill="1" applyBorder="1" applyAlignment="1">
      <alignment horizontal="right" vertical="center"/>
    </xf>
    <xf numFmtId="41" fontId="5" fillId="4" borderId="115" xfId="0" applyNumberFormat="1" applyFont="1" applyFill="1" applyBorder="1" applyAlignment="1">
      <alignment horizontal="right" vertical="center"/>
    </xf>
    <xf numFmtId="41" fontId="5" fillId="5" borderId="112" xfId="0" applyNumberFormat="1" applyFont="1" applyFill="1" applyBorder="1" applyAlignment="1">
      <alignment horizontal="center" vertical="center"/>
    </xf>
    <xf numFmtId="41" fontId="5" fillId="5" borderId="113" xfId="0" applyNumberFormat="1" applyFont="1" applyFill="1" applyBorder="1" applyAlignment="1">
      <alignment horizontal="center" vertical="center"/>
    </xf>
    <xf numFmtId="41" fontId="5" fillId="4" borderId="114" xfId="0" applyNumberFormat="1" applyFont="1" applyFill="1" applyBorder="1" applyAlignment="1">
      <alignment horizontal="center" vertical="center"/>
    </xf>
    <xf numFmtId="41" fontId="5" fillId="4" borderId="115" xfId="0" applyNumberFormat="1" applyFont="1" applyFill="1" applyBorder="1" applyAlignment="1">
      <alignment horizontal="center" vertical="center"/>
    </xf>
    <xf numFmtId="41" fontId="8" fillId="4" borderId="118" xfId="0" applyNumberFormat="1" applyFont="1" applyFill="1" applyBorder="1" applyAlignment="1">
      <alignment horizontal="right" vertical="center"/>
    </xf>
    <xf numFmtId="41" fontId="8" fillId="4" borderId="119" xfId="0" applyNumberFormat="1" applyFont="1" applyFill="1" applyBorder="1" applyAlignment="1">
      <alignment horizontal="right" vertical="center"/>
    </xf>
    <xf numFmtId="41" fontId="8" fillId="5" borderId="121" xfId="0" applyNumberFormat="1" applyFont="1" applyFill="1" applyBorder="1" applyAlignment="1">
      <alignment horizontal="center" vertical="center"/>
    </xf>
    <xf numFmtId="41" fontId="8" fillId="5" borderId="122" xfId="0" applyNumberFormat="1" applyFont="1" applyFill="1" applyBorder="1" applyAlignment="1">
      <alignment horizontal="center" vertical="center"/>
    </xf>
    <xf numFmtId="41" fontId="8" fillId="4" borderId="118" xfId="0" applyNumberFormat="1" applyFont="1" applyFill="1" applyBorder="1" applyAlignment="1">
      <alignment horizontal="center" vertical="center"/>
    </xf>
    <xf numFmtId="41" fontId="8" fillId="4" borderId="119" xfId="0" applyNumberFormat="1" applyFont="1" applyFill="1" applyBorder="1" applyAlignment="1">
      <alignment horizontal="center" vertical="center"/>
    </xf>
    <xf numFmtId="41" fontId="8" fillId="4" borderId="45" xfId="0" applyNumberFormat="1" applyFont="1" applyFill="1" applyBorder="1" applyAlignment="1">
      <alignment horizontal="right" vertical="center"/>
    </xf>
    <xf numFmtId="41" fontId="8" fillId="4" borderId="46" xfId="0" applyNumberFormat="1" applyFont="1" applyFill="1" applyBorder="1" applyAlignment="1">
      <alignment horizontal="right" vertical="center"/>
    </xf>
    <xf numFmtId="41" fontId="8" fillId="4" borderId="51" xfId="0" applyNumberFormat="1" applyFont="1" applyFill="1" applyBorder="1" applyAlignment="1">
      <alignment horizontal="right" vertical="center"/>
    </xf>
    <xf numFmtId="41" fontId="8" fillId="4" borderId="52" xfId="0" applyNumberFormat="1" applyFont="1" applyFill="1" applyBorder="1" applyAlignment="1">
      <alignment horizontal="right" vertical="center"/>
    </xf>
    <xf numFmtId="167" fontId="8" fillId="4" borderId="20" xfId="2" applyNumberFormat="1" applyFont="1" applyFill="1" applyBorder="1" applyAlignment="1">
      <alignment horizontal="right" vertical="center"/>
    </xf>
    <xf numFmtId="167" fontId="8" fillId="4" borderId="21" xfId="2" applyNumberFormat="1" applyFont="1" applyFill="1" applyBorder="1" applyAlignment="1">
      <alignment horizontal="right" vertical="center"/>
    </xf>
    <xf numFmtId="41" fontId="8" fillId="4" borderId="107" xfId="0" applyNumberFormat="1" applyFont="1" applyFill="1" applyBorder="1" applyAlignment="1">
      <alignment horizontal="right" vertical="center"/>
    </xf>
    <xf numFmtId="41" fontId="8" fillId="4" borderId="108" xfId="0" applyNumberFormat="1" applyFont="1" applyFill="1" applyBorder="1" applyAlignment="1">
      <alignment horizontal="right" vertical="center"/>
    </xf>
    <xf numFmtId="175" fontId="5" fillId="4" borderId="45" xfId="0" applyNumberFormat="1" applyFont="1" applyFill="1" applyBorder="1" applyAlignment="1">
      <alignment horizontal="right" vertical="center"/>
    </xf>
    <xf numFmtId="175" fontId="5" fillId="4" borderId="46" xfId="0" applyNumberFormat="1" applyFont="1" applyFill="1" applyBorder="1" applyAlignment="1">
      <alignment horizontal="right" vertical="center"/>
    </xf>
    <xf numFmtId="41" fontId="5" fillId="5" borderId="13" xfId="0" applyNumberFormat="1" applyFont="1" applyFill="1" applyBorder="1" applyAlignment="1">
      <alignment horizontal="right" vertical="center"/>
    </xf>
    <xf numFmtId="41" fontId="5" fillId="5" borderId="0" xfId="0" applyNumberFormat="1" applyFont="1" applyFill="1" applyBorder="1" applyAlignment="1">
      <alignment horizontal="right" vertical="center"/>
    </xf>
    <xf numFmtId="168" fontId="8" fillId="4" borderId="20" xfId="1" applyNumberFormat="1" applyFont="1" applyFill="1" applyBorder="1" applyAlignment="1">
      <alignment horizontal="right" vertical="center"/>
    </xf>
    <xf numFmtId="168" fontId="8" fillId="4" borderId="21" xfId="1" applyNumberFormat="1" applyFont="1" applyFill="1" applyBorder="1" applyAlignment="1">
      <alignment horizontal="right" vertical="center"/>
    </xf>
    <xf numFmtId="175" fontId="5" fillId="4" borderId="51" xfId="0" applyNumberFormat="1" applyFont="1" applyFill="1" applyBorder="1" applyAlignment="1">
      <alignment horizontal="right" vertical="center"/>
    </xf>
    <xf numFmtId="175" fontId="5" fillId="4" borderId="52" xfId="0" applyNumberFormat="1" applyFont="1" applyFill="1" applyBorder="1" applyAlignment="1">
      <alignment horizontal="right" vertical="center"/>
    </xf>
    <xf numFmtId="41" fontId="5" fillId="5" borderId="4" xfId="0" applyNumberFormat="1" applyFont="1" applyFill="1" applyBorder="1" applyAlignment="1">
      <alignment horizontal="right" vertical="center"/>
    </xf>
    <xf numFmtId="41" fontId="5" fillId="5" borderId="5" xfId="0" applyNumberFormat="1" applyFont="1" applyFill="1" applyBorder="1" applyAlignment="1">
      <alignment horizontal="right" vertical="center"/>
    </xf>
    <xf numFmtId="175" fontId="5" fillId="4" borderId="118" xfId="1" applyNumberFormat="1" applyFont="1" applyFill="1" applyBorder="1" applyAlignment="1">
      <alignment horizontal="right" vertical="center"/>
    </xf>
    <xf numFmtId="175" fontId="5" fillId="4" borderId="119" xfId="1" applyNumberFormat="1" applyFont="1" applyFill="1" applyBorder="1" applyAlignment="1">
      <alignment horizontal="right" vertical="center"/>
    </xf>
    <xf numFmtId="3" fontId="5" fillId="4" borderId="129" xfId="1" applyNumberFormat="1" applyFont="1" applyFill="1" applyBorder="1" applyAlignment="1">
      <alignment horizontal="right" vertical="center"/>
    </xf>
    <xf numFmtId="3" fontId="5" fillId="4" borderId="130" xfId="1" applyNumberFormat="1" applyFont="1" applyFill="1" applyBorder="1" applyAlignment="1">
      <alignment horizontal="right" vertical="center"/>
    </xf>
    <xf numFmtId="41" fontId="5" fillId="5" borderId="18" xfId="1" applyNumberFormat="1" applyFont="1" applyFill="1" applyBorder="1" applyAlignment="1">
      <alignment horizontal="right" vertical="center"/>
    </xf>
    <xf numFmtId="41" fontId="5" fillId="5" borderId="16" xfId="1" applyNumberFormat="1" applyFont="1" applyFill="1" applyBorder="1" applyAlignment="1">
      <alignment horizontal="right" vertical="center"/>
    </xf>
    <xf numFmtId="3" fontId="5" fillId="4" borderId="41" xfId="1" applyNumberFormat="1" applyFont="1" applyFill="1" applyBorder="1" applyAlignment="1">
      <alignment horizontal="right" vertical="center"/>
    </xf>
    <xf numFmtId="3" fontId="5" fillId="4" borderId="42" xfId="1" applyNumberFormat="1" applyFont="1" applyFill="1" applyBorder="1" applyAlignment="1">
      <alignment horizontal="right" vertical="center"/>
    </xf>
    <xf numFmtId="175" fontId="5" fillId="4" borderId="91" xfId="0" applyNumberFormat="1" applyFont="1" applyFill="1" applyBorder="1" applyAlignment="1">
      <alignment horizontal="right" vertical="center"/>
    </xf>
    <xf numFmtId="175" fontId="5" fillId="4" borderId="92" xfId="0" applyNumberFormat="1" applyFont="1" applyFill="1" applyBorder="1" applyAlignment="1">
      <alignment horizontal="right" vertical="center"/>
    </xf>
    <xf numFmtId="41" fontId="8" fillId="5" borderId="106" xfId="0" applyNumberFormat="1" applyFont="1" applyFill="1" applyBorder="1" applyAlignment="1">
      <alignment horizontal="right" vertical="center"/>
    </xf>
    <xf numFmtId="41" fontId="8" fillId="5" borderId="1" xfId="0" applyNumberFormat="1" applyFont="1" applyFill="1" applyBorder="1" applyAlignment="1">
      <alignment horizontal="right" vertical="center"/>
    </xf>
    <xf numFmtId="175" fontId="4" fillId="4" borderId="107" xfId="1" applyNumberFormat="1" applyFont="1" applyFill="1" applyBorder="1" applyAlignment="1">
      <alignment horizontal="right" vertical="center"/>
    </xf>
    <xf numFmtId="175" fontId="4" fillId="4" borderId="108" xfId="1" applyNumberFormat="1" applyFont="1" applyFill="1" applyBorder="1" applyAlignment="1">
      <alignment horizontal="right" vertical="center"/>
    </xf>
    <xf numFmtId="41" fontId="4" fillId="5" borderId="110" xfId="1" applyNumberFormat="1" applyFont="1" applyFill="1" applyBorder="1" applyAlignment="1">
      <alignment horizontal="right" vertical="center"/>
    </xf>
    <xf numFmtId="41" fontId="4" fillId="5" borderId="111" xfId="1" applyNumberFormat="1" applyFont="1" applyFill="1" applyBorder="1" applyAlignment="1">
      <alignment horizontal="right" vertical="center"/>
    </xf>
    <xf numFmtId="168" fontId="26" fillId="9" borderId="138" xfId="1" applyNumberFormat="1" applyFont="1" applyFill="1" applyBorder="1" applyAlignment="1">
      <alignment horizontal="center"/>
    </xf>
    <xf numFmtId="168" fontId="26" fillId="9" borderId="139" xfId="1" applyNumberFormat="1" applyFont="1" applyFill="1" applyBorder="1" applyAlignment="1">
      <alignment horizontal="center"/>
    </xf>
    <xf numFmtId="168" fontId="26" fillId="9" borderId="140" xfId="1" applyNumberFormat="1" applyFont="1" applyFill="1" applyBorder="1" applyAlignment="1">
      <alignment horizontal="center"/>
    </xf>
    <xf numFmtId="168" fontId="31" fillId="0" borderId="139" xfId="1" applyNumberFormat="1" applyFont="1" applyFill="1" applyBorder="1" applyAlignment="1">
      <alignment horizontal="center" wrapText="1"/>
    </xf>
    <xf numFmtId="168" fontId="31" fillId="0" borderId="138" xfId="1" applyNumberFormat="1" applyFont="1" applyFill="1" applyBorder="1" applyAlignment="1">
      <alignment horizontal="center"/>
    </xf>
    <xf numFmtId="168" fontId="31" fillId="0" borderId="139" xfId="1" applyNumberFormat="1" applyFont="1" applyFill="1" applyBorder="1" applyAlignment="1">
      <alignment horizontal="center"/>
    </xf>
    <xf numFmtId="168" fontId="31" fillId="0" borderId="140" xfId="1" applyNumberFormat="1" applyFont="1" applyFill="1" applyBorder="1" applyAlignment="1">
      <alignment horizontal="center"/>
    </xf>
    <xf numFmtId="168" fontId="31" fillId="9" borderId="138" xfId="1" applyNumberFormat="1" applyFont="1" applyFill="1" applyBorder="1" applyAlignment="1">
      <alignment horizontal="center" wrapText="1"/>
    </xf>
    <xf numFmtId="168" fontId="31" fillId="9" borderId="139" xfId="1" applyNumberFormat="1" applyFont="1" applyFill="1" applyBorder="1" applyAlignment="1">
      <alignment horizontal="center" wrapText="1"/>
    </xf>
    <xf numFmtId="168" fontId="31" fillId="9" borderId="140" xfId="1" applyNumberFormat="1" applyFont="1" applyFill="1" applyBorder="1" applyAlignment="1">
      <alignment horizontal="center" wrapText="1"/>
    </xf>
    <xf numFmtId="168" fontId="32" fillId="0" borderId="138" xfId="1" applyNumberFormat="1" applyFont="1" applyFill="1" applyBorder="1" applyAlignment="1">
      <alignment horizontal="center" wrapText="1"/>
    </xf>
    <xf numFmtId="168" fontId="32" fillId="0" borderId="139" xfId="1" applyNumberFormat="1" applyFont="1" applyFill="1" applyBorder="1" applyAlignment="1">
      <alignment horizontal="center" wrapText="1"/>
    </xf>
    <xf numFmtId="168" fontId="32" fillId="0" borderId="140" xfId="1" applyNumberFormat="1" applyFont="1" applyFill="1" applyBorder="1" applyAlignment="1">
      <alignment horizontal="center" wrapText="1"/>
    </xf>
    <xf numFmtId="168" fontId="31" fillId="0" borderId="16" xfId="1" applyNumberFormat="1" applyFont="1" applyFill="1" applyBorder="1" applyAlignment="1">
      <alignment horizontal="center"/>
    </xf>
    <xf numFmtId="168" fontId="31" fillId="0" borderId="12" xfId="1" applyNumberFormat="1" applyFont="1" applyFill="1" applyBorder="1" applyAlignment="1">
      <alignment horizontal="left" wrapText="1"/>
    </xf>
    <xf numFmtId="168" fontId="31" fillId="0" borderId="0" xfId="1" applyNumberFormat="1" applyFont="1" applyFill="1" applyBorder="1" applyAlignment="1">
      <alignment horizontal="left" wrapText="1"/>
    </xf>
    <xf numFmtId="168" fontId="36" fillId="0" borderId="0" xfId="1" applyNumberFormat="1" applyFont="1" applyFill="1" applyBorder="1" applyAlignment="1">
      <alignment horizontal="left" wrapText="1"/>
    </xf>
    <xf numFmtId="0" fontId="202" fillId="2" borderId="13" xfId="0" applyFont="1" applyFill="1" applyBorder="1" applyAlignment="1">
      <alignment horizontal="center" vertical="center"/>
    </xf>
    <xf numFmtId="0" fontId="202" fillId="2" borderId="18" xfId="0" applyFont="1" applyFill="1" applyBorder="1" applyAlignment="1">
      <alignment horizontal="center" vertical="center"/>
    </xf>
    <xf numFmtId="0" fontId="203" fillId="2" borderId="195" xfId="0" applyFont="1" applyFill="1" applyBorder="1" applyAlignment="1">
      <alignment horizontal="center" vertical="center"/>
    </xf>
    <xf numFmtId="0" fontId="203" fillId="2" borderId="149" xfId="0" applyFont="1" applyFill="1" applyBorder="1" applyAlignment="1">
      <alignment horizontal="center" vertical="center"/>
    </xf>
    <xf numFmtId="0" fontId="203" fillId="2" borderId="144" xfId="0" applyFont="1" applyFill="1" applyBorder="1" applyAlignment="1">
      <alignment horizontal="center" vertical="center"/>
    </xf>
    <xf numFmtId="0" fontId="203" fillId="2" borderId="6" xfId="0" applyFont="1" applyFill="1" applyBorder="1" applyAlignment="1">
      <alignment horizontal="center" vertical="center"/>
    </xf>
    <xf numFmtId="0" fontId="203" fillId="2" borderId="17" xfId="0" applyFont="1" applyFill="1" applyBorder="1" applyAlignment="1">
      <alignment horizontal="center" vertical="center"/>
    </xf>
    <xf numFmtId="9" fontId="203" fillId="2" borderId="149" xfId="0" applyNumberFormat="1" applyFont="1" applyFill="1" applyBorder="1" applyAlignment="1">
      <alignment horizontal="center" vertical="center"/>
    </xf>
    <xf numFmtId="9" fontId="203" fillId="2" borderId="144" xfId="0" applyNumberFormat="1" applyFont="1" applyFill="1" applyBorder="1" applyAlignment="1">
      <alignment horizontal="center" vertical="center"/>
    </xf>
    <xf numFmtId="0" fontId="203" fillId="2" borderId="4" xfId="0" applyFont="1" applyFill="1" applyBorder="1" applyAlignment="1">
      <alignment horizontal="center" vertical="center"/>
    </xf>
    <xf numFmtId="0" fontId="203" fillId="2" borderId="13" xfId="0" applyFont="1" applyFill="1" applyBorder="1" applyAlignment="1">
      <alignment horizontal="center" vertical="center"/>
    </xf>
    <xf numFmtId="0" fontId="203" fillId="2" borderId="18" xfId="0" applyFont="1" applyFill="1" applyBorder="1" applyAlignment="1">
      <alignment horizontal="center" vertical="center"/>
    </xf>
    <xf numFmtId="0" fontId="203" fillId="2" borderId="82" xfId="0" applyFont="1" applyFill="1" applyBorder="1" applyAlignment="1">
      <alignment horizontal="center" vertical="center"/>
    </xf>
    <xf numFmtId="0" fontId="203" fillId="2" borderId="83" xfId="0" applyFont="1" applyFill="1" applyBorder="1" applyAlignment="1">
      <alignment horizontal="center" vertical="center"/>
    </xf>
    <xf numFmtId="0" fontId="202" fillId="2" borderId="4" xfId="0" applyFont="1" applyFill="1" applyBorder="1" applyAlignment="1">
      <alignment horizontal="center" vertical="center"/>
    </xf>
    <xf numFmtId="0" fontId="214" fillId="0" borderId="0" xfId="0" applyFont="1" applyAlignment="1">
      <alignment horizontal="left" vertical="center" wrapText="1"/>
    </xf>
    <xf numFmtId="0" fontId="0" fillId="0" borderId="138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36" xfId="0" applyFill="1" applyBorder="1" applyAlignment="1">
      <alignment horizontal="left" vertical="center" wrapText="1"/>
    </xf>
    <xf numFmtId="0" fontId="0" fillId="0" borderId="140" xfId="0" applyBorder="1" applyAlignment="1">
      <alignment horizontal="center"/>
    </xf>
  </cellXfs>
  <cellStyles count="13366">
    <cellStyle name="          _x000d__x000a_386grabber=VGA.3GR_x000d__x000a_" xfId="4"/>
    <cellStyle name=" 1" xfId="5"/>
    <cellStyle name="_(관계사명) 총괄손익요약 (03_02월)" xfId="6"/>
    <cellStyle name="_▲ATM090223" xfId="7"/>
    <cellStyle name="_08092008 Sale Target Perosnal Loan Sep 2008" xfId="8"/>
    <cellStyle name="_08092008 Sale Target Perosnal Loan Sep 2008 2" xfId="9"/>
    <cellStyle name="_08092008 Sale Target Perosnal Loan Sep 2008_Activity List" xfId="10"/>
    <cellStyle name="_08092008 Sale Target Perosnal Loan Sep 2008_Activity List 2" xfId="11"/>
    <cellStyle name="_08092008 Sale Target Perosnal Loan Sep 2008_Activity List_13. New ID Data as of 14 Nov'13" xfId="12"/>
    <cellStyle name="_08092008 Sale Target Perosnal Loan Sep 2008_Activity List_13.Budget Allocation Mar'13 Final" xfId="13"/>
    <cellStyle name="_08092008 Sale Target Perosnal Loan Sep 2008_Activity List_13.Budget Allocation Mar'13 Final 2" xfId="14"/>
    <cellStyle name="_08092008 Sale Target Perosnal Loan Sep 2008_Activity List_13.Budget Allocation Mar'13 Final_Summary Result" xfId="15"/>
    <cellStyle name="_08092008 Sale Target Perosnal Loan Sep 2008_Activity List_8.Card Approve data as of 5-11-13" xfId="16"/>
    <cellStyle name="_08092008 Sale Target Perosnal Loan Sep 2008_Activity List_Card Budget 2013 by Region Final" xfId="17"/>
    <cellStyle name="_08092008 Sale Target Perosnal Loan Sep 2008_Activity List_Card Budget 2013 by Region Final_Data BOD Q3 FY2013 updated 11 12 13" xfId="18"/>
    <cellStyle name="_08092008 Sale Target Perosnal Loan Sep 2008_Activity List_Card Budget 2013 by Region Final_Data BOD Q3 FY2013 updated 23 Dec Final" xfId="19"/>
    <cellStyle name="_08092008 Sale Target Perosnal Loan Sep 2008_Activity List_Card Budget by Branch FY2013 for adjust 2HY Revised 5 Sep" xfId="20"/>
    <cellStyle name="_08092008 Sale Target Perosnal Loan Sep 2008_Activity List_Card Budget by Branch FY2013 for adjust 2HY Revised 5 Sep_Data BOD Q3 FY2013 updated 11 12 13" xfId="21"/>
    <cellStyle name="_08092008 Sale Target Perosnal Loan Sep 2008_Activity List_Card Budget by Branch FY2013 for adjust 2HY Revised 5 Sep_Data BOD Q3 FY2013 updated 23 Dec Final" xfId="22"/>
    <cellStyle name="_08092008 Sale Target Perosnal Loan Sep 2008_Activity List_Data BOD Q3 FY2013 updated 11 12 13" xfId="23"/>
    <cellStyle name="_08092008 Sale Target Perosnal Loan Sep 2008_Activity List_Data BOD Q3 FY2013 updated 23 Dec Final" xfId="24"/>
    <cellStyle name="_08092008 Sale Target Perosnal Loan Sep 2008_Activity List_Emboss + Activate + Active by Region Sep'13 data as of 20-10-13 (3)" xfId="25"/>
    <cellStyle name="_08092008 Sale Target Perosnal Loan Sep 2008_Activity List_Emboss + Activate + Active by Region Sep'13 data as of 20-10-13 (3)_Data BOD Q3 FY2013 updated 11 12 13" xfId="26"/>
    <cellStyle name="_08092008 Sale Target Perosnal Loan Sep 2008_Activity List_Emboss + Activate + Active by Region Sep'13 data as of 20-10-13 (3)_Data BOD Q3 FY2013 updated 23 Dec Final" xfId="27"/>
    <cellStyle name="_08092008 Sale Target Perosnal Loan Sep 2008_Activity List_New ID Closing Data Feb'14" xfId="28"/>
    <cellStyle name="_08092008 Sale Target Perosnal Loan Sep 2008_Activity List_Summary Result" xfId="29"/>
    <cellStyle name="_08092008 Sale Target Perosnal Loan Sep 2008_Data BOD Q3 FY2013 updated 11 12 13" xfId="30"/>
    <cellStyle name="_08092008 Sale Target Perosnal Loan Sep 2008_Data BOD Q3 FY2013 updated 23 Dec Final" xfId="31"/>
    <cellStyle name="_08092008 Sale Target Perosnal Loan Sep 2008_Summary Result" xfId="32"/>
    <cellStyle name="_08092008 Sale Target Perosnal Loan Sep 2008_Template on Aug 8,12" xfId="33"/>
    <cellStyle name="_08092008 Sale Target Perosnal Loan Sep 2008_Template on Aug 8,12 2" xfId="34"/>
    <cellStyle name="_08092008 Sale Target Perosnal Loan Sep 2008_Template on Aug 8,12_13. New ID Data as of 14 Nov'13" xfId="35"/>
    <cellStyle name="_08092008 Sale Target Perosnal Loan Sep 2008_Template on Aug 8,12_13.Budget Allocation Mar'13 Final" xfId="36"/>
    <cellStyle name="_08092008 Sale Target Perosnal Loan Sep 2008_Template on Aug 8,12_13.Budget Allocation Mar'13 Final 2" xfId="37"/>
    <cellStyle name="_08092008 Sale Target Perosnal Loan Sep 2008_Template on Aug 8,12_13.Budget Allocation Mar'13 Final_Summary Result" xfId="38"/>
    <cellStyle name="_08092008 Sale Target Perosnal Loan Sep 2008_Template on Aug 8,12_8.Card Approve data as of 5-11-13" xfId="39"/>
    <cellStyle name="_08092008 Sale Target Perosnal Loan Sep 2008_Template on Aug 8,12_Card Budget 2013 by Region Final" xfId="40"/>
    <cellStyle name="_08092008 Sale Target Perosnal Loan Sep 2008_Template on Aug 8,12_Card Budget 2013 by Region Final_Data BOD Q3 FY2013 updated 11 12 13" xfId="41"/>
    <cellStyle name="_08092008 Sale Target Perosnal Loan Sep 2008_Template on Aug 8,12_Card Budget 2013 by Region Final_Data BOD Q3 FY2013 updated 23 Dec Final" xfId="42"/>
    <cellStyle name="_08092008 Sale Target Perosnal Loan Sep 2008_Template on Aug 8,12_Card Budget by Branch FY2013 for adjust 2HY Revised 5 Sep" xfId="43"/>
    <cellStyle name="_08092008 Sale Target Perosnal Loan Sep 2008_Template on Aug 8,12_Card Budget by Branch FY2013 for adjust 2HY Revised 5 Sep_Data BOD Q3 FY2013 updated 11 12 13" xfId="44"/>
    <cellStyle name="_08092008 Sale Target Perosnal Loan Sep 2008_Template on Aug 8,12_Card Budget by Branch FY2013 for adjust 2HY Revised 5 Sep_Data BOD Q3 FY2013 updated 23 Dec Final" xfId="45"/>
    <cellStyle name="_08092008 Sale Target Perosnal Loan Sep 2008_Template on Aug 8,12_Data BOD Q3 FY2013 updated 11 12 13" xfId="46"/>
    <cellStyle name="_08092008 Sale Target Perosnal Loan Sep 2008_Template on Aug 8,12_Data BOD Q3 FY2013 updated 23 Dec Final" xfId="47"/>
    <cellStyle name="_08092008 Sale Target Perosnal Loan Sep 2008_Template on Aug 8,12_Emboss + Activate + Active by Region Sep'13 data as of 20-10-13 (3)" xfId="48"/>
    <cellStyle name="_08092008 Sale Target Perosnal Loan Sep 2008_Template on Aug 8,12_Emboss + Activate + Active by Region Sep'13 data as of 20-10-13 (3)_Data BOD Q3 FY2013 updated 11 12 13" xfId="49"/>
    <cellStyle name="_08092008 Sale Target Perosnal Loan Sep 2008_Template on Aug 8,12_Emboss + Activate + Active by Region Sep'13 data as of 20-10-13 (3)_Data BOD Q3 FY2013 updated 23 Dec Final" xfId="50"/>
    <cellStyle name="_08092008 Sale Target Perosnal Loan Sep 2008_Template on Aug 8,12_New ID Closing Data Feb'14" xfId="51"/>
    <cellStyle name="_08092008 Sale Target Perosnal Loan Sep 2008_Template on Aug 8,12_Summary Result" xfId="52"/>
    <cellStyle name="_09下展開計画0902" xfId="53"/>
    <cellStyle name="_①新規提携（銀行）" xfId="54"/>
    <cellStyle name="_2004년3월 손익총괄(동화씨마)" xfId="55"/>
    <cellStyle name="_2004년3월 손익총괄(동화씨마)_ABCP Interest July 09 to Feb 2010" xfId="56"/>
    <cellStyle name="_2004년3월 손익총괄(동화씨마)_CUOPON INT CP MTN" xfId="57"/>
    <cellStyle name="_②ネットバンク" xfId="58"/>
    <cellStyle name="_2月（日次）" xfId="59"/>
    <cellStyle name="_③新規提携（ノンバンク）" xfId="60"/>
    <cellStyle name="_④ＡＣＳキャンペーン" xfId="61"/>
    <cellStyle name="_⑤ノンバンクキャンペーン" xfId="62"/>
    <cellStyle name="_ACS共同施策" xfId="63"/>
    <cellStyle name="_Approved Card for BOD (Graph)" xfId="64"/>
    <cellStyle name="_Approved Card for BOD (Graph)_June 14 12" xfId="65"/>
    <cellStyle name="_ＡＴＭ・Ｇ営業部" xfId="66"/>
    <cellStyle name="_ＡＴＭ計画_090223（従量制マージ）" xfId="67"/>
    <cellStyle name="_BOD 1HY 2013 updated 5 Sep 2013" xfId="68"/>
    <cellStyle name="_Book2" xfId="69"/>
    <cellStyle name="_Book4" xfId="70"/>
    <cellStyle name="_Book4_ABCP Interest July 09 to Feb 2010" xfId="71"/>
    <cellStyle name="_Book4_CUOPON INT CP MTN" xfId="72"/>
    <cellStyle name="_Card Budget 2013 by Region Final" xfId="73"/>
    <cellStyle name="_Card Budget by Branch FY2013 for adjust 2HY Revised 5 Sep" xfId="74"/>
    <cellStyle name="_Daily Performance as of 14-06-2012" xfId="75"/>
    <cellStyle name="_Daily Report CE 1(1)" xfId="76"/>
    <cellStyle name="_ET_STYLE_NoName_00_" xfId="77"/>
    <cellStyle name="_Event result" xfId="78"/>
    <cellStyle name="_Event result 2" xfId="79"/>
    <cellStyle name="_Event result 3" xfId="80"/>
    <cellStyle name="_Event result 4" xfId="81"/>
    <cellStyle name="_Event result_NE-S" xfId="82"/>
    <cellStyle name="_Event result_NE-S 2" xfId="83"/>
    <cellStyle name="_Event result_NE-S_Data BOD Q3 FY2013 updated 11 12 13" xfId="84"/>
    <cellStyle name="_Event result_NE-S_Data BOD Q3 FY2013 updated 23 Dec Final" xfId="85"/>
    <cellStyle name="_Event result_Summary Result" xfId="86"/>
    <cellStyle name="_Graph of Result 2009 - 2013" xfId="87"/>
    <cellStyle name="_New ID 2012" xfId="88"/>
    <cellStyle name="_No  of card Q2-2012 (2)" xfId="89"/>
    <cellStyle name="_OUTPUT" xfId="90"/>
    <cellStyle name="_Request for New Wage (quota 850)" xfId="91"/>
    <cellStyle name="_Result Card Recruitment Daily Report-BK" xfId="92"/>
    <cellStyle name="_Result CPN Phitsanulok 20-31 Oct" xfId="93"/>
    <cellStyle name="_RQ_DM AEON-WISHES_Aug.-Sep.08 version DM version B" xfId="94"/>
    <cellStyle name="_RQ_DM AEON-WISHES_Aug.-Sep.08 version DM version B 2" xfId="95"/>
    <cellStyle name="_RQ_DM AEON-WISHES_Aug.-Sep.08 version DM version B 2 2" xfId="96"/>
    <cellStyle name="_RQ_DM AEON-WISHES_Aug.-Sep.08 version DM version B 2_Data BOD Q3 FY2013 updated 11 12 13" xfId="97"/>
    <cellStyle name="_RQ_DM AEON-WISHES_Aug.-Sep.08 version DM version B 2_Data BOD Q3 FY2013 updated 23 Dec Final" xfId="98"/>
    <cellStyle name="_RQ_DM AEON-WISHES_Aug.-Sep.08 version DM version B 3" xfId="99"/>
    <cellStyle name="_RQ_DM AEON-WISHES_Aug.-Sep.08 version DM version B_1.Template NE South 5 Sep'12 Planing(1)" xfId="100"/>
    <cellStyle name="_RQ_DM AEON-WISHES_Aug.-Sep.08 version DM version B_1.Template NE South 5 Sep'12 Planing(1) 2" xfId="101"/>
    <cellStyle name="_RQ_DM AEON-WISHES_Aug.-Sep.08 version DM version B_1.Template NE South 5 Sep'12 Planing(1)_Summary Result" xfId="102"/>
    <cellStyle name="_RQ_DM AEON-WISHES_Aug.-Sep.08 version DM version B_2.Template NE South 12 Sep'12 Planing" xfId="103"/>
    <cellStyle name="_RQ_DM AEON-WISHES_Aug.-Sep.08 version DM version B_2.Template NE South 12 Sep'12 Planing 2" xfId="104"/>
    <cellStyle name="_RQ_DM AEON-WISHES_Aug.-Sep.08 version DM version B_2.Template NE South 12 Sep'12 Planing_Summary Result" xfId="105"/>
    <cellStyle name="_RQ_DM AEON-WISHES_Aug.-Sep.08 version DM version B_3. Activity" xfId="106"/>
    <cellStyle name="_RQ_DM AEON-WISHES_Aug.-Sep.08 version DM version B_NE-S" xfId="107"/>
    <cellStyle name="_RQ_DM AEON-WISHES_Aug.-Sep.08 version DM version B_NE-S 2" xfId="108"/>
    <cellStyle name="_RQ_DM AEON-WISHES_Aug.-Sep.08 version DM version B_NE-S_Data BOD Q3 FY2013 updated 11 12 13" xfId="109"/>
    <cellStyle name="_RQ_DM AEON-WISHES_Aug.-Sep.08 version DM version B_NE-S_Data BOD Q3 FY2013 updated 23 Dec Final" xfId="110"/>
    <cellStyle name="_RQ_DM AEON-WISHES_Aug.-Sep.08 version DM version B_Summary Result" xfId="111"/>
    <cellStyle name="_RQ_DM AEON-WISHES_Aug.-Sep.08 version DM version B_Template_NE_South_15 Aug'12" xfId="112"/>
    <cellStyle name="_RQ_DM AEON-WISHES_Aug.-Sep.08 version DM version B_Template_NE_South_15 Aug'12 2" xfId="113"/>
    <cellStyle name="_RQ_DM AEON-WISHES_Aug.-Sep.08 version DM version B_Template_NE_South_15 Aug'12_Summary Result" xfId="114"/>
    <cellStyle name="_RQ_DM AEON-WISHES_Aug.-Sep.08 version DM version B_Template_NE_South_8 Aug'12" xfId="115"/>
    <cellStyle name="_RQ_DM AEON-WISHES_Aug.-Sep.08 version DM version B_Template_NE_South_8 Aug'12 2" xfId="116"/>
    <cellStyle name="_RQ_DM AEON-WISHES_Aug.-Sep.08 version DM version B_Template_NE_South_8 Aug'12_Summary Result" xfId="117"/>
    <cellStyle name="_RQ_DM AEON-WISHES_Aug.-Sep.08 version DM version B_Template_NE_South_Aug'12 closing" xfId="118"/>
    <cellStyle name="_RQ_DM AEON-WISHES_Aug.-Sep.08 version DM version B_Template_NE_South_Aug'12 closing 2" xfId="119"/>
    <cellStyle name="_RQ_DM AEON-WISHES_Aug.-Sep.08 version DM version B_Template_NE_South_Aug'12 closing_Summary Result" xfId="120"/>
    <cellStyle name="_Sale Mini Counter" xfId="121"/>
    <cellStyle name="_Sale Mini Counter Sep 08" xfId="122"/>
    <cellStyle name="_Sale Mini Counter Sep 08_CW" xfId="123"/>
    <cellStyle name="_Sale Mini Counter Sep 08_CW 2" xfId="124"/>
    <cellStyle name="_Sale Mini Counter Sep 08_CW_Data BOD Q3 FY2013 updated 11 12 13" xfId="125"/>
    <cellStyle name="_Sale Mini Counter Sep 08_CW_Data BOD Q3 FY2013 updated 23 Dec Final" xfId="126"/>
    <cellStyle name="_Sale Mini Counter Sep 08_CW_Summary Result" xfId="127"/>
    <cellStyle name="_Sale Mini Counter Sep 08_Mornitoring CB" xfId="128"/>
    <cellStyle name="_Sale Mini Counter Sep 08_Mornitoring CB 2" xfId="129"/>
    <cellStyle name="_Sale Mini Counter Sep 08_Mornitoring CB_Data BOD Q3 FY2013 updated 11 12 13" xfId="130"/>
    <cellStyle name="_Sale Mini Counter Sep 08_Mornitoring CB_Data BOD Q3 FY2013 updated 23 Dec Final" xfId="131"/>
    <cellStyle name="_Sale Mini Counter Sep 08_NE-S" xfId="132"/>
    <cellStyle name="_Sale Mini Counter Sep 08_NE-S 2" xfId="133"/>
    <cellStyle name="_Sale Mini Counter Sep 08_NE-S_Data BOD Q3 FY2013 updated 11 12 13" xfId="134"/>
    <cellStyle name="_Sale Mini Counter Sep 08_NE-S_Data BOD Q3 FY2013 updated 23 Dec Final" xfId="135"/>
    <cellStyle name="_Sale Mini Counter_CW" xfId="136"/>
    <cellStyle name="_Sale Mini Counter_CW 2" xfId="137"/>
    <cellStyle name="_Sale Mini Counter_CW_Data BOD Q3 FY2013 updated 11 12 13" xfId="138"/>
    <cellStyle name="_Sale Mini Counter_CW_Data BOD Q3 FY2013 updated 23 Dec Final" xfId="139"/>
    <cellStyle name="_Sale Mini Counter_CW_Summary Result" xfId="140"/>
    <cellStyle name="_Sale Mini Counter_Mornitoring CB" xfId="141"/>
    <cellStyle name="_Sale Mini Counter_Mornitoring CB 2" xfId="142"/>
    <cellStyle name="_Sale Mini Counter_Mornitoring CB_Data BOD Q3 FY2013 updated 11 12 13" xfId="143"/>
    <cellStyle name="_Sale Mini Counter_Mornitoring CB_Data BOD Q3 FY2013 updated 23 Dec Final" xfId="144"/>
    <cellStyle name="_Sale Mini Counter_NE-S" xfId="145"/>
    <cellStyle name="_Sale Mini Counter_NE-S 2" xfId="146"/>
    <cellStyle name="_Sale Mini Counter_NE-S_Data BOD Q3 FY2013 updated 11 12 13" xfId="147"/>
    <cellStyle name="_Sale Mini Counter_NE-S_Data BOD Q3 FY2013 updated 23 Dec Final" xfId="148"/>
    <cellStyle name="_Sale Mini counter_Plan Templete on June '11 CW" xfId="149"/>
    <cellStyle name="_Sale Mini counter_Plan Templete on June '11 CW 2" xfId="150"/>
    <cellStyle name="_Sale Mini counter_Plan Templete on June '11 CW_Activity List" xfId="151"/>
    <cellStyle name="_Sale Mini counter_Plan Templete on June '11 CW_Activity List 2" xfId="152"/>
    <cellStyle name="_Sale Mini counter_Plan Templete on June '11 CW_Activity List_13. New ID Data as of 14 Nov'13" xfId="153"/>
    <cellStyle name="_Sale Mini counter_Plan Templete on June '11 CW_Activity List_13.Budget Allocation Mar'13 Final" xfId="154"/>
    <cellStyle name="_Sale Mini counter_Plan Templete on June '11 CW_Activity List_13.Budget Allocation Mar'13 Final 2" xfId="155"/>
    <cellStyle name="_Sale Mini counter_Plan Templete on June '11 CW_Activity List_13.Budget Allocation Mar'13 Final_Summary Result" xfId="156"/>
    <cellStyle name="_Sale Mini counter_Plan Templete on June '11 CW_Activity List_8.Card Approve data as of 5-11-13" xfId="157"/>
    <cellStyle name="_Sale Mini counter_Plan Templete on June '11 CW_Activity List_Card Budget 2013 by Region Final" xfId="158"/>
    <cellStyle name="_Sale Mini counter_Plan Templete on June '11 CW_Activity List_Card Budget 2013 by Region Final_Data BOD Q3 FY2013 updated 11 12 13" xfId="159"/>
    <cellStyle name="_Sale Mini counter_Plan Templete on June '11 CW_Activity List_Card Budget 2013 by Region Final_Data BOD Q3 FY2013 updated 23 Dec Final" xfId="160"/>
    <cellStyle name="_Sale Mini counter_Plan Templete on June '11 CW_Activity List_Card Budget by Branch FY2013 for adjust 2HY Revised 5 Sep" xfId="161"/>
    <cellStyle name="_Sale Mini counter_Plan Templete on June '11 CW_Activity List_Card Budget by Branch FY2013 for adjust 2HY Revised 5 Sep_Data BOD Q3 FY2013 updated 11 12 13" xfId="162"/>
    <cellStyle name="_Sale Mini counter_Plan Templete on June '11 CW_Activity List_Card Budget by Branch FY2013 for adjust 2HY Revised 5 Sep_Data BOD Q3 FY2013 updated 23 Dec Final" xfId="163"/>
    <cellStyle name="_Sale Mini counter_Plan Templete on June '11 CW_Activity List_Data BOD Q3 FY2013 updated 11 12 13" xfId="164"/>
    <cellStyle name="_Sale Mini counter_Plan Templete on June '11 CW_Activity List_Data BOD Q3 FY2013 updated 23 Dec Final" xfId="165"/>
    <cellStyle name="_Sale Mini counter_Plan Templete on June '11 CW_Activity List_Emboss + Activate + Active by Region Sep'13 data as of 20-10-13 (3)" xfId="166"/>
    <cellStyle name="_Sale Mini counter_Plan Templete on June '11 CW_Activity List_Emboss + Activate + Active by Region Sep'13 data as of 20-10-13 (3)_Data BOD Q3 FY2013 updated 11 12 13" xfId="167"/>
    <cellStyle name="_Sale Mini counter_Plan Templete on June '11 CW_Activity List_Emboss + Activate + Active by Region Sep'13 data as of 20-10-13 (3)_Data BOD Q3 FY2013 updated 23 Dec Final" xfId="168"/>
    <cellStyle name="_Sale Mini counter_Plan Templete on June '11 CW_Activity List_New ID Closing Data Feb'14" xfId="169"/>
    <cellStyle name="_Sale Mini counter_Plan Templete on June '11 CW_Activity List_Summary Result" xfId="170"/>
    <cellStyle name="_Sale Mini counter_Plan Templete on June '11 CW_Data BOD Q3 FY2013 updated 11 12 13" xfId="171"/>
    <cellStyle name="_Sale Mini counter_Plan Templete on June '11 CW_Data BOD Q3 FY2013 updated 23 Dec Final" xfId="172"/>
    <cellStyle name="_Sale Mini counter_Plan Templete on June '11 CW_Summary Result" xfId="173"/>
    <cellStyle name="_Sale Mini counter_Plan Templete on June '11 CW_Template on Aug 8,12" xfId="174"/>
    <cellStyle name="_Sale Mini counter_Plan Templete on June '11 CW_Template on Aug 8,12 2" xfId="175"/>
    <cellStyle name="_Sale Mini counter_Plan Templete on June '11 CW_Template on Aug 8,12_13. New ID Data as of 14 Nov'13" xfId="176"/>
    <cellStyle name="_Sale Mini counter_Plan Templete on June '11 CW_Template on Aug 8,12_13.Budget Allocation Mar'13 Final" xfId="177"/>
    <cellStyle name="_Sale Mini counter_Plan Templete on June '11 CW_Template on Aug 8,12_13.Budget Allocation Mar'13 Final 2" xfId="178"/>
    <cellStyle name="_Sale Mini counter_Plan Templete on June '11 CW_Template on Aug 8,12_13.Budget Allocation Mar'13 Final_Summary Result" xfId="179"/>
    <cellStyle name="_Sale Mini counter_Plan Templete on June '11 CW_Template on Aug 8,12_8.Card Approve data as of 5-11-13" xfId="180"/>
    <cellStyle name="_Sale Mini counter_Plan Templete on June '11 CW_Template on Aug 8,12_Card Budget 2013 by Region Final" xfId="181"/>
    <cellStyle name="_Sale Mini counter_Plan Templete on June '11 CW_Template on Aug 8,12_Card Budget 2013 by Region Final_Data BOD Q3 FY2013 updated 11 12 13" xfId="182"/>
    <cellStyle name="_Sale Mini counter_Plan Templete on June '11 CW_Template on Aug 8,12_Card Budget 2013 by Region Final_Data BOD Q3 FY2013 updated 23 Dec Final" xfId="183"/>
    <cellStyle name="_Sale Mini counter_Plan Templete on June '11 CW_Template on Aug 8,12_Card Budget by Branch FY2013 for adjust 2HY Revised 5 Sep" xfId="184"/>
    <cellStyle name="_Sale Mini counter_Plan Templete on June '11 CW_Template on Aug 8,12_Card Budget by Branch FY2013 for adjust 2HY Revised 5 Sep_Data BOD Q3 FY2013 updated 11 12 13" xfId="185"/>
    <cellStyle name="_Sale Mini counter_Plan Templete on June '11 CW_Template on Aug 8,12_Card Budget by Branch FY2013 for adjust 2HY Revised 5 Sep_Data BOD Q3 FY2013 updated 23 Dec Final" xfId="186"/>
    <cellStyle name="_Sale Mini counter_Plan Templete on June '11 CW_Template on Aug 8,12_Data BOD Q3 FY2013 updated 11 12 13" xfId="187"/>
    <cellStyle name="_Sale Mini counter_Plan Templete on June '11 CW_Template on Aug 8,12_Data BOD Q3 FY2013 updated 23 Dec Final" xfId="188"/>
    <cellStyle name="_Sale Mini counter_Plan Templete on June '11 CW_Template on Aug 8,12_Emboss + Activate + Active by Region Sep'13 data as of 20-10-13 (3)" xfId="189"/>
    <cellStyle name="_Sale Mini counter_Plan Templete on June '11 CW_Template on Aug 8,12_Emboss + Activate + Active by Region Sep'13 data as of 20-10-13 (3)_Data BOD Q3 FY2013 updated 11 12 13" xfId="190"/>
    <cellStyle name="_Sale Mini counter_Plan Templete on June '11 CW_Template on Aug 8,12_Emboss + Activate + Active by Region Sep'13 data as of 20-10-13 (3)_Data BOD Q3 FY2013 updated 23 Dec Final" xfId="191"/>
    <cellStyle name="_Sale Mini counter_Plan Templete on June '11 CW_Template on Aug 8,12_New ID Closing Data Feb'14" xfId="192"/>
    <cellStyle name="_Sale Mini counter_Plan Templete on June '11 CW_Template on Aug 8,12_Summary Result" xfId="193"/>
    <cellStyle name="_Sale Target Perosnal Loan Sep 2008" xfId="194"/>
    <cellStyle name="_Sale Target Perosnal Loan Sep 2008_CW" xfId="195"/>
    <cellStyle name="_Sale Target Perosnal Loan Sep 2008_CW 2" xfId="196"/>
    <cellStyle name="_Sale Target Perosnal Loan Sep 2008_CW_Data BOD Q3 FY2013 updated 11 12 13" xfId="197"/>
    <cellStyle name="_Sale Target Perosnal Loan Sep 2008_CW_Data BOD Q3 FY2013 updated 23 Dec Final" xfId="198"/>
    <cellStyle name="_Sale Target Perosnal Loan Sep 2008_CW_Summary Result" xfId="199"/>
    <cellStyle name="_Sale Target Perosnal Loan Sep 2008_Mornitoring CB" xfId="200"/>
    <cellStyle name="_Sale Target Perosnal Loan Sep 2008_Mornitoring CB 2" xfId="201"/>
    <cellStyle name="_Sale Target Perosnal Loan Sep 2008_Mornitoring CB_Data BOD Q3 FY2013 updated 11 12 13" xfId="202"/>
    <cellStyle name="_Sale Target Perosnal Loan Sep 2008_Mornitoring CB_Data BOD Q3 FY2013 updated 23 Dec Final" xfId="203"/>
    <cellStyle name="_Sale Target Perosnal Loan Sep 2008_NE-S" xfId="204"/>
    <cellStyle name="_Sale Target Perosnal Loan Sep 2008_NE-S 2" xfId="205"/>
    <cellStyle name="_Sale Target Perosnal Loan Sep 2008_NE-S_Data BOD Q3 FY2013 updated 11 12 13" xfId="206"/>
    <cellStyle name="_Sale Target Perosnal Loan Sep 2008_NE-S_Data BOD Q3 FY2013 updated 23 Dec Final" xfId="207"/>
    <cellStyle name="_SeconSquare" xfId="208"/>
    <cellStyle name="_Sheet1" xfId="209"/>
    <cellStyle name="_Sheet1_1" xfId="210"/>
    <cellStyle name="_Sheet2" xfId="211"/>
    <cellStyle name="_Sheet3" xfId="212"/>
    <cellStyle name="_Summary_Template_Data Q1 2013 for MG" xfId="213"/>
    <cellStyle name="_Summary_Template_Data_as_of_June 19 12 (2)" xfId="214"/>
    <cellStyle name="_Summary_Template_Data_as_of_June 19 12 (2) 2" xfId="215"/>
    <cellStyle name="_Summary_Template_Data_as_of_June 19 12 (2) 3" xfId="216"/>
    <cellStyle name="_Summary_Template_Data_as_of_June 19 12 (2) 4" xfId="217"/>
    <cellStyle name="_Summary_Template_Data_as_of_June 19 12 (2)_Summary Result" xfId="218"/>
    <cellStyle name="_イオン提示件数シナリオ" xfId="219"/>
    <cellStyle name="_サマリ資料" xfId="220"/>
    <cellStyle name="_データ" xfId="221"/>
    <cellStyle name="_テーブル" xfId="222"/>
    <cellStyle name="_テーブル_1" xfId="223"/>
    <cellStyle name="_テーブル2" xfId="224"/>
    <cellStyle name="_동화씨마 매출보고(2003년)" xfId="225"/>
    <cellStyle name="_동화씨마 요약손익보고_경영관리(2004.4월)" xfId="226"/>
    <cellStyle name="_동화씨마 요약손익보고_경영관리(2004.4월)_ABCP Interest July 09 to Feb 2010" xfId="227"/>
    <cellStyle name="_동화씨마 요약손익보고_경영관리(2004.4월)_CUOPON INT CP MTN" xfId="228"/>
    <cellStyle name="_동화씨마 재고현황(12월분)" xfId="229"/>
    <cellStyle name="_동화씨마 재고현황(12월분)_ABCP Interest July 09 to Feb 2010" xfId="230"/>
    <cellStyle name="_동화씨마 재고현황(12월분)_CUOPON INT CP MTN" xfId="231"/>
    <cellStyle name="_동화씨마_재고보고(04_01월)" xfId="232"/>
    <cellStyle name="_동화씨마_재고보고(04_01월)_ABCP Interest July 09 to Feb 2010" xfId="233"/>
    <cellStyle name="_동화씨마_재고보고(04_01월)_CUOPON INT CP MTN" xfId="234"/>
    <cellStyle name="_동화씨마_재고보고(04_01월)02" xfId="235"/>
    <cellStyle name="_동화씨마_재고보고(04_01월)02_ABCP Interest July 09 to Feb 2010" xfId="236"/>
    <cellStyle name="_동화씨마_재고보고(04_01월)02_CUOPON INT CP MTN" xfId="237"/>
    <cellStyle name="_사본 - 003 동화테크우드04월" xfId="238"/>
    <cellStyle name="_사본 - 005 동화TIS04월" xfId="239"/>
    <cellStyle name="_외주시공비 보고내역(2003)_수정분" xfId="240"/>
    <cellStyle name="_월간보고_2003년1월 손익자료" xfId="241"/>
    <cellStyle name="_월간보고_2003년1월 손익자료_ABCP Interest July 09 to Feb 2010" xfId="242"/>
    <cellStyle name="_월간보고_2003년1월 손익자료_CUOPON INT CP MTN" xfId="243"/>
    <cellStyle name="_월간보고_2003년2월 손익자료(보고용3.17)" xfId="244"/>
    <cellStyle name="_월간보고_2003년2월 손익자료(보고용3.17)_ABCP Interest July 09 to Feb 2010" xfId="245"/>
    <cellStyle name="_월간보고_2003년2월 손익자료(보고용3.17)_CUOPON INT CP MTN" xfId="246"/>
    <cellStyle name="_인물건비" xfId="247"/>
    <cellStyle name="_인물건비(동화씨마)" xfId="248"/>
    <cellStyle name="_인물건비_ABCP Interest July 09 to Feb 2010" xfId="249"/>
    <cellStyle name="_인물건비_CUOPON INT CP MTN" xfId="250"/>
    <cellStyle name="_총괄손익요약(동화씨마)_200404" xfId="251"/>
    <cellStyle name="_총괄손익요약_동화씨마(04_04월)" xfId="252"/>
    <cellStyle name="_총괄손익요약_동화씨마(04_04월)_ABCP Interest July 09 to Feb 2010" xfId="253"/>
    <cellStyle name="_총괄손익요약_동화씨마(04_04월)_CUOPON INT CP MTN" xfId="254"/>
    <cellStyle name="_총괄손익요약양식" xfId="255"/>
    <cellStyle name="_件数シナリオ&amp;適用テーブル" xfId="256"/>
    <cellStyle name="_月次サマリ" xfId="257"/>
    <cellStyle name="_月次展開（大本）" xfId="258"/>
    <cellStyle name="_減価償却費" xfId="259"/>
    <cellStyle name="_計画" xfId="260"/>
    <cellStyle name="_設置計画" xfId="261"/>
    <cellStyle name="_費用使用サマリ" xfId="262"/>
    <cellStyle name="_運用費用final" xfId="263"/>
    <cellStyle name="| のバックアップ" xfId="264"/>
    <cellStyle name="=E:\WINNT\SYSTEM32\COMMAND.COM" xfId="265"/>
    <cellStyle name="‡" xfId="266"/>
    <cellStyle name="‡_060304" xfId="267"/>
    <cellStyle name="‡_0805a " xfId="268"/>
    <cellStyle name="‡_0805a _ABCP Interest July 09 to Feb 2010" xfId="269"/>
    <cellStyle name="‡_0805a _CUOPON INT CP MTN" xfId="270"/>
    <cellStyle name="‡_Accounts 040504" xfId="271"/>
    <cellStyle name="‡_Accounts 040504_07_DGI(04_09월)_03" xfId="272"/>
    <cellStyle name="‡_Accounts 040504_07_DGI(04_09월)_04" xfId="273"/>
    <cellStyle name="‡_Accounts 040504_6.자금운영계획" xfId="274"/>
    <cellStyle name="‡_Accounts 040504A" xfId="275"/>
    <cellStyle name="‡_Accounts 040504A_07_DGI(04_09월)_03" xfId="276"/>
    <cellStyle name="‡_Accounts 040504A_07_DGI(04_09월)_04" xfId="277"/>
    <cellStyle name="‡_Accounts 040504A_6.자금운영계획" xfId="278"/>
    <cellStyle name="‡_Accounts 060404" xfId="279"/>
    <cellStyle name="‡_Accounts 060404_07_DGI(04_09월)_03" xfId="280"/>
    <cellStyle name="‡_Accounts 060404_07_DGI(04_09월)_04" xfId="281"/>
    <cellStyle name="‡_Accounts 060404_6.자금운영계획" xfId="282"/>
    <cellStyle name="‡_Analysis - Direct  Selling Expenses" xfId="283"/>
    <cellStyle name="‡_Analysis - Direct  Selling Expenses_DFB Org" xfId="284"/>
    <cellStyle name="‡_Book1" xfId="285"/>
    <cellStyle name="‡_Book1_0805a " xfId="286"/>
    <cellStyle name="‡_Book1_MDF - 040905" xfId="287"/>
    <cellStyle name="‡_Book1_MDF 081105" xfId="288"/>
    <cellStyle name="‡_Book1_MRU - 041005" xfId="289"/>
    <cellStyle name="‡_Book1_MRU 040805" xfId="290"/>
    <cellStyle name="‡_Book1_MRU 040905" xfId="291"/>
    <cellStyle name="‡_Book1_MRU 071105" xfId="292"/>
    <cellStyle name="‡_Book1_MRU Acc - 040705" xfId="293"/>
    <cellStyle name="‡_Book1_sum con 2005" xfId="294"/>
    <cellStyle name="‡_Book27" xfId="295"/>
    <cellStyle name="‡_Budget 2004 Capital (1)" xfId="296"/>
    <cellStyle name="‡_Budget 2004 Capital (1)_DFB Org" xfId="297"/>
    <cellStyle name="‡_Cash Flow Revised 040213" xfId="298"/>
    <cellStyle name="‡_Cash Flow Revised 040213_appendix 9 06041" xfId="299"/>
    <cellStyle name="‡_Cash Flow Revised 040213_Book1" xfId="300"/>
    <cellStyle name="‡_Cash Flow Revised 040213_Book16" xfId="301"/>
    <cellStyle name="‡_Cash Flow Revised 040213_Book22" xfId="302"/>
    <cellStyle name="‡_Cash Flow Revised 040213_DFB (가동,원가,원재료April 04)" xfId="303"/>
    <cellStyle name="‡_Cash Flow Revised 040213_DFB 040608" xfId="304"/>
    <cellStyle name="‡_Cash Flow Revised 040213_DFB 040609" xfId="305"/>
    <cellStyle name="‡_Cash Flow Revised 040213_DFB 040614" xfId="306"/>
    <cellStyle name="‡_Cash Flow Revised 040213_June '04" xfId="307"/>
    <cellStyle name="‡_Cash Flow Revised 040213_June '04_DFB Org" xfId="308"/>
    <cellStyle name="‡_Cash Flow Revised 040213_LOG ANALYSIS 0504" xfId="309"/>
    <cellStyle name="‡_Cash Flow Revised 040213_LOG ANALYSIS 0504_DFB Org" xfId="310"/>
    <cellStyle name="‡_Cash Flow Revised 040213_LOG ANALYSIS 0504_Monthly report Pro(May 04)" xfId="311"/>
    <cellStyle name="‡_Cash Flow Revised 040213_LOG ANALYSIS 0504_Production(04.06)" xfId="312"/>
    <cellStyle name="‡_Cash Flow Revised 040213_LOG ANALYSIS 0504_Production(04.07)" xfId="313"/>
    <cellStyle name="‡_Cash Flow Revised 040213_LOG ANALYSIS 0504_Production(04.07)1" xfId="314"/>
    <cellStyle name="‡_Cash Flow Revised 040213_LOG ANALYSIS 0604" xfId="315"/>
    <cellStyle name="‡_Cash Flow Revised 040213_LOG ANALYSIS 0604_DFB Org" xfId="316"/>
    <cellStyle name="‡_Cash Flow Revised 040213_Manpower report Aug04" xfId="317"/>
    <cellStyle name="‡_Cash Flow Revised 040213_Manpower report Jul04" xfId="318"/>
    <cellStyle name="‡_Cash Flow Revised 040213_Manpower report Jun04" xfId="319"/>
    <cellStyle name="‡_Cash Flow Revised 040213_Market Monthly Report - Jun 04" xfId="320"/>
    <cellStyle name="‡_Cash Flow Revised 040213_May '04" xfId="321"/>
    <cellStyle name="‡_Cash Flow Revised 040213_May '04_DFB Org" xfId="322"/>
    <cellStyle name="‡_Cash Flow Revised 040213_May '04_Monthly report Pro(May 04)" xfId="323"/>
    <cellStyle name="‡_Cash Flow Revised 040213_May '04_Production(04.06)" xfId="324"/>
    <cellStyle name="‡_Cash Flow Revised 040213_May '04_Production(04.07)" xfId="325"/>
    <cellStyle name="‡_Cash Flow Revised 040213_May '04_Production(04.07)1" xfId="326"/>
    <cellStyle name="‡_Cash Flow Revised 040213_Monthly report Pro(May 04)" xfId="327"/>
    <cellStyle name="‡_Cash Flow Revised 040213_MRU LOG ANALYSIS 0604 - FINAL" xfId="328"/>
    <cellStyle name="‡_Cash Flow Revised 040213_MRU LOG ANALYSIS 0604 - FINAL_DFB Org" xfId="329"/>
    <cellStyle name="‡_Cash Flow Revised 040213_MRU LOG ANALYSIS 0704" xfId="330"/>
    <cellStyle name="‡_Cash Flow Revised 040213_MRU LOG ANALYSIS 0704_DFB Org" xfId="331"/>
    <cellStyle name="‡_Cash Flow Revised 040213_Production(04.06)" xfId="332"/>
    <cellStyle name="‡_Cash Flow Revised 040213_Production(04.07)" xfId="333"/>
    <cellStyle name="‡_Cash Flow Revised 040213_Production(04.07)1" xfId="334"/>
    <cellStyle name="‡_Cash Flow Revised 040213_Sales deduction - July'04" xfId="335"/>
    <cellStyle name="‡_Cash Flow Revised 040213_Sheet1" xfId="336"/>
    <cellStyle name="‡_COST (2)" xfId="337"/>
    <cellStyle name="‡_COST (2)_appendix 9 06041" xfId="338"/>
    <cellStyle name="‡_COST (2)_Book16" xfId="339"/>
    <cellStyle name="‡_COST (2)_Book22" xfId="340"/>
    <cellStyle name="‡_COST (2)_DFB (가동,원가,원재료April 04)" xfId="341"/>
    <cellStyle name="‡_COST (2)_DFB 040608" xfId="342"/>
    <cellStyle name="‡_COST (2)_DFB 040609" xfId="343"/>
    <cellStyle name="‡_COST (2)_DFB 040614" xfId="344"/>
    <cellStyle name="‡_COST (2)_LOG ANALYSIS 0604" xfId="345"/>
    <cellStyle name="‡_COST (2)_Manpower report Aug04" xfId="346"/>
    <cellStyle name="‡_COST (2)_Manpower report Jul04" xfId="347"/>
    <cellStyle name="‡_COST (2)_Manpower report Jun04" xfId="348"/>
    <cellStyle name="‡_COST (2)_Market Monthly Report - Jun 04" xfId="349"/>
    <cellStyle name="‡_COST (2)_Monthly report Pro(May 04)" xfId="350"/>
    <cellStyle name="‡_COST (2)_MRU LOG ANALYSIS 0604 - FINAL" xfId="351"/>
    <cellStyle name="‡_COST (2)_MRU LOG ANALYSIS 0704" xfId="352"/>
    <cellStyle name="‡_COST (2)_Production(04.06)" xfId="353"/>
    <cellStyle name="‡_COST (2)_Production(04.07)" xfId="354"/>
    <cellStyle name="‡_COST (2)_Production(04.07)1" xfId="355"/>
    <cellStyle name="‡_COST (2)_Sales deduction - July'04" xfId="356"/>
    <cellStyle name="‡_COST (2)_Sheet1" xfId="357"/>
    <cellStyle name="‡_Cost Sheet" xfId="358"/>
    <cellStyle name="‡_Cost Sheet_0805a " xfId="359"/>
    <cellStyle name="‡_Cost Sheet_0805a _ABCP Interest July 09 to Feb 2010" xfId="360"/>
    <cellStyle name="‡_Cost Sheet_0805a _CUOPON INT CP MTN" xfId="361"/>
    <cellStyle name="‡_Cost Sheet_Analysis - Direct  Selling Expenses" xfId="362"/>
    <cellStyle name="‡_Cost Sheet_Analysis - Direct  Selling Expenses_DFB Org" xfId="363"/>
    <cellStyle name="‡_Cost Sheet_appendix 9 06041" xfId="364"/>
    <cellStyle name="‡_Cost Sheet_Book1" xfId="365"/>
    <cellStyle name="‡_Cost Sheet_Book16" xfId="366"/>
    <cellStyle name="‡_Cost Sheet_Book16_1" xfId="367"/>
    <cellStyle name="‡_Cost Sheet_Book16_DFB Org" xfId="368"/>
    <cellStyle name="‡_Cost Sheet_Book16_Monthly report Pro(May 04)" xfId="369"/>
    <cellStyle name="‡_Cost Sheet_Book16_Production(04.06)" xfId="370"/>
    <cellStyle name="‡_Cost Sheet_Book16_Production(04.07)" xfId="371"/>
    <cellStyle name="‡_Cost Sheet_Book16_Production(04.07)1" xfId="372"/>
    <cellStyle name="‡_Cost Sheet_Book22" xfId="373"/>
    <cellStyle name="‡_Cost Sheet_Book27" xfId="374"/>
    <cellStyle name="‡_Cost Sheet_DFB (가동,원가,원재료April 04)" xfId="375"/>
    <cellStyle name="‡_Cost Sheet_DFB 040608" xfId="376"/>
    <cellStyle name="‡_Cost Sheet_DFB 040609" xfId="377"/>
    <cellStyle name="‡_Cost Sheet_DFB 040614" xfId="378"/>
    <cellStyle name="‡_Cost Sheet_DFB Org" xfId="379"/>
    <cellStyle name="‡_Cost Sheet_FUND FLOW JULY 2004" xfId="380"/>
    <cellStyle name="‡_Cost Sheet_FUND FLOW JULY 2004_DFB Org" xfId="381"/>
    <cellStyle name="‡_Cost Sheet_JULY 2004" xfId="382"/>
    <cellStyle name="‡_Cost Sheet_JULY 2004_DFB Org" xfId="383"/>
    <cellStyle name="‡_Cost Sheet_June '04" xfId="384"/>
    <cellStyle name="‡_Cost Sheet_June '04_DFB Org" xfId="385"/>
    <cellStyle name="‡_Cost Sheet_JUNE 2004" xfId="386"/>
    <cellStyle name="‡_Cost Sheet_JUNE 2004_DFB Org" xfId="387"/>
    <cellStyle name="‡_Cost Sheet_LOG ANALYSIS 0504" xfId="388"/>
    <cellStyle name="‡_Cost Sheet_LOG ANALYSIS 0504_DFB Org" xfId="389"/>
    <cellStyle name="‡_Cost Sheet_LOG ANALYSIS 0504_Monthly report Pro(May 04)" xfId="390"/>
    <cellStyle name="‡_Cost Sheet_LOG ANALYSIS 0504_Production(04.06)" xfId="391"/>
    <cellStyle name="‡_Cost Sheet_LOG ANALYSIS 0504_Production(04.07)" xfId="392"/>
    <cellStyle name="‡_Cost Sheet_LOG ANALYSIS 0504_Production(04.07)1" xfId="393"/>
    <cellStyle name="‡_Cost Sheet_LOG ANALYSIS 0604" xfId="394"/>
    <cellStyle name="‡_Cost Sheet_LOG ANALYSIS 0604_DFB Org" xfId="395"/>
    <cellStyle name="‡_Cost Sheet_Manpower report Aug04" xfId="396"/>
    <cellStyle name="‡_Cost Sheet_Manpower report Jul04" xfId="397"/>
    <cellStyle name="‡_Cost Sheet_Manpower report Jun04" xfId="398"/>
    <cellStyle name="‡_Cost Sheet_Market Monthly Report - Jun 04" xfId="399"/>
    <cellStyle name="‡_Cost Sheet_May '04" xfId="400"/>
    <cellStyle name="‡_Cost Sheet_May '04_DFB Org" xfId="401"/>
    <cellStyle name="‡_Cost Sheet_May '04_Monthly report Pro(May 04)" xfId="402"/>
    <cellStyle name="‡_Cost Sheet_May '04_Production(04.06)" xfId="403"/>
    <cellStyle name="‡_Cost Sheet_May '04_Production(04.07)" xfId="404"/>
    <cellStyle name="‡_Cost Sheet_May '04_Production(04.07)1" xfId="405"/>
    <cellStyle name="‡_Cost Sheet_MDF - 040905" xfId="406"/>
    <cellStyle name="‡_Cost Sheet_MDF - 040905_ABCP Interest July 09 to Feb 2010" xfId="407"/>
    <cellStyle name="‡_Cost Sheet_MDF - 040905_CUOPON INT CP MTN" xfId="408"/>
    <cellStyle name="‡_Cost Sheet_MDF 081105" xfId="409"/>
    <cellStyle name="‡_Cost Sheet_MDF 081105_ABCP Interest July 09 to Feb 2010" xfId="410"/>
    <cellStyle name="‡_Cost Sheet_MDF 081105_CUOPON INT CP MTN" xfId="411"/>
    <cellStyle name="‡_Cost Sheet_Monthly report Pro(May 04)" xfId="412"/>
    <cellStyle name="‡_Cost Sheet_MRU - 041005" xfId="413"/>
    <cellStyle name="‡_Cost Sheet_MRU - 041005_ABCP Interest July 09 to Feb 2010" xfId="414"/>
    <cellStyle name="‡_Cost Sheet_MRU - 041005_CUOPON INT CP MTN" xfId="415"/>
    <cellStyle name="‡_Cost Sheet_MRU 040805" xfId="416"/>
    <cellStyle name="‡_Cost Sheet_MRU 040805_ABCP Interest July 09 to Feb 2010" xfId="417"/>
    <cellStyle name="‡_Cost Sheet_MRU 040805_CUOPON INT CP MTN" xfId="418"/>
    <cellStyle name="‡_Cost Sheet_MRU 040905" xfId="419"/>
    <cellStyle name="‡_Cost Sheet_MRU 040905_ABCP Interest July 09 to Feb 2010" xfId="420"/>
    <cellStyle name="‡_Cost Sheet_MRU 040905_CUOPON INT CP MTN" xfId="421"/>
    <cellStyle name="‡_Cost Sheet_MRU 071105" xfId="422"/>
    <cellStyle name="‡_Cost Sheet_MRU 071105_ABCP Interest July 09 to Feb 2010" xfId="423"/>
    <cellStyle name="‡_Cost Sheet_MRU 071105_CUOPON INT CP MTN" xfId="424"/>
    <cellStyle name="‡_Cost Sheet_MRU Acc - 040705" xfId="425"/>
    <cellStyle name="‡_Cost Sheet_MRU Acc - 040705_ABCP Interest July 09 to Feb 2010" xfId="426"/>
    <cellStyle name="‡_Cost Sheet_MRU Acc - 040705_CUOPON INT CP MTN" xfId="427"/>
    <cellStyle name="‡_Cost Sheet_MRU LOG ANALYSIS 0604 - FINAL" xfId="428"/>
    <cellStyle name="‡_Cost Sheet_MRU LOG ANALYSIS 0604 - FINAL_DFB Org" xfId="429"/>
    <cellStyle name="‡_Cost Sheet_MRU LOG ANALYSIS 0704" xfId="430"/>
    <cellStyle name="‡_Cost Sheet_MRU LOG ANALYSIS 0704_DFB Org" xfId="431"/>
    <cellStyle name="‡_Cost Sheet_Production(04.06)" xfId="432"/>
    <cellStyle name="‡_Cost Sheet_Production(04.07)" xfId="433"/>
    <cellStyle name="‡_Cost Sheet_Production(04.07)1" xfId="434"/>
    <cellStyle name="‡_Cost Sheet_Sales deduction - July'04" xfId="435"/>
    <cellStyle name="‡_Cost Sheet_Sheet1" xfId="436"/>
    <cellStyle name="‡_Cost Sheet_sum con 2005" xfId="437"/>
    <cellStyle name="‡_Cost Sheet_sum con 2005_ABCP Interest July 09 to Feb 2010" xfId="438"/>
    <cellStyle name="‡_Cost Sheet_sum con 2005_CUOPON INT CP MTN" xfId="439"/>
    <cellStyle name="‡_DFB 040213" xfId="440"/>
    <cellStyle name="‡_DFB 040213_0805a " xfId="441"/>
    <cellStyle name="‡_DFB 040213_MDF - 040905" xfId="442"/>
    <cellStyle name="‡_DFB 040213_MDF 081105" xfId="443"/>
    <cellStyle name="‡_DFB 040213_MRU - 041005" xfId="444"/>
    <cellStyle name="‡_DFB 040213_MRU 040805" xfId="445"/>
    <cellStyle name="‡_DFB 040213_MRU 040905" xfId="446"/>
    <cellStyle name="‡_DFB 040213_MRU 071105" xfId="447"/>
    <cellStyle name="‡_DFB 040213_MRU Acc - 040705" xfId="448"/>
    <cellStyle name="‡_DFB Org" xfId="449"/>
    <cellStyle name="‡_MDF - 040905" xfId="450"/>
    <cellStyle name="‡_MDF - 040905_ABCP Interest July 09 to Feb 2010" xfId="451"/>
    <cellStyle name="‡_MDF - 040905_CUOPON INT CP MTN" xfId="452"/>
    <cellStyle name="‡_MDF 081105" xfId="453"/>
    <cellStyle name="‡_MDF 081105_ABCP Interest July 09 to Feb 2010" xfId="454"/>
    <cellStyle name="‡_MDF 081105_CUOPON INT CP MTN" xfId="455"/>
    <cellStyle name="‡_MRU - 041005" xfId="456"/>
    <cellStyle name="‡_MRU - 041005_ABCP Interest July 09 to Feb 2010" xfId="457"/>
    <cellStyle name="‡_MRU - 041005_CUOPON INT CP MTN" xfId="458"/>
    <cellStyle name="‡_MRU 040805" xfId="459"/>
    <cellStyle name="‡_MRU 040805_ABCP Interest July 09 to Feb 2010" xfId="460"/>
    <cellStyle name="‡_MRU 040805_CUOPON INT CP MTN" xfId="461"/>
    <cellStyle name="‡_MRU 040905" xfId="462"/>
    <cellStyle name="‡_MRU 040905_ABCP Interest July 09 to Feb 2010" xfId="463"/>
    <cellStyle name="‡_MRU 040905_CUOPON INT CP MTN" xfId="464"/>
    <cellStyle name="‡_MRU 071105" xfId="465"/>
    <cellStyle name="‡_MRU 071105_ABCP Interest July 09 to Feb 2010" xfId="466"/>
    <cellStyle name="‡_MRU 071105_CUOPON INT CP MTN" xfId="467"/>
    <cellStyle name="‡_MRU Acc - 040705" xfId="468"/>
    <cellStyle name="‡_MRU Acc - 040705_ABCP Interest July 09 to Feb 2010" xfId="469"/>
    <cellStyle name="‡_MRU Acc - 040705_CUOPON INT CP MTN" xfId="470"/>
    <cellStyle name="‡_Sales forecast nov04" xfId="471"/>
    <cellStyle name="‡_Sales forecast nov04_ABCP Interest July 09 to Feb 2010" xfId="472"/>
    <cellStyle name="‡_Sales forecast nov04_CUOPON INT CP MTN" xfId="473"/>
    <cellStyle name="‡_sum con 2005" xfId="474"/>
    <cellStyle name="" xfId="475"/>
    <cellStyle name="_060304" xfId="476"/>
    <cellStyle name="_0805a " xfId="477"/>
    <cellStyle name="_Accounts 040504" xfId="478"/>
    <cellStyle name="_Accounts 040504_07_DGI(04_09월)_03" xfId="479"/>
    <cellStyle name="_Accounts 040504_07_DGI(04_09월)_04" xfId="480"/>
    <cellStyle name="_Accounts 040504_6.자금운영계획" xfId="481"/>
    <cellStyle name="_Accounts 040504A" xfId="482"/>
    <cellStyle name="_Accounts 040504A_07_DGI(04_09월)_03" xfId="483"/>
    <cellStyle name="_Accounts 040504A_07_DGI(04_09월)_04" xfId="484"/>
    <cellStyle name="_Accounts 040504A_6.자금운영계획" xfId="485"/>
    <cellStyle name="_Accounts 060404" xfId="486"/>
    <cellStyle name="_Accounts 060404_07_DGI(04_09월)_03" xfId="487"/>
    <cellStyle name="_Accounts 060404_07_DGI(04_09월)_04" xfId="488"/>
    <cellStyle name="_Accounts 060404_6.자금운영계획" xfId="489"/>
    <cellStyle name="_COST (2)" xfId="490"/>
    <cellStyle name="_COST (2)_appendix 9 06041" xfId="491"/>
    <cellStyle name="_COST (2)_Book16" xfId="492"/>
    <cellStyle name="_COST (2)_Book22" xfId="493"/>
    <cellStyle name="_COST (2)_DFB (가동,원가,원재료April 04)" xfId="494"/>
    <cellStyle name="_COST (2)_DFB 040608" xfId="495"/>
    <cellStyle name="_COST (2)_DFB 040609" xfId="496"/>
    <cellStyle name="_COST (2)_DFB 040614" xfId="497"/>
    <cellStyle name="_COST (2)_LOG ANALYSIS 0604" xfId="498"/>
    <cellStyle name="_COST (2)_Manpower report Aug04" xfId="499"/>
    <cellStyle name="_COST (2)_Manpower report Jul04" xfId="500"/>
    <cellStyle name="_COST (2)_Manpower report Jun04" xfId="501"/>
    <cellStyle name="_COST (2)_Market Monthly Report - Jun 04" xfId="502"/>
    <cellStyle name="_COST (2)_Monthly report Pro(May 04)" xfId="503"/>
    <cellStyle name="_COST (2)_MRU LOG ANALYSIS 0604 - FINAL" xfId="504"/>
    <cellStyle name="_COST (2)_MRU LOG ANALYSIS 0704" xfId="505"/>
    <cellStyle name="_COST (2)_Production(04.06)" xfId="506"/>
    <cellStyle name="_COST (2)_Production(04.07)" xfId="507"/>
    <cellStyle name="_COST (2)_Production(04.07)1" xfId="508"/>
    <cellStyle name="_COST (2)_Sales deduction - July'04" xfId="509"/>
    <cellStyle name="_COST (2)_Sheet1" xfId="510"/>
    <cellStyle name="_MDF - 040905" xfId="511"/>
    <cellStyle name="_MDF 081105" xfId="512"/>
    <cellStyle name="_MRU - 041005" xfId="513"/>
    <cellStyle name="_MRU 040805" xfId="514"/>
    <cellStyle name="_MRU 040905" xfId="515"/>
    <cellStyle name="_MRU 071105" xfId="516"/>
    <cellStyle name="_MRU Acc - 040705" xfId="517"/>
    <cellStyle name="_sum con 2005" xfId="518"/>
    <cellStyle name="0,0_x000d__x000a_NA_x000d__x000a_" xfId="519"/>
    <cellStyle name="20% - Accent1 10" xfId="520"/>
    <cellStyle name="20% - Accent1 10 2" xfId="521"/>
    <cellStyle name="20% - Accent1 10 2 2" xfId="522"/>
    <cellStyle name="20% - Accent1 10 3" xfId="523"/>
    <cellStyle name="20% - Accent1 10 3 2" xfId="524"/>
    <cellStyle name="20% - Accent1 10 4" xfId="525"/>
    <cellStyle name="20% - Accent1 11" xfId="526"/>
    <cellStyle name="20% - Accent1 11 2" xfId="527"/>
    <cellStyle name="20% - Accent1 11 2 2" xfId="528"/>
    <cellStyle name="20% - Accent1 11 3" xfId="529"/>
    <cellStyle name="20% - Accent1 11 3 2" xfId="530"/>
    <cellStyle name="20% - Accent1 11 4" xfId="531"/>
    <cellStyle name="20% - Accent1 12" xfId="532"/>
    <cellStyle name="20% - Accent1 12 2" xfId="533"/>
    <cellStyle name="20% - Accent1 12 2 2" xfId="534"/>
    <cellStyle name="20% - Accent1 12 3" xfId="535"/>
    <cellStyle name="20% - Accent1 12 3 2" xfId="536"/>
    <cellStyle name="20% - Accent1 12 4" xfId="537"/>
    <cellStyle name="20% - Accent1 13" xfId="538"/>
    <cellStyle name="20% - Accent1 13 2" xfId="539"/>
    <cellStyle name="20% - Accent1 13 2 2" xfId="540"/>
    <cellStyle name="20% - Accent1 13 3" xfId="541"/>
    <cellStyle name="20% - Accent1 13 3 2" xfId="542"/>
    <cellStyle name="20% - Accent1 13 4" xfId="543"/>
    <cellStyle name="20% - Accent1 14" xfId="544"/>
    <cellStyle name="20% - Accent1 14 2" xfId="545"/>
    <cellStyle name="20% - Accent1 14 2 2" xfId="546"/>
    <cellStyle name="20% - Accent1 14 3" xfId="547"/>
    <cellStyle name="20% - Accent1 14 3 2" xfId="548"/>
    <cellStyle name="20% - Accent1 14 4" xfId="549"/>
    <cellStyle name="20% - Accent1 15" xfId="550"/>
    <cellStyle name="20% - Accent1 15 2" xfId="551"/>
    <cellStyle name="20% - Accent1 15 2 2" xfId="552"/>
    <cellStyle name="20% - Accent1 15 3" xfId="553"/>
    <cellStyle name="20% - Accent1 15 3 2" xfId="554"/>
    <cellStyle name="20% - Accent1 15 4" xfId="555"/>
    <cellStyle name="20% - Accent1 16" xfId="556"/>
    <cellStyle name="20% - Accent1 16 2" xfId="557"/>
    <cellStyle name="20% - Accent1 16 2 2" xfId="558"/>
    <cellStyle name="20% - Accent1 16 3" xfId="559"/>
    <cellStyle name="20% - Accent1 16 3 2" xfId="560"/>
    <cellStyle name="20% - Accent1 16 4" xfId="561"/>
    <cellStyle name="20% - Accent1 17" xfId="562"/>
    <cellStyle name="20% - Accent1 17 2" xfId="563"/>
    <cellStyle name="20% - Accent1 17 2 2" xfId="564"/>
    <cellStyle name="20% - Accent1 17 3" xfId="565"/>
    <cellStyle name="20% - Accent1 17 3 2" xfId="566"/>
    <cellStyle name="20% - Accent1 17 4" xfId="567"/>
    <cellStyle name="20% - Accent1 18" xfId="568"/>
    <cellStyle name="20% - Accent1 18 2" xfId="569"/>
    <cellStyle name="20% - Accent1 18 2 2" xfId="570"/>
    <cellStyle name="20% - Accent1 18 3" xfId="571"/>
    <cellStyle name="20% - Accent1 18 3 2" xfId="572"/>
    <cellStyle name="20% - Accent1 18 4" xfId="573"/>
    <cellStyle name="20% - Accent1 19" xfId="574"/>
    <cellStyle name="20% - Accent1 19 2" xfId="575"/>
    <cellStyle name="20% - Accent1 19 2 2" xfId="576"/>
    <cellStyle name="20% - Accent1 19 3" xfId="577"/>
    <cellStyle name="20% - Accent1 19 3 2" xfId="578"/>
    <cellStyle name="20% - Accent1 19 4" xfId="579"/>
    <cellStyle name="20% - Accent1 2" xfId="580"/>
    <cellStyle name="20% - Accent1 2 2" xfId="581"/>
    <cellStyle name="20% - Accent1 2 2 2" xfId="582"/>
    <cellStyle name="20% - Accent1 2 3" xfId="583"/>
    <cellStyle name="20% - Accent1 2 3 2" xfId="584"/>
    <cellStyle name="20% - Accent1 2 4" xfId="585"/>
    <cellStyle name="20% - Accent1 20" xfId="586"/>
    <cellStyle name="20% - Accent1 20 2" xfId="587"/>
    <cellStyle name="20% - Accent1 20 2 2" xfId="588"/>
    <cellStyle name="20% - Accent1 20 3" xfId="589"/>
    <cellStyle name="20% - Accent1 20 3 2" xfId="590"/>
    <cellStyle name="20% - Accent1 20 4" xfId="591"/>
    <cellStyle name="20% - Accent1 21" xfId="592"/>
    <cellStyle name="20% - Accent1 21 2" xfId="593"/>
    <cellStyle name="20% - Accent1 21 2 2" xfId="594"/>
    <cellStyle name="20% - Accent1 21 3" xfId="595"/>
    <cellStyle name="20% - Accent1 21 3 2" xfId="596"/>
    <cellStyle name="20% - Accent1 21 4" xfId="597"/>
    <cellStyle name="20% - Accent1 22" xfId="598"/>
    <cellStyle name="20% - Accent1 22 2" xfId="599"/>
    <cellStyle name="20% - Accent1 22 2 2" xfId="600"/>
    <cellStyle name="20% - Accent1 22 3" xfId="601"/>
    <cellStyle name="20% - Accent1 22 3 2" xfId="602"/>
    <cellStyle name="20% - Accent1 22 4" xfId="603"/>
    <cellStyle name="20% - Accent1 23" xfId="604"/>
    <cellStyle name="20% - Accent1 23 2" xfId="605"/>
    <cellStyle name="20% - Accent1 23 2 2" xfId="606"/>
    <cellStyle name="20% - Accent1 23 3" xfId="607"/>
    <cellStyle name="20% - Accent1 23 3 2" xfId="608"/>
    <cellStyle name="20% - Accent1 23 4" xfId="609"/>
    <cellStyle name="20% - Accent1 24" xfId="610"/>
    <cellStyle name="20% - Accent1 24 2" xfId="611"/>
    <cellStyle name="20% - Accent1 24 2 2" xfId="612"/>
    <cellStyle name="20% - Accent1 24 3" xfId="613"/>
    <cellStyle name="20% - Accent1 24 3 2" xfId="614"/>
    <cellStyle name="20% - Accent1 24 4" xfId="615"/>
    <cellStyle name="20% - Accent1 25" xfId="616"/>
    <cellStyle name="20% - Accent1 25 2" xfId="617"/>
    <cellStyle name="20% - Accent1 25 2 2" xfId="618"/>
    <cellStyle name="20% - Accent1 25 3" xfId="619"/>
    <cellStyle name="20% - Accent1 25 3 2" xfId="620"/>
    <cellStyle name="20% - Accent1 25 4" xfId="621"/>
    <cellStyle name="20% - Accent1 26" xfId="622"/>
    <cellStyle name="20% - Accent1 26 2" xfId="623"/>
    <cellStyle name="20% - Accent1 26 2 2" xfId="624"/>
    <cellStyle name="20% - Accent1 26 3" xfId="625"/>
    <cellStyle name="20% - Accent1 26 3 2" xfId="626"/>
    <cellStyle name="20% - Accent1 26 4" xfId="627"/>
    <cellStyle name="20% - Accent1 3" xfId="628"/>
    <cellStyle name="20% - Accent1 3 2" xfId="629"/>
    <cellStyle name="20% - Accent1 3 2 2" xfId="630"/>
    <cellStyle name="20% - Accent1 3 3" xfId="631"/>
    <cellStyle name="20% - Accent1 3 3 2" xfId="632"/>
    <cellStyle name="20% - Accent1 3 4" xfId="633"/>
    <cellStyle name="20% - Accent1 4" xfId="634"/>
    <cellStyle name="20% - Accent1 4 2" xfId="635"/>
    <cellStyle name="20% - Accent1 4 2 2" xfId="636"/>
    <cellStyle name="20% - Accent1 4 3" xfId="637"/>
    <cellStyle name="20% - Accent1 4 3 2" xfId="638"/>
    <cellStyle name="20% - Accent1 4 4" xfId="639"/>
    <cellStyle name="20% - Accent1 5" xfId="640"/>
    <cellStyle name="20% - Accent1 5 2" xfId="641"/>
    <cellStyle name="20% - Accent1 5 2 2" xfId="642"/>
    <cellStyle name="20% - Accent1 5 3" xfId="643"/>
    <cellStyle name="20% - Accent1 5 3 2" xfId="644"/>
    <cellStyle name="20% - Accent1 5 4" xfId="645"/>
    <cellStyle name="20% - Accent1 6" xfId="646"/>
    <cellStyle name="20% - Accent1 6 2" xfId="647"/>
    <cellStyle name="20% - Accent1 6 2 2" xfId="648"/>
    <cellStyle name="20% - Accent1 6 3" xfId="649"/>
    <cellStyle name="20% - Accent1 6 3 2" xfId="650"/>
    <cellStyle name="20% - Accent1 6 4" xfId="651"/>
    <cellStyle name="20% - Accent1 7" xfId="652"/>
    <cellStyle name="20% - Accent1 7 2" xfId="653"/>
    <cellStyle name="20% - Accent1 7 2 2" xfId="654"/>
    <cellStyle name="20% - Accent1 7 3" xfId="655"/>
    <cellStyle name="20% - Accent1 7 3 2" xfId="656"/>
    <cellStyle name="20% - Accent1 7 4" xfId="657"/>
    <cellStyle name="20% - Accent1 8" xfId="658"/>
    <cellStyle name="20% - Accent1 8 2" xfId="659"/>
    <cellStyle name="20% - Accent1 8 2 2" xfId="660"/>
    <cellStyle name="20% - Accent1 8 3" xfId="661"/>
    <cellStyle name="20% - Accent1 8 3 2" xfId="662"/>
    <cellStyle name="20% - Accent1 8 4" xfId="663"/>
    <cellStyle name="20% - Accent1 9" xfId="664"/>
    <cellStyle name="20% - Accent1 9 2" xfId="665"/>
    <cellStyle name="20% - Accent1 9 2 2" xfId="666"/>
    <cellStyle name="20% - Accent1 9 3" xfId="667"/>
    <cellStyle name="20% - Accent1 9 3 2" xfId="668"/>
    <cellStyle name="20% - Accent1 9 4" xfId="669"/>
    <cellStyle name="20% - Accent2 10" xfId="670"/>
    <cellStyle name="20% - Accent2 10 2" xfId="671"/>
    <cellStyle name="20% - Accent2 10 2 2" xfId="672"/>
    <cellStyle name="20% - Accent2 10 3" xfId="673"/>
    <cellStyle name="20% - Accent2 10 3 2" xfId="674"/>
    <cellStyle name="20% - Accent2 10 4" xfId="675"/>
    <cellStyle name="20% - Accent2 11" xfId="676"/>
    <cellStyle name="20% - Accent2 11 2" xfId="677"/>
    <cellStyle name="20% - Accent2 11 2 2" xfId="678"/>
    <cellStyle name="20% - Accent2 11 3" xfId="679"/>
    <cellStyle name="20% - Accent2 11 3 2" xfId="680"/>
    <cellStyle name="20% - Accent2 11 4" xfId="681"/>
    <cellStyle name="20% - Accent2 12" xfId="682"/>
    <cellStyle name="20% - Accent2 12 2" xfId="683"/>
    <cellStyle name="20% - Accent2 12 2 2" xfId="684"/>
    <cellStyle name="20% - Accent2 12 3" xfId="685"/>
    <cellStyle name="20% - Accent2 12 3 2" xfId="686"/>
    <cellStyle name="20% - Accent2 12 4" xfId="687"/>
    <cellStyle name="20% - Accent2 13" xfId="688"/>
    <cellStyle name="20% - Accent2 13 2" xfId="689"/>
    <cellStyle name="20% - Accent2 13 2 2" xfId="690"/>
    <cellStyle name="20% - Accent2 13 3" xfId="691"/>
    <cellStyle name="20% - Accent2 13 3 2" xfId="692"/>
    <cellStyle name="20% - Accent2 13 4" xfId="693"/>
    <cellStyle name="20% - Accent2 14" xfId="694"/>
    <cellStyle name="20% - Accent2 14 2" xfId="695"/>
    <cellStyle name="20% - Accent2 14 2 2" xfId="696"/>
    <cellStyle name="20% - Accent2 14 3" xfId="697"/>
    <cellStyle name="20% - Accent2 14 3 2" xfId="698"/>
    <cellStyle name="20% - Accent2 14 4" xfId="699"/>
    <cellStyle name="20% - Accent2 15" xfId="700"/>
    <cellStyle name="20% - Accent2 15 2" xfId="701"/>
    <cellStyle name="20% - Accent2 15 2 2" xfId="702"/>
    <cellStyle name="20% - Accent2 15 3" xfId="703"/>
    <cellStyle name="20% - Accent2 15 3 2" xfId="704"/>
    <cellStyle name="20% - Accent2 15 4" xfId="705"/>
    <cellStyle name="20% - Accent2 16" xfId="706"/>
    <cellStyle name="20% - Accent2 16 2" xfId="707"/>
    <cellStyle name="20% - Accent2 16 2 2" xfId="708"/>
    <cellStyle name="20% - Accent2 16 3" xfId="709"/>
    <cellStyle name="20% - Accent2 16 3 2" xfId="710"/>
    <cellStyle name="20% - Accent2 16 4" xfId="711"/>
    <cellStyle name="20% - Accent2 17" xfId="712"/>
    <cellStyle name="20% - Accent2 17 2" xfId="713"/>
    <cellStyle name="20% - Accent2 17 2 2" xfId="714"/>
    <cellStyle name="20% - Accent2 17 3" xfId="715"/>
    <cellStyle name="20% - Accent2 17 3 2" xfId="716"/>
    <cellStyle name="20% - Accent2 17 4" xfId="717"/>
    <cellStyle name="20% - Accent2 18" xfId="718"/>
    <cellStyle name="20% - Accent2 18 2" xfId="719"/>
    <cellStyle name="20% - Accent2 18 2 2" xfId="720"/>
    <cellStyle name="20% - Accent2 18 3" xfId="721"/>
    <cellStyle name="20% - Accent2 18 3 2" xfId="722"/>
    <cellStyle name="20% - Accent2 18 4" xfId="723"/>
    <cellStyle name="20% - Accent2 19" xfId="724"/>
    <cellStyle name="20% - Accent2 19 2" xfId="725"/>
    <cellStyle name="20% - Accent2 19 2 2" xfId="726"/>
    <cellStyle name="20% - Accent2 19 3" xfId="727"/>
    <cellStyle name="20% - Accent2 19 3 2" xfId="728"/>
    <cellStyle name="20% - Accent2 19 4" xfId="729"/>
    <cellStyle name="20% - Accent2 2" xfId="730"/>
    <cellStyle name="20% - Accent2 2 2" xfId="731"/>
    <cellStyle name="20% - Accent2 2 2 2" xfId="732"/>
    <cellStyle name="20% - Accent2 2 3" xfId="733"/>
    <cellStyle name="20% - Accent2 2 3 2" xfId="734"/>
    <cellStyle name="20% - Accent2 2 4" xfId="735"/>
    <cellStyle name="20% - Accent2 20" xfId="736"/>
    <cellStyle name="20% - Accent2 20 2" xfId="737"/>
    <cellStyle name="20% - Accent2 20 2 2" xfId="738"/>
    <cellStyle name="20% - Accent2 20 3" xfId="739"/>
    <cellStyle name="20% - Accent2 20 3 2" xfId="740"/>
    <cellStyle name="20% - Accent2 20 4" xfId="741"/>
    <cellStyle name="20% - Accent2 21" xfId="742"/>
    <cellStyle name="20% - Accent2 21 2" xfId="743"/>
    <cellStyle name="20% - Accent2 21 2 2" xfId="744"/>
    <cellStyle name="20% - Accent2 21 3" xfId="745"/>
    <cellStyle name="20% - Accent2 21 3 2" xfId="746"/>
    <cellStyle name="20% - Accent2 21 4" xfId="747"/>
    <cellStyle name="20% - Accent2 22" xfId="748"/>
    <cellStyle name="20% - Accent2 22 2" xfId="749"/>
    <cellStyle name="20% - Accent2 22 2 2" xfId="750"/>
    <cellStyle name="20% - Accent2 22 3" xfId="751"/>
    <cellStyle name="20% - Accent2 22 3 2" xfId="752"/>
    <cellStyle name="20% - Accent2 22 4" xfId="753"/>
    <cellStyle name="20% - Accent2 23" xfId="754"/>
    <cellStyle name="20% - Accent2 23 2" xfId="755"/>
    <cellStyle name="20% - Accent2 23 2 2" xfId="756"/>
    <cellStyle name="20% - Accent2 23 3" xfId="757"/>
    <cellStyle name="20% - Accent2 23 3 2" xfId="758"/>
    <cellStyle name="20% - Accent2 23 4" xfId="759"/>
    <cellStyle name="20% - Accent2 24" xfId="760"/>
    <cellStyle name="20% - Accent2 24 2" xfId="761"/>
    <cellStyle name="20% - Accent2 24 2 2" xfId="762"/>
    <cellStyle name="20% - Accent2 24 3" xfId="763"/>
    <cellStyle name="20% - Accent2 24 3 2" xfId="764"/>
    <cellStyle name="20% - Accent2 24 4" xfId="765"/>
    <cellStyle name="20% - Accent2 25" xfId="766"/>
    <cellStyle name="20% - Accent2 25 2" xfId="767"/>
    <cellStyle name="20% - Accent2 25 2 2" xfId="768"/>
    <cellStyle name="20% - Accent2 25 3" xfId="769"/>
    <cellStyle name="20% - Accent2 25 3 2" xfId="770"/>
    <cellStyle name="20% - Accent2 25 4" xfId="771"/>
    <cellStyle name="20% - Accent2 26" xfId="772"/>
    <cellStyle name="20% - Accent2 26 2" xfId="773"/>
    <cellStyle name="20% - Accent2 26 2 2" xfId="774"/>
    <cellStyle name="20% - Accent2 26 3" xfId="775"/>
    <cellStyle name="20% - Accent2 26 3 2" xfId="776"/>
    <cellStyle name="20% - Accent2 26 4" xfId="777"/>
    <cellStyle name="20% - Accent2 3" xfId="778"/>
    <cellStyle name="20% - Accent2 3 2" xfId="779"/>
    <cellStyle name="20% - Accent2 3 2 2" xfId="780"/>
    <cellStyle name="20% - Accent2 3 3" xfId="781"/>
    <cellStyle name="20% - Accent2 3 3 2" xfId="782"/>
    <cellStyle name="20% - Accent2 3 4" xfId="783"/>
    <cellStyle name="20% - Accent2 4" xfId="784"/>
    <cellStyle name="20% - Accent2 4 2" xfId="785"/>
    <cellStyle name="20% - Accent2 4 2 2" xfId="786"/>
    <cellStyle name="20% - Accent2 4 3" xfId="787"/>
    <cellStyle name="20% - Accent2 4 3 2" xfId="788"/>
    <cellStyle name="20% - Accent2 4 4" xfId="789"/>
    <cellStyle name="20% - Accent2 5" xfId="790"/>
    <cellStyle name="20% - Accent2 5 2" xfId="791"/>
    <cellStyle name="20% - Accent2 5 2 2" xfId="792"/>
    <cellStyle name="20% - Accent2 5 3" xfId="793"/>
    <cellStyle name="20% - Accent2 5 3 2" xfId="794"/>
    <cellStyle name="20% - Accent2 5 4" xfId="795"/>
    <cellStyle name="20% - Accent2 6" xfId="796"/>
    <cellStyle name="20% - Accent2 6 2" xfId="797"/>
    <cellStyle name="20% - Accent2 6 2 2" xfId="798"/>
    <cellStyle name="20% - Accent2 6 3" xfId="799"/>
    <cellStyle name="20% - Accent2 6 3 2" xfId="800"/>
    <cellStyle name="20% - Accent2 6 4" xfId="801"/>
    <cellStyle name="20% - Accent2 7" xfId="802"/>
    <cellStyle name="20% - Accent2 7 2" xfId="803"/>
    <cellStyle name="20% - Accent2 7 2 2" xfId="804"/>
    <cellStyle name="20% - Accent2 7 3" xfId="805"/>
    <cellStyle name="20% - Accent2 7 3 2" xfId="806"/>
    <cellStyle name="20% - Accent2 7 4" xfId="807"/>
    <cellStyle name="20% - Accent2 8" xfId="808"/>
    <cellStyle name="20% - Accent2 8 2" xfId="809"/>
    <cellStyle name="20% - Accent2 8 2 2" xfId="810"/>
    <cellStyle name="20% - Accent2 8 3" xfId="811"/>
    <cellStyle name="20% - Accent2 8 3 2" xfId="812"/>
    <cellStyle name="20% - Accent2 8 4" xfId="813"/>
    <cellStyle name="20% - Accent2 9" xfId="814"/>
    <cellStyle name="20% - Accent2 9 2" xfId="815"/>
    <cellStyle name="20% - Accent2 9 2 2" xfId="816"/>
    <cellStyle name="20% - Accent2 9 3" xfId="817"/>
    <cellStyle name="20% - Accent2 9 3 2" xfId="818"/>
    <cellStyle name="20% - Accent2 9 4" xfId="819"/>
    <cellStyle name="20% - Accent3 10" xfId="820"/>
    <cellStyle name="20% - Accent3 10 2" xfId="821"/>
    <cellStyle name="20% - Accent3 10 2 2" xfId="822"/>
    <cellStyle name="20% - Accent3 10 3" xfId="823"/>
    <cellStyle name="20% - Accent3 10 3 2" xfId="824"/>
    <cellStyle name="20% - Accent3 10 4" xfId="825"/>
    <cellStyle name="20% - Accent3 11" xfId="826"/>
    <cellStyle name="20% - Accent3 11 2" xfId="827"/>
    <cellStyle name="20% - Accent3 11 2 2" xfId="828"/>
    <cellStyle name="20% - Accent3 11 3" xfId="829"/>
    <cellStyle name="20% - Accent3 11 3 2" xfId="830"/>
    <cellStyle name="20% - Accent3 11 4" xfId="831"/>
    <cellStyle name="20% - Accent3 12" xfId="832"/>
    <cellStyle name="20% - Accent3 12 2" xfId="833"/>
    <cellStyle name="20% - Accent3 12 2 2" xfId="834"/>
    <cellStyle name="20% - Accent3 12 3" xfId="835"/>
    <cellStyle name="20% - Accent3 12 3 2" xfId="836"/>
    <cellStyle name="20% - Accent3 12 4" xfId="837"/>
    <cellStyle name="20% - Accent3 13" xfId="838"/>
    <cellStyle name="20% - Accent3 13 2" xfId="839"/>
    <cellStyle name="20% - Accent3 13 2 2" xfId="840"/>
    <cellStyle name="20% - Accent3 13 3" xfId="841"/>
    <cellStyle name="20% - Accent3 13 3 2" xfId="842"/>
    <cellStyle name="20% - Accent3 13 4" xfId="843"/>
    <cellStyle name="20% - Accent3 14" xfId="844"/>
    <cellStyle name="20% - Accent3 14 2" xfId="845"/>
    <cellStyle name="20% - Accent3 14 2 2" xfId="846"/>
    <cellStyle name="20% - Accent3 14 3" xfId="847"/>
    <cellStyle name="20% - Accent3 14 3 2" xfId="848"/>
    <cellStyle name="20% - Accent3 14 4" xfId="849"/>
    <cellStyle name="20% - Accent3 15" xfId="850"/>
    <cellStyle name="20% - Accent3 15 2" xfId="851"/>
    <cellStyle name="20% - Accent3 15 2 2" xfId="852"/>
    <cellStyle name="20% - Accent3 15 3" xfId="853"/>
    <cellStyle name="20% - Accent3 15 3 2" xfId="854"/>
    <cellStyle name="20% - Accent3 15 4" xfId="855"/>
    <cellStyle name="20% - Accent3 16" xfId="856"/>
    <cellStyle name="20% - Accent3 16 2" xfId="857"/>
    <cellStyle name="20% - Accent3 16 2 2" xfId="858"/>
    <cellStyle name="20% - Accent3 16 3" xfId="859"/>
    <cellStyle name="20% - Accent3 16 3 2" xfId="860"/>
    <cellStyle name="20% - Accent3 16 4" xfId="861"/>
    <cellStyle name="20% - Accent3 17" xfId="862"/>
    <cellStyle name="20% - Accent3 17 2" xfId="863"/>
    <cellStyle name="20% - Accent3 17 2 2" xfId="864"/>
    <cellStyle name="20% - Accent3 17 3" xfId="865"/>
    <cellStyle name="20% - Accent3 17 3 2" xfId="866"/>
    <cellStyle name="20% - Accent3 17 4" xfId="867"/>
    <cellStyle name="20% - Accent3 18" xfId="868"/>
    <cellStyle name="20% - Accent3 18 2" xfId="869"/>
    <cellStyle name="20% - Accent3 18 2 2" xfId="870"/>
    <cellStyle name="20% - Accent3 18 3" xfId="871"/>
    <cellStyle name="20% - Accent3 18 3 2" xfId="872"/>
    <cellStyle name="20% - Accent3 18 4" xfId="873"/>
    <cellStyle name="20% - Accent3 19" xfId="874"/>
    <cellStyle name="20% - Accent3 19 2" xfId="875"/>
    <cellStyle name="20% - Accent3 19 2 2" xfId="876"/>
    <cellStyle name="20% - Accent3 19 3" xfId="877"/>
    <cellStyle name="20% - Accent3 19 3 2" xfId="878"/>
    <cellStyle name="20% - Accent3 19 4" xfId="879"/>
    <cellStyle name="20% - Accent3 2" xfId="880"/>
    <cellStyle name="20% - Accent3 2 2" xfId="881"/>
    <cellStyle name="20% - Accent3 2 2 2" xfId="882"/>
    <cellStyle name="20% - Accent3 2 3" xfId="883"/>
    <cellStyle name="20% - Accent3 2 3 2" xfId="884"/>
    <cellStyle name="20% - Accent3 2 4" xfId="885"/>
    <cellStyle name="20% - Accent3 20" xfId="886"/>
    <cellStyle name="20% - Accent3 20 2" xfId="887"/>
    <cellStyle name="20% - Accent3 20 2 2" xfId="888"/>
    <cellStyle name="20% - Accent3 20 3" xfId="889"/>
    <cellStyle name="20% - Accent3 20 3 2" xfId="890"/>
    <cellStyle name="20% - Accent3 20 4" xfId="891"/>
    <cellStyle name="20% - Accent3 21" xfId="892"/>
    <cellStyle name="20% - Accent3 21 2" xfId="893"/>
    <cellStyle name="20% - Accent3 21 2 2" xfId="894"/>
    <cellStyle name="20% - Accent3 21 3" xfId="895"/>
    <cellStyle name="20% - Accent3 21 3 2" xfId="896"/>
    <cellStyle name="20% - Accent3 21 4" xfId="897"/>
    <cellStyle name="20% - Accent3 22" xfId="898"/>
    <cellStyle name="20% - Accent3 22 2" xfId="899"/>
    <cellStyle name="20% - Accent3 22 2 2" xfId="900"/>
    <cellStyle name="20% - Accent3 22 3" xfId="901"/>
    <cellStyle name="20% - Accent3 22 3 2" xfId="902"/>
    <cellStyle name="20% - Accent3 22 4" xfId="903"/>
    <cellStyle name="20% - Accent3 23" xfId="904"/>
    <cellStyle name="20% - Accent3 23 2" xfId="905"/>
    <cellStyle name="20% - Accent3 23 2 2" xfId="906"/>
    <cellStyle name="20% - Accent3 23 3" xfId="907"/>
    <cellStyle name="20% - Accent3 23 3 2" xfId="908"/>
    <cellStyle name="20% - Accent3 23 4" xfId="909"/>
    <cellStyle name="20% - Accent3 24" xfId="910"/>
    <cellStyle name="20% - Accent3 24 2" xfId="911"/>
    <cellStyle name="20% - Accent3 24 2 2" xfId="912"/>
    <cellStyle name="20% - Accent3 24 3" xfId="913"/>
    <cellStyle name="20% - Accent3 24 3 2" xfId="914"/>
    <cellStyle name="20% - Accent3 24 4" xfId="915"/>
    <cellStyle name="20% - Accent3 25" xfId="916"/>
    <cellStyle name="20% - Accent3 25 2" xfId="917"/>
    <cellStyle name="20% - Accent3 25 2 2" xfId="918"/>
    <cellStyle name="20% - Accent3 25 3" xfId="919"/>
    <cellStyle name="20% - Accent3 25 3 2" xfId="920"/>
    <cellStyle name="20% - Accent3 25 4" xfId="921"/>
    <cellStyle name="20% - Accent3 26" xfId="922"/>
    <cellStyle name="20% - Accent3 26 2" xfId="923"/>
    <cellStyle name="20% - Accent3 26 2 2" xfId="924"/>
    <cellStyle name="20% - Accent3 26 3" xfId="925"/>
    <cellStyle name="20% - Accent3 26 3 2" xfId="926"/>
    <cellStyle name="20% - Accent3 26 4" xfId="927"/>
    <cellStyle name="20% - Accent3 3" xfId="928"/>
    <cellStyle name="20% - Accent3 3 2" xfId="929"/>
    <cellStyle name="20% - Accent3 3 2 2" xfId="930"/>
    <cellStyle name="20% - Accent3 3 3" xfId="931"/>
    <cellStyle name="20% - Accent3 3 3 2" xfId="932"/>
    <cellStyle name="20% - Accent3 3 4" xfId="933"/>
    <cellStyle name="20% - Accent3 4" xfId="934"/>
    <cellStyle name="20% - Accent3 4 2" xfId="935"/>
    <cellStyle name="20% - Accent3 4 2 2" xfId="936"/>
    <cellStyle name="20% - Accent3 4 3" xfId="937"/>
    <cellStyle name="20% - Accent3 4 3 2" xfId="938"/>
    <cellStyle name="20% - Accent3 4 4" xfId="939"/>
    <cellStyle name="20% - Accent3 5" xfId="940"/>
    <cellStyle name="20% - Accent3 5 2" xfId="941"/>
    <cellStyle name="20% - Accent3 5 2 2" xfId="942"/>
    <cellStyle name="20% - Accent3 5 3" xfId="943"/>
    <cellStyle name="20% - Accent3 5 3 2" xfId="944"/>
    <cellStyle name="20% - Accent3 5 4" xfId="945"/>
    <cellStyle name="20% - Accent3 6" xfId="946"/>
    <cellStyle name="20% - Accent3 6 2" xfId="947"/>
    <cellStyle name="20% - Accent3 6 2 2" xfId="948"/>
    <cellStyle name="20% - Accent3 6 3" xfId="949"/>
    <cellStyle name="20% - Accent3 6 3 2" xfId="950"/>
    <cellStyle name="20% - Accent3 6 4" xfId="951"/>
    <cellStyle name="20% - Accent3 7" xfId="952"/>
    <cellStyle name="20% - Accent3 7 2" xfId="953"/>
    <cellStyle name="20% - Accent3 7 2 2" xfId="954"/>
    <cellStyle name="20% - Accent3 7 3" xfId="955"/>
    <cellStyle name="20% - Accent3 7 3 2" xfId="956"/>
    <cellStyle name="20% - Accent3 7 4" xfId="957"/>
    <cellStyle name="20% - Accent3 8" xfId="958"/>
    <cellStyle name="20% - Accent3 8 2" xfId="959"/>
    <cellStyle name="20% - Accent3 8 2 2" xfId="960"/>
    <cellStyle name="20% - Accent3 8 3" xfId="961"/>
    <cellStyle name="20% - Accent3 8 3 2" xfId="962"/>
    <cellStyle name="20% - Accent3 8 4" xfId="963"/>
    <cellStyle name="20% - Accent3 9" xfId="964"/>
    <cellStyle name="20% - Accent3 9 2" xfId="965"/>
    <cellStyle name="20% - Accent3 9 2 2" xfId="966"/>
    <cellStyle name="20% - Accent3 9 3" xfId="967"/>
    <cellStyle name="20% - Accent3 9 3 2" xfId="968"/>
    <cellStyle name="20% - Accent3 9 4" xfId="969"/>
    <cellStyle name="20% - Accent4 10" xfId="970"/>
    <cellStyle name="20% - Accent4 10 2" xfId="971"/>
    <cellStyle name="20% - Accent4 10 2 2" xfId="972"/>
    <cellStyle name="20% - Accent4 10 3" xfId="973"/>
    <cellStyle name="20% - Accent4 10 3 2" xfId="974"/>
    <cellStyle name="20% - Accent4 10 4" xfId="975"/>
    <cellStyle name="20% - Accent4 11" xfId="976"/>
    <cellStyle name="20% - Accent4 11 2" xfId="977"/>
    <cellStyle name="20% - Accent4 11 2 2" xfId="978"/>
    <cellStyle name="20% - Accent4 11 3" xfId="979"/>
    <cellStyle name="20% - Accent4 11 3 2" xfId="980"/>
    <cellStyle name="20% - Accent4 11 4" xfId="981"/>
    <cellStyle name="20% - Accent4 12" xfId="982"/>
    <cellStyle name="20% - Accent4 12 2" xfId="983"/>
    <cellStyle name="20% - Accent4 12 2 2" xfId="984"/>
    <cellStyle name="20% - Accent4 12 3" xfId="985"/>
    <cellStyle name="20% - Accent4 12 3 2" xfId="986"/>
    <cellStyle name="20% - Accent4 12 4" xfId="987"/>
    <cellStyle name="20% - Accent4 13" xfId="988"/>
    <cellStyle name="20% - Accent4 13 2" xfId="989"/>
    <cellStyle name="20% - Accent4 13 2 2" xfId="990"/>
    <cellStyle name="20% - Accent4 13 3" xfId="991"/>
    <cellStyle name="20% - Accent4 13 3 2" xfId="992"/>
    <cellStyle name="20% - Accent4 13 4" xfId="993"/>
    <cellStyle name="20% - Accent4 14" xfId="994"/>
    <cellStyle name="20% - Accent4 14 2" xfId="995"/>
    <cellStyle name="20% - Accent4 14 2 2" xfId="996"/>
    <cellStyle name="20% - Accent4 14 3" xfId="997"/>
    <cellStyle name="20% - Accent4 14 3 2" xfId="998"/>
    <cellStyle name="20% - Accent4 14 4" xfId="999"/>
    <cellStyle name="20% - Accent4 15" xfId="1000"/>
    <cellStyle name="20% - Accent4 15 2" xfId="1001"/>
    <cellStyle name="20% - Accent4 15 2 2" xfId="1002"/>
    <cellStyle name="20% - Accent4 15 3" xfId="1003"/>
    <cellStyle name="20% - Accent4 15 3 2" xfId="1004"/>
    <cellStyle name="20% - Accent4 15 4" xfId="1005"/>
    <cellStyle name="20% - Accent4 16" xfId="1006"/>
    <cellStyle name="20% - Accent4 16 2" xfId="1007"/>
    <cellStyle name="20% - Accent4 16 2 2" xfId="1008"/>
    <cellStyle name="20% - Accent4 16 3" xfId="1009"/>
    <cellStyle name="20% - Accent4 16 3 2" xfId="1010"/>
    <cellStyle name="20% - Accent4 16 4" xfId="1011"/>
    <cellStyle name="20% - Accent4 17" xfId="1012"/>
    <cellStyle name="20% - Accent4 17 2" xfId="1013"/>
    <cellStyle name="20% - Accent4 17 2 2" xfId="1014"/>
    <cellStyle name="20% - Accent4 17 3" xfId="1015"/>
    <cellStyle name="20% - Accent4 17 3 2" xfId="1016"/>
    <cellStyle name="20% - Accent4 17 4" xfId="1017"/>
    <cellStyle name="20% - Accent4 18" xfId="1018"/>
    <cellStyle name="20% - Accent4 18 2" xfId="1019"/>
    <cellStyle name="20% - Accent4 18 2 2" xfId="1020"/>
    <cellStyle name="20% - Accent4 18 3" xfId="1021"/>
    <cellStyle name="20% - Accent4 18 3 2" xfId="1022"/>
    <cellStyle name="20% - Accent4 18 4" xfId="1023"/>
    <cellStyle name="20% - Accent4 19" xfId="1024"/>
    <cellStyle name="20% - Accent4 19 2" xfId="1025"/>
    <cellStyle name="20% - Accent4 19 2 2" xfId="1026"/>
    <cellStyle name="20% - Accent4 19 3" xfId="1027"/>
    <cellStyle name="20% - Accent4 19 3 2" xfId="1028"/>
    <cellStyle name="20% - Accent4 19 4" xfId="1029"/>
    <cellStyle name="20% - Accent4 2" xfId="1030"/>
    <cellStyle name="20% - Accent4 2 2" xfId="1031"/>
    <cellStyle name="20% - Accent4 2 2 2" xfId="1032"/>
    <cellStyle name="20% - Accent4 2 3" xfId="1033"/>
    <cellStyle name="20% - Accent4 2 3 2" xfId="1034"/>
    <cellStyle name="20% - Accent4 2 4" xfId="1035"/>
    <cellStyle name="20% - Accent4 20" xfId="1036"/>
    <cellStyle name="20% - Accent4 20 2" xfId="1037"/>
    <cellStyle name="20% - Accent4 20 2 2" xfId="1038"/>
    <cellStyle name="20% - Accent4 20 3" xfId="1039"/>
    <cellStyle name="20% - Accent4 20 3 2" xfId="1040"/>
    <cellStyle name="20% - Accent4 20 4" xfId="1041"/>
    <cellStyle name="20% - Accent4 21" xfId="1042"/>
    <cellStyle name="20% - Accent4 21 2" xfId="1043"/>
    <cellStyle name="20% - Accent4 21 2 2" xfId="1044"/>
    <cellStyle name="20% - Accent4 21 3" xfId="1045"/>
    <cellStyle name="20% - Accent4 21 3 2" xfId="1046"/>
    <cellStyle name="20% - Accent4 21 4" xfId="1047"/>
    <cellStyle name="20% - Accent4 22" xfId="1048"/>
    <cellStyle name="20% - Accent4 22 2" xfId="1049"/>
    <cellStyle name="20% - Accent4 22 2 2" xfId="1050"/>
    <cellStyle name="20% - Accent4 22 3" xfId="1051"/>
    <cellStyle name="20% - Accent4 22 3 2" xfId="1052"/>
    <cellStyle name="20% - Accent4 22 4" xfId="1053"/>
    <cellStyle name="20% - Accent4 23" xfId="1054"/>
    <cellStyle name="20% - Accent4 23 2" xfId="1055"/>
    <cellStyle name="20% - Accent4 23 2 2" xfId="1056"/>
    <cellStyle name="20% - Accent4 23 3" xfId="1057"/>
    <cellStyle name="20% - Accent4 23 3 2" xfId="1058"/>
    <cellStyle name="20% - Accent4 23 4" xfId="1059"/>
    <cellStyle name="20% - Accent4 24" xfId="1060"/>
    <cellStyle name="20% - Accent4 24 2" xfId="1061"/>
    <cellStyle name="20% - Accent4 24 2 2" xfId="1062"/>
    <cellStyle name="20% - Accent4 24 3" xfId="1063"/>
    <cellStyle name="20% - Accent4 24 3 2" xfId="1064"/>
    <cellStyle name="20% - Accent4 24 4" xfId="1065"/>
    <cellStyle name="20% - Accent4 25" xfId="1066"/>
    <cellStyle name="20% - Accent4 25 2" xfId="1067"/>
    <cellStyle name="20% - Accent4 25 2 2" xfId="1068"/>
    <cellStyle name="20% - Accent4 25 3" xfId="1069"/>
    <cellStyle name="20% - Accent4 25 3 2" xfId="1070"/>
    <cellStyle name="20% - Accent4 25 4" xfId="1071"/>
    <cellStyle name="20% - Accent4 26" xfId="1072"/>
    <cellStyle name="20% - Accent4 26 2" xfId="1073"/>
    <cellStyle name="20% - Accent4 26 2 2" xfId="1074"/>
    <cellStyle name="20% - Accent4 26 3" xfId="1075"/>
    <cellStyle name="20% - Accent4 26 3 2" xfId="1076"/>
    <cellStyle name="20% - Accent4 26 4" xfId="1077"/>
    <cellStyle name="20% - Accent4 3" xfId="1078"/>
    <cellStyle name="20% - Accent4 3 2" xfId="1079"/>
    <cellStyle name="20% - Accent4 3 2 2" xfId="1080"/>
    <cellStyle name="20% - Accent4 3 3" xfId="1081"/>
    <cellStyle name="20% - Accent4 3 3 2" xfId="1082"/>
    <cellStyle name="20% - Accent4 3 4" xfId="1083"/>
    <cellStyle name="20% - Accent4 4" xfId="1084"/>
    <cellStyle name="20% - Accent4 4 2" xfId="1085"/>
    <cellStyle name="20% - Accent4 4 2 2" xfId="1086"/>
    <cellStyle name="20% - Accent4 4 3" xfId="1087"/>
    <cellStyle name="20% - Accent4 4 3 2" xfId="1088"/>
    <cellStyle name="20% - Accent4 4 4" xfId="1089"/>
    <cellStyle name="20% - Accent4 5" xfId="1090"/>
    <cellStyle name="20% - Accent4 5 2" xfId="1091"/>
    <cellStyle name="20% - Accent4 5 2 2" xfId="1092"/>
    <cellStyle name="20% - Accent4 5 3" xfId="1093"/>
    <cellStyle name="20% - Accent4 5 3 2" xfId="1094"/>
    <cellStyle name="20% - Accent4 5 4" xfId="1095"/>
    <cellStyle name="20% - Accent4 6" xfId="1096"/>
    <cellStyle name="20% - Accent4 6 2" xfId="1097"/>
    <cellStyle name="20% - Accent4 6 2 2" xfId="1098"/>
    <cellStyle name="20% - Accent4 6 3" xfId="1099"/>
    <cellStyle name="20% - Accent4 6 3 2" xfId="1100"/>
    <cellStyle name="20% - Accent4 6 4" xfId="1101"/>
    <cellStyle name="20% - Accent4 7" xfId="1102"/>
    <cellStyle name="20% - Accent4 7 2" xfId="1103"/>
    <cellStyle name="20% - Accent4 7 2 2" xfId="1104"/>
    <cellStyle name="20% - Accent4 7 3" xfId="1105"/>
    <cellStyle name="20% - Accent4 7 3 2" xfId="1106"/>
    <cellStyle name="20% - Accent4 7 4" xfId="1107"/>
    <cellStyle name="20% - Accent4 8" xfId="1108"/>
    <cellStyle name="20% - Accent4 8 2" xfId="1109"/>
    <cellStyle name="20% - Accent4 8 2 2" xfId="1110"/>
    <cellStyle name="20% - Accent4 8 3" xfId="1111"/>
    <cellStyle name="20% - Accent4 8 3 2" xfId="1112"/>
    <cellStyle name="20% - Accent4 8 4" xfId="1113"/>
    <cellStyle name="20% - Accent4 9" xfId="1114"/>
    <cellStyle name="20% - Accent4 9 2" xfId="1115"/>
    <cellStyle name="20% - Accent4 9 2 2" xfId="1116"/>
    <cellStyle name="20% - Accent4 9 3" xfId="1117"/>
    <cellStyle name="20% - Accent4 9 3 2" xfId="1118"/>
    <cellStyle name="20% - Accent4 9 4" xfId="1119"/>
    <cellStyle name="20% - Accent5 10" xfId="1120"/>
    <cellStyle name="20% - Accent5 10 2" xfId="1121"/>
    <cellStyle name="20% - Accent5 10 2 2" xfId="1122"/>
    <cellStyle name="20% - Accent5 10 3" xfId="1123"/>
    <cellStyle name="20% - Accent5 10 3 2" xfId="1124"/>
    <cellStyle name="20% - Accent5 10 4" xfId="1125"/>
    <cellStyle name="20% - Accent5 11" xfId="1126"/>
    <cellStyle name="20% - Accent5 11 2" xfId="1127"/>
    <cellStyle name="20% - Accent5 11 2 2" xfId="1128"/>
    <cellStyle name="20% - Accent5 11 3" xfId="1129"/>
    <cellStyle name="20% - Accent5 11 3 2" xfId="1130"/>
    <cellStyle name="20% - Accent5 11 4" xfId="1131"/>
    <cellStyle name="20% - Accent5 12" xfId="1132"/>
    <cellStyle name="20% - Accent5 12 2" xfId="1133"/>
    <cellStyle name="20% - Accent5 12 2 2" xfId="1134"/>
    <cellStyle name="20% - Accent5 12 3" xfId="1135"/>
    <cellStyle name="20% - Accent5 12 3 2" xfId="1136"/>
    <cellStyle name="20% - Accent5 12 4" xfId="1137"/>
    <cellStyle name="20% - Accent5 13" xfId="1138"/>
    <cellStyle name="20% - Accent5 13 2" xfId="1139"/>
    <cellStyle name="20% - Accent5 13 2 2" xfId="1140"/>
    <cellStyle name="20% - Accent5 13 3" xfId="1141"/>
    <cellStyle name="20% - Accent5 13 3 2" xfId="1142"/>
    <cellStyle name="20% - Accent5 13 4" xfId="1143"/>
    <cellStyle name="20% - Accent5 14" xfId="1144"/>
    <cellStyle name="20% - Accent5 14 2" xfId="1145"/>
    <cellStyle name="20% - Accent5 14 2 2" xfId="1146"/>
    <cellStyle name="20% - Accent5 14 3" xfId="1147"/>
    <cellStyle name="20% - Accent5 14 3 2" xfId="1148"/>
    <cellStyle name="20% - Accent5 14 4" xfId="1149"/>
    <cellStyle name="20% - Accent5 15" xfId="1150"/>
    <cellStyle name="20% - Accent5 15 2" xfId="1151"/>
    <cellStyle name="20% - Accent5 15 2 2" xfId="1152"/>
    <cellStyle name="20% - Accent5 15 3" xfId="1153"/>
    <cellStyle name="20% - Accent5 15 3 2" xfId="1154"/>
    <cellStyle name="20% - Accent5 15 4" xfId="1155"/>
    <cellStyle name="20% - Accent5 16" xfId="1156"/>
    <cellStyle name="20% - Accent5 16 2" xfId="1157"/>
    <cellStyle name="20% - Accent5 16 2 2" xfId="1158"/>
    <cellStyle name="20% - Accent5 16 3" xfId="1159"/>
    <cellStyle name="20% - Accent5 16 3 2" xfId="1160"/>
    <cellStyle name="20% - Accent5 16 4" xfId="1161"/>
    <cellStyle name="20% - Accent5 17" xfId="1162"/>
    <cellStyle name="20% - Accent5 17 2" xfId="1163"/>
    <cellStyle name="20% - Accent5 17 2 2" xfId="1164"/>
    <cellStyle name="20% - Accent5 17 3" xfId="1165"/>
    <cellStyle name="20% - Accent5 17 3 2" xfId="1166"/>
    <cellStyle name="20% - Accent5 17 4" xfId="1167"/>
    <cellStyle name="20% - Accent5 18" xfId="1168"/>
    <cellStyle name="20% - Accent5 18 2" xfId="1169"/>
    <cellStyle name="20% - Accent5 18 2 2" xfId="1170"/>
    <cellStyle name="20% - Accent5 18 3" xfId="1171"/>
    <cellStyle name="20% - Accent5 18 3 2" xfId="1172"/>
    <cellStyle name="20% - Accent5 18 4" xfId="1173"/>
    <cellStyle name="20% - Accent5 19" xfId="1174"/>
    <cellStyle name="20% - Accent5 19 2" xfId="1175"/>
    <cellStyle name="20% - Accent5 19 2 2" xfId="1176"/>
    <cellStyle name="20% - Accent5 19 3" xfId="1177"/>
    <cellStyle name="20% - Accent5 19 3 2" xfId="1178"/>
    <cellStyle name="20% - Accent5 19 4" xfId="1179"/>
    <cellStyle name="20% - Accent5 2" xfId="1180"/>
    <cellStyle name="20% - Accent5 2 2" xfId="1181"/>
    <cellStyle name="20% - Accent5 2 2 2" xfId="1182"/>
    <cellStyle name="20% - Accent5 2 3" xfId="1183"/>
    <cellStyle name="20% - Accent5 2 3 2" xfId="1184"/>
    <cellStyle name="20% - Accent5 2 4" xfId="1185"/>
    <cellStyle name="20% - Accent5 20" xfId="1186"/>
    <cellStyle name="20% - Accent5 20 2" xfId="1187"/>
    <cellStyle name="20% - Accent5 20 2 2" xfId="1188"/>
    <cellStyle name="20% - Accent5 20 3" xfId="1189"/>
    <cellStyle name="20% - Accent5 20 3 2" xfId="1190"/>
    <cellStyle name="20% - Accent5 20 4" xfId="1191"/>
    <cellStyle name="20% - Accent5 21" xfId="1192"/>
    <cellStyle name="20% - Accent5 21 2" xfId="1193"/>
    <cellStyle name="20% - Accent5 21 2 2" xfId="1194"/>
    <cellStyle name="20% - Accent5 21 3" xfId="1195"/>
    <cellStyle name="20% - Accent5 21 3 2" xfId="1196"/>
    <cellStyle name="20% - Accent5 21 4" xfId="1197"/>
    <cellStyle name="20% - Accent5 22" xfId="1198"/>
    <cellStyle name="20% - Accent5 22 2" xfId="1199"/>
    <cellStyle name="20% - Accent5 22 2 2" xfId="1200"/>
    <cellStyle name="20% - Accent5 22 3" xfId="1201"/>
    <cellStyle name="20% - Accent5 22 3 2" xfId="1202"/>
    <cellStyle name="20% - Accent5 22 4" xfId="1203"/>
    <cellStyle name="20% - Accent5 23" xfId="1204"/>
    <cellStyle name="20% - Accent5 23 2" xfId="1205"/>
    <cellStyle name="20% - Accent5 23 2 2" xfId="1206"/>
    <cellStyle name="20% - Accent5 23 3" xfId="1207"/>
    <cellStyle name="20% - Accent5 23 3 2" xfId="1208"/>
    <cellStyle name="20% - Accent5 23 4" xfId="1209"/>
    <cellStyle name="20% - Accent5 24" xfId="1210"/>
    <cellStyle name="20% - Accent5 24 2" xfId="1211"/>
    <cellStyle name="20% - Accent5 24 2 2" xfId="1212"/>
    <cellStyle name="20% - Accent5 24 3" xfId="1213"/>
    <cellStyle name="20% - Accent5 24 3 2" xfId="1214"/>
    <cellStyle name="20% - Accent5 24 4" xfId="1215"/>
    <cellStyle name="20% - Accent5 25" xfId="1216"/>
    <cellStyle name="20% - Accent5 25 2" xfId="1217"/>
    <cellStyle name="20% - Accent5 25 2 2" xfId="1218"/>
    <cellStyle name="20% - Accent5 25 3" xfId="1219"/>
    <cellStyle name="20% - Accent5 25 3 2" xfId="1220"/>
    <cellStyle name="20% - Accent5 25 4" xfId="1221"/>
    <cellStyle name="20% - Accent5 26" xfId="1222"/>
    <cellStyle name="20% - Accent5 26 2" xfId="1223"/>
    <cellStyle name="20% - Accent5 26 2 2" xfId="1224"/>
    <cellStyle name="20% - Accent5 26 3" xfId="1225"/>
    <cellStyle name="20% - Accent5 26 3 2" xfId="1226"/>
    <cellStyle name="20% - Accent5 26 4" xfId="1227"/>
    <cellStyle name="20% - Accent5 3" xfId="1228"/>
    <cellStyle name="20% - Accent5 3 2" xfId="1229"/>
    <cellStyle name="20% - Accent5 3 2 2" xfId="1230"/>
    <cellStyle name="20% - Accent5 3 3" xfId="1231"/>
    <cellStyle name="20% - Accent5 3 3 2" xfId="1232"/>
    <cellStyle name="20% - Accent5 3 4" xfId="1233"/>
    <cellStyle name="20% - Accent5 4" xfId="1234"/>
    <cellStyle name="20% - Accent5 4 2" xfId="1235"/>
    <cellStyle name="20% - Accent5 4 2 2" xfId="1236"/>
    <cellStyle name="20% - Accent5 4 3" xfId="1237"/>
    <cellStyle name="20% - Accent5 4 3 2" xfId="1238"/>
    <cellStyle name="20% - Accent5 4 4" xfId="1239"/>
    <cellStyle name="20% - Accent5 5" xfId="1240"/>
    <cellStyle name="20% - Accent5 5 2" xfId="1241"/>
    <cellStyle name="20% - Accent5 5 2 2" xfId="1242"/>
    <cellStyle name="20% - Accent5 5 3" xfId="1243"/>
    <cellStyle name="20% - Accent5 5 3 2" xfId="1244"/>
    <cellStyle name="20% - Accent5 5 4" xfId="1245"/>
    <cellStyle name="20% - Accent5 6" xfId="1246"/>
    <cellStyle name="20% - Accent5 6 2" xfId="1247"/>
    <cellStyle name="20% - Accent5 6 2 2" xfId="1248"/>
    <cellStyle name="20% - Accent5 6 3" xfId="1249"/>
    <cellStyle name="20% - Accent5 6 3 2" xfId="1250"/>
    <cellStyle name="20% - Accent5 6 4" xfId="1251"/>
    <cellStyle name="20% - Accent5 7" xfId="1252"/>
    <cellStyle name="20% - Accent5 7 2" xfId="1253"/>
    <cellStyle name="20% - Accent5 7 2 2" xfId="1254"/>
    <cellStyle name="20% - Accent5 7 3" xfId="1255"/>
    <cellStyle name="20% - Accent5 7 3 2" xfId="1256"/>
    <cellStyle name="20% - Accent5 7 4" xfId="1257"/>
    <cellStyle name="20% - Accent5 8" xfId="1258"/>
    <cellStyle name="20% - Accent5 8 2" xfId="1259"/>
    <cellStyle name="20% - Accent5 8 2 2" xfId="1260"/>
    <cellStyle name="20% - Accent5 8 3" xfId="1261"/>
    <cellStyle name="20% - Accent5 8 3 2" xfId="1262"/>
    <cellStyle name="20% - Accent5 8 4" xfId="1263"/>
    <cellStyle name="20% - Accent5 9" xfId="1264"/>
    <cellStyle name="20% - Accent5 9 2" xfId="1265"/>
    <cellStyle name="20% - Accent5 9 2 2" xfId="1266"/>
    <cellStyle name="20% - Accent5 9 3" xfId="1267"/>
    <cellStyle name="20% - Accent5 9 3 2" xfId="1268"/>
    <cellStyle name="20% - Accent5 9 4" xfId="1269"/>
    <cellStyle name="20% - Accent6 10" xfId="1270"/>
    <cellStyle name="20% - Accent6 10 2" xfId="1271"/>
    <cellStyle name="20% - Accent6 10 2 2" xfId="1272"/>
    <cellStyle name="20% - Accent6 10 3" xfId="1273"/>
    <cellStyle name="20% - Accent6 10 3 2" xfId="1274"/>
    <cellStyle name="20% - Accent6 10 4" xfId="1275"/>
    <cellStyle name="20% - Accent6 11" xfId="1276"/>
    <cellStyle name="20% - Accent6 11 2" xfId="1277"/>
    <cellStyle name="20% - Accent6 11 2 2" xfId="1278"/>
    <cellStyle name="20% - Accent6 11 3" xfId="1279"/>
    <cellStyle name="20% - Accent6 11 3 2" xfId="1280"/>
    <cellStyle name="20% - Accent6 11 4" xfId="1281"/>
    <cellStyle name="20% - Accent6 12" xfId="1282"/>
    <cellStyle name="20% - Accent6 12 2" xfId="1283"/>
    <cellStyle name="20% - Accent6 12 2 2" xfId="1284"/>
    <cellStyle name="20% - Accent6 12 3" xfId="1285"/>
    <cellStyle name="20% - Accent6 12 3 2" xfId="1286"/>
    <cellStyle name="20% - Accent6 12 4" xfId="1287"/>
    <cellStyle name="20% - Accent6 13" xfId="1288"/>
    <cellStyle name="20% - Accent6 13 2" xfId="1289"/>
    <cellStyle name="20% - Accent6 13 2 2" xfId="1290"/>
    <cellStyle name="20% - Accent6 13 3" xfId="1291"/>
    <cellStyle name="20% - Accent6 13 3 2" xfId="1292"/>
    <cellStyle name="20% - Accent6 13 4" xfId="1293"/>
    <cellStyle name="20% - Accent6 14" xfId="1294"/>
    <cellStyle name="20% - Accent6 14 2" xfId="1295"/>
    <cellStyle name="20% - Accent6 14 2 2" xfId="1296"/>
    <cellStyle name="20% - Accent6 14 3" xfId="1297"/>
    <cellStyle name="20% - Accent6 14 3 2" xfId="1298"/>
    <cellStyle name="20% - Accent6 14 4" xfId="1299"/>
    <cellStyle name="20% - Accent6 15" xfId="1300"/>
    <cellStyle name="20% - Accent6 15 2" xfId="1301"/>
    <cellStyle name="20% - Accent6 15 2 2" xfId="1302"/>
    <cellStyle name="20% - Accent6 15 3" xfId="1303"/>
    <cellStyle name="20% - Accent6 15 3 2" xfId="1304"/>
    <cellStyle name="20% - Accent6 15 4" xfId="1305"/>
    <cellStyle name="20% - Accent6 16" xfId="1306"/>
    <cellStyle name="20% - Accent6 16 2" xfId="1307"/>
    <cellStyle name="20% - Accent6 16 2 2" xfId="1308"/>
    <cellStyle name="20% - Accent6 16 3" xfId="1309"/>
    <cellStyle name="20% - Accent6 16 3 2" xfId="1310"/>
    <cellStyle name="20% - Accent6 16 4" xfId="1311"/>
    <cellStyle name="20% - Accent6 17" xfId="1312"/>
    <cellStyle name="20% - Accent6 17 2" xfId="1313"/>
    <cellStyle name="20% - Accent6 17 2 2" xfId="1314"/>
    <cellStyle name="20% - Accent6 17 3" xfId="1315"/>
    <cellStyle name="20% - Accent6 17 3 2" xfId="1316"/>
    <cellStyle name="20% - Accent6 17 4" xfId="1317"/>
    <cellStyle name="20% - Accent6 18" xfId="1318"/>
    <cellStyle name="20% - Accent6 18 2" xfId="1319"/>
    <cellStyle name="20% - Accent6 18 2 2" xfId="1320"/>
    <cellStyle name="20% - Accent6 18 3" xfId="1321"/>
    <cellStyle name="20% - Accent6 18 3 2" xfId="1322"/>
    <cellStyle name="20% - Accent6 18 4" xfId="1323"/>
    <cellStyle name="20% - Accent6 19" xfId="1324"/>
    <cellStyle name="20% - Accent6 19 2" xfId="1325"/>
    <cellStyle name="20% - Accent6 19 2 2" xfId="1326"/>
    <cellStyle name="20% - Accent6 19 3" xfId="1327"/>
    <cellStyle name="20% - Accent6 19 3 2" xfId="1328"/>
    <cellStyle name="20% - Accent6 19 4" xfId="1329"/>
    <cellStyle name="20% - Accent6 2" xfId="1330"/>
    <cellStyle name="20% - Accent6 2 2" xfId="1331"/>
    <cellStyle name="20% - Accent6 2 2 2" xfId="1332"/>
    <cellStyle name="20% - Accent6 2 3" xfId="1333"/>
    <cellStyle name="20% - Accent6 2 3 2" xfId="1334"/>
    <cellStyle name="20% - Accent6 2 4" xfId="1335"/>
    <cellStyle name="20% - Accent6 20" xfId="1336"/>
    <cellStyle name="20% - Accent6 20 2" xfId="1337"/>
    <cellStyle name="20% - Accent6 20 2 2" xfId="1338"/>
    <cellStyle name="20% - Accent6 20 3" xfId="1339"/>
    <cellStyle name="20% - Accent6 20 3 2" xfId="1340"/>
    <cellStyle name="20% - Accent6 20 4" xfId="1341"/>
    <cellStyle name="20% - Accent6 21" xfId="1342"/>
    <cellStyle name="20% - Accent6 21 2" xfId="1343"/>
    <cellStyle name="20% - Accent6 21 2 2" xfId="1344"/>
    <cellStyle name="20% - Accent6 21 3" xfId="1345"/>
    <cellStyle name="20% - Accent6 21 3 2" xfId="1346"/>
    <cellStyle name="20% - Accent6 21 4" xfId="1347"/>
    <cellStyle name="20% - Accent6 22" xfId="1348"/>
    <cellStyle name="20% - Accent6 22 2" xfId="1349"/>
    <cellStyle name="20% - Accent6 22 2 2" xfId="1350"/>
    <cellStyle name="20% - Accent6 22 3" xfId="1351"/>
    <cellStyle name="20% - Accent6 22 3 2" xfId="1352"/>
    <cellStyle name="20% - Accent6 22 4" xfId="1353"/>
    <cellStyle name="20% - Accent6 23" xfId="1354"/>
    <cellStyle name="20% - Accent6 23 2" xfId="1355"/>
    <cellStyle name="20% - Accent6 23 2 2" xfId="1356"/>
    <cellStyle name="20% - Accent6 23 3" xfId="1357"/>
    <cellStyle name="20% - Accent6 23 3 2" xfId="1358"/>
    <cellStyle name="20% - Accent6 23 4" xfId="1359"/>
    <cellStyle name="20% - Accent6 24" xfId="1360"/>
    <cellStyle name="20% - Accent6 24 2" xfId="1361"/>
    <cellStyle name="20% - Accent6 24 2 2" xfId="1362"/>
    <cellStyle name="20% - Accent6 24 3" xfId="1363"/>
    <cellStyle name="20% - Accent6 24 3 2" xfId="1364"/>
    <cellStyle name="20% - Accent6 24 4" xfId="1365"/>
    <cellStyle name="20% - Accent6 25" xfId="1366"/>
    <cellStyle name="20% - Accent6 25 2" xfId="1367"/>
    <cellStyle name="20% - Accent6 25 2 2" xfId="1368"/>
    <cellStyle name="20% - Accent6 25 3" xfId="1369"/>
    <cellStyle name="20% - Accent6 25 3 2" xfId="1370"/>
    <cellStyle name="20% - Accent6 25 4" xfId="1371"/>
    <cellStyle name="20% - Accent6 26" xfId="1372"/>
    <cellStyle name="20% - Accent6 26 2" xfId="1373"/>
    <cellStyle name="20% - Accent6 26 2 2" xfId="1374"/>
    <cellStyle name="20% - Accent6 26 3" xfId="1375"/>
    <cellStyle name="20% - Accent6 26 3 2" xfId="1376"/>
    <cellStyle name="20% - Accent6 26 4" xfId="1377"/>
    <cellStyle name="20% - Accent6 3" xfId="1378"/>
    <cellStyle name="20% - Accent6 3 2" xfId="1379"/>
    <cellStyle name="20% - Accent6 3 2 2" xfId="1380"/>
    <cellStyle name="20% - Accent6 3 3" xfId="1381"/>
    <cellStyle name="20% - Accent6 3 3 2" xfId="1382"/>
    <cellStyle name="20% - Accent6 3 4" xfId="1383"/>
    <cellStyle name="20% - Accent6 4" xfId="1384"/>
    <cellStyle name="20% - Accent6 4 2" xfId="1385"/>
    <cellStyle name="20% - Accent6 4 2 2" xfId="1386"/>
    <cellStyle name="20% - Accent6 4 3" xfId="1387"/>
    <cellStyle name="20% - Accent6 4 3 2" xfId="1388"/>
    <cellStyle name="20% - Accent6 4 4" xfId="1389"/>
    <cellStyle name="20% - Accent6 5" xfId="1390"/>
    <cellStyle name="20% - Accent6 5 2" xfId="1391"/>
    <cellStyle name="20% - Accent6 5 2 2" xfId="1392"/>
    <cellStyle name="20% - Accent6 5 3" xfId="1393"/>
    <cellStyle name="20% - Accent6 5 3 2" xfId="1394"/>
    <cellStyle name="20% - Accent6 5 4" xfId="1395"/>
    <cellStyle name="20% - Accent6 6" xfId="1396"/>
    <cellStyle name="20% - Accent6 6 2" xfId="1397"/>
    <cellStyle name="20% - Accent6 6 2 2" xfId="1398"/>
    <cellStyle name="20% - Accent6 6 3" xfId="1399"/>
    <cellStyle name="20% - Accent6 6 3 2" xfId="1400"/>
    <cellStyle name="20% - Accent6 6 4" xfId="1401"/>
    <cellStyle name="20% - Accent6 7" xfId="1402"/>
    <cellStyle name="20% - Accent6 7 2" xfId="1403"/>
    <cellStyle name="20% - Accent6 7 2 2" xfId="1404"/>
    <cellStyle name="20% - Accent6 7 3" xfId="1405"/>
    <cellStyle name="20% - Accent6 7 3 2" xfId="1406"/>
    <cellStyle name="20% - Accent6 7 4" xfId="1407"/>
    <cellStyle name="20% - Accent6 8" xfId="1408"/>
    <cellStyle name="20% - Accent6 8 2" xfId="1409"/>
    <cellStyle name="20% - Accent6 8 2 2" xfId="1410"/>
    <cellStyle name="20% - Accent6 8 3" xfId="1411"/>
    <cellStyle name="20% - Accent6 8 3 2" xfId="1412"/>
    <cellStyle name="20% - Accent6 8 4" xfId="1413"/>
    <cellStyle name="20% - Accent6 9" xfId="1414"/>
    <cellStyle name="20% - Accent6 9 2" xfId="1415"/>
    <cellStyle name="20% - Accent6 9 2 2" xfId="1416"/>
    <cellStyle name="20% - Accent6 9 3" xfId="1417"/>
    <cellStyle name="20% - Accent6 9 3 2" xfId="1418"/>
    <cellStyle name="20% - Accent6 9 4" xfId="1419"/>
    <cellStyle name="20% - アクセント 1" xfId="1420"/>
    <cellStyle name="20% - アクセント 2" xfId="1421"/>
    <cellStyle name="20% - アクセント 3" xfId="1422"/>
    <cellStyle name="20% - アクセント 4" xfId="1423"/>
    <cellStyle name="20% - アクセント 5" xfId="1424"/>
    <cellStyle name="20% - アクセント 6" xfId="1425"/>
    <cellStyle name="20% - ส่วนที่ถูกเน้น1" xfId="1426"/>
    <cellStyle name="20% - ส่วนที่ถูกเน้น1 2" xfId="1427"/>
    <cellStyle name="20% - ส่วนที่ถูกเน้น1 3" xfId="1428"/>
    <cellStyle name="20% - ส่วนที่ถูกเน้น2" xfId="1429"/>
    <cellStyle name="20% - ส่วนที่ถูกเน้น2 2" xfId="1430"/>
    <cellStyle name="20% - ส่วนที่ถูกเน้น2 3" xfId="1431"/>
    <cellStyle name="20% - ส่วนที่ถูกเน้น3" xfId="1432"/>
    <cellStyle name="20% - ส่วนที่ถูกเน้น3 2" xfId="1433"/>
    <cellStyle name="20% - ส่วนที่ถูกเน้น3 3" xfId="1434"/>
    <cellStyle name="20% - ส่วนที่ถูกเน้น4" xfId="1435"/>
    <cellStyle name="20% - ส่วนที่ถูกเน้น4 2" xfId="1436"/>
    <cellStyle name="20% - ส่วนที่ถูกเน้น4 3" xfId="1437"/>
    <cellStyle name="20% - ส่วนที่ถูกเน้น4 4" xfId="1438"/>
    <cellStyle name="20% - ส่วนที่ถูกเน้น5" xfId="1439"/>
    <cellStyle name="20% - ส่วนที่ถูกเน้น5 2" xfId="1440"/>
    <cellStyle name="20% - ส่วนที่ถูกเน้น5 3" xfId="1441"/>
    <cellStyle name="20% - ส่วนที่ถูกเน้น6" xfId="1442"/>
    <cellStyle name="20% - ส่วนที่ถูกเน้น6 2" xfId="1443"/>
    <cellStyle name="20% - ส่วนที่ถูกเน้น6 3" xfId="1444"/>
    <cellStyle name="40% - Accent1 10" xfId="1445"/>
    <cellStyle name="40% - Accent1 10 2" xfId="1446"/>
    <cellStyle name="40% - Accent1 10 2 2" xfId="1447"/>
    <cellStyle name="40% - Accent1 10 3" xfId="1448"/>
    <cellStyle name="40% - Accent1 10 3 2" xfId="1449"/>
    <cellStyle name="40% - Accent1 10 4" xfId="1450"/>
    <cellStyle name="40% - Accent1 11" xfId="1451"/>
    <cellStyle name="40% - Accent1 11 2" xfId="1452"/>
    <cellStyle name="40% - Accent1 11 2 2" xfId="1453"/>
    <cellStyle name="40% - Accent1 11 3" xfId="1454"/>
    <cellStyle name="40% - Accent1 11 3 2" xfId="1455"/>
    <cellStyle name="40% - Accent1 11 4" xfId="1456"/>
    <cellStyle name="40% - Accent1 12" xfId="1457"/>
    <cellStyle name="40% - Accent1 12 2" xfId="1458"/>
    <cellStyle name="40% - Accent1 12 2 2" xfId="1459"/>
    <cellStyle name="40% - Accent1 12 3" xfId="1460"/>
    <cellStyle name="40% - Accent1 12 3 2" xfId="1461"/>
    <cellStyle name="40% - Accent1 12 4" xfId="1462"/>
    <cellStyle name="40% - Accent1 13" xfId="1463"/>
    <cellStyle name="40% - Accent1 13 2" xfId="1464"/>
    <cellStyle name="40% - Accent1 13 2 2" xfId="1465"/>
    <cellStyle name="40% - Accent1 13 3" xfId="1466"/>
    <cellStyle name="40% - Accent1 13 3 2" xfId="1467"/>
    <cellStyle name="40% - Accent1 13 4" xfId="1468"/>
    <cellStyle name="40% - Accent1 14" xfId="1469"/>
    <cellStyle name="40% - Accent1 14 2" xfId="1470"/>
    <cellStyle name="40% - Accent1 14 2 2" xfId="1471"/>
    <cellStyle name="40% - Accent1 14 3" xfId="1472"/>
    <cellStyle name="40% - Accent1 14 3 2" xfId="1473"/>
    <cellStyle name="40% - Accent1 14 4" xfId="1474"/>
    <cellStyle name="40% - Accent1 15" xfId="1475"/>
    <cellStyle name="40% - Accent1 15 2" xfId="1476"/>
    <cellStyle name="40% - Accent1 15 2 2" xfId="1477"/>
    <cellStyle name="40% - Accent1 15 3" xfId="1478"/>
    <cellStyle name="40% - Accent1 15 3 2" xfId="1479"/>
    <cellStyle name="40% - Accent1 15 4" xfId="1480"/>
    <cellStyle name="40% - Accent1 16" xfId="1481"/>
    <cellStyle name="40% - Accent1 16 2" xfId="1482"/>
    <cellStyle name="40% - Accent1 16 2 2" xfId="1483"/>
    <cellStyle name="40% - Accent1 16 3" xfId="1484"/>
    <cellStyle name="40% - Accent1 16 3 2" xfId="1485"/>
    <cellStyle name="40% - Accent1 16 4" xfId="1486"/>
    <cellStyle name="40% - Accent1 17" xfId="1487"/>
    <cellStyle name="40% - Accent1 17 2" xfId="1488"/>
    <cellStyle name="40% - Accent1 17 2 2" xfId="1489"/>
    <cellStyle name="40% - Accent1 17 3" xfId="1490"/>
    <cellStyle name="40% - Accent1 17 3 2" xfId="1491"/>
    <cellStyle name="40% - Accent1 17 4" xfId="1492"/>
    <cellStyle name="40% - Accent1 18" xfId="1493"/>
    <cellStyle name="40% - Accent1 18 2" xfId="1494"/>
    <cellStyle name="40% - Accent1 18 2 2" xfId="1495"/>
    <cellStyle name="40% - Accent1 18 3" xfId="1496"/>
    <cellStyle name="40% - Accent1 18 3 2" xfId="1497"/>
    <cellStyle name="40% - Accent1 18 4" xfId="1498"/>
    <cellStyle name="40% - Accent1 19" xfId="1499"/>
    <cellStyle name="40% - Accent1 19 2" xfId="1500"/>
    <cellStyle name="40% - Accent1 19 2 2" xfId="1501"/>
    <cellStyle name="40% - Accent1 19 3" xfId="1502"/>
    <cellStyle name="40% - Accent1 19 3 2" xfId="1503"/>
    <cellStyle name="40% - Accent1 19 4" xfId="1504"/>
    <cellStyle name="40% - Accent1 2" xfId="1505"/>
    <cellStyle name="40% - Accent1 2 2" xfId="1506"/>
    <cellStyle name="40% - Accent1 2 2 2" xfId="1507"/>
    <cellStyle name="40% - Accent1 2 3" xfId="1508"/>
    <cellStyle name="40% - Accent1 2 3 2" xfId="1509"/>
    <cellStyle name="40% - Accent1 2 4" xfId="1510"/>
    <cellStyle name="40% - Accent1 20" xfId="1511"/>
    <cellStyle name="40% - Accent1 20 2" xfId="1512"/>
    <cellStyle name="40% - Accent1 20 2 2" xfId="1513"/>
    <cellStyle name="40% - Accent1 20 3" xfId="1514"/>
    <cellStyle name="40% - Accent1 20 3 2" xfId="1515"/>
    <cellStyle name="40% - Accent1 20 4" xfId="1516"/>
    <cellStyle name="40% - Accent1 21" xfId="1517"/>
    <cellStyle name="40% - Accent1 21 2" xfId="1518"/>
    <cellStyle name="40% - Accent1 21 2 2" xfId="1519"/>
    <cellStyle name="40% - Accent1 21 3" xfId="1520"/>
    <cellStyle name="40% - Accent1 21 3 2" xfId="1521"/>
    <cellStyle name="40% - Accent1 21 4" xfId="1522"/>
    <cellStyle name="40% - Accent1 22" xfId="1523"/>
    <cellStyle name="40% - Accent1 22 2" xfId="1524"/>
    <cellStyle name="40% - Accent1 22 2 2" xfId="1525"/>
    <cellStyle name="40% - Accent1 22 3" xfId="1526"/>
    <cellStyle name="40% - Accent1 22 3 2" xfId="1527"/>
    <cellStyle name="40% - Accent1 22 4" xfId="1528"/>
    <cellStyle name="40% - Accent1 23" xfId="1529"/>
    <cellStyle name="40% - Accent1 23 2" xfId="1530"/>
    <cellStyle name="40% - Accent1 23 2 2" xfId="1531"/>
    <cellStyle name="40% - Accent1 23 3" xfId="1532"/>
    <cellStyle name="40% - Accent1 23 3 2" xfId="1533"/>
    <cellStyle name="40% - Accent1 23 4" xfId="1534"/>
    <cellStyle name="40% - Accent1 24" xfId="1535"/>
    <cellStyle name="40% - Accent1 24 2" xfId="1536"/>
    <cellStyle name="40% - Accent1 24 2 2" xfId="1537"/>
    <cellStyle name="40% - Accent1 24 3" xfId="1538"/>
    <cellStyle name="40% - Accent1 24 3 2" xfId="1539"/>
    <cellStyle name="40% - Accent1 24 4" xfId="1540"/>
    <cellStyle name="40% - Accent1 25" xfId="1541"/>
    <cellStyle name="40% - Accent1 25 2" xfId="1542"/>
    <cellStyle name="40% - Accent1 25 2 2" xfId="1543"/>
    <cellStyle name="40% - Accent1 25 3" xfId="1544"/>
    <cellStyle name="40% - Accent1 25 3 2" xfId="1545"/>
    <cellStyle name="40% - Accent1 25 4" xfId="1546"/>
    <cellStyle name="40% - Accent1 26" xfId="1547"/>
    <cellStyle name="40% - Accent1 26 2" xfId="1548"/>
    <cellStyle name="40% - Accent1 26 2 2" xfId="1549"/>
    <cellStyle name="40% - Accent1 26 3" xfId="1550"/>
    <cellStyle name="40% - Accent1 26 3 2" xfId="1551"/>
    <cellStyle name="40% - Accent1 26 4" xfId="1552"/>
    <cellStyle name="40% - Accent1 3" xfId="1553"/>
    <cellStyle name="40% - Accent1 3 2" xfId="1554"/>
    <cellStyle name="40% - Accent1 3 2 2" xfId="1555"/>
    <cellStyle name="40% - Accent1 3 3" xfId="1556"/>
    <cellStyle name="40% - Accent1 3 3 2" xfId="1557"/>
    <cellStyle name="40% - Accent1 3 4" xfId="1558"/>
    <cellStyle name="40% - Accent1 4" xfId="1559"/>
    <cellStyle name="40% - Accent1 4 2" xfId="1560"/>
    <cellStyle name="40% - Accent1 4 2 2" xfId="1561"/>
    <cellStyle name="40% - Accent1 4 3" xfId="1562"/>
    <cellStyle name="40% - Accent1 4 3 2" xfId="1563"/>
    <cellStyle name="40% - Accent1 4 4" xfId="1564"/>
    <cellStyle name="40% - Accent1 5" xfId="1565"/>
    <cellStyle name="40% - Accent1 5 2" xfId="1566"/>
    <cellStyle name="40% - Accent1 5 2 2" xfId="1567"/>
    <cellStyle name="40% - Accent1 5 3" xfId="1568"/>
    <cellStyle name="40% - Accent1 5 3 2" xfId="1569"/>
    <cellStyle name="40% - Accent1 5 4" xfId="1570"/>
    <cellStyle name="40% - Accent1 6" xfId="1571"/>
    <cellStyle name="40% - Accent1 6 2" xfId="1572"/>
    <cellStyle name="40% - Accent1 6 2 2" xfId="1573"/>
    <cellStyle name="40% - Accent1 6 3" xfId="1574"/>
    <cellStyle name="40% - Accent1 6 3 2" xfId="1575"/>
    <cellStyle name="40% - Accent1 6 4" xfId="1576"/>
    <cellStyle name="40% - Accent1 7" xfId="1577"/>
    <cellStyle name="40% - Accent1 7 2" xfId="1578"/>
    <cellStyle name="40% - Accent1 7 2 2" xfId="1579"/>
    <cellStyle name="40% - Accent1 7 3" xfId="1580"/>
    <cellStyle name="40% - Accent1 7 3 2" xfId="1581"/>
    <cellStyle name="40% - Accent1 7 4" xfId="1582"/>
    <cellStyle name="40% - Accent1 8" xfId="1583"/>
    <cellStyle name="40% - Accent1 8 2" xfId="1584"/>
    <cellStyle name="40% - Accent1 8 2 2" xfId="1585"/>
    <cellStyle name="40% - Accent1 8 3" xfId="1586"/>
    <cellStyle name="40% - Accent1 8 3 2" xfId="1587"/>
    <cellStyle name="40% - Accent1 8 4" xfId="1588"/>
    <cellStyle name="40% - Accent1 9" xfId="1589"/>
    <cellStyle name="40% - Accent1 9 2" xfId="1590"/>
    <cellStyle name="40% - Accent1 9 2 2" xfId="1591"/>
    <cellStyle name="40% - Accent1 9 3" xfId="1592"/>
    <cellStyle name="40% - Accent1 9 3 2" xfId="1593"/>
    <cellStyle name="40% - Accent1 9 4" xfId="1594"/>
    <cellStyle name="40% - Accent2 10" xfId="1595"/>
    <cellStyle name="40% - Accent2 10 2" xfId="1596"/>
    <cellStyle name="40% - Accent2 10 2 2" xfId="1597"/>
    <cellStyle name="40% - Accent2 10 3" xfId="1598"/>
    <cellStyle name="40% - Accent2 10 3 2" xfId="1599"/>
    <cellStyle name="40% - Accent2 10 4" xfId="1600"/>
    <cellStyle name="40% - Accent2 11" xfId="1601"/>
    <cellStyle name="40% - Accent2 11 2" xfId="1602"/>
    <cellStyle name="40% - Accent2 11 2 2" xfId="1603"/>
    <cellStyle name="40% - Accent2 11 3" xfId="1604"/>
    <cellStyle name="40% - Accent2 11 3 2" xfId="1605"/>
    <cellStyle name="40% - Accent2 11 4" xfId="1606"/>
    <cellStyle name="40% - Accent2 12" xfId="1607"/>
    <cellStyle name="40% - Accent2 12 2" xfId="1608"/>
    <cellStyle name="40% - Accent2 12 2 2" xfId="1609"/>
    <cellStyle name="40% - Accent2 12 3" xfId="1610"/>
    <cellStyle name="40% - Accent2 12 3 2" xfId="1611"/>
    <cellStyle name="40% - Accent2 12 4" xfId="1612"/>
    <cellStyle name="40% - Accent2 13" xfId="1613"/>
    <cellStyle name="40% - Accent2 13 2" xfId="1614"/>
    <cellStyle name="40% - Accent2 13 2 2" xfId="1615"/>
    <cellStyle name="40% - Accent2 13 3" xfId="1616"/>
    <cellStyle name="40% - Accent2 13 3 2" xfId="1617"/>
    <cellStyle name="40% - Accent2 13 4" xfId="1618"/>
    <cellStyle name="40% - Accent2 14" xfId="1619"/>
    <cellStyle name="40% - Accent2 14 2" xfId="1620"/>
    <cellStyle name="40% - Accent2 14 2 2" xfId="1621"/>
    <cellStyle name="40% - Accent2 14 3" xfId="1622"/>
    <cellStyle name="40% - Accent2 14 3 2" xfId="1623"/>
    <cellStyle name="40% - Accent2 14 4" xfId="1624"/>
    <cellStyle name="40% - Accent2 15" xfId="1625"/>
    <cellStyle name="40% - Accent2 15 2" xfId="1626"/>
    <cellStyle name="40% - Accent2 15 2 2" xfId="1627"/>
    <cellStyle name="40% - Accent2 15 3" xfId="1628"/>
    <cellStyle name="40% - Accent2 15 3 2" xfId="1629"/>
    <cellStyle name="40% - Accent2 15 4" xfId="1630"/>
    <cellStyle name="40% - Accent2 16" xfId="1631"/>
    <cellStyle name="40% - Accent2 16 2" xfId="1632"/>
    <cellStyle name="40% - Accent2 16 2 2" xfId="1633"/>
    <cellStyle name="40% - Accent2 16 3" xfId="1634"/>
    <cellStyle name="40% - Accent2 16 3 2" xfId="1635"/>
    <cellStyle name="40% - Accent2 16 4" xfId="1636"/>
    <cellStyle name="40% - Accent2 17" xfId="1637"/>
    <cellStyle name="40% - Accent2 17 2" xfId="1638"/>
    <cellStyle name="40% - Accent2 17 2 2" xfId="1639"/>
    <cellStyle name="40% - Accent2 17 3" xfId="1640"/>
    <cellStyle name="40% - Accent2 17 3 2" xfId="1641"/>
    <cellStyle name="40% - Accent2 17 4" xfId="1642"/>
    <cellStyle name="40% - Accent2 18" xfId="1643"/>
    <cellStyle name="40% - Accent2 18 2" xfId="1644"/>
    <cellStyle name="40% - Accent2 18 2 2" xfId="1645"/>
    <cellStyle name="40% - Accent2 18 3" xfId="1646"/>
    <cellStyle name="40% - Accent2 18 3 2" xfId="1647"/>
    <cellStyle name="40% - Accent2 18 4" xfId="1648"/>
    <cellStyle name="40% - Accent2 19" xfId="1649"/>
    <cellStyle name="40% - Accent2 19 2" xfId="1650"/>
    <cellStyle name="40% - Accent2 19 2 2" xfId="1651"/>
    <cellStyle name="40% - Accent2 19 3" xfId="1652"/>
    <cellStyle name="40% - Accent2 19 3 2" xfId="1653"/>
    <cellStyle name="40% - Accent2 19 4" xfId="1654"/>
    <cellStyle name="40% - Accent2 2" xfId="1655"/>
    <cellStyle name="40% - Accent2 2 2" xfId="1656"/>
    <cellStyle name="40% - Accent2 2 2 2" xfId="1657"/>
    <cellStyle name="40% - Accent2 2 3" xfId="1658"/>
    <cellStyle name="40% - Accent2 2 3 2" xfId="1659"/>
    <cellStyle name="40% - Accent2 2 4" xfId="1660"/>
    <cellStyle name="40% - Accent2 20" xfId="1661"/>
    <cellStyle name="40% - Accent2 20 2" xfId="1662"/>
    <cellStyle name="40% - Accent2 20 2 2" xfId="1663"/>
    <cellStyle name="40% - Accent2 20 3" xfId="1664"/>
    <cellStyle name="40% - Accent2 20 3 2" xfId="1665"/>
    <cellStyle name="40% - Accent2 20 4" xfId="1666"/>
    <cellStyle name="40% - Accent2 21" xfId="1667"/>
    <cellStyle name="40% - Accent2 21 2" xfId="1668"/>
    <cellStyle name="40% - Accent2 21 2 2" xfId="1669"/>
    <cellStyle name="40% - Accent2 21 3" xfId="1670"/>
    <cellStyle name="40% - Accent2 21 3 2" xfId="1671"/>
    <cellStyle name="40% - Accent2 21 4" xfId="1672"/>
    <cellStyle name="40% - Accent2 22" xfId="1673"/>
    <cellStyle name="40% - Accent2 22 2" xfId="1674"/>
    <cellStyle name="40% - Accent2 22 2 2" xfId="1675"/>
    <cellStyle name="40% - Accent2 22 3" xfId="1676"/>
    <cellStyle name="40% - Accent2 22 3 2" xfId="1677"/>
    <cellStyle name="40% - Accent2 22 4" xfId="1678"/>
    <cellStyle name="40% - Accent2 23" xfId="1679"/>
    <cellStyle name="40% - Accent2 23 2" xfId="1680"/>
    <cellStyle name="40% - Accent2 23 2 2" xfId="1681"/>
    <cellStyle name="40% - Accent2 23 3" xfId="1682"/>
    <cellStyle name="40% - Accent2 23 3 2" xfId="1683"/>
    <cellStyle name="40% - Accent2 23 4" xfId="1684"/>
    <cellStyle name="40% - Accent2 24" xfId="1685"/>
    <cellStyle name="40% - Accent2 24 2" xfId="1686"/>
    <cellStyle name="40% - Accent2 24 2 2" xfId="1687"/>
    <cellStyle name="40% - Accent2 24 3" xfId="1688"/>
    <cellStyle name="40% - Accent2 24 3 2" xfId="1689"/>
    <cellStyle name="40% - Accent2 24 4" xfId="1690"/>
    <cellStyle name="40% - Accent2 25" xfId="1691"/>
    <cellStyle name="40% - Accent2 25 2" xfId="1692"/>
    <cellStyle name="40% - Accent2 25 2 2" xfId="1693"/>
    <cellStyle name="40% - Accent2 25 3" xfId="1694"/>
    <cellStyle name="40% - Accent2 25 3 2" xfId="1695"/>
    <cellStyle name="40% - Accent2 25 4" xfId="1696"/>
    <cellStyle name="40% - Accent2 26" xfId="1697"/>
    <cellStyle name="40% - Accent2 26 2" xfId="1698"/>
    <cellStyle name="40% - Accent2 26 2 2" xfId="1699"/>
    <cellStyle name="40% - Accent2 26 3" xfId="1700"/>
    <cellStyle name="40% - Accent2 26 3 2" xfId="1701"/>
    <cellStyle name="40% - Accent2 26 4" xfId="1702"/>
    <cellStyle name="40% - Accent2 3" xfId="1703"/>
    <cellStyle name="40% - Accent2 3 2" xfId="1704"/>
    <cellStyle name="40% - Accent2 3 2 2" xfId="1705"/>
    <cellStyle name="40% - Accent2 3 3" xfId="1706"/>
    <cellStyle name="40% - Accent2 3 3 2" xfId="1707"/>
    <cellStyle name="40% - Accent2 3 4" xfId="1708"/>
    <cellStyle name="40% - Accent2 4" xfId="1709"/>
    <cellStyle name="40% - Accent2 4 2" xfId="1710"/>
    <cellStyle name="40% - Accent2 4 2 2" xfId="1711"/>
    <cellStyle name="40% - Accent2 4 3" xfId="1712"/>
    <cellStyle name="40% - Accent2 4 3 2" xfId="1713"/>
    <cellStyle name="40% - Accent2 4 4" xfId="1714"/>
    <cellStyle name="40% - Accent2 5" xfId="1715"/>
    <cellStyle name="40% - Accent2 5 2" xfId="1716"/>
    <cellStyle name="40% - Accent2 5 2 2" xfId="1717"/>
    <cellStyle name="40% - Accent2 5 3" xfId="1718"/>
    <cellStyle name="40% - Accent2 5 3 2" xfId="1719"/>
    <cellStyle name="40% - Accent2 5 4" xfId="1720"/>
    <cellStyle name="40% - Accent2 6" xfId="1721"/>
    <cellStyle name="40% - Accent2 6 2" xfId="1722"/>
    <cellStyle name="40% - Accent2 6 2 2" xfId="1723"/>
    <cellStyle name="40% - Accent2 6 3" xfId="1724"/>
    <cellStyle name="40% - Accent2 6 3 2" xfId="1725"/>
    <cellStyle name="40% - Accent2 6 4" xfId="1726"/>
    <cellStyle name="40% - Accent2 7" xfId="1727"/>
    <cellStyle name="40% - Accent2 7 2" xfId="1728"/>
    <cellStyle name="40% - Accent2 7 2 2" xfId="1729"/>
    <cellStyle name="40% - Accent2 7 3" xfId="1730"/>
    <cellStyle name="40% - Accent2 7 3 2" xfId="1731"/>
    <cellStyle name="40% - Accent2 7 4" xfId="1732"/>
    <cellStyle name="40% - Accent2 8" xfId="1733"/>
    <cellStyle name="40% - Accent2 8 2" xfId="1734"/>
    <cellStyle name="40% - Accent2 8 2 2" xfId="1735"/>
    <cellStyle name="40% - Accent2 8 3" xfId="1736"/>
    <cellStyle name="40% - Accent2 8 3 2" xfId="1737"/>
    <cellStyle name="40% - Accent2 8 4" xfId="1738"/>
    <cellStyle name="40% - Accent2 9" xfId="1739"/>
    <cellStyle name="40% - Accent2 9 2" xfId="1740"/>
    <cellStyle name="40% - Accent2 9 2 2" xfId="1741"/>
    <cellStyle name="40% - Accent2 9 3" xfId="1742"/>
    <cellStyle name="40% - Accent2 9 3 2" xfId="1743"/>
    <cellStyle name="40% - Accent2 9 4" xfId="1744"/>
    <cellStyle name="40% - Accent3 10" xfId="1745"/>
    <cellStyle name="40% - Accent3 10 2" xfId="1746"/>
    <cellStyle name="40% - Accent3 10 2 2" xfId="1747"/>
    <cellStyle name="40% - Accent3 10 3" xfId="1748"/>
    <cellStyle name="40% - Accent3 10 3 2" xfId="1749"/>
    <cellStyle name="40% - Accent3 10 4" xfId="1750"/>
    <cellStyle name="40% - Accent3 11" xfId="1751"/>
    <cellStyle name="40% - Accent3 11 2" xfId="1752"/>
    <cellStyle name="40% - Accent3 11 2 2" xfId="1753"/>
    <cellStyle name="40% - Accent3 11 3" xfId="1754"/>
    <cellStyle name="40% - Accent3 11 3 2" xfId="1755"/>
    <cellStyle name="40% - Accent3 11 4" xfId="1756"/>
    <cellStyle name="40% - Accent3 12" xfId="1757"/>
    <cellStyle name="40% - Accent3 12 2" xfId="1758"/>
    <cellStyle name="40% - Accent3 12 2 2" xfId="1759"/>
    <cellStyle name="40% - Accent3 12 3" xfId="1760"/>
    <cellStyle name="40% - Accent3 12 3 2" xfId="1761"/>
    <cellStyle name="40% - Accent3 12 4" xfId="1762"/>
    <cellStyle name="40% - Accent3 13" xfId="1763"/>
    <cellStyle name="40% - Accent3 13 2" xfId="1764"/>
    <cellStyle name="40% - Accent3 13 2 2" xfId="1765"/>
    <cellStyle name="40% - Accent3 13 3" xfId="1766"/>
    <cellStyle name="40% - Accent3 13 3 2" xfId="1767"/>
    <cellStyle name="40% - Accent3 13 4" xfId="1768"/>
    <cellStyle name="40% - Accent3 14" xfId="1769"/>
    <cellStyle name="40% - Accent3 14 2" xfId="1770"/>
    <cellStyle name="40% - Accent3 14 2 2" xfId="1771"/>
    <cellStyle name="40% - Accent3 14 3" xfId="1772"/>
    <cellStyle name="40% - Accent3 14 3 2" xfId="1773"/>
    <cellStyle name="40% - Accent3 14 4" xfId="1774"/>
    <cellStyle name="40% - Accent3 15" xfId="1775"/>
    <cellStyle name="40% - Accent3 15 2" xfId="1776"/>
    <cellStyle name="40% - Accent3 15 2 2" xfId="1777"/>
    <cellStyle name="40% - Accent3 15 3" xfId="1778"/>
    <cellStyle name="40% - Accent3 15 3 2" xfId="1779"/>
    <cellStyle name="40% - Accent3 15 4" xfId="1780"/>
    <cellStyle name="40% - Accent3 16" xfId="1781"/>
    <cellStyle name="40% - Accent3 16 2" xfId="1782"/>
    <cellStyle name="40% - Accent3 16 2 2" xfId="1783"/>
    <cellStyle name="40% - Accent3 16 3" xfId="1784"/>
    <cellStyle name="40% - Accent3 16 3 2" xfId="1785"/>
    <cellStyle name="40% - Accent3 16 4" xfId="1786"/>
    <cellStyle name="40% - Accent3 17" xfId="1787"/>
    <cellStyle name="40% - Accent3 17 2" xfId="1788"/>
    <cellStyle name="40% - Accent3 17 2 2" xfId="1789"/>
    <cellStyle name="40% - Accent3 17 3" xfId="1790"/>
    <cellStyle name="40% - Accent3 17 3 2" xfId="1791"/>
    <cellStyle name="40% - Accent3 17 4" xfId="1792"/>
    <cellStyle name="40% - Accent3 18" xfId="1793"/>
    <cellStyle name="40% - Accent3 18 2" xfId="1794"/>
    <cellStyle name="40% - Accent3 18 2 2" xfId="1795"/>
    <cellStyle name="40% - Accent3 18 3" xfId="1796"/>
    <cellStyle name="40% - Accent3 18 3 2" xfId="1797"/>
    <cellStyle name="40% - Accent3 18 4" xfId="1798"/>
    <cellStyle name="40% - Accent3 19" xfId="1799"/>
    <cellStyle name="40% - Accent3 19 2" xfId="1800"/>
    <cellStyle name="40% - Accent3 19 2 2" xfId="1801"/>
    <cellStyle name="40% - Accent3 19 3" xfId="1802"/>
    <cellStyle name="40% - Accent3 19 3 2" xfId="1803"/>
    <cellStyle name="40% - Accent3 19 4" xfId="1804"/>
    <cellStyle name="40% - Accent3 2" xfId="1805"/>
    <cellStyle name="40% - Accent3 2 2" xfId="1806"/>
    <cellStyle name="40% - Accent3 2 2 2" xfId="1807"/>
    <cellStyle name="40% - Accent3 2 3" xfId="1808"/>
    <cellStyle name="40% - Accent3 2 3 2" xfId="1809"/>
    <cellStyle name="40% - Accent3 2 4" xfId="1810"/>
    <cellStyle name="40% - Accent3 20" xfId="1811"/>
    <cellStyle name="40% - Accent3 20 2" xfId="1812"/>
    <cellStyle name="40% - Accent3 20 2 2" xfId="1813"/>
    <cellStyle name="40% - Accent3 20 3" xfId="1814"/>
    <cellStyle name="40% - Accent3 20 3 2" xfId="1815"/>
    <cellStyle name="40% - Accent3 20 4" xfId="1816"/>
    <cellStyle name="40% - Accent3 21" xfId="1817"/>
    <cellStyle name="40% - Accent3 21 2" xfId="1818"/>
    <cellStyle name="40% - Accent3 21 2 2" xfId="1819"/>
    <cellStyle name="40% - Accent3 21 3" xfId="1820"/>
    <cellStyle name="40% - Accent3 21 3 2" xfId="1821"/>
    <cellStyle name="40% - Accent3 21 4" xfId="1822"/>
    <cellStyle name="40% - Accent3 22" xfId="1823"/>
    <cellStyle name="40% - Accent3 22 2" xfId="1824"/>
    <cellStyle name="40% - Accent3 22 2 2" xfId="1825"/>
    <cellStyle name="40% - Accent3 22 3" xfId="1826"/>
    <cellStyle name="40% - Accent3 22 3 2" xfId="1827"/>
    <cellStyle name="40% - Accent3 22 4" xfId="1828"/>
    <cellStyle name="40% - Accent3 23" xfId="1829"/>
    <cellStyle name="40% - Accent3 23 2" xfId="1830"/>
    <cellStyle name="40% - Accent3 23 2 2" xfId="1831"/>
    <cellStyle name="40% - Accent3 23 3" xfId="1832"/>
    <cellStyle name="40% - Accent3 23 3 2" xfId="1833"/>
    <cellStyle name="40% - Accent3 23 4" xfId="1834"/>
    <cellStyle name="40% - Accent3 24" xfId="1835"/>
    <cellStyle name="40% - Accent3 24 2" xfId="1836"/>
    <cellStyle name="40% - Accent3 24 2 2" xfId="1837"/>
    <cellStyle name="40% - Accent3 24 3" xfId="1838"/>
    <cellStyle name="40% - Accent3 24 3 2" xfId="1839"/>
    <cellStyle name="40% - Accent3 24 4" xfId="1840"/>
    <cellStyle name="40% - Accent3 25" xfId="1841"/>
    <cellStyle name="40% - Accent3 25 2" xfId="1842"/>
    <cellStyle name="40% - Accent3 25 2 2" xfId="1843"/>
    <cellStyle name="40% - Accent3 25 3" xfId="1844"/>
    <cellStyle name="40% - Accent3 25 3 2" xfId="1845"/>
    <cellStyle name="40% - Accent3 25 4" xfId="1846"/>
    <cellStyle name="40% - Accent3 26" xfId="1847"/>
    <cellStyle name="40% - Accent3 26 2" xfId="1848"/>
    <cellStyle name="40% - Accent3 26 2 2" xfId="1849"/>
    <cellStyle name="40% - Accent3 26 3" xfId="1850"/>
    <cellStyle name="40% - Accent3 26 3 2" xfId="1851"/>
    <cellStyle name="40% - Accent3 26 4" xfId="1852"/>
    <cellStyle name="40% - Accent3 3" xfId="1853"/>
    <cellStyle name="40% - Accent3 3 2" xfId="1854"/>
    <cellStyle name="40% - Accent3 3 2 2" xfId="1855"/>
    <cellStyle name="40% - Accent3 3 3" xfId="1856"/>
    <cellStyle name="40% - Accent3 3 3 2" xfId="1857"/>
    <cellStyle name="40% - Accent3 3 4" xfId="1858"/>
    <cellStyle name="40% - Accent3 4" xfId="1859"/>
    <cellStyle name="40% - Accent3 4 2" xfId="1860"/>
    <cellStyle name="40% - Accent3 4 2 2" xfId="1861"/>
    <cellStyle name="40% - Accent3 4 3" xfId="1862"/>
    <cellStyle name="40% - Accent3 4 3 2" xfId="1863"/>
    <cellStyle name="40% - Accent3 4 4" xfId="1864"/>
    <cellStyle name="40% - Accent3 5" xfId="1865"/>
    <cellStyle name="40% - Accent3 5 2" xfId="1866"/>
    <cellStyle name="40% - Accent3 5 2 2" xfId="1867"/>
    <cellStyle name="40% - Accent3 5 3" xfId="1868"/>
    <cellStyle name="40% - Accent3 5 3 2" xfId="1869"/>
    <cellStyle name="40% - Accent3 5 4" xfId="1870"/>
    <cellStyle name="40% - Accent3 6" xfId="1871"/>
    <cellStyle name="40% - Accent3 6 2" xfId="1872"/>
    <cellStyle name="40% - Accent3 6 2 2" xfId="1873"/>
    <cellStyle name="40% - Accent3 6 3" xfId="1874"/>
    <cellStyle name="40% - Accent3 6 3 2" xfId="1875"/>
    <cellStyle name="40% - Accent3 6 4" xfId="1876"/>
    <cellStyle name="40% - Accent3 7" xfId="1877"/>
    <cellStyle name="40% - Accent3 7 2" xfId="1878"/>
    <cellStyle name="40% - Accent3 7 2 2" xfId="1879"/>
    <cellStyle name="40% - Accent3 7 3" xfId="1880"/>
    <cellStyle name="40% - Accent3 7 3 2" xfId="1881"/>
    <cellStyle name="40% - Accent3 7 4" xfId="1882"/>
    <cellStyle name="40% - Accent3 8" xfId="1883"/>
    <cellStyle name="40% - Accent3 8 2" xfId="1884"/>
    <cellStyle name="40% - Accent3 8 2 2" xfId="1885"/>
    <cellStyle name="40% - Accent3 8 3" xfId="1886"/>
    <cellStyle name="40% - Accent3 8 3 2" xfId="1887"/>
    <cellStyle name="40% - Accent3 8 4" xfId="1888"/>
    <cellStyle name="40% - Accent3 9" xfId="1889"/>
    <cellStyle name="40% - Accent3 9 2" xfId="1890"/>
    <cellStyle name="40% - Accent3 9 2 2" xfId="1891"/>
    <cellStyle name="40% - Accent3 9 3" xfId="1892"/>
    <cellStyle name="40% - Accent3 9 3 2" xfId="1893"/>
    <cellStyle name="40% - Accent3 9 4" xfId="1894"/>
    <cellStyle name="40% - Accent4 10" xfId="1895"/>
    <cellStyle name="40% - Accent4 10 2" xfId="1896"/>
    <cellStyle name="40% - Accent4 10 2 2" xfId="1897"/>
    <cellStyle name="40% - Accent4 10 3" xfId="1898"/>
    <cellStyle name="40% - Accent4 10 3 2" xfId="1899"/>
    <cellStyle name="40% - Accent4 10 4" xfId="1900"/>
    <cellStyle name="40% - Accent4 11" xfId="1901"/>
    <cellStyle name="40% - Accent4 11 2" xfId="1902"/>
    <cellStyle name="40% - Accent4 11 2 2" xfId="1903"/>
    <cellStyle name="40% - Accent4 11 3" xfId="1904"/>
    <cellStyle name="40% - Accent4 11 3 2" xfId="1905"/>
    <cellStyle name="40% - Accent4 11 4" xfId="1906"/>
    <cellStyle name="40% - Accent4 12" xfId="1907"/>
    <cellStyle name="40% - Accent4 12 2" xfId="1908"/>
    <cellStyle name="40% - Accent4 12 2 2" xfId="1909"/>
    <cellStyle name="40% - Accent4 12 3" xfId="1910"/>
    <cellStyle name="40% - Accent4 12 3 2" xfId="1911"/>
    <cellStyle name="40% - Accent4 12 4" xfId="1912"/>
    <cellStyle name="40% - Accent4 13" xfId="1913"/>
    <cellStyle name="40% - Accent4 13 2" xfId="1914"/>
    <cellStyle name="40% - Accent4 13 2 2" xfId="1915"/>
    <cellStyle name="40% - Accent4 13 3" xfId="1916"/>
    <cellStyle name="40% - Accent4 13 3 2" xfId="1917"/>
    <cellStyle name="40% - Accent4 13 4" xfId="1918"/>
    <cellStyle name="40% - Accent4 14" xfId="1919"/>
    <cellStyle name="40% - Accent4 14 2" xfId="1920"/>
    <cellStyle name="40% - Accent4 14 2 2" xfId="1921"/>
    <cellStyle name="40% - Accent4 14 3" xfId="1922"/>
    <cellStyle name="40% - Accent4 14 3 2" xfId="1923"/>
    <cellStyle name="40% - Accent4 14 4" xfId="1924"/>
    <cellStyle name="40% - Accent4 15" xfId="1925"/>
    <cellStyle name="40% - Accent4 15 2" xfId="1926"/>
    <cellStyle name="40% - Accent4 15 2 2" xfId="1927"/>
    <cellStyle name="40% - Accent4 15 3" xfId="1928"/>
    <cellStyle name="40% - Accent4 15 3 2" xfId="1929"/>
    <cellStyle name="40% - Accent4 15 4" xfId="1930"/>
    <cellStyle name="40% - Accent4 16" xfId="1931"/>
    <cellStyle name="40% - Accent4 16 2" xfId="1932"/>
    <cellStyle name="40% - Accent4 16 2 2" xfId="1933"/>
    <cellStyle name="40% - Accent4 16 3" xfId="1934"/>
    <cellStyle name="40% - Accent4 16 3 2" xfId="1935"/>
    <cellStyle name="40% - Accent4 16 4" xfId="1936"/>
    <cellStyle name="40% - Accent4 17" xfId="1937"/>
    <cellStyle name="40% - Accent4 17 2" xfId="1938"/>
    <cellStyle name="40% - Accent4 17 2 2" xfId="1939"/>
    <cellStyle name="40% - Accent4 17 3" xfId="1940"/>
    <cellStyle name="40% - Accent4 17 3 2" xfId="1941"/>
    <cellStyle name="40% - Accent4 17 4" xfId="1942"/>
    <cellStyle name="40% - Accent4 18" xfId="1943"/>
    <cellStyle name="40% - Accent4 18 2" xfId="1944"/>
    <cellStyle name="40% - Accent4 18 2 2" xfId="1945"/>
    <cellStyle name="40% - Accent4 18 3" xfId="1946"/>
    <cellStyle name="40% - Accent4 18 3 2" xfId="1947"/>
    <cellStyle name="40% - Accent4 18 4" xfId="1948"/>
    <cellStyle name="40% - Accent4 19" xfId="1949"/>
    <cellStyle name="40% - Accent4 19 2" xfId="1950"/>
    <cellStyle name="40% - Accent4 19 2 2" xfId="1951"/>
    <cellStyle name="40% - Accent4 19 3" xfId="1952"/>
    <cellStyle name="40% - Accent4 19 3 2" xfId="1953"/>
    <cellStyle name="40% - Accent4 19 4" xfId="1954"/>
    <cellStyle name="40% - Accent4 2" xfId="1955"/>
    <cellStyle name="40% - Accent4 2 2" xfId="1956"/>
    <cellStyle name="40% - Accent4 2 2 2" xfId="1957"/>
    <cellStyle name="40% - Accent4 2 3" xfId="1958"/>
    <cellStyle name="40% - Accent4 2 3 2" xfId="1959"/>
    <cellStyle name="40% - Accent4 2 4" xfId="1960"/>
    <cellStyle name="40% - Accent4 20" xfId="1961"/>
    <cellStyle name="40% - Accent4 20 2" xfId="1962"/>
    <cellStyle name="40% - Accent4 20 2 2" xfId="1963"/>
    <cellStyle name="40% - Accent4 20 3" xfId="1964"/>
    <cellStyle name="40% - Accent4 20 3 2" xfId="1965"/>
    <cellStyle name="40% - Accent4 20 4" xfId="1966"/>
    <cellStyle name="40% - Accent4 21" xfId="1967"/>
    <cellStyle name="40% - Accent4 21 2" xfId="1968"/>
    <cellStyle name="40% - Accent4 21 2 2" xfId="1969"/>
    <cellStyle name="40% - Accent4 21 3" xfId="1970"/>
    <cellStyle name="40% - Accent4 21 3 2" xfId="1971"/>
    <cellStyle name="40% - Accent4 21 4" xfId="1972"/>
    <cellStyle name="40% - Accent4 22" xfId="1973"/>
    <cellStyle name="40% - Accent4 22 2" xfId="1974"/>
    <cellStyle name="40% - Accent4 22 2 2" xfId="1975"/>
    <cellStyle name="40% - Accent4 22 3" xfId="1976"/>
    <cellStyle name="40% - Accent4 22 3 2" xfId="1977"/>
    <cellStyle name="40% - Accent4 22 4" xfId="1978"/>
    <cellStyle name="40% - Accent4 23" xfId="1979"/>
    <cellStyle name="40% - Accent4 23 2" xfId="1980"/>
    <cellStyle name="40% - Accent4 23 2 2" xfId="1981"/>
    <cellStyle name="40% - Accent4 23 3" xfId="1982"/>
    <cellStyle name="40% - Accent4 23 3 2" xfId="1983"/>
    <cellStyle name="40% - Accent4 23 4" xfId="1984"/>
    <cellStyle name="40% - Accent4 24" xfId="1985"/>
    <cellStyle name="40% - Accent4 24 2" xfId="1986"/>
    <cellStyle name="40% - Accent4 24 2 2" xfId="1987"/>
    <cellStyle name="40% - Accent4 24 3" xfId="1988"/>
    <cellStyle name="40% - Accent4 24 3 2" xfId="1989"/>
    <cellStyle name="40% - Accent4 24 4" xfId="1990"/>
    <cellStyle name="40% - Accent4 25" xfId="1991"/>
    <cellStyle name="40% - Accent4 25 2" xfId="1992"/>
    <cellStyle name="40% - Accent4 25 2 2" xfId="1993"/>
    <cellStyle name="40% - Accent4 25 3" xfId="1994"/>
    <cellStyle name="40% - Accent4 25 3 2" xfId="1995"/>
    <cellStyle name="40% - Accent4 25 4" xfId="1996"/>
    <cellStyle name="40% - Accent4 26" xfId="1997"/>
    <cellStyle name="40% - Accent4 26 2" xfId="1998"/>
    <cellStyle name="40% - Accent4 26 2 2" xfId="1999"/>
    <cellStyle name="40% - Accent4 26 3" xfId="2000"/>
    <cellStyle name="40% - Accent4 26 3 2" xfId="2001"/>
    <cellStyle name="40% - Accent4 26 4" xfId="2002"/>
    <cellStyle name="40% - Accent4 3" xfId="2003"/>
    <cellStyle name="40% - Accent4 3 2" xfId="2004"/>
    <cellStyle name="40% - Accent4 3 2 2" xfId="2005"/>
    <cellStyle name="40% - Accent4 3 3" xfId="2006"/>
    <cellStyle name="40% - Accent4 3 3 2" xfId="2007"/>
    <cellStyle name="40% - Accent4 3 4" xfId="2008"/>
    <cellStyle name="40% - Accent4 4" xfId="2009"/>
    <cellStyle name="40% - Accent4 4 2" xfId="2010"/>
    <cellStyle name="40% - Accent4 4 2 2" xfId="2011"/>
    <cellStyle name="40% - Accent4 4 3" xfId="2012"/>
    <cellStyle name="40% - Accent4 4 3 2" xfId="2013"/>
    <cellStyle name="40% - Accent4 4 4" xfId="2014"/>
    <cellStyle name="40% - Accent4 5" xfId="2015"/>
    <cellStyle name="40% - Accent4 5 2" xfId="2016"/>
    <cellStyle name="40% - Accent4 5 2 2" xfId="2017"/>
    <cellStyle name="40% - Accent4 5 3" xfId="2018"/>
    <cellStyle name="40% - Accent4 5 3 2" xfId="2019"/>
    <cellStyle name="40% - Accent4 5 4" xfId="2020"/>
    <cellStyle name="40% - Accent4 6" xfId="2021"/>
    <cellStyle name="40% - Accent4 6 2" xfId="2022"/>
    <cellStyle name="40% - Accent4 6 2 2" xfId="2023"/>
    <cellStyle name="40% - Accent4 6 3" xfId="2024"/>
    <cellStyle name="40% - Accent4 6 3 2" xfId="2025"/>
    <cellStyle name="40% - Accent4 6 4" xfId="2026"/>
    <cellStyle name="40% - Accent4 7" xfId="2027"/>
    <cellStyle name="40% - Accent4 7 2" xfId="2028"/>
    <cellStyle name="40% - Accent4 7 2 2" xfId="2029"/>
    <cellStyle name="40% - Accent4 7 3" xfId="2030"/>
    <cellStyle name="40% - Accent4 7 3 2" xfId="2031"/>
    <cellStyle name="40% - Accent4 7 4" xfId="2032"/>
    <cellStyle name="40% - Accent4 8" xfId="2033"/>
    <cellStyle name="40% - Accent4 8 2" xfId="2034"/>
    <cellStyle name="40% - Accent4 8 2 2" xfId="2035"/>
    <cellStyle name="40% - Accent4 8 3" xfId="2036"/>
    <cellStyle name="40% - Accent4 8 3 2" xfId="2037"/>
    <cellStyle name="40% - Accent4 8 4" xfId="2038"/>
    <cellStyle name="40% - Accent4 9" xfId="2039"/>
    <cellStyle name="40% - Accent4 9 2" xfId="2040"/>
    <cellStyle name="40% - Accent4 9 2 2" xfId="2041"/>
    <cellStyle name="40% - Accent4 9 3" xfId="2042"/>
    <cellStyle name="40% - Accent4 9 3 2" xfId="2043"/>
    <cellStyle name="40% - Accent4 9 4" xfId="2044"/>
    <cellStyle name="40% - Accent5 10" xfId="2045"/>
    <cellStyle name="40% - Accent5 10 2" xfId="2046"/>
    <cellStyle name="40% - Accent5 10 2 2" xfId="2047"/>
    <cellStyle name="40% - Accent5 10 3" xfId="2048"/>
    <cellStyle name="40% - Accent5 10 3 2" xfId="2049"/>
    <cellStyle name="40% - Accent5 10 4" xfId="2050"/>
    <cellStyle name="40% - Accent5 11" xfId="2051"/>
    <cellStyle name="40% - Accent5 11 2" xfId="2052"/>
    <cellStyle name="40% - Accent5 11 2 2" xfId="2053"/>
    <cellStyle name="40% - Accent5 11 3" xfId="2054"/>
    <cellStyle name="40% - Accent5 11 3 2" xfId="2055"/>
    <cellStyle name="40% - Accent5 11 4" xfId="2056"/>
    <cellStyle name="40% - Accent5 12" xfId="2057"/>
    <cellStyle name="40% - Accent5 12 2" xfId="2058"/>
    <cellStyle name="40% - Accent5 12 2 2" xfId="2059"/>
    <cellStyle name="40% - Accent5 12 3" xfId="2060"/>
    <cellStyle name="40% - Accent5 12 3 2" xfId="2061"/>
    <cellStyle name="40% - Accent5 12 4" xfId="2062"/>
    <cellStyle name="40% - Accent5 13" xfId="2063"/>
    <cellStyle name="40% - Accent5 13 2" xfId="2064"/>
    <cellStyle name="40% - Accent5 13 2 2" xfId="2065"/>
    <cellStyle name="40% - Accent5 13 3" xfId="2066"/>
    <cellStyle name="40% - Accent5 13 3 2" xfId="2067"/>
    <cellStyle name="40% - Accent5 13 4" xfId="2068"/>
    <cellStyle name="40% - Accent5 14" xfId="2069"/>
    <cellStyle name="40% - Accent5 14 2" xfId="2070"/>
    <cellStyle name="40% - Accent5 14 2 2" xfId="2071"/>
    <cellStyle name="40% - Accent5 14 3" xfId="2072"/>
    <cellStyle name="40% - Accent5 14 3 2" xfId="2073"/>
    <cellStyle name="40% - Accent5 14 4" xfId="2074"/>
    <cellStyle name="40% - Accent5 15" xfId="2075"/>
    <cellStyle name="40% - Accent5 15 2" xfId="2076"/>
    <cellStyle name="40% - Accent5 15 2 2" xfId="2077"/>
    <cellStyle name="40% - Accent5 15 3" xfId="2078"/>
    <cellStyle name="40% - Accent5 15 3 2" xfId="2079"/>
    <cellStyle name="40% - Accent5 15 4" xfId="2080"/>
    <cellStyle name="40% - Accent5 16" xfId="2081"/>
    <cellStyle name="40% - Accent5 16 2" xfId="2082"/>
    <cellStyle name="40% - Accent5 16 2 2" xfId="2083"/>
    <cellStyle name="40% - Accent5 16 3" xfId="2084"/>
    <cellStyle name="40% - Accent5 16 3 2" xfId="2085"/>
    <cellStyle name="40% - Accent5 16 4" xfId="2086"/>
    <cellStyle name="40% - Accent5 17" xfId="2087"/>
    <cellStyle name="40% - Accent5 17 2" xfId="2088"/>
    <cellStyle name="40% - Accent5 17 2 2" xfId="2089"/>
    <cellStyle name="40% - Accent5 17 3" xfId="2090"/>
    <cellStyle name="40% - Accent5 17 3 2" xfId="2091"/>
    <cellStyle name="40% - Accent5 17 4" xfId="2092"/>
    <cellStyle name="40% - Accent5 18" xfId="2093"/>
    <cellStyle name="40% - Accent5 18 2" xfId="2094"/>
    <cellStyle name="40% - Accent5 18 2 2" xfId="2095"/>
    <cellStyle name="40% - Accent5 18 3" xfId="2096"/>
    <cellStyle name="40% - Accent5 18 3 2" xfId="2097"/>
    <cellStyle name="40% - Accent5 18 4" xfId="2098"/>
    <cellStyle name="40% - Accent5 19" xfId="2099"/>
    <cellStyle name="40% - Accent5 19 2" xfId="2100"/>
    <cellStyle name="40% - Accent5 19 2 2" xfId="2101"/>
    <cellStyle name="40% - Accent5 19 3" xfId="2102"/>
    <cellStyle name="40% - Accent5 19 3 2" xfId="2103"/>
    <cellStyle name="40% - Accent5 19 4" xfId="2104"/>
    <cellStyle name="40% - Accent5 2" xfId="2105"/>
    <cellStyle name="40% - Accent5 2 2" xfId="2106"/>
    <cellStyle name="40% - Accent5 2 2 2" xfId="2107"/>
    <cellStyle name="40% - Accent5 2 3" xfId="2108"/>
    <cellStyle name="40% - Accent5 2 3 2" xfId="2109"/>
    <cellStyle name="40% - Accent5 2 4" xfId="2110"/>
    <cellStyle name="40% - Accent5 20" xfId="2111"/>
    <cellStyle name="40% - Accent5 20 2" xfId="2112"/>
    <cellStyle name="40% - Accent5 20 2 2" xfId="2113"/>
    <cellStyle name="40% - Accent5 20 3" xfId="2114"/>
    <cellStyle name="40% - Accent5 20 3 2" xfId="2115"/>
    <cellStyle name="40% - Accent5 20 4" xfId="2116"/>
    <cellStyle name="40% - Accent5 21" xfId="2117"/>
    <cellStyle name="40% - Accent5 21 2" xfId="2118"/>
    <cellStyle name="40% - Accent5 21 2 2" xfId="2119"/>
    <cellStyle name="40% - Accent5 21 3" xfId="2120"/>
    <cellStyle name="40% - Accent5 21 3 2" xfId="2121"/>
    <cellStyle name="40% - Accent5 21 4" xfId="2122"/>
    <cellStyle name="40% - Accent5 22" xfId="2123"/>
    <cellStyle name="40% - Accent5 22 2" xfId="2124"/>
    <cellStyle name="40% - Accent5 22 2 2" xfId="2125"/>
    <cellStyle name="40% - Accent5 22 3" xfId="2126"/>
    <cellStyle name="40% - Accent5 22 3 2" xfId="2127"/>
    <cellStyle name="40% - Accent5 22 4" xfId="2128"/>
    <cellStyle name="40% - Accent5 23" xfId="2129"/>
    <cellStyle name="40% - Accent5 23 2" xfId="2130"/>
    <cellStyle name="40% - Accent5 23 2 2" xfId="2131"/>
    <cellStyle name="40% - Accent5 23 3" xfId="2132"/>
    <cellStyle name="40% - Accent5 23 3 2" xfId="2133"/>
    <cellStyle name="40% - Accent5 23 4" xfId="2134"/>
    <cellStyle name="40% - Accent5 24" xfId="2135"/>
    <cellStyle name="40% - Accent5 24 2" xfId="2136"/>
    <cellStyle name="40% - Accent5 24 2 2" xfId="2137"/>
    <cellStyle name="40% - Accent5 24 3" xfId="2138"/>
    <cellStyle name="40% - Accent5 24 3 2" xfId="2139"/>
    <cellStyle name="40% - Accent5 24 4" xfId="2140"/>
    <cellStyle name="40% - Accent5 25" xfId="2141"/>
    <cellStyle name="40% - Accent5 25 2" xfId="2142"/>
    <cellStyle name="40% - Accent5 25 2 2" xfId="2143"/>
    <cellStyle name="40% - Accent5 25 3" xfId="2144"/>
    <cellStyle name="40% - Accent5 25 3 2" xfId="2145"/>
    <cellStyle name="40% - Accent5 25 4" xfId="2146"/>
    <cellStyle name="40% - Accent5 26" xfId="2147"/>
    <cellStyle name="40% - Accent5 26 2" xfId="2148"/>
    <cellStyle name="40% - Accent5 26 2 2" xfId="2149"/>
    <cellStyle name="40% - Accent5 26 3" xfId="2150"/>
    <cellStyle name="40% - Accent5 26 3 2" xfId="2151"/>
    <cellStyle name="40% - Accent5 26 4" xfId="2152"/>
    <cellStyle name="40% - Accent5 3" xfId="2153"/>
    <cellStyle name="40% - Accent5 3 2" xfId="2154"/>
    <cellStyle name="40% - Accent5 3 2 2" xfId="2155"/>
    <cellStyle name="40% - Accent5 3 3" xfId="2156"/>
    <cellStyle name="40% - Accent5 3 3 2" xfId="2157"/>
    <cellStyle name="40% - Accent5 3 4" xfId="2158"/>
    <cellStyle name="40% - Accent5 4" xfId="2159"/>
    <cellStyle name="40% - Accent5 4 2" xfId="2160"/>
    <cellStyle name="40% - Accent5 4 2 2" xfId="2161"/>
    <cellStyle name="40% - Accent5 4 3" xfId="2162"/>
    <cellStyle name="40% - Accent5 4 3 2" xfId="2163"/>
    <cellStyle name="40% - Accent5 4 4" xfId="2164"/>
    <cellStyle name="40% - Accent5 5" xfId="2165"/>
    <cellStyle name="40% - Accent5 5 2" xfId="2166"/>
    <cellStyle name="40% - Accent5 5 2 2" xfId="2167"/>
    <cellStyle name="40% - Accent5 5 3" xfId="2168"/>
    <cellStyle name="40% - Accent5 5 3 2" xfId="2169"/>
    <cellStyle name="40% - Accent5 5 4" xfId="2170"/>
    <cellStyle name="40% - Accent5 6" xfId="2171"/>
    <cellStyle name="40% - Accent5 6 2" xfId="2172"/>
    <cellStyle name="40% - Accent5 6 2 2" xfId="2173"/>
    <cellStyle name="40% - Accent5 6 3" xfId="2174"/>
    <cellStyle name="40% - Accent5 6 3 2" xfId="2175"/>
    <cellStyle name="40% - Accent5 6 4" xfId="2176"/>
    <cellStyle name="40% - Accent5 7" xfId="2177"/>
    <cellStyle name="40% - Accent5 7 2" xfId="2178"/>
    <cellStyle name="40% - Accent5 7 2 2" xfId="2179"/>
    <cellStyle name="40% - Accent5 7 3" xfId="2180"/>
    <cellStyle name="40% - Accent5 7 3 2" xfId="2181"/>
    <cellStyle name="40% - Accent5 7 4" xfId="2182"/>
    <cellStyle name="40% - Accent5 8" xfId="2183"/>
    <cellStyle name="40% - Accent5 8 2" xfId="2184"/>
    <cellStyle name="40% - Accent5 8 2 2" xfId="2185"/>
    <cellStyle name="40% - Accent5 8 3" xfId="2186"/>
    <cellStyle name="40% - Accent5 8 3 2" xfId="2187"/>
    <cellStyle name="40% - Accent5 8 4" xfId="2188"/>
    <cellStyle name="40% - Accent5 9" xfId="2189"/>
    <cellStyle name="40% - Accent5 9 2" xfId="2190"/>
    <cellStyle name="40% - Accent5 9 2 2" xfId="2191"/>
    <cellStyle name="40% - Accent5 9 3" xfId="2192"/>
    <cellStyle name="40% - Accent5 9 3 2" xfId="2193"/>
    <cellStyle name="40% - Accent5 9 4" xfId="2194"/>
    <cellStyle name="40% - Accent6 10" xfId="2195"/>
    <cellStyle name="40% - Accent6 10 2" xfId="2196"/>
    <cellStyle name="40% - Accent6 10 2 2" xfId="2197"/>
    <cellStyle name="40% - Accent6 10 3" xfId="2198"/>
    <cellStyle name="40% - Accent6 10 3 2" xfId="2199"/>
    <cellStyle name="40% - Accent6 10 4" xfId="2200"/>
    <cellStyle name="40% - Accent6 11" xfId="2201"/>
    <cellStyle name="40% - Accent6 11 2" xfId="2202"/>
    <cellStyle name="40% - Accent6 11 2 2" xfId="2203"/>
    <cellStyle name="40% - Accent6 11 3" xfId="2204"/>
    <cellStyle name="40% - Accent6 11 3 2" xfId="2205"/>
    <cellStyle name="40% - Accent6 11 4" xfId="2206"/>
    <cellStyle name="40% - Accent6 12" xfId="2207"/>
    <cellStyle name="40% - Accent6 12 2" xfId="2208"/>
    <cellStyle name="40% - Accent6 12 2 2" xfId="2209"/>
    <cellStyle name="40% - Accent6 12 3" xfId="2210"/>
    <cellStyle name="40% - Accent6 12 3 2" xfId="2211"/>
    <cellStyle name="40% - Accent6 12 4" xfId="2212"/>
    <cellStyle name="40% - Accent6 13" xfId="2213"/>
    <cellStyle name="40% - Accent6 13 2" xfId="2214"/>
    <cellStyle name="40% - Accent6 13 2 2" xfId="2215"/>
    <cellStyle name="40% - Accent6 13 3" xfId="2216"/>
    <cellStyle name="40% - Accent6 13 3 2" xfId="2217"/>
    <cellStyle name="40% - Accent6 13 4" xfId="2218"/>
    <cellStyle name="40% - Accent6 14" xfId="2219"/>
    <cellStyle name="40% - Accent6 14 2" xfId="2220"/>
    <cellStyle name="40% - Accent6 14 2 2" xfId="2221"/>
    <cellStyle name="40% - Accent6 14 3" xfId="2222"/>
    <cellStyle name="40% - Accent6 14 3 2" xfId="2223"/>
    <cellStyle name="40% - Accent6 14 4" xfId="2224"/>
    <cellStyle name="40% - Accent6 15" xfId="2225"/>
    <cellStyle name="40% - Accent6 15 2" xfId="2226"/>
    <cellStyle name="40% - Accent6 15 2 2" xfId="2227"/>
    <cellStyle name="40% - Accent6 15 3" xfId="2228"/>
    <cellStyle name="40% - Accent6 15 3 2" xfId="2229"/>
    <cellStyle name="40% - Accent6 15 4" xfId="2230"/>
    <cellStyle name="40% - Accent6 16" xfId="2231"/>
    <cellStyle name="40% - Accent6 16 2" xfId="2232"/>
    <cellStyle name="40% - Accent6 16 2 2" xfId="2233"/>
    <cellStyle name="40% - Accent6 16 3" xfId="2234"/>
    <cellStyle name="40% - Accent6 16 3 2" xfId="2235"/>
    <cellStyle name="40% - Accent6 16 4" xfId="2236"/>
    <cellStyle name="40% - Accent6 17" xfId="2237"/>
    <cellStyle name="40% - Accent6 17 2" xfId="2238"/>
    <cellStyle name="40% - Accent6 17 2 2" xfId="2239"/>
    <cellStyle name="40% - Accent6 17 3" xfId="2240"/>
    <cellStyle name="40% - Accent6 17 3 2" xfId="2241"/>
    <cellStyle name="40% - Accent6 17 4" xfId="2242"/>
    <cellStyle name="40% - Accent6 18" xfId="2243"/>
    <cellStyle name="40% - Accent6 18 2" xfId="2244"/>
    <cellStyle name="40% - Accent6 18 2 2" xfId="2245"/>
    <cellStyle name="40% - Accent6 18 3" xfId="2246"/>
    <cellStyle name="40% - Accent6 18 3 2" xfId="2247"/>
    <cellStyle name="40% - Accent6 18 4" xfId="2248"/>
    <cellStyle name="40% - Accent6 19" xfId="2249"/>
    <cellStyle name="40% - Accent6 19 2" xfId="2250"/>
    <cellStyle name="40% - Accent6 19 2 2" xfId="2251"/>
    <cellStyle name="40% - Accent6 19 3" xfId="2252"/>
    <cellStyle name="40% - Accent6 19 3 2" xfId="2253"/>
    <cellStyle name="40% - Accent6 19 4" xfId="2254"/>
    <cellStyle name="40% - Accent6 2" xfId="2255"/>
    <cellStyle name="40% - Accent6 2 2" xfId="2256"/>
    <cellStyle name="40% - Accent6 2 2 2" xfId="2257"/>
    <cellStyle name="40% - Accent6 2 3" xfId="2258"/>
    <cellStyle name="40% - Accent6 2 3 2" xfId="2259"/>
    <cellStyle name="40% - Accent6 2 4" xfId="2260"/>
    <cellStyle name="40% - Accent6 20" xfId="2261"/>
    <cellStyle name="40% - Accent6 20 2" xfId="2262"/>
    <cellStyle name="40% - Accent6 20 2 2" xfId="2263"/>
    <cellStyle name="40% - Accent6 20 3" xfId="2264"/>
    <cellStyle name="40% - Accent6 20 3 2" xfId="2265"/>
    <cellStyle name="40% - Accent6 20 4" xfId="2266"/>
    <cellStyle name="40% - Accent6 21" xfId="2267"/>
    <cellStyle name="40% - Accent6 21 2" xfId="2268"/>
    <cellStyle name="40% - Accent6 21 2 2" xfId="2269"/>
    <cellStyle name="40% - Accent6 21 3" xfId="2270"/>
    <cellStyle name="40% - Accent6 21 3 2" xfId="2271"/>
    <cellStyle name="40% - Accent6 21 4" xfId="2272"/>
    <cellStyle name="40% - Accent6 22" xfId="2273"/>
    <cellStyle name="40% - Accent6 22 2" xfId="2274"/>
    <cellStyle name="40% - Accent6 22 2 2" xfId="2275"/>
    <cellStyle name="40% - Accent6 22 3" xfId="2276"/>
    <cellStyle name="40% - Accent6 22 3 2" xfId="2277"/>
    <cellStyle name="40% - Accent6 22 4" xfId="2278"/>
    <cellStyle name="40% - Accent6 23" xfId="2279"/>
    <cellStyle name="40% - Accent6 23 2" xfId="2280"/>
    <cellStyle name="40% - Accent6 23 2 2" xfId="2281"/>
    <cellStyle name="40% - Accent6 23 3" xfId="2282"/>
    <cellStyle name="40% - Accent6 23 3 2" xfId="2283"/>
    <cellStyle name="40% - Accent6 23 4" xfId="2284"/>
    <cellStyle name="40% - Accent6 24" xfId="2285"/>
    <cellStyle name="40% - Accent6 24 2" xfId="2286"/>
    <cellStyle name="40% - Accent6 24 2 2" xfId="2287"/>
    <cellStyle name="40% - Accent6 24 3" xfId="2288"/>
    <cellStyle name="40% - Accent6 24 3 2" xfId="2289"/>
    <cellStyle name="40% - Accent6 24 4" xfId="2290"/>
    <cellStyle name="40% - Accent6 25" xfId="2291"/>
    <cellStyle name="40% - Accent6 25 2" xfId="2292"/>
    <cellStyle name="40% - Accent6 25 2 2" xfId="2293"/>
    <cellStyle name="40% - Accent6 25 3" xfId="2294"/>
    <cellStyle name="40% - Accent6 25 3 2" xfId="2295"/>
    <cellStyle name="40% - Accent6 25 4" xfId="2296"/>
    <cellStyle name="40% - Accent6 26" xfId="2297"/>
    <cellStyle name="40% - Accent6 26 2" xfId="2298"/>
    <cellStyle name="40% - Accent6 26 2 2" xfId="2299"/>
    <cellStyle name="40% - Accent6 26 3" xfId="2300"/>
    <cellStyle name="40% - Accent6 26 3 2" xfId="2301"/>
    <cellStyle name="40% - Accent6 26 4" xfId="2302"/>
    <cellStyle name="40% - Accent6 3" xfId="2303"/>
    <cellStyle name="40% - Accent6 3 2" xfId="2304"/>
    <cellStyle name="40% - Accent6 3 2 2" xfId="2305"/>
    <cellStyle name="40% - Accent6 3 3" xfId="2306"/>
    <cellStyle name="40% - Accent6 3 3 2" xfId="2307"/>
    <cellStyle name="40% - Accent6 3 4" xfId="2308"/>
    <cellStyle name="40% - Accent6 4" xfId="2309"/>
    <cellStyle name="40% - Accent6 4 2" xfId="2310"/>
    <cellStyle name="40% - Accent6 4 2 2" xfId="2311"/>
    <cellStyle name="40% - Accent6 4 3" xfId="2312"/>
    <cellStyle name="40% - Accent6 4 3 2" xfId="2313"/>
    <cellStyle name="40% - Accent6 4 4" xfId="2314"/>
    <cellStyle name="40% - Accent6 5" xfId="2315"/>
    <cellStyle name="40% - Accent6 5 2" xfId="2316"/>
    <cellStyle name="40% - Accent6 5 2 2" xfId="2317"/>
    <cellStyle name="40% - Accent6 5 3" xfId="2318"/>
    <cellStyle name="40% - Accent6 5 3 2" xfId="2319"/>
    <cellStyle name="40% - Accent6 5 4" xfId="2320"/>
    <cellStyle name="40% - Accent6 6" xfId="2321"/>
    <cellStyle name="40% - Accent6 6 2" xfId="2322"/>
    <cellStyle name="40% - Accent6 6 2 2" xfId="2323"/>
    <cellStyle name="40% - Accent6 6 3" xfId="2324"/>
    <cellStyle name="40% - Accent6 6 3 2" xfId="2325"/>
    <cellStyle name="40% - Accent6 6 4" xfId="2326"/>
    <cellStyle name="40% - Accent6 7" xfId="2327"/>
    <cellStyle name="40% - Accent6 7 2" xfId="2328"/>
    <cellStyle name="40% - Accent6 7 2 2" xfId="2329"/>
    <cellStyle name="40% - Accent6 7 3" xfId="2330"/>
    <cellStyle name="40% - Accent6 7 3 2" xfId="2331"/>
    <cellStyle name="40% - Accent6 7 4" xfId="2332"/>
    <cellStyle name="40% - Accent6 8" xfId="2333"/>
    <cellStyle name="40% - Accent6 8 2" xfId="2334"/>
    <cellStyle name="40% - Accent6 8 2 2" xfId="2335"/>
    <cellStyle name="40% - Accent6 8 3" xfId="2336"/>
    <cellStyle name="40% - Accent6 8 3 2" xfId="2337"/>
    <cellStyle name="40% - Accent6 8 4" xfId="2338"/>
    <cellStyle name="40% - Accent6 9" xfId="2339"/>
    <cellStyle name="40% - Accent6 9 2" xfId="2340"/>
    <cellStyle name="40% - Accent6 9 2 2" xfId="2341"/>
    <cellStyle name="40% - Accent6 9 3" xfId="2342"/>
    <cellStyle name="40% - Accent6 9 3 2" xfId="2343"/>
    <cellStyle name="40% - Accent6 9 4" xfId="2344"/>
    <cellStyle name="40% - アクセント 1" xfId="2345"/>
    <cellStyle name="40% - アクセント 2" xfId="2346"/>
    <cellStyle name="40% - アクセント 3" xfId="2347"/>
    <cellStyle name="40% - アクセント 4" xfId="2348"/>
    <cellStyle name="40% - アクセント 5" xfId="2349"/>
    <cellStyle name="40% - アクセント 6" xfId="2350"/>
    <cellStyle name="40% - ส่วนที่ถูกเน้น1" xfId="2351"/>
    <cellStyle name="40% - ส่วนที่ถูกเน้น1 2" xfId="2352"/>
    <cellStyle name="40% - ส่วนที่ถูกเน้น1 3" xfId="2353"/>
    <cellStyle name="40% - ส่วนที่ถูกเน้น1 4" xfId="2354"/>
    <cellStyle name="40% - ส่วนที่ถูกเน้น2" xfId="2355"/>
    <cellStyle name="40% - ส่วนที่ถูกเน้น2 2" xfId="2356"/>
    <cellStyle name="40% - ส่วนที่ถูกเน้น2 3" xfId="2357"/>
    <cellStyle name="40% - ส่วนที่ถูกเน้น3" xfId="2358"/>
    <cellStyle name="40% - ส่วนที่ถูกเน้น3 2" xfId="2359"/>
    <cellStyle name="40% - ส่วนที่ถูกเน้น3 3" xfId="2360"/>
    <cellStyle name="40% - ส่วนที่ถูกเน้น4" xfId="2361"/>
    <cellStyle name="40% - ส่วนที่ถูกเน้น4 2" xfId="2362"/>
    <cellStyle name="40% - ส่วนที่ถูกเน้น4 3" xfId="2363"/>
    <cellStyle name="40% - ส่วนที่ถูกเน้น4 4" xfId="2364"/>
    <cellStyle name="40% - ส่วนที่ถูกเน้น5" xfId="2365"/>
    <cellStyle name="40% - ส่วนที่ถูกเน้น5 2" xfId="2366"/>
    <cellStyle name="40% - ส่วนที่ถูกเน้น5 3" xfId="2367"/>
    <cellStyle name="40% - ส่วนที่ถูกเน้น5 4" xfId="2368"/>
    <cellStyle name="40% - ส่วนที่ถูกเน้น6" xfId="2369"/>
    <cellStyle name="40% - ส่วนที่ถูกเน้น6 2" xfId="2370"/>
    <cellStyle name="40% - ส่วนที่ถูกเน้น6 3" xfId="2371"/>
    <cellStyle name="60% - Accent1 10" xfId="2372"/>
    <cellStyle name="60% - Accent1 10 2" xfId="2373"/>
    <cellStyle name="60% - Accent1 10 3" xfId="2374"/>
    <cellStyle name="60% - Accent1 11" xfId="2375"/>
    <cellStyle name="60% - Accent1 11 2" xfId="2376"/>
    <cellStyle name="60% - Accent1 11 3" xfId="2377"/>
    <cellStyle name="60% - Accent1 12" xfId="2378"/>
    <cellStyle name="60% - Accent1 12 2" xfId="2379"/>
    <cellStyle name="60% - Accent1 12 3" xfId="2380"/>
    <cellStyle name="60% - Accent1 13" xfId="2381"/>
    <cellStyle name="60% - Accent1 13 2" xfId="2382"/>
    <cellStyle name="60% - Accent1 13 3" xfId="2383"/>
    <cellStyle name="60% - Accent1 14" xfId="2384"/>
    <cellStyle name="60% - Accent1 14 2" xfId="2385"/>
    <cellStyle name="60% - Accent1 14 3" xfId="2386"/>
    <cellStyle name="60% - Accent1 15" xfId="2387"/>
    <cellStyle name="60% - Accent1 15 2" xfId="2388"/>
    <cellStyle name="60% - Accent1 15 3" xfId="2389"/>
    <cellStyle name="60% - Accent1 16" xfId="2390"/>
    <cellStyle name="60% - Accent1 16 2" xfId="2391"/>
    <cellStyle name="60% - Accent1 16 3" xfId="2392"/>
    <cellStyle name="60% - Accent1 17" xfId="2393"/>
    <cellStyle name="60% - Accent1 17 2" xfId="2394"/>
    <cellStyle name="60% - Accent1 17 3" xfId="2395"/>
    <cellStyle name="60% - Accent1 18" xfId="2396"/>
    <cellStyle name="60% - Accent1 18 2" xfId="2397"/>
    <cellStyle name="60% - Accent1 18 3" xfId="2398"/>
    <cellStyle name="60% - Accent1 19" xfId="2399"/>
    <cellStyle name="60% - Accent1 19 2" xfId="2400"/>
    <cellStyle name="60% - Accent1 19 3" xfId="2401"/>
    <cellStyle name="60% - Accent1 2" xfId="2402"/>
    <cellStyle name="60% - Accent1 2 2" xfId="2403"/>
    <cellStyle name="60% - Accent1 2 3" xfId="2404"/>
    <cellStyle name="60% - Accent1 20" xfId="2405"/>
    <cellStyle name="60% - Accent1 20 2" xfId="2406"/>
    <cellStyle name="60% - Accent1 20 3" xfId="2407"/>
    <cellStyle name="60% - Accent1 21" xfId="2408"/>
    <cellStyle name="60% - Accent1 21 2" xfId="2409"/>
    <cellStyle name="60% - Accent1 21 3" xfId="2410"/>
    <cellStyle name="60% - Accent1 22" xfId="2411"/>
    <cellStyle name="60% - Accent1 22 2" xfId="2412"/>
    <cellStyle name="60% - Accent1 22 3" xfId="2413"/>
    <cellStyle name="60% - Accent1 23" xfId="2414"/>
    <cellStyle name="60% - Accent1 23 2" xfId="2415"/>
    <cellStyle name="60% - Accent1 23 3" xfId="2416"/>
    <cellStyle name="60% - Accent1 24" xfId="2417"/>
    <cellStyle name="60% - Accent1 24 2" xfId="2418"/>
    <cellStyle name="60% - Accent1 24 3" xfId="2419"/>
    <cellStyle name="60% - Accent1 25" xfId="2420"/>
    <cellStyle name="60% - Accent1 25 2" xfId="2421"/>
    <cellStyle name="60% - Accent1 25 3" xfId="2422"/>
    <cellStyle name="60% - Accent1 26" xfId="2423"/>
    <cellStyle name="60% - Accent1 26 2" xfId="2424"/>
    <cellStyle name="60% - Accent1 26 3" xfId="2425"/>
    <cellStyle name="60% - Accent1 3" xfId="2426"/>
    <cellStyle name="60% - Accent1 3 2" xfId="2427"/>
    <cellStyle name="60% - Accent1 3 3" xfId="2428"/>
    <cellStyle name="60% - Accent1 4" xfId="2429"/>
    <cellStyle name="60% - Accent1 4 2" xfId="2430"/>
    <cellStyle name="60% - Accent1 4 3" xfId="2431"/>
    <cellStyle name="60% - Accent1 5" xfId="2432"/>
    <cellStyle name="60% - Accent1 5 2" xfId="2433"/>
    <cellStyle name="60% - Accent1 5 3" xfId="2434"/>
    <cellStyle name="60% - Accent1 6" xfId="2435"/>
    <cellStyle name="60% - Accent1 6 2" xfId="2436"/>
    <cellStyle name="60% - Accent1 6 3" xfId="2437"/>
    <cellStyle name="60% - Accent1 7" xfId="2438"/>
    <cellStyle name="60% - Accent1 7 2" xfId="2439"/>
    <cellStyle name="60% - Accent1 7 3" xfId="2440"/>
    <cellStyle name="60% - Accent1 8" xfId="2441"/>
    <cellStyle name="60% - Accent1 8 2" xfId="2442"/>
    <cellStyle name="60% - Accent1 8 3" xfId="2443"/>
    <cellStyle name="60% - Accent1 9" xfId="2444"/>
    <cellStyle name="60% - Accent1 9 2" xfId="2445"/>
    <cellStyle name="60% - Accent1 9 3" xfId="2446"/>
    <cellStyle name="60% - Accent2 10" xfId="2447"/>
    <cellStyle name="60% - Accent2 10 2" xfId="2448"/>
    <cellStyle name="60% - Accent2 10 3" xfId="2449"/>
    <cellStyle name="60% - Accent2 11" xfId="2450"/>
    <cellStyle name="60% - Accent2 11 2" xfId="2451"/>
    <cellStyle name="60% - Accent2 11 3" xfId="2452"/>
    <cellStyle name="60% - Accent2 12" xfId="2453"/>
    <cellStyle name="60% - Accent2 12 2" xfId="2454"/>
    <cellStyle name="60% - Accent2 12 3" xfId="2455"/>
    <cellStyle name="60% - Accent2 13" xfId="2456"/>
    <cellStyle name="60% - Accent2 13 2" xfId="2457"/>
    <cellStyle name="60% - Accent2 13 3" xfId="2458"/>
    <cellStyle name="60% - Accent2 14" xfId="2459"/>
    <cellStyle name="60% - Accent2 14 2" xfId="2460"/>
    <cellStyle name="60% - Accent2 14 3" xfId="2461"/>
    <cellStyle name="60% - Accent2 15" xfId="2462"/>
    <cellStyle name="60% - Accent2 15 2" xfId="2463"/>
    <cellStyle name="60% - Accent2 15 3" xfId="2464"/>
    <cellStyle name="60% - Accent2 16" xfId="2465"/>
    <cellStyle name="60% - Accent2 16 2" xfId="2466"/>
    <cellStyle name="60% - Accent2 16 3" xfId="2467"/>
    <cellStyle name="60% - Accent2 17" xfId="2468"/>
    <cellStyle name="60% - Accent2 17 2" xfId="2469"/>
    <cellStyle name="60% - Accent2 17 3" xfId="2470"/>
    <cellStyle name="60% - Accent2 18" xfId="2471"/>
    <cellStyle name="60% - Accent2 18 2" xfId="2472"/>
    <cellStyle name="60% - Accent2 18 3" xfId="2473"/>
    <cellStyle name="60% - Accent2 19" xfId="2474"/>
    <cellStyle name="60% - Accent2 19 2" xfId="2475"/>
    <cellStyle name="60% - Accent2 19 3" xfId="2476"/>
    <cellStyle name="60% - Accent2 2" xfId="2477"/>
    <cellStyle name="60% - Accent2 2 2" xfId="2478"/>
    <cellStyle name="60% - Accent2 2 3" xfId="2479"/>
    <cellStyle name="60% - Accent2 20" xfId="2480"/>
    <cellStyle name="60% - Accent2 20 2" xfId="2481"/>
    <cellStyle name="60% - Accent2 20 3" xfId="2482"/>
    <cellStyle name="60% - Accent2 21" xfId="2483"/>
    <cellStyle name="60% - Accent2 21 2" xfId="2484"/>
    <cellStyle name="60% - Accent2 21 3" xfId="2485"/>
    <cellStyle name="60% - Accent2 22" xfId="2486"/>
    <cellStyle name="60% - Accent2 22 2" xfId="2487"/>
    <cellStyle name="60% - Accent2 22 3" xfId="2488"/>
    <cellStyle name="60% - Accent2 23" xfId="2489"/>
    <cellStyle name="60% - Accent2 23 2" xfId="2490"/>
    <cellStyle name="60% - Accent2 23 3" xfId="2491"/>
    <cellStyle name="60% - Accent2 24" xfId="2492"/>
    <cellStyle name="60% - Accent2 24 2" xfId="2493"/>
    <cellStyle name="60% - Accent2 24 3" xfId="2494"/>
    <cellStyle name="60% - Accent2 25" xfId="2495"/>
    <cellStyle name="60% - Accent2 25 2" xfId="2496"/>
    <cellStyle name="60% - Accent2 25 3" xfId="2497"/>
    <cellStyle name="60% - Accent2 26" xfId="2498"/>
    <cellStyle name="60% - Accent2 26 2" xfId="2499"/>
    <cellStyle name="60% - Accent2 26 3" xfId="2500"/>
    <cellStyle name="60% - Accent2 3" xfId="2501"/>
    <cellStyle name="60% - Accent2 3 2" xfId="2502"/>
    <cellStyle name="60% - Accent2 3 3" xfId="2503"/>
    <cellStyle name="60% - Accent2 4" xfId="2504"/>
    <cellStyle name="60% - Accent2 4 2" xfId="2505"/>
    <cellStyle name="60% - Accent2 4 3" xfId="2506"/>
    <cellStyle name="60% - Accent2 5" xfId="2507"/>
    <cellStyle name="60% - Accent2 5 2" xfId="2508"/>
    <cellStyle name="60% - Accent2 5 3" xfId="2509"/>
    <cellStyle name="60% - Accent2 6" xfId="2510"/>
    <cellStyle name="60% - Accent2 6 2" xfId="2511"/>
    <cellStyle name="60% - Accent2 6 3" xfId="2512"/>
    <cellStyle name="60% - Accent2 7" xfId="2513"/>
    <cellStyle name="60% - Accent2 7 2" xfId="2514"/>
    <cellStyle name="60% - Accent2 7 3" xfId="2515"/>
    <cellStyle name="60% - Accent2 8" xfId="2516"/>
    <cellStyle name="60% - Accent2 8 2" xfId="2517"/>
    <cellStyle name="60% - Accent2 8 3" xfId="2518"/>
    <cellStyle name="60% - Accent2 9" xfId="2519"/>
    <cellStyle name="60% - Accent2 9 2" xfId="2520"/>
    <cellStyle name="60% - Accent2 9 3" xfId="2521"/>
    <cellStyle name="60% - Accent3 10" xfId="2522"/>
    <cellStyle name="60% - Accent3 10 2" xfId="2523"/>
    <cellStyle name="60% - Accent3 10 3" xfId="2524"/>
    <cellStyle name="60% - Accent3 11" xfId="2525"/>
    <cellStyle name="60% - Accent3 11 2" xfId="2526"/>
    <cellStyle name="60% - Accent3 11 3" xfId="2527"/>
    <cellStyle name="60% - Accent3 12" xfId="2528"/>
    <cellStyle name="60% - Accent3 12 2" xfId="2529"/>
    <cellStyle name="60% - Accent3 12 3" xfId="2530"/>
    <cellStyle name="60% - Accent3 13" xfId="2531"/>
    <cellStyle name="60% - Accent3 13 2" xfId="2532"/>
    <cellStyle name="60% - Accent3 13 3" xfId="2533"/>
    <cellStyle name="60% - Accent3 14" xfId="2534"/>
    <cellStyle name="60% - Accent3 14 2" xfId="2535"/>
    <cellStyle name="60% - Accent3 14 3" xfId="2536"/>
    <cellStyle name="60% - Accent3 15" xfId="2537"/>
    <cellStyle name="60% - Accent3 15 2" xfId="2538"/>
    <cellStyle name="60% - Accent3 15 3" xfId="2539"/>
    <cellStyle name="60% - Accent3 16" xfId="2540"/>
    <cellStyle name="60% - Accent3 16 2" xfId="2541"/>
    <cellStyle name="60% - Accent3 16 3" xfId="2542"/>
    <cellStyle name="60% - Accent3 17" xfId="2543"/>
    <cellStyle name="60% - Accent3 17 2" xfId="2544"/>
    <cellStyle name="60% - Accent3 17 3" xfId="2545"/>
    <cellStyle name="60% - Accent3 18" xfId="2546"/>
    <cellStyle name="60% - Accent3 18 2" xfId="2547"/>
    <cellStyle name="60% - Accent3 18 3" xfId="2548"/>
    <cellStyle name="60% - Accent3 19" xfId="2549"/>
    <cellStyle name="60% - Accent3 19 2" xfId="2550"/>
    <cellStyle name="60% - Accent3 19 3" xfId="2551"/>
    <cellStyle name="60% - Accent3 2" xfId="2552"/>
    <cellStyle name="60% - Accent3 2 2" xfId="2553"/>
    <cellStyle name="60% - Accent3 2 3" xfId="2554"/>
    <cellStyle name="60% - Accent3 20" xfId="2555"/>
    <cellStyle name="60% - Accent3 20 2" xfId="2556"/>
    <cellStyle name="60% - Accent3 20 3" xfId="2557"/>
    <cellStyle name="60% - Accent3 21" xfId="2558"/>
    <cellStyle name="60% - Accent3 21 2" xfId="2559"/>
    <cellStyle name="60% - Accent3 21 3" xfId="2560"/>
    <cellStyle name="60% - Accent3 22" xfId="2561"/>
    <cellStyle name="60% - Accent3 22 2" xfId="2562"/>
    <cellStyle name="60% - Accent3 22 3" xfId="2563"/>
    <cellStyle name="60% - Accent3 23" xfId="2564"/>
    <cellStyle name="60% - Accent3 23 2" xfId="2565"/>
    <cellStyle name="60% - Accent3 23 3" xfId="2566"/>
    <cellStyle name="60% - Accent3 24" xfId="2567"/>
    <cellStyle name="60% - Accent3 24 2" xfId="2568"/>
    <cellStyle name="60% - Accent3 24 3" xfId="2569"/>
    <cellStyle name="60% - Accent3 25" xfId="2570"/>
    <cellStyle name="60% - Accent3 25 2" xfId="2571"/>
    <cellStyle name="60% - Accent3 25 3" xfId="2572"/>
    <cellStyle name="60% - Accent3 26" xfId="2573"/>
    <cellStyle name="60% - Accent3 26 2" xfId="2574"/>
    <cellStyle name="60% - Accent3 26 3" xfId="2575"/>
    <cellStyle name="60% - Accent3 3" xfId="2576"/>
    <cellStyle name="60% - Accent3 3 2" xfId="2577"/>
    <cellStyle name="60% - Accent3 3 3" xfId="2578"/>
    <cellStyle name="60% - Accent3 4" xfId="2579"/>
    <cellStyle name="60% - Accent3 4 2" xfId="2580"/>
    <cellStyle name="60% - Accent3 4 3" xfId="2581"/>
    <cellStyle name="60% - Accent3 5" xfId="2582"/>
    <cellStyle name="60% - Accent3 5 2" xfId="2583"/>
    <cellStyle name="60% - Accent3 5 3" xfId="2584"/>
    <cellStyle name="60% - Accent3 6" xfId="2585"/>
    <cellStyle name="60% - Accent3 6 2" xfId="2586"/>
    <cellStyle name="60% - Accent3 6 3" xfId="2587"/>
    <cellStyle name="60% - Accent3 7" xfId="2588"/>
    <cellStyle name="60% - Accent3 7 2" xfId="2589"/>
    <cellStyle name="60% - Accent3 7 3" xfId="2590"/>
    <cellStyle name="60% - Accent3 8" xfId="2591"/>
    <cellStyle name="60% - Accent3 8 2" xfId="2592"/>
    <cellStyle name="60% - Accent3 8 3" xfId="2593"/>
    <cellStyle name="60% - Accent3 9" xfId="2594"/>
    <cellStyle name="60% - Accent3 9 2" xfId="2595"/>
    <cellStyle name="60% - Accent3 9 3" xfId="2596"/>
    <cellStyle name="60% - Accent4 10" xfId="2597"/>
    <cellStyle name="60% - Accent4 10 2" xfId="2598"/>
    <cellStyle name="60% - Accent4 10 3" xfId="2599"/>
    <cellStyle name="60% - Accent4 11" xfId="2600"/>
    <cellStyle name="60% - Accent4 11 2" xfId="2601"/>
    <cellStyle name="60% - Accent4 11 3" xfId="2602"/>
    <cellStyle name="60% - Accent4 12" xfId="2603"/>
    <cellStyle name="60% - Accent4 12 2" xfId="2604"/>
    <cellStyle name="60% - Accent4 12 3" xfId="2605"/>
    <cellStyle name="60% - Accent4 13" xfId="2606"/>
    <cellStyle name="60% - Accent4 13 2" xfId="2607"/>
    <cellStyle name="60% - Accent4 13 3" xfId="2608"/>
    <cellStyle name="60% - Accent4 14" xfId="2609"/>
    <cellStyle name="60% - Accent4 14 2" xfId="2610"/>
    <cellStyle name="60% - Accent4 14 3" xfId="2611"/>
    <cellStyle name="60% - Accent4 15" xfId="2612"/>
    <cellStyle name="60% - Accent4 15 2" xfId="2613"/>
    <cellStyle name="60% - Accent4 15 3" xfId="2614"/>
    <cellStyle name="60% - Accent4 16" xfId="2615"/>
    <cellStyle name="60% - Accent4 16 2" xfId="2616"/>
    <cellStyle name="60% - Accent4 16 3" xfId="2617"/>
    <cellStyle name="60% - Accent4 17" xfId="2618"/>
    <cellStyle name="60% - Accent4 17 2" xfId="2619"/>
    <cellStyle name="60% - Accent4 17 3" xfId="2620"/>
    <cellStyle name="60% - Accent4 18" xfId="2621"/>
    <cellStyle name="60% - Accent4 18 2" xfId="2622"/>
    <cellStyle name="60% - Accent4 18 3" xfId="2623"/>
    <cellStyle name="60% - Accent4 19" xfId="2624"/>
    <cellStyle name="60% - Accent4 19 2" xfId="2625"/>
    <cellStyle name="60% - Accent4 19 3" xfId="2626"/>
    <cellStyle name="60% - Accent4 2" xfId="2627"/>
    <cellStyle name="60% - Accent4 2 2" xfId="2628"/>
    <cellStyle name="60% - Accent4 2 3" xfId="2629"/>
    <cellStyle name="60% - Accent4 20" xfId="2630"/>
    <cellStyle name="60% - Accent4 20 2" xfId="2631"/>
    <cellStyle name="60% - Accent4 20 3" xfId="2632"/>
    <cellStyle name="60% - Accent4 21" xfId="2633"/>
    <cellStyle name="60% - Accent4 21 2" xfId="2634"/>
    <cellStyle name="60% - Accent4 21 3" xfId="2635"/>
    <cellStyle name="60% - Accent4 22" xfId="2636"/>
    <cellStyle name="60% - Accent4 22 2" xfId="2637"/>
    <cellStyle name="60% - Accent4 22 3" xfId="2638"/>
    <cellStyle name="60% - Accent4 23" xfId="2639"/>
    <cellStyle name="60% - Accent4 23 2" xfId="2640"/>
    <cellStyle name="60% - Accent4 23 3" xfId="2641"/>
    <cellStyle name="60% - Accent4 24" xfId="2642"/>
    <cellStyle name="60% - Accent4 24 2" xfId="2643"/>
    <cellStyle name="60% - Accent4 24 3" xfId="2644"/>
    <cellStyle name="60% - Accent4 25" xfId="2645"/>
    <cellStyle name="60% - Accent4 25 2" xfId="2646"/>
    <cellStyle name="60% - Accent4 25 3" xfId="2647"/>
    <cellStyle name="60% - Accent4 26" xfId="2648"/>
    <cellStyle name="60% - Accent4 26 2" xfId="2649"/>
    <cellStyle name="60% - Accent4 26 3" xfId="2650"/>
    <cellStyle name="60% - Accent4 3" xfId="2651"/>
    <cellStyle name="60% - Accent4 3 2" xfId="2652"/>
    <cellStyle name="60% - Accent4 3 3" xfId="2653"/>
    <cellStyle name="60% - Accent4 4" xfId="2654"/>
    <cellStyle name="60% - Accent4 4 2" xfId="2655"/>
    <cellStyle name="60% - Accent4 4 3" xfId="2656"/>
    <cellStyle name="60% - Accent4 5" xfId="2657"/>
    <cellStyle name="60% - Accent4 5 2" xfId="2658"/>
    <cellStyle name="60% - Accent4 5 3" xfId="2659"/>
    <cellStyle name="60% - Accent4 6" xfId="2660"/>
    <cellStyle name="60% - Accent4 6 2" xfId="2661"/>
    <cellStyle name="60% - Accent4 6 3" xfId="2662"/>
    <cellStyle name="60% - Accent4 7" xfId="2663"/>
    <cellStyle name="60% - Accent4 7 2" xfId="2664"/>
    <cellStyle name="60% - Accent4 7 3" xfId="2665"/>
    <cellStyle name="60% - Accent4 8" xfId="2666"/>
    <cellStyle name="60% - Accent4 8 2" xfId="2667"/>
    <cellStyle name="60% - Accent4 8 3" xfId="2668"/>
    <cellStyle name="60% - Accent4 9" xfId="2669"/>
    <cellStyle name="60% - Accent4 9 2" xfId="2670"/>
    <cellStyle name="60% - Accent4 9 3" xfId="2671"/>
    <cellStyle name="60% - Accent5 10" xfId="2672"/>
    <cellStyle name="60% - Accent5 10 2" xfId="2673"/>
    <cellStyle name="60% - Accent5 10 3" xfId="2674"/>
    <cellStyle name="60% - Accent5 11" xfId="2675"/>
    <cellStyle name="60% - Accent5 11 2" xfId="2676"/>
    <cellStyle name="60% - Accent5 11 3" xfId="2677"/>
    <cellStyle name="60% - Accent5 12" xfId="2678"/>
    <cellStyle name="60% - Accent5 12 2" xfId="2679"/>
    <cellStyle name="60% - Accent5 12 3" xfId="2680"/>
    <cellStyle name="60% - Accent5 13" xfId="2681"/>
    <cellStyle name="60% - Accent5 13 2" xfId="2682"/>
    <cellStyle name="60% - Accent5 13 3" xfId="2683"/>
    <cellStyle name="60% - Accent5 14" xfId="2684"/>
    <cellStyle name="60% - Accent5 14 2" xfId="2685"/>
    <cellStyle name="60% - Accent5 14 3" xfId="2686"/>
    <cellStyle name="60% - Accent5 15" xfId="2687"/>
    <cellStyle name="60% - Accent5 15 2" xfId="2688"/>
    <cellStyle name="60% - Accent5 15 3" xfId="2689"/>
    <cellStyle name="60% - Accent5 16" xfId="2690"/>
    <cellStyle name="60% - Accent5 16 2" xfId="2691"/>
    <cellStyle name="60% - Accent5 16 3" xfId="2692"/>
    <cellStyle name="60% - Accent5 17" xfId="2693"/>
    <cellStyle name="60% - Accent5 17 2" xfId="2694"/>
    <cellStyle name="60% - Accent5 17 3" xfId="2695"/>
    <cellStyle name="60% - Accent5 18" xfId="2696"/>
    <cellStyle name="60% - Accent5 18 2" xfId="2697"/>
    <cellStyle name="60% - Accent5 18 3" xfId="2698"/>
    <cellStyle name="60% - Accent5 19" xfId="2699"/>
    <cellStyle name="60% - Accent5 19 2" xfId="2700"/>
    <cellStyle name="60% - Accent5 19 3" xfId="2701"/>
    <cellStyle name="60% - Accent5 2" xfId="2702"/>
    <cellStyle name="60% - Accent5 2 2" xfId="2703"/>
    <cellStyle name="60% - Accent5 2 3" xfId="2704"/>
    <cellStyle name="60% - Accent5 20" xfId="2705"/>
    <cellStyle name="60% - Accent5 20 2" xfId="2706"/>
    <cellStyle name="60% - Accent5 20 3" xfId="2707"/>
    <cellStyle name="60% - Accent5 21" xfId="2708"/>
    <cellStyle name="60% - Accent5 21 2" xfId="2709"/>
    <cellStyle name="60% - Accent5 21 3" xfId="2710"/>
    <cellStyle name="60% - Accent5 22" xfId="2711"/>
    <cellStyle name="60% - Accent5 22 2" xfId="2712"/>
    <cellStyle name="60% - Accent5 22 3" xfId="2713"/>
    <cellStyle name="60% - Accent5 23" xfId="2714"/>
    <cellStyle name="60% - Accent5 23 2" xfId="2715"/>
    <cellStyle name="60% - Accent5 23 3" xfId="2716"/>
    <cellStyle name="60% - Accent5 24" xfId="2717"/>
    <cellStyle name="60% - Accent5 24 2" xfId="2718"/>
    <cellStyle name="60% - Accent5 24 3" xfId="2719"/>
    <cellStyle name="60% - Accent5 25" xfId="2720"/>
    <cellStyle name="60% - Accent5 25 2" xfId="2721"/>
    <cellStyle name="60% - Accent5 25 3" xfId="2722"/>
    <cellStyle name="60% - Accent5 26" xfId="2723"/>
    <cellStyle name="60% - Accent5 26 2" xfId="2724"/>
    <cellStyle name="60% - Accent5 26 3" xfId="2725"/>
    <cellStyle name="60% - Accent5 3" xfId="2726"/>
    <cellStyle name="60% - Accent5 3 2" xfId="2727"/>
    <cellStyle name="60% - Accent5 3 3" xfId="2728"/>
    <cellStyle name="60% - Accent5 4" xfId="2729"/>
    <cellStyle name="60% - Accent5 4 2" xfId="2730"/>
    <cellStyle name="60% - Accent5 4 3" xfId="2731"/>
    <cellStyle name="60% - Accent5 5" xfId="2732"/>
    <cellStyle name="60% - Accent5 5 2" xfId="2733"/>
    <cellStyle name="60% - Accent5 5 3" xfId="2734"/>
    <cellStyle name="60% - Accent5 6" xfId="2735"/>
    <cellStyle name="60% - Accent5 6 2" xfId="2736"/>
    <cellStyle name="60% - Accent5 6 3" xfId="2737"/>
    <cellStyle name="60% - Accent5 7" xfId="2738"/>
    <cellStyle name="60% - Accent5 7 2" xfId="2739"/>
    <cellStyle name="60% - Accent5 7 3" xfId="2740"/>
    <cellStyle name="60% - Accent5 8" xfId="2741"/>
    <cellStyle name="60% - Accent5 8 2" xfId="2742"/>
    <cellStyle name="60% - Accent5 8 3" xfId="2743"/>
    <cellStyle name="60% - Accent5 9" xfId="2744"/>
    <cellStyle name="60% - Accent5 9 2" xfId="2745"/>
    <cellStyle name="60% - Accent5 9 3" xfId="2746"/>
    <cellStyle name="60% - Accent6 10" xfId="2747"/>
    <cellStyle name="60% - Accent6 10 2" xfId="2748"/>
    <cellStyle name="60% - Accent6 10 3" xfId="2749"/>
    <cellStyle name="60% - Accent6 11" xfId="2750"/>
    <cellStyle name="60% - Accent6 11 2" xfId="2751"/>
    <cellStyle name="60% - Accent6 11 3" xfId="2752"/>
    <cellStyle name="60% - Accent6 12" xfId="2753"/>
    <cellStyle name="60% - Accent6 12 2" xfId="2754"/>
    <cellStyle name="60% - Accent6 12 3" xfId="2755"/>
    <cellStyle name="60% - Accent6 13" xfId="2756"/>
    <cellStyle name="60% - Accent6 13 2" xfId="2757"/>
    <cellStyle name="60% - Accent6 13 3" xfId="2758"/>
    <cellStyle name="60% - Accent6 14" xfId="2759"/>
    <cellStyle name="60% - Accent6 14 2" xfId="2760"/>
    <cellStyle name="60% - Accent6 14 3" xfId="2761"/>
    <cellStyle name="60% - Accent6 15" xfId="2762"/>
    <cellStyle name="60% - Accent6 15 2" xfId="2763"/>
    <cellStyle name="60% - Accent6 15 3" xfId="2764"/>
    <cellStyle name="60% - Accent6 16" xfId="2765"/>
    <cellStyle name="60% - Accent6 16 2" xfId="2766"/>
    <cellStyle name="60% - Accent6 16 3" xfId="2767"/>
    <cellStyle name="60% - Accent6 17" xfId="2768"/>
    <cellStyle name="60% - Accent6 17 2" xfId="2769"/>
    <cellStyle name="60% - Accent6 17 3" xfId="2770"/>
    <cellStyle name="60% - Accent6 18" xfId="2771"/>
    <cellStyle name="60% - Accent6 18 2" xfId="2772"/>
    <cellStyle name="60% - Accent6 18 3" xfId="2773"/>
    <cellStyle name="60% - Accent6 19" xfId="2774"/>
    <cellStyle name="60% - Accent6 19 2" xfId="2775"/>
    <cellStyle name="60% - Accent6 19 3" xfId="2776"/>
    <cellStyle name="60% - Accent6 2" xfId="2777"/>
    <cellStyle name="60% - Accent6 2 2" xfId="2778"/>
    <cellStyle name="60% - Accent6 2 3" xfId="2779"/>
    <cellStyle name="60% - Accent6 20" xfId="2780"/>
    <cellStyle name="60% - Accent6 20 2" xfId="2781"/>
    <cellStyle name="60% - Accent6 20 3" xfId="2782"/>
    <cellStyle name="60% - Accent6 21" xfId="2783"/>
    <cellStyle name="60% - Accent6 21 2" xfId="2784"/>
    <cellStyle name="60% - Accent6 21 3" xfId="2785"/>
    <cellStyle name="60% - Accent6 22" xfId="2786"/>
    <cellStyle name="60% - Accent6 22 2" xfId="2787"/>
    <cellStyle name="60% - Accent6 22 3" xfId="2788"/>
    <cellStyle name="60% - Accent6 23" xfId="2789"/>
    <cellStyle name="60% - Accent6 23 2" xfId="2790"/>
    <cellStyle name="60% - Accent6 23 3" xfId="2791"/>
    <cellStyle name="60% - Accent6 24" xfId="2792"/>
    <cellStyle name="60% - Accent6 24 2" xfId="2793"/>
    <cellStyle name="60% - Accent6 24 3" xfId="2794"/>
    <cellStyle name="60% - Accent6 25" xfId="2795"/>
    <cellStyle name="60% - Accent6 25 2" xfId="2796"/>
    <cellStyle name="60% - Accent6 25 3" xfId="2797"/>
    <cellStyle name="60% - Accent6 26" xfId="2798"/>
    <cellStyle name="60% - Accent6 26 2" xfId="2799"/>
    <cellStyle name="60% - Accent6 26 3" xfId="2800"/>
    <cellStyle name="60% - Accent6 3" xfId="2801"/>
    <cellStyle name="60% - Accent6 3 2" xfId="2802"/>
    <cellStyle name="60% - Accent6 3 3" xfId="2803"/>
    <cellStyle name="60% - Accent6 4" xfId="2804"/>
    <cellStyle name="60% - Accent6 4 2" xfId="2805"/>
    <cellStyle name="60% - Accent6 4 3" xfId="2806"/>
    <cellStyle name="60% - Accent6 5" xfId="2807"/>
    <cellStyle name="60% - Accent6 5 2" xfId="2808"/>
    <cellStyle name="60% - Accent6 5 3" xfId="2809"/>
    <cellStyle name="60% - Accent6 6" xfId="2810"/>
    <cellStyle name="60% - Accent6 6 2" xfId="2811"/>
    <cellStyle name="60% - Accent6 6 3" xfId="2812"/>
    <cellStyle name="60% - Accent6 7" xfId="2813"/>
    <cellStyle name="60% - Accent6 7 2" xfId="2814"/>
    <cellStyle name="60% - Accent6 7 3" xfId="2815"/>
    <cellStyle name="60% - Accent6 8" xfId="2816"/>
    <cellStyle name="60% - Accent6 8 2" xfId="2817"/>
    <cellStyle name="60% - Accent6 8 3" xfId="2818"/>
    <cellStyle name="60% - Accent6 9" xfId="2819"/>
    <cellStyle name="60% - Accent6 9 2" xfId="2820"/>
    <cellStyle name="60% - Accent6 9 3" xfId="2821"/>
    <cellStyle name="60% - アクセント 1" xfId="2822"/>
    <cellStyle name="60% - アクセント 2" xfId="2823"/>
    <cellStyle name="60% - アクセント 3" xfId="2824"/>
    <cellStyle name="60% - アクセント 4" xfId="2825"/>
    <cellStyle name="60% - アクセント 5" xfId="2826"/>
    <cellStyle name="60% - アクセント 6" xfId="2827"/>
    <cellStyle name="60% - ส่วนที่ถูกเน้น1" xfId="2828"/>
    <cellStyle name="60% - ส่วนที่ถูกเน้น1 2" xfId="2829"/>
    <cellStyle name="60% - ส่วนที่ถูกเน้น1 3" xfId="2830"/>
    <cellStyle name="60% - ส่วนที่ถูกเน้น2" xfId="2831"/>
    <cellStyle name="60% - ส่วนที่ถูกเน้น2 2" xfId="2832"/>
    <cellStyle name="60% - ส่วนที่ถูกเน้น2 3" xfId="2833"/>
    <cellStyle name="60% - ส่วนที่ถูกเน้น3" xfId="2834"/>
    <cellStyle name="60% - ส่วนที่ถูกเน้น3 2" xfId="2835"/>
    <cellStyle name="60% - ส่วนที่ถูกเน้น3 3" xfId="2836"/>
    <cellStyle name="60% - ส่วนที่ถูกเน้น4" xfId="2837"/>
    <cellStyle name="60% - ส่วนที่ถูกเน้น4 2" xfId="2838"/>
    <cellStyle name="60% - ส่วนที่ถูกเน้น4 3" xfId="2839"/>
    <cellStyle name="60% - ส่วนที่ถูกเน้น5" xfId="2840"/>
    <cellStyle name="60% - ส่วนที่ถูกเน้น5 2" xfId="2841"/>
    <cellStyle name="60% - ส่วนที่ถูกเน้น5 3" xfId="2842"/>
    <cellStyle name="60% - ส่วนที่ถูกเน้น6" xfId="2843"/>
    <cellStyle name="60% - ส่วนที่ถูกเน้น6 2" xfId="2844"/>
    <cellStyle name="60% - ส่วนที่ถูกเน้น6 3" xfId="2845"/>
    <cellStyle name="A¨­???? [0]_2000¨?OER " xfId="2846"/>
    <cellStyle name="A¨­????_2000¨?OER " xfId="2847"/>
    <cellStyle name="A¨­￠￢￠O [0]_2000¨uOER " xfId="2848"/>
    <cellStyle name="A¨­¢¬¢Ò [0]_2000¨ùOER " xfId="2849"/>
    <cellStyle name="A¨­￠￢￠O_2000¨uOER " xfId="2850"/>
    <cellStyle name="A¨­¢¬¢Ò_2000¨ùOER " xfId="2851"/>
    <cellStyle name="Accent1 10" xfId="2852"/>
    <cellStyle name="Accent1 10 2" xfId="2853"/>
    <cellStyle name="Accent1 10 3" xfId="2854"/>
    <cellStyle name="Accent1 11" xfId="2855"/>
    <cellStyle name="Accent1 11 2" xfId="2856"/>
    <cellStyle name="Accent1 11 3" xfId="2857"/>
    <cellStyle name="Accent1 12" xfId="2858"/>
    <cellStyle name="Accent1 12 2" xfId="2859"/>
    <cellStyle name="Accent1 12 3" xfId="2860"/>
    <cellStyle name="Accent1 13" xfId="2861"/>
    <cellStyle name="Accent1 13 2" xfId="2862"/>
    <cellStyle name="Accent1 13 3" xfId="2863"/>
    <cellStyle name="Accent1 14" xfId="2864"/>
    <cellStyle name="Accent1 14 2" xfId="2865"/>
    <cellStyle name="Accent1 14 3" xfId="2866"/>
    <cellStyle name="Accent1 15" xfId="2867"/>
    <cellStyle name="Accent1 15 2" xfId="2868"/>
    <cellStyle name="Accent1 15 3" xfId="2869"/>
    <cellStyle name="Accent1 16" xfId="2870"/>
    <cellStyle name="Accent1 16 2" xfId="2871"/>
    <cellStyle name="Accent1 16 3" xfId="2872"/>
    <cellStyle name="Accent1 17" xfId="2873"/>
    <cellStyle name="Accent1 17 2" xfId="2874"/>
    <cellStyle name="Accent1 17 3" xfId="2875"/>
    <cellStyle name="Accent1 18" xfId="2876"/>
    <cellStyle name="Accent1 18 2" xfId="2877"/>
    <cellStyle name="Accent1 18 3" xfId="2878"/>
    <cellStyle name="Accent1 19" xfId="2879"/>
    <cellStyle name="Accent1 19 2" xfId="2880"/>
    <cellStyle name="Accent1 19 3" xfId="2881"/>
    <cellStyle name="Accent1 2" xfId="2882"/>
    <cellStyle name="Accent1 2 2" xfId="2883"/>
    <cellStyle name="Accent1 2 3" xfId="2884"/>
    <cellStyle name="Accent1 20" xfId="2885"/>
    <cellStyle name="Accent1 20 2" xfId="2886"/>
    <cellStyle name="Accent1 20 3" xfId="2887"/>
    <cellStyle name="Accent1 21" xfId="2888"/>
    <cellStyle name="Accent1 21 2" xfId="2889"/>
    <cellStyle name="Accent1 21 3" xfId="2890"/>
    <cellStyle name="Accent1 22" xfId="2891"/>
    <cellStyle name="Accent1 22 2" xfId="2892"/>
    <cellStyle name="Accent1 22 3" xfId="2893"/>
    <cellStyle name="Accent1 23" xfId="2894"/>
    <cellStyle name="Accent1 23 2" xfId="2895"/>
    <cellStyle name="Accent1 23 3" xfId="2896"/>
    <cellStyle name="Accent1 24" xfId="2897"/>
    <cellStyle name="Accent1 24 2" xfId="2898"/>
    <cellStyle name="Accent1 24 3" xfId="2899"/>
    <cellStyle name="Accent1 25" xfId="2900"/>
    <cellStyle name="Accent1 25 2" xfId="2901"/>
    <cellStyle name="Accent1 25 3" xfId="2902"/>
    <cellStyle name="Accent1 26" xfId="2903"/>
    <cellStyle name="Accent1 26 2" xfId="2904"/>
    <cellStyle name="Accent1 26 3" xfId="2905"/>
    <cellStyle name="Accent1 3" xfId="2906"/>
    <cellStyle name="Accent1 3 2" xfId="2907"/>
    <cellStyle name="Accent1 3 3" xfId="2908"/>
    <cellStyle name="Accent1 4" xfId="2909"/>
    <cellStyle name="Accent1 4 2" xfId="2910"/>
    <cellStyle name="Accent1 4 3" xfId="2911"/>
    <cellStyle name="Accent1 5" xfId="2912"/>
    <cellStyle name="Accent1 5 2" xfId="2913"/>
    <cellStyle name="Accent1 5 3" xfId="2914"/>
    <cellStyle name="Accent1 6" xfId="2915"/>
    <cellStyle name="Accent1 6 2" xfId="2916"/>
    <cellStyle name="Accent1 6 3" xfId="2917"/>
    <cellStyle name="Accent1 7" xfId="2918"/>
    <cellStyle name="Accent1 7 2" xfId="2919"/>
    <cellStyle name="Accent1 7 3" xfId="2920"/>
    <cellStyle name="Accent1 8" xfId="2921"/>
    <cellStyle name="Accent1 8 2" xfId="2922"/>
    <cellStyle name="Accent1 8 3" xfId="2923"/>
    <cellStyle name="Accent1 9" xfId="2924"/>
    <cellStyle name="Accent1 9 2" xfId="2925"/>
    <cellStyle name="Accent1 9 3" xfId="2926"/>
    <cellStyle name="Accent2 10" xfId="2927"/>
    <cellStyle name="Accent2 10 2" xfId="2928"/>
    <cellStyle name="Accent2 10 3" xfId="2929"/>
    <cellStyle name="Accent2 11" xfId="2930"/>
    <cellStyle name="Accent2 11 2" xfId="2931"/>
    <cellStyle name="Accent2 11 3" xfId="2932"/>
    <cellStyle name="Accent2 12" xfId="2933"/>
    <cellStyle name="Accent2 12 2" xfId="2934"/>
    <cellStyle name="Accent2 12 3" xfId="2935"/>
    <cellStyle name="Accent2 13" xfId="2936"/>
    <cellStyle name="Accent2 13 2" xfId="2937"/>
    <cellStyle name="Accent2 13 3" xfId="2938"/>
    <cellStyle name="Accent2 14" xfId="2939"/>
    <cellStyle name="Accent2 14 2" xfId="2940"/>
    <cellStyle name="Accent2 14 3" xfId="2941"/>
    <cellStyle name="Accent2 15" xfId="2942"/>
    <cellStyle name="Accent2 15 2" xfId="2943"/>
    <cellStyle name="Accent2 15 3" xfId="2944"/>
    <cellStyle name="Accent2 16" xfId="2945"/>
    <cellStyle name="Accent2 16 2" xfId="2946"/>
    <cellStyle name="Accent2 16 3" xfId="2947"/>
    <cellStyle name="Accent2 17" xfId="2948"/>
    <cellStyle name="Accent2 17 2" xfId="2949"/>
    <cellStyle name="Accent2 17 3" xfId="2950"/>
    <cellStyle name="Accent2 18" xfId="2951"/>
    <cellStyle name="Accent2 18 2" xfId="2952"/>
    <cellStyle name="Accent2 18 3" xfId="2953"/>
    <cellStyle name="Accent2 19" xfId="2954"/>
    <cellStyle name="Accent2 19 2" xfId="2955"/>
    <cellStyle name="Accent2 19 3" xfId="2956"/>
    <cellStyle name="Accent2 2" xfId="2957"/>
    <cellStyle name="Accent2 2 2" xfId="2958"/>
    <cellStyle name="Accent2 2 3" xfId="2959"/>
    <cellStyle name="Accent2 20" xfId="2960"/>
    <cellStyle name="Accent2 20 2" xfId="2961"/>
    <cellStyle name="Accent2 20 3" xfId="2962"/>
    <cellStyle name="Accent2 21" xfId="2963"/>
    <cellStyle name="Accent2 21 2" xfId="2964"/>
    <cellStyle name="Accent2 21 3" xfId="2965"/>
    <cellStyle name="Accent2 22" xfId="2966"/>
    <cellStyle name="Accent2 22 2" xfId="2967"/>
    <cellStyle name="Accent2 22 3" xfId="2968"/>
    <cellStyle name="Accent2 23" xfId="2969"/>
    <cellStyle name="Accent2 23 2" xfId="2970"/>
    <cellStyle name="Accent2 23 3" xfId="2971"/>
    <cellStyle name="Accent2 24" xfId="2972"/>
    <cellStyle name="Accent2 24 2" xfId="2973"/>
    <cellStyle name="Accent2 24 3" xfId="2974"/>
    <cellStyle name="Accent2 25" xfId="2975"/>
    <cellStyle name="Accent2 25 2" xfId="2976"/>
    <cellStyle name="Accent2 25 3" xfId="2977"/>
    <cellStyle name="Accent2 26" xfId="2978"/>
    <cellStyle name="Accent2 26 2" xfId="2979"/>
    <cellStyle name="Accent2 26 3" xfId="2980"/>
    <cellStyle name="Accent2 3" xfId="2981"/>
    <cellStyle name="Accent2 3 2" xfId="2982"/>
    <cellStyle name="Accent2 3 3" xfId="2983"/>
    <cellStyle name="Accent2 4" xfId="2984"/>
    <cellStyle name="Accent2 4 2" xfId="2985"/>
    <cellStyle name="Accent2 4 3" xfId="2986"/>
    <cellStyle name="Accent2 5" xfId="2987"/>
    <cellStyle name="Accent2 5 2" xfId="2988"/>
    <cellStyle name="Accent2 5 3" xfId="2989"/>
    <cellStyle name="Accent2 6" xfId="2990"/>
    <cellStyle name="Accent2 6 2" xfId="2991"/>
    <cellStyle name="Accent2 6 3" xfId="2992"/>
    <cellStyle name="Accent2 7" xfId="2993"/>
    <cellStyle name="Accent2 7 2" xfId="2994"/>
    <cellStyle name="Accent2 7 3" xfId="2995"/>
    <cellStyle name="Accent2 8" xfId="2996"/>
    <cellStyle name="Accent2 8 2" xfId="2997"/>
    <cellStyle name="Accent2 8 3" xfId="2998"/>
    <cellStyle name="Accent2 9" xfId="2999"/>
    <cellStyle name="Accent2 9 2" xfId="3000"/>
    <cellStyle name="Accent2 9 3" xfId="3001"/>
    <cellStyle name="Accent3 10" xfId="3002"/>
    <cellStyle name="Accent3 10 2" xfId="3003"/>
    <cellStyle name="Accent3 10 3" xfId="3004"/>
    <cellStyle name="Accent3 11" xfId="3005"/>
    <cellStyle name="Accent3 11 2" xfId="3006"/>
    <cellStyle name="Accent3 11 3" xfId="3007"/>
    <cellStyle name="Accent3 12" xfId="3008"/>
    <cellStyle name="Accent3 12 2" xfId="3009"/>
    <cellStyle name="Accent3 12 3" xfId="3010"/>
    <cellStyle name="Accent3 13" xfId="3011"/>
    <cellStyle name="Accent3 13 2" xfId="3012"/>
    <cellStyle name="Accent3 13 3" xfId="3013"/>
    <cellStyle name="Accent3 14" xfId="3014"/>
    <cellStyle name="Accent3 14 2" xfId="3015"/>
    <cellStyle name="Accent3 14 3" xfId="3016"/>
    <cellStyle name="Accent3 15" xfId="3017"/>
    <cellStyle name="Accent3 15 2" xfId="3018"/>
    <cellStyle name="Accent3 15 3" xfId="3019"/>
    <cellStyle name="Accent3 16" xfId="3020"/>
    <cellStyle name="Accent3 16 2" xfId="3021"/>
    <cellStyle name="Accent3 16 3" xfId="3022"/>
    <cellStyle name="Accent3 17" xfId="3023"/>
    <cellStyle name="Accent3 17 2" xfId="3024"/>
    <cellStyle name="Accent3 17 3" xfId="3025"/>
    <cellStyle name="Accent3 18" xfId="3026"/>
    <cellStyle name="Accent3 18 2" xfId="3027"/>
    <cellStyle name="Accent3 18 3" xfId="3028"/>
    <cellStyle name="Accent3 19" xfId="3029"/>
    <cellStyle name="Accent3 19 2" xfId="3030"/>
    <cellStyle name="Accent3 19 3" xfId="3031"/>
    <cellStyle name="Accent3 2" xfId="3032"/>
    <cellStyle name="Accent3 2 2" xfId="3033"/>
    <cellStyle name="Accent3 2 3" xfId="3034"/>
    <cellStyle name="Accent3 20" xfId="3035"/>
    <cellStyle name="Accent3 20 2" xfId="3036"/>
    <cellStyle name="Accent3 20 3" xfId="3037"/>
    <cellStyle name="Accent3 21" xfId="3038"/>
    <cellStyle name="Accent3 21 2" xfId="3039"/>
    <cellStyle name="Accent3 21 3" xfId="3040"/>
    <cellStyle name="Accent3 22" xfId="3041"/>
    <cellStyle name="Accent3 22 2" xfId="3042"/>
    <cellStyle name="Accent3 22 3" xfId="3043"/>
    <cellStyle name="Accent3 23" xfId="3044"/>
    <cellStyle name="Accent3 23 2" xfId="3045"/>
    <cellStyle name="Accent3 23 3" xfId="3046"/>
    <cellStyle name="Accent3 24" xfId="3047"/>
    <cellStyle name="Accent3 24 2" xfId="3048"/>
    <cellStyle name="Accent3 24 3" xfId="3049"/>
    <cellStyle name="Accent3 25" xfId="3050"/>
    <cellStyle name="Accent3 25 2" xfId="3051"/>
    <cellStyle name="Accent3 25 3" xfId="3052"/>
    <cellStyle name="Accent3 26" xfId="3053"/>
    <cellStyle name="Accent3 26 2" xfId="3054"/>
    <cellStyle name="Accent3 26 3" xfId="3055"/>
    <cellStyle name="Accent3 3" xfId="3056"/>
    <cellStyle name="Accent3 3 2" xfId="3057"/>
    <cellStyle name="Accent3 3 3" xfId="3058"/>
    <cellStyle name="Accent3 4" xfId="3059"/>
    <cellStyle name="Accent3 4 2" xfId="3060"/>
    <cellStyle name="Accent3 4 3" xfId="3061"/>
    <cellStyle name="Accent3 5" xfId="3062"/>
    <cellStyle name="Accent3 5 2" xfId="3063"/>
    <cellStyle name="Accent3 5 3" xfId="3064"/>
    <cellStyle name="Accent3 6" xfId="3065"/>
    <cellStyle name="Accent3 6 2" xfId="3066"/>
    <cellStyle name="Accent3 6 3" xfId="3067"/>
    <cellStyle name="Accent3 7" xfId="3068"/>
    <cellStyle name="Accent3 7 2" xfId="3069"/>
    <cellStyle name="Accent3 7 3" xfId="3070"/>
    <cellStyle name="Accent3 8" xfId="3071"/>
    <cellStyle name="Accent3 8 2" xfId="3072"/>
    <cellStyle name="Accent3 8 3" xfId="3073"/>
    <cellStyle name="Accent3 9" xfId="3074"/>
    <cellStyle name="Accent3 9 2" xfId="3075"/>
    <cellStyle name="Accent3 9 3" xfId="3076"/>
    <cellStyle name="Accent4 10" xfId="3077"/>
    <cellStyle name="Accent4 10 2" xfId="3078"/>
    <cellStyle name="Accent4 10 3" xfId="3079"/>
    <cellStyle name="Accent4 11" xfId="3080"/>
    <cellStyle name="Accent4 11 2" xfId="3081"/>
    <cellStyle name="Accent4 11 3" xfId="3082"/>
    <cellStyle name="Accent4 12" xfId="3083"/>
    <cellStyle name="Accent4 12 2" xfId="3084"/>
    <cellStyle name="Accent4 12 3" xfId="3085"/>
    <cellStyle name="Accent4 13" xfId="3086"/>
    <cellStyle name="Accent4 13 2" xfId="3087"/>
    <cellStyle name="Accent4 13 3" xfId="3088"/>
    <cellStyle name="Accent4 14" xfId="3089"/>
    <cellStyle name="Accent4 14 2" xfId="3090"/>
    <cellStyle name="Accent4 14 3" xfId="3091"/>
    <cellStyle name="Accent4 15" xfId="3092"/>
    <cellStyle name="Accent4 15 2" xfId="3093"/>
    <cellStyle name="Accent4 15 3" xfId="3094"/>
    <cellStyle name="Accent4 16" xfId="3095"/>
    <cellStyle name="Accent4 16 2" xfId="3096"/>
    <cellStyle name="Accent4 16 3" xfId="3097"/>
    <cellStyle name="Accent4 17" xfId="3098"/>
    <cellStyle name="Accent4 17 2" xfId="3099"/>
    <cellStyle name="Accent4 17 3" xfId="3100"/>
    <cellStyle name="Accent4 18" xfId="3101"/>
    <cellStyle name="Accent4 18 2" xfId="3102"/>
    <cellStyle name="Accent4 18 3" xfId="3103"/>
    <cellStyle name="Accent4 19" xfId="3104"/>
    <cellStyle name="Accent4 19 2" xfId="3105"/>
    <cellStyle name="Accent4 19 3" xfId="3106"/>
    <cellStyle name="Accent4 2" xfId="3107"/>
    <cellStyle name="Accent4 2 2" xfId="3108"/>
    <cellStyle name="Accent4 2 3" xfId="3109"/>
    <cellStyle name="Accent4 20" xfId="3110"/>
    <cellStyle name="Accent4 20 2" xfId="3111"/>
    <cellStyle name="Accent4 20 3" xfId="3112"/>
    <cellStyle name="Accent4 21" xfId="3113"/>
    <cellStyle name="Accent4 21 2" xfId="3114"/>
    <cellStyle name="Accent4 21 3" xfId="3115"/>
    <cellStyle name="Accent4 22" xfId="3116"/>
    <cellStyle name="Accent4 22 2" xfId="3117"/>
    <cellStyle name="Accent4 22 3" xfId="3118"/>
    <cellStyle name="Accent4 23" xfId="3119"/>
    <cellStyle name="Accent4 23 2" xfId="3120"/>
    <cellStyle name="Accent4 23 3" xfId="3121"/>
    <cellStyle name="Accent4 24" xfId="3122"/>
    <cellStyle name="Accent4 24 2" xfId="3123"/>
    <cellStyle name="Accent4 24 3" xfId="3124"/>
    <cellStyle name="Accent4 25" xfId="3125"/>
    <cellStyle name="Accent4 25 2" xfId="3126"/>
    <cellStyle name="Accent4 25 3" xfId="3127"/>
    <cellStyle name="Accent4 26" xfId="3128"/>
    <cellStyle name="Accent4 26 2" xfId="3129"/>
    <cellStyle name="Accent4 26 3" xfId="3130"/>
    <cellStyle name="Accent4 3" xfId="3131"/>
    <cellStyle name="Accent4 3 2" xfId="3132"/>
    <cellStyle name="Accent4 3 3" xfId="3133"/>
    <cellStyle name="Accent4 4" xfId="3134"/>
    <cellStyle name="Accent4 4 2" xfId="3135"/>
    <cellStyle name="Accent4 4 3" xfId="3136"/>
    <cellStyle name="Accent4 5" xfId="3137"/>
    <cellStyle name="Accent4 5 2" xfId="3138"/>
    <cellStyle name="Accent4 5 3" xfId="3139"/>
    <cellStyle name="Accent4 6" xfId="3140"/>
    <cellStyle name="Accent4 6 2" xfId="3141"/>
    <cellStyle name="Accent4 6 3" xfId="3142"/>
    <cellStyle name="Accent4 7" xfId="3143"/>
    <cellStyle name="Accent4 7 2" xfId="3144"/>
    <cellStyle name="Accent4 7 3" xfId="3145"/>
    <cellStyle name="Accent4 8" xfId="3146"/>
    <cellStyle name="Accent4 8 2" xfId="3147"/>
    <cellStyle name="Accent4 8 3" xfId="3148"/>
    <cellStyle name="Accent4 9" xfId="3149"/>
    <cellStyle name="Accent4 9 2" xfId="3150"/>
    <cellStyle name="Accent4 9 3" xfId="3151"/>
    <cellStyle name="Accent5 10" xfId="3152"/>
    <cellStyle name="Accent5 10 2" xfId="3153"/>
    <cellStyle name="Accent5 10 3" xfId="3154"/>
    <cellStyle name="Accent5 11" xfId="3155"/>
    <cellStyle name="Accent5 11 2" xfId="3156"/>
    <cellStyle name="Accent5 11 3" xfId="3157"/>
    <cellStyle name="Accent5 12" xfId="3158"/>
    <cellStyle name="Accent5 12 2" xfId="3159"/>
    <cellStyle name="Accent5 12 3" xfId="3160"/>
    <cellStyle name="Accent5 13" xfId="3161"/>
    <cellStyle name="Accent5 13 2" xfId="3162"/>
    <cellStyle name="Accent5 13 3" xfId="3163"/>
    <cellStyle name="Accent5 14" xfId="3164"/>
    <cellStyle name="Accent5 14 2" xfId="3165"/>
    <cellStyle name="Accent5 14 3" xfId="3166"/>
    <cellStyle name="Accent5 15" xfId="3167"/>
    <cellStyle name="Accent5 15 2" xfId="3168"/>
    <cellStyle name="Accent5 15 3" xfId="3169"/>
    <cellStyle name="Accent5 16" xfId="3170"/>
    <cellStyle name="Accent5 16 2" xfId="3171"/>
    <cellStyle name="Accent5 16 3" xfId="3172"/>
    <cellStyle name="Accent5 17" xfId="3173"/>
    <cellStyle name="Accent5 17 2" xfId="3174"/>
    <cellStyle name="Accent5 17 3" xfId="3175"/>
    <cellStyle name="Accent5 18" xfId="3176"/>
    <cellStyle name="Accent5 18 2" xfId="3177"/>
    <cellStyle name="Accent5 18 3" xfId="3178"/>
    <cellStyle name="Accent5 19" xfId="3179"/>
    <cellStyle name="Accent5 19 2" xfId="3180"/>
    <cellStyle name="Accent5 19 3" xfId="3181"/>
    <cellStyle name="Accent5 2" xfId="3182"/>
    <cellStyle name="Accent5 2 2" xfId="3183"/>
    <cellStyle name="Accent5 2 3" xfId="3184"/>
    <cellStyle name="Accent5 20" xfId="3185"/>
    <cellStyle name="Accent5 20 2" xfId="3186"/>
    <cellStyle name="Accent5 20 3" xfId="3187"/>
    <cellStyle name="Accent5 21" xfId="3188"/>
    <cellStyle name="Accent5 21 2" xfId="3189"/>
    <cellStyle name="Accent5 21 3" xfId="3190"/>
    <cellStyle name="Accent5 22" xfId="3191"/>
    <cellStyle name="Accent5 22 2" xfId="3192"/>
    <cellStyle name="Accent5 22 3" xfId="3193"/>
    <cellStyle name="Accent5 23" xfId="3194"/>
    <cellStyle name="Accent5 23 2" xfId="3195"/>
    <cellStyle name="Accent5 23 3" xfId="3196"/>
    <cellStyle name="Accent5 24" xfId="3197"/>
    <cellStyle name="Accent5 24 2" xfId="3198"/>
    <cellStyle name="Accent5 24 3" xfId="3199"/>
    <cellStyle name="Accent5 25" xfId="3200"/>
    <cellStyle name="Accent5 25 2" xfId="3201"/>
    <cellStyle name="Accent5 25 3" xfId="3202"/>
    <cellStyle name="Accent5 26" xfId="3203"/>
    <cellStyle name="Accent5 26 2" xfId="3204"/>
    <cellStyle name="Accent5 26 3" xfId="3205"/>
    <cellStyle name="Accent5 3" xfId="3206"/>
    <cellStyle name="Accent5 3 2" xfId="3207"/>
    <cellStyle name="Accent5 3 3" xfId="3208"/>
    <cellStyle name="Accent5 4" xfId="3209"/>
    <cellStyle name="Accent5 4 2" xfId="3210"/>
    <cellStyle name="Accent5 4 3" xfId="3211"/>
    <cellStyle name="Accent5 5" xfId="3212"/>
    <cellStyle name="Accent5 5 2" xfId="3213"/>
    <cellStyle name="Accent5 5 3" xfId="3214"/>
    <cellStyle name="Accent5 6" xfId="3215"/>
    <cellStyle name="Accent5 6 2" xfId="3216"/>
    <cellStyle name="Accent5 6 3" xfId="3217"/>
    <cellStyle name="Accent5 7" xfId="3218"/>
    <cellStyle name="Accent5 7 2" xfId="3219"/>
    <cellStyle name="Accent5 7 3" xfId="3220"/>
    <cellStyle name="Accent5 8" xfId="3221"/>
    <cellStyle name="Accent5 8 2" xfId="3222"/>
    <cellStyle name="Accent5 8 3" xfId="3223"/>
    <cellStyle name="Accent5 9" xfId="3224"/>
    <cellStyle name="Accent5 9 2" xfId="3225"/>
    <cellStyle name="Accent5 9 3" xfId="3226"/>
    <cellStyle name="Accent6 10" xfId="3227"/>
    <cellStyle name="Accent6 10 2" xfId="3228"/>
    <cellStyle name="Accent6 10 3" xfId="3229"/>
    <cellStyle name="Accent6 11" xfId="3230"/>
    <cellStyle name="Accent6 11 2" xfId="3231"/>
    <cellStyle name="Accent6 11 3" xfId="3232"/>
    <cellStyle name="Accent6 12" xfId="3233"/>
    <cellStyle name="Accent6 12 2" xfId="3234"/>
    <cellStyle name="Accent6 12 3" xfId="3235"/>
    <cellStyle name="Accent6 13" xfId="3236"/>
    <cellStyle name="Accent6 13 2" xfId="3237"/>
    <cellStyle name="Accent6 13 3" xfId="3238"/>
    <cellStyle name="Accent6 14" xfId="3239"/>
    <cellStyle name="Accent6 14 2" xfId="3240"/>
    <cellStyle name="Accent6 14 3" xfId="3241"/>
    <cellStyle name="Accent6 15" xfId="3242"/>
    <cellStyle name="Accent6 15 2" xfId="3243"/>
    <cellStyle name="Accent6 15 3" xfId="3244"/>
    <cellStyle name="Accent6 16" xfId="3245"/>
    <cellStyle name="Accent6 16 2" xfId="3246"/>
    <cellStyle name="Accent6 16 3" xfId="3247"/>
    <cellStyle name="Accent6 17" xfId="3248"/>
    <cellStyle name="Accent6 17 2" xfId="3249"/>
    <cellStyle name="Accent6 17 3" xfId="3250"/>
    <cellStyle name="Accent6 18" xfId="3251"/>
    <cellStyle name="Accent6 18 2" xfId="3252"/>
    <cellStyle name="Accent6 18 3" xfId="3253"/>
    <cellStyle name="Accent6 19" xfId="3254"/>
    <cellStyle name="Accent6 19 2" xfId="3255"/>
    <cellStyle name="Accent6 19 3" xfId="3256"/>
    <cellStyle name="Accent6 2" xfId="3257"/>
    <cellStyle name="Accent6 2 2" xfId="3258"/>
    <cellStyle name="Accent6 2 3" xfId="3259"/>
    <cellStyle name="Accent6 20" xfId="3260"/>
    <cellStyle name="Accent6 20 2" xfId="3261"/>
    <cellStyle name="Accent6 20 3" xfId="3262"/>
    <cellStyle name="Accent6 21" xfId="3263"/>
    <cellStyle name="Accent6 21 2" xfId="3264"/>
    <cellStyle name="Accent6 21 3" xfId="3265"/>
    <cellStyle name="Accent6 22" xfId="3266"/>
    <cellStyle name="Accent6 22 2" xfId="3267"/>
    <cellStyle name="Accent6 22 3" xfId="3268"/>
    <cellStyle name="Accent6 23" xfId="3269"/>
    <cellStyle name="Accent6 23 2" xfId="3270"/>
    <cellStyle name="Accent6 23 3" xfId="3271"/>
    <cellStyle name="Accent6 24" xfId="3272"/>
    <cellStyle name="Accent6 24 2" xfId="3273"/>
    <cellStyle name="Accent6 24 3" xfId="3274"/>
    <cellStyle name="Accent6 25" xfId="3275"/>
    <cellStyle name="Accent6 25 2" xfId="3276"/>
    <cellStyle name="Accent6 25 3" xfId="3277"/>
    <cellStyle name="Accent6 26" xfId="3278"/>
    <cellStyle name="Accent6 26 2" xfId="3279"/>
    <cellStyle name="Accent6 26 3" xfId="3280"/>
    <cellStyle name="Accent6 3" xfId="3281"/>
    <cellStyle name="Accent6 3 2" xfId="3282"/>
    <cellStyle name="Accent6 3 3" xfId="3283"/>
    <cellStyle name="Accent6 4" xfId="3284"/>
    <cellStyle name="Accent6 4 2" xfId="3285"/>
    <cellStyle name="Accent6 4 3" xfId="3286"/>
    <cellStyle name="Accent6 5" xfId="3287"/>
    <cellStyle name="Accent6 5 2" xfId="3288"/>
    <cellStyle name="Accent6 5 3" xfId="3289"/>
    <cellStyle name="Accent6 6" xfId="3290"/>
    <cellStyle name="Accent6 6 2" xfId="3291"/>
    <cellStyle name="Accent6 6 3" xfId="3292"/>
    <cellStyle name="Accent6 7" xfId="3293"/>
    <cellStyle name="Accent6 7 2" xfId="3294"/>
    <cellStyle name="Accent6 7 3" xfId="3295"/>
    <cellStyle name="Accent6 8" xfId="3296"/>
    <cellStyle name="Accent6 8 2" xfId="3297"/>
    <cellStyle name="Accent6 8 3" xfId="3298"/>
    <cellStyle name="Accent6 9" xfId="3299"/>
    <cellStyle name="Accent6 9 2" xfId="3300"/>
    <cellStyle name="Accent6 9 3" xfId="3301"/>
    <cellStyle name="AeE¡? [0]_2000¨?OER " xfId="3302"/>
    <cellStyle name="AeE¡?_2000¨?OER " xfId="3303"/>
    <cellStyle name="AeE¡© [0]_2000¨ùOER " xfId="3304"/>
    <cellStyle name="AeE¡©_2000¨ùOER " xfId="3305"/>
    <cellStyle name="AeE¡ⓒ [0]_2000¨uOER " xfId="3306"/>
    <cellStyle name="AeE¡ⓒ_2000¨uOER " xfId="3307"/>
    <cellStyle name="args.style" xfId="3308"/>
    <cellStyle name="ÄÞ¸¶ [0]_11.27(´©°è)" xfId="3309"/>
    <cellStyle name="Bad 10" xfId="3310"/>
    <cellStyle name="Bad 10 2" xfId="3311"/>
    <cellStyle name="Bad 10 3" xfId="3312"/>
    <cellStyle name="Bad 11" xfId="3313"/>
    <cellStyle name="Bad 11 2" xfId="3314"/>
    <cellStyle name="Bad 11 3" xfId="3315"/>
    <cellStyle name="Bad 12" xfId="3316"/>
    <cellStyle name="Bad 12 2" xfId="3317"/>
    <cellStyle name="Bad 12 3" xfId="3318"/>
    <cellStyle name="Bad 13" xfId="3319"/>
    <cellStyle name="Bad 13 2" xfId="3320"/>
    <cellStyle name="Bad 13 3" xfId="3321"/>
    <cellStyle name="Bad 14" xfId="3322"/>
    <cellStyle name="Bad 14 2" xfId="3323"/>
    <cellStyle name="Bad 14 3" xfId="3324"/>
    <cellStyle name="Bad 15" xfId="3325"/>
    <cellStyle name="Bad 15 2" xfId="3326"/>
    <cellStyle name="Bad 15 3" xfId="3327"/>
    <cellStyle name="Bad 16" xfId="3328"/>
    <cellStyle name="Bad 16 2" xfId="3329"/>
    <cellStyle name="Bad 16 3" xfId="3330"/>
    <cellStyle name="Bad 17" xfId="3331"/>
    <cellStyle name="Bad 17 2" xfId="3332"/>
    <cellStyle name="Bad 17 3" xfId="3333"/>
    <cellStyle name="Bad 18" xfId="3334"/>
    <cellStyle name="Bad 18 2" xfId="3335"/>
    <cellStyle name="Bad 18 3" xfId="3336"/>
    <cellStyle name="Bad 19" xfId="3337"/>
    <cellStyle name="Bad 19 2" xfId="3338"/>
    <cellStyle name="Bad 19 3" xfId="3339"/>
    <cellStyle name="Bad 2" xfId="3340"/>
    <cellStyle name="Bad 2 2" xfId="3341"/>
    <cellStyle name="Bad 2 3" xfId="3342"/>
    <cellStyle name="Bad 20" xfId="3343"/>
    <cellStyle name="Bad 20 2" xfId="3344"/>
    <cellStyle name="Bad 20 3" xfId="3345"/>
    <cellStyle name="Bad 21" xfId="3346"/>
    <cellStyle name="Bad 21 2" xfId="3347"/>
    <cellStyle name="Bad 21 3" xfId="3348"/>
    <cellStyle name="Bad 22" xfId="3349"/>
    <cellStyle name="Bad 22 2" xfId="3350"/>
    <cellStyle name="Bad 22 3" xfId="3351"/>
    <cellStyle name="Bad 23" xfId="3352"/>
    <cellStyle name="Bad 23 2" xfId="3353"/>
    <cellStyle name="Bad 23 3" xfId="3354"/>
    <cellStyle name="Bad 24" xfId="3355"/>
    <cellStyle name="Bad 24 2" xfId="3356"/>
    <cellStyle name="Bad 24 3" xfId="3357"/>
    <cellStyle name="Bad 25" xfId="3358"/>
    <cellStyle name="Bad 25 2" xfId="3359"/>
    <cellStyle name="Bad 25 3" xfId="3360"/>
    <cellStyle name="Bad 26" xfId="3361"/>
    <cellStyle name="Bad 26 2" xfId="3362"/>
    <cellStyle name="Bad 26 3" xfId="3363"/>
    <cellStyle name="Bad 3" xfId="3364"/>
    <cellStyle name="Bad 3 2" xfId="3365"/>
    <cellStyle name="Bad 3 3" xfId="3366"/>
    <cellStyle name="Bad 4" xfId="3367"/>
    <cellStyle name="Bad 4 2" xfId="3368"/>
    <cellStyle name="Bad 4 3" xfId="3369"/>
    <cellStyle name="Bad 5" xfId="3370"/>
    <cellStyle name="Bad 5 2" xfId="3371"/>
    <cellStyle name="Bad 5 3" xfId="3372"/>
    <cellStyle name="Bad 6" xfId="3373"/>
    <cellStyle name="Bad 6 2" xfId="3374"/>
    <cellStyle name="Bad 6 3" xfId="3375"/>
    <cellStyle name="Bad 7" xfId="3376"/>
    <cellStyle name="Bad 7 2" xfId="3377"/>
    <cellStyle name="Bad 7 3" xfId="3378"/>
    <cellStyle name="Bad 8" xfId="3379"/>
    <cellStyle name="Bad 8 2" xfId="3380"/>
    <cellStyle name="Bad 8 3" xfId="3381"/>
    <cellStyle name="Bad 9" xfId="3382"/>
    <cellStyle name="Bad 9 2" xfId="3383"/>
    <cellStyle name="Bad 9 3" xfId="3384"/>
    <cellStyle name="BKUP |" xfId="3385"/>
    <cellStyle name="C¡?A¨ª_2000¨?OER " xfId="3386"/>
    <cellStyle name="C¡IA¨ª_2000¨uOER " xfId="3387"/>
    <cellStyle name="C¡ÍA¨ª_2000¨ùOER " xfId="3388"/>
    <cellStyle name="C¡IA¨ª_2000¨uOER _1월채권" xfId="3389"/>
    <cellStyle name="Ç¥ÁØ_11.27(´©°è)" xfId="3390"/>
    <cellStyle name="Calc Currency (0)" xfId="3391"/>
    <cellStyle name="Calculation 10" xfId="3392"/>
    <cellStyle name="Calculation 10 2" xfId="3393"/>
    <cellStyle name="Calculation 10 2 2" xfId="3394"/>
    <cellStyle name="Calculation 10 3" xfId="3395"/>
    <cellStyle name="Calculation 10 3 2" xfId="3396"/>
    <cellStyle name="Calculation 10 4" xfId="3397"/>
    <cellStyle name="Calculation 11" xfId="3398"/>
    <cellStyle name="Calculation 11 2" xfId="3399"/>
    <cellStyle name="Calculation 11 2 2" xfId="3400"/>
    <cellStyle name="Calculation 11 3" xfId="3401"/>
    <cellStyle name="Calculation 11 3 2" xfId="3402"/>
    <cellStyle name="Calculation 11 4" xfId="3403"/>
    <cellStyle name="Calculation 12" xfId="3404"/>
    <cellStyle name="Calculation 12 2" xfId="3405"/>
    <cellStyle name="Calculation 12 2 2" xfId="3406"/>
    <cellStyle name="Calculation 12 3" xfId="3407"/>
    <cellStyle name="Calculation 12 3 2" xfId="3408"/>
    <cellStyle name="Calculation 12 4" xfId="3409"/>
    <cellStyle name="Calculation 13" xfId="3410"/>
    <cellStyle name="Calculation 13 2" xfId="3411"/>
    <cellStyle name="Calculation 13 2 2" xfId="3412"/>
    <cellStyle name="Calculation 13 3" xfId="3413"/>
    <cellStyle name="Calculation 13 3 2" xfId="3414"/>
    <cellStyle name="Calculation 13 4" xfId="3415"/>
    <cellStyle name="Calculation 14" xfId="3416"/>
    <cellStyle name="Calculation 14 2" xfId="3417"/>
    <cellStyle name="Calculation 14 2 2" xfId="3418"/>
    <cellStyle name="Calculation 14 3" xfId="3419"/>
    <cellStyle name="Calculation 14 3 2" xfId="3420"/>
    <cellStyle name="Calculation 14 4" xfId="3421"/>
    <cellStyle name="Calculation 15" xfId="3422"/>
    <cellStyle name="Calculation 15 2" xfId="3423"/>
    <cellStyle name="Calculation 15 2 2" xfId="3424"/>
    <cellStyle name="Calculation 15 3" xfId="3425"/>
    <cellStyle name="Calculation 15 3 2" xfId="3426"/>
    <cellStyle name="Calculation 15 4" xfId="3427"/>
    <cellStyle name="Calculation 16" xfId="3428"/>
    <cellStyle name="Calculation 16 2" xfId="3429"/>
    <cellStyle name="Calculation 16 2 2" xfId="3430"/>
    <cellStyle name="Calculation 16 3" xfId="3431"/>
    <cellStyle name="Calculation 16 3 2" xfId="3432"/>
    <cellStyle name="Calculation 16 4" xfId="3433"/>
    <cellStyle name="Calculation 17" xfId="3434"/>
    <cellStyle name="Calculation 17 2" xfId="3435"/>
    <cellStyle name="Calculation 17 2 2" xfId="3436"/>
    <cellStyle name="Calculation 17 3" xfId="3437"/>
    <cellStyle name="Calculation 17 3 2" xfId="3438"/>
    <cellStyle name="Calculation 17 4" xfId="3439"/>
    <cellStyle name="Calculation 18" xfId="3440"/>
    <cellStyle name="Calculation 18 2" xfId="3441"/>
    <cellStyle name="Calculation 18 2 2" xfId="3442"/>
    <cellStyle name="Calculation 18 3" xfId="3443"/>
    <cellStyle name="Calculation 18 3 2" xfId="3444"/>
    <cellStyle name="Calculation 18 4" xfId="3445"/>
    <cellStyle name="Calculation 19" xfId="3446"/>
    <cellStyle name="Calculation 19 2" xfId="3447"/>
    <cellStyle name="Calculation 19 2 2" xfId="3448"/>
    <cellStyle name="Calculation 19 3" xfId="3449"/>
    <cellStyle name="Calculation 19 3 2" xfId="3450"/>
    <cellStyle name="Calculation 19 4" xfId="3451"/>
    <cellStyle name="Calculation 2" xfId="3452"/>
    <cellStyle name="Calculation 2 2" xfId="3453"/>
    <cellStyle name="Calculation 2 2 2" xfId="3454"/>
    <cellStyle name="Calculation 2 3" xfId="3455"/>
    <cellStyle name="Calculation 2 3 2" xfId="3456"/>
    <cellStyle name="Calculation 2 4" xfId="3457"/>
    <cellStyle name="Calculation 2 4 2" xfId="3458"/>
    <cellStyle name="Calculation 2 5" xfId="3459"/>
    <cellStyle name="Calculation 2 5 2" xfId="3460"/>
    <cellStyle name="Calculation 2 6" xfId="3461"/>
    <cellStyle name="Calculation 2 6 2" xfId="3462"/>
    <cellStyle name="Calculation 2 7" xfId="3463"/>
    <cellStyle name="Calculation 20" xfId="3464"/>
    <cellStyle name="Calculation 20 2" xfId="3465"/>
    <cellStyle name="Calculation 20 2 2" xfId="3466"/>
    <cellStyle name="Calculation 20 3" xfId="3467"/>
    <cellStyle name="Calculation 20 3 2" xfId="3468"/>
    <cellStyle name="Calculation 20 4" xfId="3469"/>
    <cellStyle name="Calculation 21" xfId="3470"/>
    <cellStyle name="Calculation 21 2" xfId="3471"/>
    <cellStyle name="Calculation 21 2 2" xfId="3472"/>
    <cellStyle name="Calculation 21 3" xfId="3473"/>
    <cellStyle name="Calculation 21 3 2" xfId="3474"/>
    <cellStyle name="Calculation 21 4" xfId="3475"/>
    <cellStyle name="Calculation 22" xfId="3476"/>
    <cellStyle name="Calculation 22 2" xfId="3477"/>
    <cellStyle name="Calculation 22 2 2" xfId="3478"/>
    <cellStyle name="Calculation 22 3" xfId="3479"/>
    <cellStyle name="Calculation 22 3 2" xfId="3480"/>
    <cellStyle name="Calculation 22 4" xfId="3481"/>
    <cellStyle name="Calculation 23" xfId="3482"/>
    <cellStyle name="Calculation 23 2" xfId="3483"/>
    <cellStyle name="Calculation 23 2 2" xfId="3484"/>
    <cellStyle name="Calculation 23 3" xfId="3485"/>
    <cellStyle name="Calculation 23 3 2" xfId="3486"/>
    <cellStyle name="Calculation 23 4" xfId="3487"/>
    <cellStyle name="Calculation 24" xfId="3488"/>
    <cellStyle name="Calculation 24 2" xfId="3489"/>
    <cellStyle name="Calculation 24 2 2" xfId="3490"/>
    <cellStyle name="Calculation 24 3" xfId="3491"/>
    <cellStyle name="Calculation 24 3 2" xfId="3492"/>
    <cellStyle name="Calculation 24 4" xfId="3493"/>
    <cellStyle name="Calculation 25" xfId="3494"/>
    <cellStyle name="Calculation 25 2" xfId="3495"/>
    <cellStyle name="Calculation 25 2 2" xfId="3496"/>
    <cellStyle name="Calculation 25 3" xfId="3497"/>
    <cellStyle name="Calculation 25 3 2" xfId="3498"/>
    <cellStyle name="Calculation 25 4" xfId="3499"/>
    <cellStyle name="Calculation 26" xfId="3500"/>
    <cellStyle name="Calculation 26 2" xfId="3501"/>
    <cellStyle name="Calculation 26 2 2" xfId="3502"/>
    <cellStyle name="Calculation 26 3" xfId="3503"/>
    <cellStyle name="Calculation 26 3 2" xfId="3504"/>
    <cellStyle name="Calculation 26 4" xfId="3505"/>
    <cellStyle name="Calculation 3" xfId="3506"/>
    <cellStyle name="Calculation 3 2" xfId="3507"/>
    <cellStyle name="Calculation 3 2 2" xfId="3508"/>
    <cellStyle name="Calculation 3 3" xfId="3509"/>
    <cellStyle name="Calculation 3 3 2" xfId="3510"/>
    <cellStyle name="Calculation 3 4" xfId="3511"/>
    <cellStyle name="Calculation 3 4 2" xfId="3512"/>
    <cellStyle name="Calculation 3 5" xfId="3513"/>
    <cellStyle name="Calculation 3 5 2" xfId="3514"/>
    <cellStyle name="Calculation 3 6" xfId="3515"/>
    <cellStyle name="Calculation 3 6 2" xfId="3516"/>
    <cellStyle name="Calculation 3 7" xfId="3517"/>
    <cellStyle name="Calculation 4" xfId="3518"/>
    <cellStyle name="Calculation 4 2" xfId="3519"/>
    <cellStyle name="Calculation 4 2 2" xfId="3520"/>
    <cellStyle name="Calculation 4 3" xfId="3521"/>
    <cellStyle name="Calculation 4 3 2" xfId="3522"/>
    <cellStyle name="Calculation 4 4" xfId="3523"/>
    <cellStyle name="Calculation 5" xfId="3524"/>
    <cellStyle name="Calculation 5 2" xfId="3525"/>
    <cellStyle name="Calculation 5 2 2" xfId="3526"/>
    <cellStyle name="Calculation 5 3" xfId="3527"/>
    <cellStyle name="Calculation 5 3 2" xfId="3528"/>
    <cellStyle name="Calculation 5 4" xfId="3529"/>
    <cellStyle name="Calculation 6" xfId="3530"/>
    <cellStyle name="Calculation 6 2" xfId="3531"/>
    <cellStyle name="Calculation 6 2 2" xfId="3532"/>
    <cellStyle name="Calculation 6 3" xfId="3533"/>
    <cellStyle name="Calculation 6 3 2" xfId="3534"/>
    <cellStyle name="Calculation 6 4" xfId="3535"/>
    <cellStyle name="Calculation 7" xfId="3536"/>
    <cellStyle name="Calculation 7 2" xfId="3537"/>
    <cellStyle name="Calculation 7 2 2" xfId="3538"/>
    <cellStyle name="Calculation 7 3" xfId="3539"/>
    <cellStyle name="Calculation 7 3 2" xfId="3540"/>
    <cellStyle name="Calculation 7 4" xfId="3541"/>
    <cellStyle name="Calculation 8" xfId="3542"/>
    <cellStyle name="Calculation 8 2" xfId="3543"/>
    <cellStyle name="Calculation 8 2 2" xfId="3544"/>
    <cellStyle name="Calculation 8 3" xfId="3545"/>
    <cellStyle name="Calculation 8 3 2" xfId="3546"/>
    <cellStyle name="Calculation 8 4" xfId="3547"/>
    <cellStyle name="Calculation 9" xfId="3548"/>
    <cellStyle name="Calculation 9 2" xfId="3549"/>
    <cellStyle name="Calculation 9 2 2" xfId="3550"/>
    <cellStyle name="Calculation 9 3" xfId="3551"/>
    <cellStyle name="Calculation 9 3 2" xfId="3552"/>
    <cellStyle name="Calculation 9 4" xfId="3553"/>
    <cellStyle name="category" xfId="3554"/>
    <cellStyle name="Check Cell 10" xfId="3555"/>
    <cellStyle name="Check Cell 10 2" xfId="3556"/>
    <cellStyle name="Check Cell 10 3" xfId="3557"/>
    <cellStyle name="Check Cell 11" xfId="3558"/>
    <cellStyle name="Check Cell 11 2" xfId="3559"/>
    <cellStyle name="Check Cell 11 3" xfId="3560"/>
    <cellStyle name="Check Cell 12" xfId="3561"/>
    <cellStyle name="Check Cell 12 2" xfId="3562"/>
    <cellStyle name="Check Cell 12 3" xfId="3563"/>
    <cellStyle name="Check Cell 13" xfId="3564"/>
    <cellStyle name="Check Cell 13 2" xfId="3565"/>
    <cellStyle name="Check Cell 13 3" xfId="3566"/>
    <cellStyle name="Check Cell 14" xfId="3567"/>
    <cellStyle name="Check Cell 14 2" xfId="3568"/>
    <cellStyle name="Check Cell 14 3" xfId="3569"/>
    <cellStyle name="Check Cell 15" xfId="3570"/>
    <cellStyle name="Check Cell 15 2" xfId="3571"/>
    <cellStyle name="Check Cell 15 3" xfId="3572"/>
    <cellStyle name="Check Cell 16" xfId="3573"/>
    <cellStyle name="Check Cell 16 2" xfId="3574"/>
    <cellStyle name="Check Cell 16 3" xfId="3575"/>
    <cellStyle name="Check Cell 17" xfId="3576"/>
    <cellStyle name="Check Cell 17 2" xfId="3577"/>
    <cellStyle name="Check Cell 17 3" xfId="3578"/>
    <cellStyle name="Check Cell 18" xfId="3579"/>
    <cellStyle name="Check Cell 18 2" xfId="3580"/>
    <cellStyle name="Check Cell 18 3" xfId="3581"/>
    <cellStyle name="Check Cell 19" xfId="3582"/>
    <cellStyle name="Check Cell 19 2" xfId="3583"/>
    <cellStyle name="Check Cell 19 3" xfId="3584"/>
    <cellStyle name="Check Cell 2" xfId="3585"/>
    <cellStyle name="Check Cell 2 2" xfId="3586"/>
    <cellStyle name="Check Cell 2 3" xfId="3587"/>
    <cellStyle name="Check Cell 20" xfId="3588"/>
    <cellStyle name="Check Cell 20 2" xfId="3589"/>
    <cellStyle name="Check Cell 20 3" xfId="3590"/>
    <cellStyle name="Check Cell 21" xfId="3591"/>
    <cellStyle name="Check Cell 21 2" xfId="3592"/>
    <cellStyle name="Check Cell 21 3" xfId="3593"/>
    <cellStyle name="Check Cell 22" xfId="3594"/>
    <cellStyle name="Check Cell 22 2" xfId="3595"/>
    <cellStyle name="Check Cell 22 3" xfId="3596"/>
    <cellStyle name="Check Cell 23" xfId="3597"/>
    <cellStyle name="Check Cell 23 2" xfId="3598"/>
    <cellStyle name="Check Cell 23 3" xfId="3599"/>
    <cellStyle name="Check Cell 24" xfId="3600"/>
    <cellStyle name="Check Cell 24 2" xfId="3601"/>
    <cellStyle name="Check Cell 24 3" xfId="3602"/>
    <cellStyle name="Check Cell 25" xfId="3603"/>
    <cellStyle name="Check Cell 25 2" xfId="3604"/>
    <cellStyle name="Check Cell 25 3" xfId="3605"/>
    <cellStyle name="Check Cell 26" xfId="3606"/>
    <cellStyle name="Check Cell 26 2" xfId="3607"/>
    <cellStyle name="Check Cell 26 3" xfId="3608"/>
    <cellStyle name="Check Cell 3" xfId="3609"/>
    <cellStyle name="Check Cell 3 2" xfId="3610"/>
    <cellStyle name="Check Cell 3 3" xfId="3611"/>
    <cellStyle name="Check Cell 4" xfId="3612"/>
    <cellStyle name="Check Cell 4 2" xfId="3613"/>
    <cellStyle name="Check Cell 4 3" xfId="3614"/>
    <cellStyle name="Check Cell 5" xfId="3615"/>
    <cellStyle name="Check Cell 5 2" xfId="3616"/>
    <cellStyle name="Check Cell 5 3" xfId="3617"/>
    <cellStyle name="Check Cell 6" xfId="3618"/>
    <cellStyle name="Check Cell 6 2" xfId="3619"/>
    <cellStyle name="Check Cell 6 3" xfId="3620"/>
    <cellStyle name="Check Cell 7" xfId="3621"/>
    <cellStyle name="Check Cell 7 2" xfId="3622"/>
    <cellStyle name="Check Cell 7 3" xfId="3623"/>
    <cellStyle name="Check Cell 8" xfId="3624"/>
    <cellStyle name="Check Cell 8 2" xfId="3625"/>
    <cellStyle name="Check Cell 8 3" xfId="3626"/>
    <cellStyle name="Check Cell 9" xfId="3627"/>
    <cellStyle name="Check Cell 9 2" xfId="3628"/>
    <cellStyle name="Check Cell 9 3" xfId="3629"/>
    <cellStyle name="ColLevel_0" xfId="3630"/>
    <cellStyle name="Comma" xfId="1" builtinId="3"/>
    <cellStyle name="Comma  - Style1" xfId="3631"/>
    <cellStyle name="Comma  - Style2" xfId="3632"/>
    <cellStyle name="Comma  - Style3" xfId="3633"/>
    <cellStyle name="Comma  - Style4" xfId="3634"/>
    <cellStyle name="Comma  - Style5" xfId="3635"/>
    <cellStyle name="Comma  - Style6" xfId="3636"/>
    <cellStyle name="Comma  - Style7" xfId="3637"/>
    <cellStyle name="Comma  - Style8" xfId="3638"/>
    <cellStyle name="Comma [0] 2" xfId="3639"/>
    <cellStyle name="Comma [0] 2 2" xfId="3640"/>
    <cellStyle name="Comma [0] 2 2 2" xfId="3641"/>
    <cellStyle name="Comma [0] 2 2 2 2" xfId="3642"/>
    <cellStyle name="Comma [0] 2 2 2 2 2" xfId="3643"/>
    <cellStyle name="Comma [0] 2 2 2 2 2 2" xfId="3644"/>
    <cellStyle name="Comma [0] 2 2 2 2 2 3" xfId="3645"/>
    <cellStyle name="Comma [0] 2 2 2 2 3" xfId="3646"/>
    <cellStyle name="Comma [0] 2 2 2 2 4" xfId="3647"/>
    <cellStyle name="Comma [0] 2 2 2 3" xfId="3648"/>
    <cellStyle name="Comma [0] 2 2 2 4" xfId="3649"/>
    <cellStyle name="Comma [0] 2 2 3" xfId="3650"/>
    <cellStyle name="Comma [0] 2 2 4" xfId="3651"/>
    <cellStyle name="Comma [0] 2 2 5" xfId="3652"/>
    <cellStyle name="Comma [0] 2 3" xfId="3653"/>
    <cellStyle name="Comma [0] 2 4" xfId="3654"/>
    <cellStyle name="Comma [0] 2 5" xfId="3655"/>
    <cellStyle name="Comma [0] 2 6" xfId="3656"/>
    <cellStyle name="Comma [0] 2 7" xfId="3657"/>
    <cellStyle name="Comma [0] 2 8" xfId="3658"/>
    <cellStyle name="Comma [0] 3" xfId="3659"/>
    <cellStyle name="Comma [0] 3 2" xfId="3660"/>
    <cellStyle name="Comma [0] 3 3" xfId="3661"/>
    <cellStyle name="Comma [0] 3 4" xfId="3662"/>
    <cellStyle name="Comma [0] 3 5" xfId="3663"/>
    <cellStyle name="Comma [0] 4" xfId="3664"/>
    <cellStyle name="Comma [0] 4 2" xfId="3665"/>
    <cellStyle name="Comma [0] 5" xfId="3666"/>
    <cellStyle name="Comma 10" xfId="3"/>
    <cellStyle name="Comma 10 2" xfId="3667"/>
    <cellStyle name="Comma 10 3" xfId="3668"/>
    <cellStyle name="Comma 100" xfId="3669"/>
    <cellStyle name="Comma 100 2" xfId="3670"/>
    <cellStyle name="Comma 100 3" xfId="3671"/>
    <cellStyle name="Comma 101" xfId="3672"/>
    <cellStyle name="Comma 101 2" xfId="3673"/>
    <cellStyle name="Comma 102" xfId="3674"/>
    <cellStyle name="Comma 103" xfId="3675"/>
    <cellStyle name="Comma 104" xfId="3676"/>
    <cellStyle name="Comma 104 2" xfId="3677"/>
    <cellStyle name="Comma 105" xfId="3678"/>
    <cellStyle name="Comma 105 2" xfId="3679"/>
    <cellStyle name="Comma 105 2 2" xfId="3680"/>
    <cellStyle name="Comma 105 3" xfId="3681"/>
    <cellStyle name="Comma 106" xfId="3682"/>
    <cellStyle name="Comma 106 2" xfId="3683"/>
    <cellStyle name="Comma 107" xfId="3684"/>
    <cellStyle name="Comma 107 2" xfId="3685"/>
    <cellStyle name="Comma 108" xfId="3686"/>
    <cellStyle name="Comma 109" xfId="3687"/>
    <cellStyle name="Comma 11" xfId="3688"/>
    <cellStyle name="Comma 11 10" xfId="3689"/>
    <cellStyle name="Comma 11 2" xfId="3690"/>
    <cellStyle name="Comma 11 3" xfId="3691"/>
    <cellStyle name="Comma 11 4" xfId="3692"/>
    <cellStyle name="Comma 11 5" xfId="3693"/>
    <cellStyle name="Comma 11 6" xfId="3694"/>
    <cellStyle name="Comma 11 7" xfId="3695"/>
    <cellStyle name="Comma 11 8" xfId="3696"/>
    <cellStyle name="Comma 11 9" xfId="3697"/>
    <cellStyle name="Comma 11 9 2" xfId="3698"/>
    <cellStyle name="Comma 110" xfId="3699"/>
    <cellStyle name="Comma 12" xfId="3700"/>
    <cellStyle name="Comma 12 2" xfId="3701"/>
    <cellStyle name="Comma 12 3" xfId="3702"/>
    <cellStyle name="Comma 12 4" xfId="3703"/>
    <cellStyle name="Comma 12 5" xfId="3704"/>
    <cellStyle name="Comma 13" xfId="3705"/>
    <cellStyle name="Comma 13 2" xfId="3706"/>
    <cellStyle name="Comma 14" xfId="3707"/>
    <cellStyle name="Comma 14 10" xfId="3708"/>
    <cellStyle name="Comma 14 10 2" xfId="3709"/>
    <cellStyle name="Comma 14 2" xfId="3710"/>
    <cellStyle name="Comma 14 3" xfId="3711"/>
    <cellStyle name="Comma 14 4" xfId="3712"/>
    <cellStyle name="Comma 14 5" xfId="3713"/>
    <cellStyle name="Comma 14 6" xfId="3714"/>
    <cellStyle name="Comma 14 7" xfId="3715"/>
    <cellStyle name="Comma 14 8" xfId="3716"/>
    <cellStyle name="Comma 14 9" xfId="3717"/>
    <cellStyle name="Comma 15" xfId="3718"/>
    <cellStyle name="Comma 15 2" xfId="3719"/>
    <cellStyle name="Comma 15 3" xfId="3720"/>
    <cellStyle name="Comma 15 4" xfId="3721"/>
    <cellStyle name="Comma 16" xfId="3722"/>
    <cellStyle name="Comma 16 2" xfId="3723"/>
    <cellStyle name="Comma 16 2 2" xfId="3724"/>
    <cellStyle name="Comma 16 3" xfId="3725"/>
    <cellStyle name="Comma 16 4" xfId="3726"/>
    <cellStyle name="Comma 16 4 2" xfId="3727"/>
    <cellStyle name="Comma 16 5" xfId="3728"/>
    <cellStyle name="Comma 17" xfId="3729"/>
    <cellStyle name="Comma 17 2" xfId="3730"/>
    <cellStyle name="Comma 17 2 2" xfId="3731"/>
    <cellStyle name="Comma 17 3" xfId="3732"/>
    <cellStyle name="Comma 17 4" xfId="3733"/>
    <cellStyle name="Comma 18" xfId="3734"/>
    <cellStyle name="Comma 18 2" xfId="3735"/>
    <cellStyle name="Comma 18 3" xfId="3736"/>
    <cellStyle name="Comma 18 4" xfId="3737"/>
    <cellStyle name="Comma 19" xfId="3738"/>
    <cellStyle name="Comma 19 2" xfId="3739"/>
    <cellStyle name="Comma 19 3" xfId="3740"/>
    <cellStyle name="Comma 19 4" xfId="3741"/>
    <cellStyle name="Comma 19 4 2" xfId="3742"/>
    <cellStyle name="Comma 19 5" xfId="3743"/>
    <cellStyle name="Comma 2" xfId="3744"/>
    <cellStyle name="Comma 2 10" xfId="3745"/>
    <cellStyle name="Comma 2 11" xfId="3746"/>
    <cellStyle name="Comma 2 12" xfId="3747"/>
    <cellStyle name="Comma 2 13" xfId="3748"/>
    <cellStyle name="Comma 2 14" xfId="3749"/>
    <cellStyle name="Comma 2 14 2" xfId="3750"/>
    <cellStyle name="Comma 2 15" xfId="3751"/>
    <cellStyle name="Comma 2 16" xfId="3752"/>
    <cellStyle name="Comma 2 17" xfId="3753"/>
    <cellStyle name="Comma 2 18" xfId="3754"/>
    <cellStyle name="Comma 2 19" xfId="3755"/>
    <cellStyle name="Comma 2 2" xfId="3756"/>
    <cellStyle name="Comma 2 2 2" xfId="3757"/>
    <cellStyle name="Comma 2 2 2 2" xfId="3758"/>
    <cellStyle name="Comma 2 2 2 2 2" xfId="3759"/>
    <cellStyle name="Comma 2 2 2 2 2 2" xfId="3760"/>
    <cellStyle name="Comma 2 2 2 2 2 2 2" xfId="3761"/>
    <cellStyle name="Comma 2 2 2 2 2 2 3" xfId="3762"/>
    <cellStyle name="Comma 2 2 2 2 2 3" xfId="3763"/>
    <cellStyle name="Comma 2 2 2 2 2 4" xfId="3764"/>
    <cellStyle name="Comma 2 2 2 2 3" xfId="3765"/>
    <cellStyle name="Comma 2 2 2 2 4" xfId="3766"/>
    <cellStyle name="Comma 2 2 2 3" xfId="3767"/>
    <cellStyle name="Comma 2 2 2 4" xfId="3768"/>
    <cellStyle name="Comma 2 2 3" xfId="3769"/>
    <cellStyle name="Comma 2 2 4" xfId="3770"/>
    <cellStyle name="Comma 2 2 5" xfId="3771"/>
    <cellStyle name="Comma 2 2 6" xfId="3772"/>
    <cellStyle name="Comma 2 2 7" xfId="3773"/>
    <cellStyle name="Comma 2 2 8" xfId="3774"/>
    <cellStyle name="Comma 2 20" xfId="3775"/>
    <cellStyle name="Comma 2 21" xfId="3776"/>
    <cellStyle name="Comma 2 22" xfId="3777"/>
    <cellStyle name="Comma 2 23" xfId="3778"/>
    <cellStyle name="Comma 2 24" xfId="3779"/>
    <cellStyle name="Comma 2 25" xfId="3780"/>
    <cellStyle name="Comma 2 26" xfId="3781"/>
    <cellStyle name="Comma 2 27" xfId="3782"/>
    <cellStyle name="Comma 2 28" xfId="3783"/>
    <cellStyle name="Comma 2 29" xfId="3784"/>
    <cellStyle name="Comma 2 3" xfId="3785"/>
    <cellStyle name="Comma 2 30" xfId="3786"/>
    <cellStyle name="Comma 2 31" xfId="3787"/>
    <cellStyle name="Comma 2 32" xfId="3788"/>
    <cellStyle name="Comma 2 4" xfId="3789"/>
    <cellStyle name="Comma 2 4 2" xfId="3790"/>
    <cellStyle name="Comma 2 5" xfId="3791"/>
    <cellStyle name="Comma 2 6" xfId="3792"/>
    <cellStyle name="Comma 2 7" xfId="3793"/>
    <cellStyle name="Comma 2 8" xfId="3794"/>
    <cellStyle name="Comma 2 9" xfId="3795"/>
    <cellStyle name="Comma 2_【ﾏﾚｰｼｱ】海外責任者会議6月度0629 1200" xfId="3796"/>
    <cellStyle name="Comma 20" xfId="3797"/>
    <cellStyle name="Comma 20 2" xfId="3798"/>
    <cellStyle name="Comma 20 2 2" xfId="3799"/>
    <cellStyle name="Comma 20 3" xfId="3800"/>
    <cellStyle name="Comma 21" xfId="3801"/>
    <cellStyle name="Comma 21 2" xfId="3802"/>
    <cellStyle name="Comma 21 2 2" xfId="3803"/>
    <cellStyle name="Comma 21 3" xfId="3804"/>
    <cellStyle name="Comma 21 4" xfId="3805"/>
    <cellStyle name="Comma 21 5" xfId="3806"/>
    <cellStyle name="Comma 22" xfId="3807"/>
    <cellStyle name="Comma 22 2" xfId="3808"/>
    <cellStyle name="Comma 22 3" xfId="3809"/>
    <cellStyle name="Comma 22 4" xfId="3810"/>
    <cellStyle name="Comma 22 5" xfId="3811"/>
    <cellStyle name="Comma 22 6" xfId="3812"/>
    <cellStyle name="Comma 22 7" xfId="3813"/>
    <cellStyle name="Comma 22 8" xfId="3814"/>
    <cellStyle name="Comma 23" xfId="3815"/>
    <cellStyle name="Comma 23 2" xfId="3816"/>
    <cellStyle name="Comma 23 3" xfId="3817"/>
    <cellStyle name="Comma 24" xfId="3818"/>
    <cellStyle name="Comma 24 2" xfId="3819"/>
    <cellStyle name="Comma 24 2 2" xfId="3820"/>
    <cellStyle name="Comma 24 3" xfId="3821"/>
    <cellStyle name="Comma 25" xfId="3822"/>
    <cellStyle name="Comma 25 2" xfId="3823"/>
    <cellStyle name="Comma 25 2 2" xfId="3824"/>
    <cellStyle name="Comma 25 3" xfId="3825"/>
    <cellStyle name="Comma 25 4" xfId="3826"/>
    <cellStyle name="Comma 25 5" xfId="3827"/>
    <cellStyle name="Comma 26" xfId="3828"/>
    <cellStyle name="Comma 26 2" xfId="3829"/>
    <cellStyle name="Comma 26 3" xfId="3830"/>
    <cellStyle name="Comma 27" xfId="3831"/>
    <cellStyle name="Comma 27 2" xfId="3832"/>
    <cellStyle name="Comma 27 3" xfId="3833"/>
    <cellStyle name="Comma 28" xfId="3834"/>
    <cellStyle name="Comma 28 2" xfId="3835"/>
    <cellStyle name="Comma 28 2 2" xfId="3836"/>
    <cellStyle name="Comma 28 3" xfId="3837"/>
    <cellStyle name="Comma 29" xfId="3838"/>
    <cellStyle name="Comma 29 2" xfId="3839"/>
    <cellStyle name="Comma 29 2 2" xfId="3840"/>
    <cellStyle name="Comma 29 3" xfId="3841"/>
    <cellStyle name="Comma 3" xfId="3842"/>
    <cellStyle name="Comma 3 10" xfId="3843"/>
    <cellStyle name="Comma 3 2" xfId="3844"/>
    <cellStyle name="Comma 3 2 2" xfId="3845"/>
    <cellStyle name="Comma 3 2 2 2" xfId="3846"/>
    <cellStyle name="Comma 3 2 2 2 2" xfId="3847"/>
    <cellStyle name="Comma 3 2 2 2 2 2" xfId="3848"/>
    <cellStyle name="Comma 3 2 2 2 2 3" xfId="3849"/>
    <cellStyle name="Comma 3 2 2 2 3" xfId="3850"/>
    <cellStyle name="Comma 3 2 2 2 4" xfId="3851"/>
    <cellStyle name="Comma 3 2 2 3" xfId="3852"/>
    <cellStyle name="Comma 3 2 2 4" xfId="3853"/>
    <cellStyle name="Comma 3 2 3" xfId="3854"/>
    <cellStyle name="Comma 3 2 4" xfId="3855"/>
    <cellStyle name="Comma 3 3" xfId="3856"/>
    <cellStyle name="Comma 3 3 2" xfId="3857"/>
    <cellStyle name="Comma 3 3 2 2" xfId="3858"/>
    <cellStyle name="Comma 3 4" xfId="3859"/>
    <cellStyle name="Comma 3 5" xfId="3860"/>
    <cellStyle name="Comma 3 6" xfId="3861"/>
    <cellStyle name="Comma 3 7" xfId="3862"/>
    <cellStyle name="Comma 3 8" xfId="3863"/>
    <cellStyle name="Comma 3 9" xfId="3864"/>
    <cellStyle name="Comma 3_Summary Result" xfId="3865"/>
    <cellStyle name="Comma 30" xfId="3866"/>
    <cellStyle name="Comma 30 2" xfId="3867"/>
    <cellStyle name="Comma 30 2 2" xfId="3868"/>
    <cellStyle name="Comma 30 3" xfId="3869"/>
    <cellStyle name="Comma 31" xfId="3870"/>
    <cellStyle name="Comma 31 2" xfId="3871"/>
    <cellStyle name="Comma 31 2 2" xfId="3872"/>
    <cellStyle name="Comma 31 3" xfId="3873"/>
    <cellStyle name="Comma 32" xfId="3874"/>
    <cellStyle name="Comma 32 2" xfId="3875"/>
    <cellStyle name="Comma 32 2 2" xfId="3876"/>
    <cellStyle name="Comma 32 3" xfId="3877"/>
    <cellStyle name="Comma 33" xfId="3878"/>
    <cellStyle name="Comma 33 2" xfId="3879"/>
    <cellStyle name="Comma 33 2 2" xfId="3880"/>
    <cellStyle name="Comma 33 3" xfId="3881"/>
    <cellStyle name="Comma 34" xfId="3882"/>
    <cellStyle name="Comma 34 2" xfId="3883"/>
    <cellStyle name="Comma 34 2 2" xfId="3884"/>
    <cellStyle name="Comma 34 3" xfId="3885"/>
    <cellStyle name="Comma 35" xfId="3886"/>
    <cellStyle name="Comma 35 2" xfId="3887"/>
    <cellStyle name="Comma 35 2 2" xfId="3888"/>
    <cellStyle name="Comma 35 3" xfId="3889"/>
    <cellStyle name="Comma 36" xfId="3890"/>
    <cellStyle name="Comma 36 2" xfId="3891"/>
    <cellStyle name="Comma 36 2 2" xfId="3892"/>
    <cellStyle name="Comma 36 3" xfId="3893"/>
    <cellStyle name="Comma 37" xfId="3894"/>
    <cellStyle name="Comma 37 2" xfId="3895"/>
    <cellStyle name="Comma 37 2 2" xfId="3896"/>
    <cellStyle name="Comma 37 3" xfId="3897"/>
    <cellStyle name="Comma 38" xfId="3898"/>
    <cellStyle name="Comma 38 2" xfId="3899"/>
    <cellStyle name="Comma 38 2 2" xfId="3900"/>
    <cellStyle name="Comma 38 3" xfId="3901"/>
    <cellStyle name="Comma 39" xfId="3902"/>
    <cellStyle name="Comma 39 2" xfId="3903"/>
    <cellStyle name="Comma 39 2 2" xfId="3904"/>
    <cellStyle name="Comma 39 3" xfId="3905"/>
    <cellStyle name="Comma 4" xfId="3906"/>
    <cellStyle name="Comma 4 2" xfId="3907"/>
    <cellStyle name="Comma 4 3" xfId="3908"/>
    <cellStyle name="Comma 4 4" xfId="3909"/>
    <cellStyle name="Comma 4 5" xfId="3910"/>
    <cellStyle name="Comma 4 6" xfId="3911"/>
    <cellStyle name="Comma 4 7" xfId="3912"/>
    <cellStyle name="Comma 4_Summary Result" xfId="3913"/>
    <cellStyle name="Comma 40" xfId="3914"/>
    <cellStyle name="Comma 40 2" xfId="3915"/>
    <cellStyle name="Comma 40 2 2" xfId="3916"/>
    <cellStyle name="Comma 40 3" xfId="3917"/>
    <cellStyle name="Comma 41" xfId="3918"/>
    <cellStyle name="Comma 41 2" xfId="3919"/>
    <cellStyle name="Comma 41 2 2" xfId="3920"/>
    <cellStyle name="Comma 41 3" xfId="3921"/>
    <cellStyle name="Comma 41 4" xfId="3922"/>
    <cellStyle name="Comma 42" xfId="3923"/>
    <cellStyle name="Comma 42 2" xfId="3924"/>
    <cellStyle name="Comma 42 3" xfId="3925"/>
    <cellStyle name="Comma 42 4" xfId="3926"/>
    <cellStyle name="Comma 43" xfId="3927"/>
    <cellStyle name="Comma 44" xfId="3928"/>
    <cellStyle name="Comma 45" xfId="3929"/>
    <cellStyle name="Comma 46" xfId="3930"/>
    <cellStyle name="Comma 47" xfId="3931"/>
    <cellStyle name="Comma 48" xfId="3932"/>
    <cellStyle name="Comma 48 2" xfId="3933"/>
    <cellStyle name="Comma 48 3" xfId="3934"/>
    <cellStyle name="Comma 48 4" xfId="3935"/>
    <cellStyle name="Comma 49" xfId="3936"/>
    <cellStyle name="Comma 5" xfId="3937"/>
    <cellStyle name="Comma 5 2" xfId="3938"/>
    <cellStyle name="Comma 5 2 2" xfId="3939"/>
    <cellStyle name="Comma 5 2 3" xfId="3940"/>
    <cellStyle name="Comma 5 2 4" xfId="3941"/>
    <cellStyle name="Comma 5 2 5" xfId="3942"/>
    <cellStyle name="Comma 5 3" xfId="3943"/>
    <cellStyle name="Comma 5 4" xfId="3944"/>
    <cellStyle name="Comma 5 5" xfId="3945"/>
    <cellStyle name="Comma 5 6" xfId="3946"/>
    <cellStyle name="Comma 5 7" xfId="3947"/>
    <cellStyle name="Comma 5 8" xfId="3948"/>
    <cellStyle name="Comma 5_Bank Borrowing 201110" xfId="3949"/>
    <cellStyle name="Comma 50" xfId="3950"/>
    <cellStyle name="Comma 51" xfId="3951"/>
    <cellStyle name="Comma 52" xfId="3952"/>
    <cellStyle name="Comma 53" xfId="3953"/>
    <cellStyle name="Comma 54" xfId="3954"/>
    <cellStyle name="Comma 54 2" xfId="3955"/>
    <cellStyle name="Comma 54 3" xfId="3956"/>
    <cellStyle name="Comma 54 4" xfId="3957"/>
    <cellStyle name="Comma 55" xfId="3958"/>
    <cellStyle name="Comma 56" xfId="3959"/>
    <cellStyle name="Comma 56 2" xfId="3960"/>
    <cellStyle name="Comma 57" xfId="3961"/>
    <cellStyle name="Comma 58" xfId="3962"/>
    <cellStyle name="Comma 59" xfId="3963"/>
    <cellStyle name="Comma 6" xfId="3964"/>
    <cellStyle name="Comma 6 2" xfId="3965"/>
    <cellStyle name="Comma 6 3" xfId="3966"/>
    <cellStyle name="Comma 6 4" xfId="3967"/>
    <cellStyle name="Comma 6 5" xfId="3968"/>
    <cellStyle name="Comma 6 6" xfId="3969"/>
    <cellStyle name="Comma 60" xfId="3970"/>
    <cellStyle name="Comma 61" xfId="3971"/>
    <cellStyle name="Comma 62" xfId="3972"/>
    <cellStyle name="Comma 63" xfId="3973"/>
    <cellStyle name="Comma 64" xfId="3974"/>
    <cellStyle name="Comma 65" xfId="3975"/>
    <cellStyle name="Comma 66" xfId="3976"/>
    <cellStyle name="Comma 67" xfId="3977"/>
    <cellStyle name="Comma 68" xfId="3978"/>
    <cellStyle name="Comma 69" xfId="3979"/>
    <cellStyle name="Comma 7" xfId="3980"/>
    <cellStyle name="Comma 7 2" xfId="3981"/>
    <cellStyle name="Comma 7 3" xfId="3982"/>
    <cellStyle name="Comma 7 4" xfId="3983"/>
    <cellStyle name="Comma 7 5" xfId="3984"/>
    <cellStyle name="Comma 7 6" xfId="3985"/>
    <cellStyle name="Comma 7 7" xfId="3986"/>
    <cellStyle name="Comma 7 8" xfId="3987"/>
    <cellStyle name="Comma 7 9" xfId="3988"/>
    <cellStyle name="Comma 70" xfId="3989"/>
    <cellStyle name="Comma 71" xfId="3990"/>
    <cellStyle name="Comma 72" xfId="3991"/>
    <cellStyle name="Comma 73" xfId="3992"/>
    <cellStyle name="Comma 74" xfId="3993"/>
    <cellStyle name="Comma 75" xfId="3994"/>
    <cellStyle name="Comma 76" xfId="3995"/>
    <cellStyle name="Comma 77" xfId="3996"/>
    <cellStyle name="Comma 78" xfId="3997"/>
    <cellStyle name="Comma 79" xfId="3998"/>
    <cellStyle name="Comma 8" xfId="3999"/>
    <cellStyle name="Comma 8 2" xfId="4000"/>
    <cellStyle name="Comma 8 3" xfId="4001"/>
    <cellStyle name="Comma 8 4" xfId="4002"/>
    <cellStyle name="Comma 8 5" xfId="4003"/>
    <cellStyle name="Comma 8 6" xfId="4004"/>
    <cellStyle name="Comma 8 7" xfId="4005"/>
    <cellStyle name="Comma 8 8" xfId="4006"/>
    <cellStyle name="Comma 8 9" xfId="4007"/>
    <cellStyle name="Comma 80" xfId="4008"/>
    <cellStyle name="Comma 81" xfId="4009"/>
    <cellStyle name="Comma 82" xfId="4010"/>
    <cellStyle name="Comma 83" xfId="4011"/>
    <cellStyle name="Comma 84" xfId="4012"/>
    <cellStyle name="Comma 85" xfId="4013"/>
    <cellStyle name="Comma 86" xfId="4014"/>
    <cellStyle name="Comma 87" xfId="4015"/>
    <cellStyle name="Comma 88" xfId="4016"/>
    <cellStyle name="Comma 89" xfId="4017"/>
    <cellStyle name="Comma 9" xfId="4018"/>
    <cellStyle name="Comma 9 10" xfId="4019"/>
    <cellStyle name="Comma 9 11" xfId="4020"/>
    <cellStyle name="Comma 9 12" xfId="4021"/>
    <cellStyle name="Comma 9 13" xfId="4022"/>
    <cellStyle name="Comma 9 14" xfId="4023"/>
    <cellStyle name="Comma 9 2" xfId="4024"/>
    <cellStyle name="Comma 9 2 2" xfId="4025"/>
    <cellStyle name="Comma 9 3" xfId="4026"/>
    <cellStyle name="Comma 9 3 2" xfId="4027"/>
    <cellStyle name="Comma 9 4" xfId="4028"/>
    <cellStyle name="Comma 9 4 2" xfId="4029"/>
    <cellStyle name="Comma 9 5" xfId="4030"/>
    <cellStyle name="Comma 9 5 2" xfId="4031"/>
    <cellStyle name="Comma 9 6" xfId="4032"/>
    <cellStyle name="Comma 9 6 2" xfId="4033"/>
    <cellStyle name="Comma 9 7" xfId="4034"/>
    <cellStyle name="Comma 9 7 2" xfId="4035"/>
    <cellStyle name="Comma 9 8" xfId="4036"/>
    <cellStyle name="Comma 9 8 2" xfId="4037"/>
    <cellStyle name="Comma 9 9" xfId="4038"/>
    <cellStyle name="Comma 90" xfId="4039"/>
    <cellStyle name="Comma 91" xfId="4040"/>
    <cellStyle name="Comma 92" xfId="4041"/>
    <cellStyle name="Comma 93" xfId="4042"/>
    <cellStyle name="Comma 94" xfId="4043"/>
    <cellStyle name="Comma 95" xfId="4044"/>
    <cellStyle name="Comma 96" xfId="4045"/>
    <cellStyle name="Comma 97" xfId="4046"/>
    <cellStyle name="Comma 98" xfId="4047"/>
    <cellStyle name="Comma 99" xfId="4048"/>
    <cellStyle name="Comma h0]_MATERAL2" xfId="4049"/>
    <cellStyle name="comma zerodec" xfId="4050"/>
    <cellStyle name="command" xfId="4051"/>
    <cellStyle name="Currency [0] 2" xfId="4052"/>
    <cellStyle name="Currency 2" xfId="4053"/>
    <cellStyle name="Currency 3" xfId="4054"/>
    <cellStyle name="Currency 3 2" xfId="4055"/>
    <cellStyle name="Currency1" xfId="4056"/>
    <cellStyle name="Custom - Style8" xfId="4057"/>
    <cellStyle name="Date" xfId="4058"/>
    <cellStyle name="ddeexec" xfId="4059"/>
    <cellStyle name="Dollar (zero dec)" xfId="4060"/>
    <cellStyle name="Excel Built-in Normal" xfId="4061"/>
    <cellStyle name="Excel Built-in Normal 2" xfId="4062"/>
    <cellStyle name="Excel Built-in Normal 3" xfId="4063"/>
    <cellStyle name="Excel Built-in Normal 4" xfId="4064"/>
    <cellStyle name="Excel Built-in Percent" xfId="4065"/>
    <cellStyle name="Explanatory Text 10" xfId="4066"/>
    <cellStyle name="Explanatory Text 10 2" xfId="4067"/>
    <cellStyle name="Explanatory Text 10 3" xfId="4068"/>
    <cellStyle name="Explanatory Text 11" xfId="4069"/>
    <cellStyle name="Explanatory Text 11 2" xfId="4070"/>
    <cellStyle name="Explanatory Text 11 3" xfId="4071"/>
    <cellStyle name="Explanatory Text 12" xfId="4072"/>
    <cellStyle name="Explanatory Text 12 2" xfId="4073"/>
    <cellStyle name="Explanatory Text 12 3" xfId="4074"/>
    <cellStyle name="Explanatory Text 13" xfId="4075"/>
    <cellStyle name="Explanatory Text 13 2" xfId="4076"/>
    <cellStyle name="Explanatory Text 13 3" xfId="4077"/>
    <cellStyle name="Explanatory Text 14" xfId="4078"/>
    <cellStyle name="Explanatory Text 14 2" xfId="4079"/>
    <cellStyle name="Explanatory Text 14 3" xfId="4080"/>
    <cellStyle name="Explanatory Text 15" xfId="4081"/>
    <cellStyle name="Explanatory Text 15 2" xfId="4082"/>
    <cellStyle name="Explanatory Text 15 3" xfId="4083"/>
    <cellStyle name="Explanatory Text 16" xfId="4084"/>
    <cellStyle name="Explanatory Text 16 2" xfId="4085"/>
    <cellStyle name="Explanatory Text 16 3" xfId="4086"/>
    <cellStyle name="Explanatory Text 17" xfId="4087"/>
    <cellStyle name="Explanatory Text 17 2" xfId="4088"/>
    <cellStyle name="Explanatory Text 17 3" xfId="4089"/>
    <cellStyle name="Explanatory Text 18" xfId="4090"/>
    <cellStyle name="Explanatory Text 18 2" xfId="4091"/>
    <cellStyle name="Explanatory Text 18 3" xfId="4092"/>
    <cellStyle name="Explanatory Text 19" xfId="4093"/>
    <cellStyle name="Explanatory Text 19 2" xfId="4094"/>
    <cellStyle name="Explanatory Text 19 3" xfId="4095"/>
    <cellStyle name="Explanatory Text 2" xfId="4096"/>
    <cellStyle name="Explanatory Text 2 2" xfId="4097"/>
    <cellStyle name="Explanatory Text 2 3" xfId="4098"/>
    <cellStyle name="Explanatory Text 20" xfId="4099"/>
    <cellStyle name="Explanatory Text 20 2" xfId="4100"/>
    <cellStyle name="Explanatory Text 20 3" xfId="4101"/>
    <cellStyle name="Explanatory Text 21" xfId="4102"/>
    <cellStyle name="Explanatory Text 21 2" xfId="4103"/>
    <cellStyle name="Explanatory Text 21 3" xfId="4104"/>
    <cellStyle name="Explanatory Text 22" xfId="4105"/>
    <cellStyle name="Explanatory Text 22 2" xfId="4106"/>
    <cellStyle name="Explanatory Text 22 3" xfId="4107"/>
    <cellStyle name="Explanatory Text 23" xfId="4108"/>
    <cellStyle name="Explanatory Text 23 2" xfId="4109"/>
    <cellStyle name="Explanatory Text 23 3" xfId="4110"/>
    <cellStyle name="Explanatory Text 24" xfId="4111"/>
    <cellStyle name="Explanatory Text 24 2" xfId="4112"/>
    <cellStyle name="Explanatory Text 24 3" xfId="4113"/>
    <cellStyle name="Explanatory Text 25" xfId="4114"/>
    <cellStyle name="Explanatory Text 25 2" xfId="4115"/>
    <cellStyle name="Explanatory Text 25 3" xfId="4116"/>
    <cellStyle name="Explanatory Text 26" xfId="4117"/>
    <cellStyle name="Explanatory Text 26 2" xfId="4118"/>
    <cellStyle name="Explanatory Text 26 3" xfId="4119"/>
    <cellStyle name="Explanatory Text 3" xfId="4120"/>
    <cellStyle name="Explanatory Text 3 2" xfId="4121"/>
    <cellStyle name="Explanatory Text 3 3" xfId="4122"/>
    <cellStyle name="Explanatory Text 4" xfId="4123"/>
    <cellStyle name="Explanatory Text 4 2" xfId="4124"/>
    <cellStyle name="Explanatory Text 4 3" xfId="4125"/>
    <cellStyle name="Explanatory Text 5" xfId="4126"/>
    <cellStyle name="Explanatory Text 5 2" xfId="4127"/>
    <cellStyle name="Explanatory Text 5 3" xfId="4128"/>
    <cellStyle name="Explanatory Text 6" xfId="4129"/>
    <cellStyle name="Explanatory Text 6 2" xfId="4130"/>
    <cellStyle name="Explanatory Text 6 3" xfId="4131"/>
    <cellStyle name="Explanatory Text 7" xfId="4132"/>
    <cellStyle name="Explanatory Text 7 2" xfId="4133"/>
    <cellStyle name="Explanatory Text 7 3" xfId="4134"/>
    <cellStyle name="Explanatory Text 8" xfId="4135"/>
    <cellStyle name="Explanatory Text 8 2" xfId="4136"/>
    <cellStyle name="Explanatory Text 8 3" xfId="4137"/>
    <cellStyle name="Explanatory Text 9" xfId="4138"/>
    <cellStyle name="Explanatory Text 9 2" xfId="4139"/>
    <cellStyle name="Explanatory Text 9 3" xfId="4140"/>
    <cellStyle name="Fixed" xfId="4141"/>
    <cellStyle name="fuji" xfId="4142"/>
    <cellStyle name="GalleryPath" xfId="4143"/>
    <cellStyle name="Good 10" xfId="4144"/>
    <cellStyle name="Good 10 2" xfId="4145"/>
    <cellStyle name="Good 10 3" xfId="4146"/>
    <cellStyle name="Good 11" xfId="4147"/>
    <cellStyle name="Good 11 2" xfId="4148"/>
    <cellStyle name="Good 11 3" xfId="4149"/>
    <cellStyle name="Good 12" xfId="4150"/>
    <cellStyle name="Good 12 2" xfId="4151"/>
    <cellStyle name="Good 12 3" xfId="4152"/>
    <cellStyle name="Good 13" xfId="4153"/>
    <cellStyle name="Good 13 2" xfId="4154"/>
    <cellStyle name="Good 13 3" xfId="4155"/>
    <cellStyle name="Good 14" xfId="4156"/>
    <cellStyle name="Good 14 2" xfId="4157"/>
    <cellStyle name="Good 14 3" xfId="4158"/>
    <cellStyle name="Good 15" xfId="4159"/>
    <cellStyle name="Good 15 2" xfId="4160"/>
    <cellStyle name="Good 15 3" xfId="4161"/>
    <cellStyle name="Good 16" xfId="4162"/>
    <cellStyle name="Good 16 2" xfId="4163"/>
    <cellStyle name="Good 16 3" xfId="4164"/>
    <cellStyle name="Good 17" xfId="4165"/>
    <cellStyle name="Good 17 2" xfId="4166"/>
    <cellStyle name="Good 17 3" xfId="4167"/>
    <cellStyle name="Good 18" xfId="4168"/>
    <cellStyle name="Good 18 2" xfId="4169"/>
    <cellStyle name="Good 18 3" xfId="4170"/>
    <cellStyle name="Good 19" xfId="4171"/>
    <cellStyle name="Good 19 2" xfId="4172"/>
    <cellStyle name="Good 19 3" xfId="4173"/>
    <cellStyle name="Good 2" xfId="4174"/>
    <cellStyle name="Good 2 2" xfId="4175"/>
    <cellStyle name="Good 2 3" xfId="4176"/>
    <cellStyle name="Good 20" xfId="4177"/>
    <cellStyle name="Good 20 2" xfId="4178"/>
    <cellStyle name="Good 20 3" xfId="4179"/>
    <cellStyle name="Good 21" xfId="4180"/>
    <cellStyle name="Good 21 2" xfId="4181"/>
    <cellStyle name="Good 21 3" xfId="4182"/>
    <cellStyle name="Good 22" xfId="4183"/>
    <cellStyle name="Good 22 2" xfId="4184"/>
    <cellStyle name="Good 22 3" xfId="4185"/>
    <cellStyle name="Good 23" xfId="4186"/>
    <cellStyle name="Good 23 2" xfId="4187"/>
    <cellStyle name="Good 23 3" xfId="4188"/>
    <cellStyle name="Good 24" xfId="4189"/>
    <cellStyle name="Good 24 2" xfId="4190"/>
    <cellStyle name="Good 24 3" xfId="4191"/>
    <cellStyle name="Good 25" xfId="4192"/>
    <cellStyle name="Good 25 2" xfId="4193"/>
    <cellStyle name="Good 25 3" xfId="4194"/>
    <cellStyle name="Good 26" xfId="4195"/>
    <cellStyle name="Good 26 2" xfId="4196"/>
    <cellStyle name="Good 26 3" xfId="4197"/>
    <cellStyle name="Good 3" xfId="4198"/>
    <cellStyle name="Good 3 2" xfId="4199"/>
    <cellStyle name="Good 3 3" xfId="4200"/>
    <cellStyle name="Good 4" xfId="4201"/>
    <cellStyle name="Good 4 2" xfId="4202"/>
    <cellStyle name="Good 4 3" xfId="4203"/>
    <cellStyle name="Good 5" xfId="4204"/>
    <cellStyle name="Good 5 2" xfId="4205"/>
    <cellStyle name="Good 5 3" xfId="4206"/>
    <cellStyle name="Good 6" xfId="4207"/>
    <cellStyle name="Good 6 2" xfId="4208"/>
    <cellStyle name="Good 6 3" xfId="4209"/>
    <cellStyle name="Good 7" xfId="4210"/>
    <cellStyle name="Good 7 2" xfId="4211"/>
    <cellStyle name="Good 7 3" xfId="4212"/>
    <cellStyle name="Good 8" xfId="4213"/>
    <cellStyle name="Good 8 2" xfId="4214"/>
    <cellStyle name="Good 8 3" xfId="4215"/>
    <cellStyle name="Good 9" xfId="4216"/>
    <cellStyle name="Good 9 2" xfId="4217"/>
    <cellStyle name="Good 9 3" xfId="4218"/>
    <cellStyle name="Grey" xfId="4219"/>
    <cellStyle name="Grey 2" xfId="4220"/>
    <cellStyle name="Grey 3" xfId="4221"/>
    <cellStyle name="Grey 4" xfId="4222"/>
    <cellStyle name="Grey 5" xfId="4223"/>
    <cellStyle name="Grey 6" xfId="4224"/>
    <cellStyle name="Grey 7" xfId="4225"/>
    <cellStyle name="Grey 8" xfId="4226"/>
    <cellStyle name="Grey 9" xfId="4227"/>
    <cellStyle name="HEADER" xfId="4228"/>
    <cellStyle name="Header1" xfId="4229"/>
    <cellStyle name="Header2" xfId="4230"/>
    <cellStyle name="Header2 2" xfId="4231"/>
    <cellStyle name="Header2 3" xfId="4232"/>
    <cellStyle name="Heading 1 10" xfId="4233"/>
    <cellStyle name="Heading 1 10 2" xfId="4234"/>
    <cellStyle name="Heading 1 10 3" xfId="4235"/>
    <cellStyle name="Heading 1 11" xfId="4236"/>
    <cellStyle name="Heading 1 11 2" xfId="4237"/>
    <cellStyle name="Heading 1 11 3" xfId="4238"/>
    <cellStyle name="Heading 1 12" xfId="4239"/>
    <cellStyle name="Heading 1 12 2" xfId="4240"/>
    <cellStyle name="Heading 1 12 3" xfId="4241"/>
    <cellStyle name="Heading 1 13" xfId="4242"/>
    <cellStyle name="Heading 1 13 2" xfId="4243"/>
    <cellStyle name="Heading 1 13 3" xfId="4244"/>
    <cellStyle name="Heading 1 14" xfId="4245"/>
    <cellStyle name="Heading 1 14 2" xfId="4246"/>
    <cellStyle name="Heading 1 14 3" xfId="4247"/>
    <cellStyle name="Heading 1 15" xfId="4248"/>
    <cellStyle name="Heading 1 15 2" xfId="4249"/>
    <cellStyle name="Heading 1 15 3" xfId="4250"/>
    <cellStyle name="Heading 1 16" xfId="4251"/>
    <cellStyle name="Heading 1 16 2" xfId="4252"/>
    <cellStyle name="Heading 1 16 3" xfId="4253"/>
    <cellStyle name="Heading 1 17" xfId="4254"/>
    <cellStyle name="Heading 1 17 2" xfId="4255"/>
    <cellStyle name="Heading 1 17 3" xfId="4256"/>
    <cellStyle name="Heading 1 18" xfId="4257"/>
    <cellStyle name="Heading 1 18 2" xfId="4258"/>
    <cellStyle name="Heading 1 18 3" xfId="4259"/>
    <cellStyle name="Heading 1 19" xfId="4260"/>
    <cellStyle name="Heading 1 19 2" xfId="4261"/>
    <cellStyle name="Heading 1 19 3" xfId="4262"/>
    <cellStyle name="Heading 1 2" xfId="4263"/>
    <cellStyle name="Heading 1 2 2" xfId="4264"/>
    <cellStyle name="Heading 1 2 3" xfId="4265"/>
    <cellStyle name="Heading 1 20" xfId="4266"/>
    <cellStyle name="Heading 1 20 2" xfId="4267"/>
    <cellStyle name="Heading 1 20 3" xfId="4268"/>
    <cellStyle name="Heading 1 21" xfId="4269"/>
    <cellStyle name="Heading 1 21 2" xfId="4270"/>
    <cellStyle name="Heading 1 21 3" xfId="4271"/>
    <cellStyle name="Heading 1 22" xfId="4272"/>
    <cellStyle name="Heading 1 22 2" xfId="4273"/>
    <cellStyle name="Heading 1 22 3" xfId="4274"/>
    <cellStyle name="Heading 1 23" xfId="4275"/>
    <cellStyle name="Heading 1 23 2" xfId="4276"/>
    <cellStyle name="Heading 1 23 3" xfId="4277"/>
    <cellStyle name="Heading 1 24" xfId="4278"/>
    <cellStyle name="Heading 1 24 2" xfId="4279"/>
    <cellStyle name="Heading 1 24 3" xfId="4280"/>
    <cellStyle name="Heading 1 25" xfId="4281"/>
    <cellStyle name="Heading 1 25 2" xfId="4282"/>
    <cellStyle name="Heading 1 25 3" xfId="4283"/>
    <cellStyle name="Heading 1 26" xfId="4284"/>
    <cellStyle name="Heading 1 26 2" xfId="4285"/>
    <cellStyle name="Heading 1 26 3" xfId="4286"/>
    <cellStyle name="Heading 1 3" xfId="4287"/>
    <cellStyle name="Heading 1 3 2" xfId="4288"/>
    <cellStyle name="Heading 1 3 3" xfId="4289"/>
    <cellStyle name="Heading 1 4" xfId="4290"/>
    <cellStyle name="Heading 1 4 2" xfId="4291"/>
    <cellStyle name="Heading 1 4 3" xfId="4292"/>
    <cellStyle name="Heading 1 5" xfId="4293"/>
    <cellStyle name="Heading 1 5 2" xfId="4294"/>
    <cellStyle name="Heading 1 5 3" xfId="4295"/>
    <cellStyle name="Heading 1 6" xfId="4296"/>
    <cellStyle name="Heading 1 6 2" xfId="4297"/>
    <cellStyle name="Heading 1 6 3" xfId="4298"/>
    <cellStyle name="Heading 1 7" xfId="4299"/>
    <cellStyle name="Heading 1 7 2" xfId="4300"/>
    <cellStyle name="Heading 1 7 3" xfId="4301"/>
    <cellStyle name="Heading 1 8" xfId="4302"/>
    <cellStyle name="Heading 1 8 2" xfId="4303"/>
    <cellStyle name="Heading 1 8 3" xfId="4304"/>
    <cellStyle name="Heading 1 9" xfId="4305"/>
    <cellStyle name="Heading 1 9 2" xfId="4306"/>
    <cellStyle name="Heading 1 9 3" xfId="4307"/>
    <cellStyle name="Heading 2 10" xfId="4308"/>
    <cellStyle name="Heading 2 10 2" xfId="4309"/>
    <cellStyle name="Heading 2 10 3" xfId="4310"/>
    <cellStyle name="Heading 2 11" xfId="4311"/>
    <cellStyle name="Heading 2 11 2" xfId="4312"/>
    <cellStyle name="Heading 2 11 3" xfId="4313"/>
    <cellStyle name="Heading 2 12" xfId="4314"/>
    <cellStyle name="Heading 2 12 2" xfId="4315"/>
    <cellStyle name="Heading 2 12 3" xfId="4316"/>
    <cellStyle name="Heading 2 13" xfId="4317"/>
    <cellStyle name="Heading 2 13 2" xfId="4318"/>
    <cellStyle name="Heading 2 13 3" xfId="4319"/>
    <cellStyle name="Heading 2 14" xfId="4320"/>
    <cellStyle name="Heading 2 14 2" xfId="4321"/>
    <cellStyle name="Heading 2 14 3" xfId="4322"/>
    <cellStyle name="Heading 2 15" xfId="4323"/>
    <cellStyle name="Heading 2 15 2" xfId="4324"/>
    <cellStyle name="Heading 2 15 3" xfId="4325"/>
    <cellStyle name="Heading 2 16" xfId="4326"/>
    <cellStyle name="Heading 2 16 2" xfId="4327"/>
    <cellStyle name="Heading 2 16 3" xfId="4328"/>
    <cellStyle name="Heading 2 17" xfId="4329"/>
    <cellStyle name="Heading 2 17 2" xfId="4330"/>
    <cellStyle name="Heading 2 17 3" xfId="4331"/>
    <cellStyle name="Heading 2 18" xfId="4332"/>
    <cellStyle name="Heading 2 18 2" xfId="4333"/>
    <cellStyle name="Heading 2 18 3" xfId="4334"/>
    <cellStyle name="Heading 2 19" xfId="4335"/>
    <cellStyle name="Heading 2 19 2" xfId="4336"/>
    <cellStyle name="Heading 2 19 3" xfId="4337"/>
    <cellStyle name="Heading 2 2" xfId="4338"/>
    <cellStyle name="Heading 2 2 2" xfId="4339"/>
    <cellStyle name="Heading 2 2 3" xfId="4340"/>
    <cellStyle name="Heading 2 20" xfId="4341"/>
    <cellStyle name="Heading 2 20 2" xfId="4342"/>
    <cellStyle name="Heading 2 20 3" xfId="4343"/>
    <cellStyle name="Heading 2 21" xfId="4344"/>
    <cellStyle name="Heading 2 21 2" xfId="4345"/>
    <cellStyle name="Heading 2 21 3" xfId="4346"/>
    <cellStyle name="Heading 2 22" xfId="4347"/>
    <cellStyle name="Heading 2 22 2" xfId="4348"/>
    <cellStyle name="Heading 2 22 3" xfId="4349"/>
    <cellStyle name="Heading 2 23" xfId="4350"/>
    <cellStyle name="Heading 2 23 2" xfId="4351"/>
    <cellStyle name="Heading 2 23 3" xfId="4352"/>
    <cellStyle name="Heading 2 24" xfId="4353"/>
    <cellStyle name="Heading 2 24 2" xfId="4354"/>
    <cellStyle name="Heading 2 24 3" xfId="4355"/>
    <cellStyle name="Heading 2 25" xfId="4356"/>
    <cellStyle name="Heading 2 25 2" xfId="4357"/>
    <cellStyle name="Heading 2 25 3" xfId="4358"/>
    <cellStyle name="Heading 2 26" xfId="4359"/>
    <cellStyle name="Heading 2 26 2" xfId="4360"/>
    <cellStyle name="Heading 2 26 3" xfId="4361"/>
    <cellStyle name="Heading 2 3" xfId="4362"/>
    <cellStyle name="Heading 2 3 2" xfId="4363"/>
    <cellStyle name="Heading 2 3 3" xfId="4364"/>
    <cellStyle name="Heading 2 4" xfId="4365"/>
    <cellStyle name="Heading 2 4 2" xfId="4366"/>
    <cellStyle name="Heading 2 4 3" xfId="4367"/>
    <cellStyle name="Heading 2 5" xfId="4368"/>
    <cellStyle name="Heading 2 5 2" xfId="4369"/>
    <cellStyle name="Heading 2 5 3" xfId="4370"/>
    <cellStyle name="Heading 2 6" xfId="4371"/>
    <cellStyle name="Heading 2 6 2" xfId="4372"/>
    <cellStyle name="Heading 2 6 3" xfId="4373"/>
    <cellStyle name="Heading 2 7" xfId="4374"/>
    <cellStyle name="Heading 2 7 2" xfId="4375"/>
    <cellStyle name="Heading 2 7 3" xfId="4376"/>
    <cellStyle name="Heading 2 8" xfId="4377"/>
    <cellStyle name="Heading 2 8 2" xfId="4378"/>
    <cellStyle name="Heading 2 8 3" xfId="4379"/>
    <cellStyle name="Heading 2 9" xfId="4380"/>
    <cellStyle name="Heading 2 9 2" xfId="4381"/>
    <cellStyle name="Heading 2 9 3" xfId="4382"/>
    <cellStyle name="Heading 3 10" xfId="4383"/>
    <cellStyle name="Heading 3 10 2" xfId="4384"/>
    <cellStyle name="Heading 3 10 3" xfId="4385"/>
    <cellStyle name="Heading 3 11" xfId="4386"/>
    <cellStyle name="Heading 3 11 2" xfId="4387"/>
    <cellStyle name="Heading 3 11 3" xfId="4388"/>
    <cellStyle name="Heading 3 12" xfId="4389"/>
    <cellStyle name="Heading 3 12 2" xfId="4390"/>
    <cellStyle name="Heading 3 12 3" xfId="4391"/>
    <cellStyle name="Heading 3 13" xfId="4392"/>
    <cellStyle name="Heading 3 13 2" xfId="4393"/>
    <cellStyle name="Heading 3 13 3" xfId="4394"/>
    <cellStyle name="Heading 3 14" xfId="4395"/>
    <cellStyle name="Heading 3 14 2" xfId="4396"/>
    <cellStyle name="Heading 3 14 3" xfId="4397"/>
    <cellStyle name="Heading 3 15" xfId="4398"/>
    <cellStyle name="Heading 3 15 2" xfId="4399"/>
    <cellStyle name="Heading 3 15 3" xfId="4400"/>
    <cellStyle name="Heading 3 16" xfId="4401"/>
    <cellStyle name="Heading 3 16 2" xfId="4402"/>
    <cellStyle name="Heading 3 16 3" xfId="4403"/>
    <cellStyle name="Heading 3 17" xfId="4404"/>
    <cellStyle name="Heading 3 17 2" xfId="4405"/>
    <cellStyle name="Heading 3 17 3" xfId="4406"/>
    <cellStyle name="Heading 3 18" xfId="4407"/>
    <cellStyle name="Heading 3 18 2" xfId="4408"/>
    <cellStyle name="Heading 3 18 3" xfId="4409"/>
    <cellStyle name="Heading 3 19" xfId="4410"/>
    <cellStyle name="Heading 3 19 2" xfId="4411"/>
    <cellStyle name="Heading 3 19 3" xfId="4412"/>
    <cellStyle name="Heading 3 2" xfId="4413"/>
    <cellStyle name="Heading 3 2 2" xfId="4414"/>
    <cellStyle name="Heading 3 2 3" xfId="4415"/>
    <cellStyle name="Heading 3 20" xfId="4416"/>
    <cellStyle name="Heading 3 20 2" xfId="4417"/>
    <cellStyle name="Heading 3 20 3" xfId="4418"/>
    <cellStyle name="Heading 3 21" xfId="4419"/>
    <cellStyle name="Heading 3 21 2" xfId="4420"/>
    <cellStyle name="Heading 3 21 3" xfId="4421"/>
    <cellStyle name="Heading 3 22" xfId="4422"/>
    <cellStyle name="Heading 3 22 2" xfId="4423"/>
    <cellStyle name="Heading 3 22 3" xfId="4424"/>
    <cellStyle name="Heading 3 23" xfId="4425"/>
    <cellStyle name="Heading 3 23 2" xfId="4426"/>
    <cellStyle name="Heading 3 23 3" xfId="4427"/>
    <cellStyle name="Heading 3 24" xfId="4428"/>
    <cellStyle name="Heading 3 24 2" xfId="4429"/>
    <cellStyle name="Heading 3 24 3" xfId="4430"/>
    <cellStyle name="Heading 3 25" xfId="4431"/>
    <cellStyle name="Heading 3 25 2" xfId="4432"/>
    <cellStyle name="Heading 3 25 3" xfId="4433"/>
    <cellStyle name="Heading 3 26" xfId="4434"/>
    <cellStyle name="Heading 3 26 2" xfId="4435"/>
    <cellStyle name="Heading 3 26 3" xfId="4436"/>
    <cellStyle name="Heading 3 3" xfId="4437"/>
    <cellStyle name="Heading 3 3 2" xfId="4438"/>
    <cellStyle name="Heading 3 3 3" xfId="4439"/>
    <cellStyle name="Heading 3 4" xfId="4440"/>
    <cellStyle name="Heading 3 4 2" xfId="4441"/>
    <cellStyle name="Heading 3 4 3" xfId="4442"/>
    <cellStyle name="Heading 3 5" xfId="4443"/>
    <cellStyle name="Heading 3 5 2" xfId="4444"/>
    <cellStyle name="Heading 3 5 3" xfId="4445"/>
    <cellStyle name="Heading 3 6" xfId="4446"/>
    <cellStyle name="Heading 3 6 2" xfId="4447"/>
    <cellStyle name="Heading 3 6 3" xfId="4448"/>
    <cellStyle name="Heading 3 7" xfId="4449"/>
    <cellStyle name="Heading 3 7 2" xfId="4450"/>
    <cellStyle name="Heading 3 7 3" xfId="4451"/>
    <cellStyle name="Heading 3 8" xfId="4452"/>
    <cellStyle name="Heading 3 8 2" xfId="4453"/>
    <cellStyle name="Heading 3 8 3" xfId="4454"/>
    <cellStyle name="Heading 3 9" xfId="4455"/>
    <cellStyle name="Heading 3 9 2" xfId="4456"/>
    <cellStyle name="Heading 3 9 3" xfId="4457"/>
    <cellStyle name="Heading 4 10" xfId="4458"/>
    <cellStyle name="Heading 4 10 2" xfId="4459"/>
    <cellStyle name="Heading 4 10 3" xfId="4460"/>
    <cellStyle name="Heading 4 11" xfId="4461"/>
    <cellStyle name="Heading 4 11 2" xfId="4462"/>
    <cellStyle name="Heading 4 11 3" xfId="4463"/>
    <cellStyle name="Heading 4 12" xfId="4464"/>
    <cellStyle name="Heading 4 12 2" xfId="4465"/>
    <cellStyle name="Heading 4 12 3" xfId="4466"/>
    <cellStyle name="Heading 4 13" xfId="4467"/>
    <cellStyle name="Heading 4 13 2" xfId="4468"/>
    <cellStyle name="Heading 4 13 3" xfId="4469"/>
    <cellStyle name="Heading 4 14" xfId="4470"/>
    <cellStyle name="Heading 4 14 2" xfId="4471"/>
    <cellStyle name="Heading 4 14 3" xfId="4472"/>
    <cellStyle name="Heading 4 15" xfId="4473"/>
    <cellStyle name="Heading 4 15 2" xfId="4474"/>
    <cellStyle name="Heading 4 15 3" xfId="4475"/>
    <cellStyle name="Heading 4 16" xfId="4476"/>
    <cellStyle name="Heading 4 16 2" xfId="4477"/>
    <cellStyle name="Heading 4 16 3" xfId="4478"/>
    <cellStyle name="Heading 4 17" xfId="4479"/>
    <cellStyle name="Heading 4 17 2" xfId="4480"/>
    <cellStyle name="Heading 4 17 3" xfId="4481"/>
    <cellStyle name="Heading 4 18" xfId="4482"/>
    <cellStyle name="Heading 4 18 2" xfId="4483"/>
    <cellStyle name="Heading 4 18 3" xfId="4484"/>
    <cellStyle name="Heading 4 19" xfId="4485"/>
    <cellStyle name="Heading 4 19 2" xfId="4486"/>
    <cellStyle name="Heading 4 19 3" xfId="4487"/>
    <cellStyle name="Heading 4 2" xfId="4488"/>
    <cellStyle name="Heading 4 2 2" xfId="4489"/>
    <cellStyle name="Heading 4 2 3" xfId="4490"/>
    <cellStyle name="Heading 4 20" xfId="4491"/>
    <cellStyle name="Heading 4 20 2" xfId="4492"/>
    <cellStyle name="Heading 4 20 3" xfId="4493"/>
    <cellStyle name="Heading 4 21" xfId="4494"/>
    <cellStyle name="Heading 4 21 2" xfId="4495"/>
    <cellStyle name="Heading 4 21 3" xfId="4496"/>
    <cellStyle name="Heading 4 22" xfId="4497"/>
    <cellStyle name="Heading 4 22 2" xfId="4498"/>
    <cellStyle name="Heading 4 22 3" xfId="4499"/>
    <cellStyle name="Heading 4 23" xfId="4500"/>
    <cellStyle name="Heading 4 23 2" xfId="4501"/>
    <cellStyle name="Heading 4 23 3" xfId="4502"/>
    <cellStyle name="Heading 4 24" xfId="4503"/>
    <cellStyle name="Heading 4 24 2" xfId="4504"/>
    <cellStyle name="Heading 4 24 3" xfId="4505"/>
    <cellStyle name="Heading 4 25" xfId="4506"/>
    <cellStyle name="Heading 4 25 2" xfId="4507"/>
    <cellStyle name="Heading 4 25 3" xfId="4508"/>
    <cellStyle name="Heading 4 26" xfId="4509"/>
    <cellStyle name="Heading 4 26 2" xfId="4510"/>
    <cellStyle name="Heading 4 26 3" xfId="4511"/>
    <cellStyle name="Heading 4 3" xfId="4512"/>
    <cellStyle name="Heading 4 3 2" xfId="4513"/>
    <cellStyle name="Heading 4 3 3" xfId="4514"/>
    <cellStyle name="Heading 4 4" xfId="4515"/>
    <cellStyle name="Heading 4 4 2" xfId="4516"/>
    <cellStyle name="Heading 4 4 3" xfId="4517"/>
    <cellStyle name="Heading 4 5" xfId="4518"/>
    <cellStyle name="Heading 4 5 2" xfId="4519"/>
    <cellStyle name="Heading 4 5 3" xfId="4520"/>
    <cellStyle name="Heading 4 6" xfId="4521"/>
    <cellStyle name="Heading 4 6 2" xfId="4522"/>
    <cellStyle name="Heading 4 6 3" xfId="4523"/>
    <cellStyle name="Heading 4 7" xfId="4524"/>
    <cellStyle name="Heading 4 7 2" xfId="4525"/>
    <cellStyle name="Heading 4 7 3" xfId="4526"/>
    <cellStyle name="Heading 4 8" xfId="4527"/>
    <cellStyle name="Heading 4 8 2" xfId="4528"/>
    <cellStyle name="Heading 4 8 3" xfId="4529"/>
    <cellStyle name="Heading 4 9" xfId="4530"/>
    <cellStyle name="Heading 4 9 2" xfId="4531"/>
    <cellStyle name="Heading 4 9 3" xfId="4532"/>
    <cellStyle name="HEADING1" xfId="4533"/>
    <cellStyle name="HEADING2" xfId="4534"/>
    <cellStyle name="Hyperlink 2" xfId="4535"/>
    <cellStyle name="Hyperlink 3" xfId="4536"/>
    <cellStyle name="Input [yellow]" xfId="4537"/>
    <cellStyle name="Input [yellow] 2" xfId="4538"/>
    <cellStyle name="Input [yellow] 3" xfId="4539"/>
    <cellStyle name="Input [yellow] 4" xfId="4540"/>
    <cellStyle name="Input [yellow] 5" xfId="4541"/>
    <cellStyle name="Input [yellow] 6" xfId="4542"/>
    <cellStyle name="Input [yellow] 7" xfId="4543"/>
    <cellStyle name="Input [yellow] 8" xfId="4544"/>
    <cellStyle name="Input [yellow] 9" xfId="4545"/>
    <cellStyle name="Input 10" xfId="4546"/>
    <cellStyle name="Input 10 2" xfId="4547"/>
    <cellStyle name="Input 10 2 2" xfId="4548"/>
    <cellStyle name="Input 10 3" xfId="4549"/>
    <cellStyle name="Input 10 3 2" xfId="4550"/>
    <cellStyle name="Input 10 4" xfId="4551"/>
    <cellStyle name="Input 11" xfId="4552"/>
    <cellStyle name="Input 11 2" xfId="4553"/>
    <cellStyle name="Input 11 2 2" xfId="4554"/>
    <cellStyle name="Input 11 3" xfId="4555"/>
    <cellStyle name="Input 11 3 2" xfId="4556"/>
    <cellStyle name="Input 11 4" xfId="4557"/>
    <cellStyle name="Input 12" xfId="4558"/>
    <cellStyle name="Input 12 2" xfId="4559"/>
    <cellStyle name="Input 12 2 2" xfId="4560"/>
    <cellStyle name="Input 12 3" xfId="4561"/>
    <cellStyle name="Input 12 3 2" xfId="4562"/>
    <cellStyle name="Input 12 4" xfId="4563"/>
    <cellStyle name="Input 13" xfId="4564"/>
    <cellStyle name="Input 13 2" xfId="4565"/>
    <cellStyle name="Input 13 2 2" xfId="4566"/>
    <cellStyle name="Input 13 3" xfId="4567"/>
    <cellStyle name="Input 13 3 2" xfId="4568"/>
    <cellStyle name="Input 13 4" xfId="4569"/>
    <cellStyle name="Input 14" xfId="4570"/>
    <cellStyle name="Input 14 2" xfId="4571"/>
    <cellStyle name="Input 14 2 2" xfId="4572"/>
    <cellStyle name="Input 14 3" xfId="4573"/>
    <cellStyle name="Input 14 3 2" xfId="4574"/>
    <cellStyle name="Input 14 4" xfId="4575"/>
    <cellStyle name="Input 15" xfId="4576"/>
    <cellStyle name="Input 15 2" xfId="4577"/>
    <cellStyle name="Input 15 2 2" xfId="4578"/>
    <cellStyle name="Input 15 3" xfId="4579"/>
    <cellStyle name="Input 15 3 2" xfId="4580"/>
    <cellStyle name="Input 15 4" xfId="4581"/>
    <cellStyle name="Input 16" xfId="4582"/>
    <cellStyle name="Input 16 2" xfId="4583"/>
    <cellStyle name="Input 16 2 2" xfId="4584"/>
    <cellStyle name="Input 16 3" xfId="4585"/>
    <cellStyle name="Input 16 3 2" xfId="4586"/>
    <cellStyle name="Input 16 4" xfId="4587"/>
    <cellStyle name="Input 17" xfId="4588"/>
    <cellStyle name="Input 17 2" xfId="4589"/>
    <cellStyle name="Input 17 2 2" xfId="4590"/>
    <cellStyle name="Input 17 3" xfId="4591"/>
    <cellStyle name="Input 17 3 2" xfId="4592"/>
    <cellStyle name="Input 17 4" xfId="4593"/>
    <cellStyle name="Input 18" xfId="4594"/>
    <cellStyle name="Input 18 2" xfId="4595"/>
    <cellStyle name="Input 18 2 2" xfId="4596"/>
    <cellStyle name="Input 18 3" xfId="4597"/>
    <cellStyle name="Input 18 3 2" xfId="4598"/>
    <cellStyle name="Input 18 4" xfId="4599"/>
    <cellStyle name="Input 19" xfId="4600"/>
    <cellStyle name="Input 19 2" xfId="4601"/>
    <cellStyle name="Input 19 2 2" xfId="4602"/>
    <cellStyle name="Input 19 3" xfId="4603"/>
    <cellStyle name="Input 19 3 2" xfId="4604"/>
    <cellStyle name="Input 19 4" xfId="4605"/>
    <cellStyle name="Input 2" xfId="4606"/>
    <cellStyle name="Input 2 2" xfId="4607"/>
    <cellStyle name="Input 2 2 2" xfId="4608"/>
    <cellStyle name="Input 2 3" xfId="4609"/>
    <cellStyle name="Input 2 3 2" xfId="4610"/>
    <cellStyle name="Input 2 4" xfId="4611"/>
    <cellStyle name="Input 2 4 2" xfId="4612"/>
    <cellStyle name="Input 2 5" xfId="4613"/>
    <cellStyle name="Input 2 5 2" xfId="4614"/>
    <cellStyle name="Input 2 6" xfId="4615"/>
    <cellStyle name="Input 2 6 2" xfId="4616"/>
    <cellStyle name="Input 2 7" xfId="4617"/>
    <cellStyle name="Input 20" xfId="4618"/>
    <cellStyle name="Input 20 2" xfId="4619"/>
    <cellStyle name="Input 20 2 2" xfId="4620"/>
    <cellStyle name="Input 20 3" xfId="4621"/>
    <cellStyle name="Input 20 3 2" xfId="4622"/>
    <cellStyle name="Input 20 4" xfId="4623"/>
    <cellStyle name="Input 21" xfId="4624"/>
    <cellStyle name="Input 21 2" xfId="4625"/>
    <cellStyle name="Input 21 2 2" xfId="4626"/>
    <cellStyle name="Input 21 3" xfId="4627"/>
    <cellStyle name="Input 21 3 2" xfId="4628"/>
    <cellStyle name="Input 21 4" xfId="4629"/>
    <cellStyle name="Input 22" xfId="4630"/>
    <cellStyle name="Input 22 2" xfId="4631"/>
    <cellStyle name="Input 22 2 2" xfId="4632"/>
    <cellStyle name="Input 22 3" xfId="4633"/>
    <cellStyle name="Input 22 3 2" xfId="4634"/>
    <cellStyle name="Input 22 4" xfId="4635"/>
    <cellStyle name="Input 23" xfId="4636"/>
    <cellStyle name="Input 23 2" xfId="4637"/>
    <cellStyle name="Input 23 2 2" xfId="4638"/>
    <cellStyle name="Input 23 3" xfId="4639"/>
    <cellStyle name="Input 23 3 2" xfId="4640"/>
    <cellStyle name="Input 23 4" xfId="4641"/>
    <cellStyle name="Input 24" xfId="4642"/>
    <cellStyle name="Input 24 2" xfId="4643"/>
    <cellStyle name="Input 24 2 2" xfId="4644"/>
    <cellStyle name="Input 24 3" xfId="4645"/>
    <cellStyle name="Input 24 3 2" xfId="4646"/>
    <cellStyle name="Input 24 4" xfId="4647"/>
    <cellStyle name="Input 25" xfId="4648"/>
    <cellStyle name="Input 25 2" xfId="4649"/>
    <cellStyle name="Input 25 2 2" xfId="4650"/>
    <cellStyle name="Input 25 3" xfId="4651"/>
    <cellStyle name="Input 25 3 2" xfId="4652"/>
    <cellStyle name="Input 25 4" xfId="4653"/>
    <cellStyle name="Input 26" xfId="4654"/>
    <cellStyle name="Input 26 2" xfId="4655"/>
    <cellStyle name="Input 26 2 2" xfId="4656"/>
    <cellStyle name="Input 26 3" xfId="4657"/>
    <cellStyle name="Input 26 3 2" xfId="4658"/>
    <cellStyle name="Input 26 4" xfId="4659"/>
    <cellStyle name="Input 3" xfId="4660"/>
    <cellStyle name="Input 3 2" xfId="4661"/>
    <cellStyle name="Input 3 2 2" xfId="4662"/>
    <cellStyle name="Input 3 3" xfId="4663"/>
    <cellStyle name="Input 3 3 2" xfId="4664"/>
    <cellStyle name="Input 3 4" xfId="4665"/>
    <cellStyle name="Input 3 4 2" xfId="4666"/>
    <cellStyle name="Input 3 5" xfId="4667"/>
    <cellStyle name="Input 3 5 2" xfId="4668"/>
    <cellStyle name="Input 3 6" xfId="4669"/>
    <cellStyle name="Input 3 6 2" xfId="4670"/>
    <cellStyle name="Input 3 7" xfId="4671"/>
    <cellStyle name="Input 4" xfId="4672"/>
    <cellStyle name="Input 4 2" xfId="4673"/>
    <cellStyle name="Input 4 2 2" xfId="4674"/>
    <cellStyle name="Input 4 3" xfId="4675"/>
    <cellStyle name="Input 4 3 2" xfId="4676"/>
    <cellStyle name="Input 4 4" xfId="4677"/>
    <cellStyle name="Input 5" xfId="4678"/>
    <cellStyle name="Input 5 2" xfId="4679"/>
    <cellStyle name="Input 5 2 2" xfId="4680"/>
    <cellStyle name="Input 5 3" xfId="4681"/>
    <cellStyle name="Input 5 3 2" xfId="4682"/>
    <cellStyle name="Input 5 4" xfId="4683"/>
    <cellStyle name="Input 6" xfId="4684"/>
    <cellStyle name="Input 6 2" xfId="4685"/>
    <cellStyle name="Input 6 2 2" xfId="4686"/>
    <cellStyle name="Input 6 3" xfId="4687"/>
    <cellStyle name="Input 6 3 2" xfId="4688"/>
    <cellStyle name="Input 6 4" xfId="4689"/>
    <cellStyle name="Input 7" xfId="4690"/>
    <cellStyle name="Input 7 2" xfId="4691"/>
    <cellStyle name="Input 7 2 2" xfId="4692"/>
    <cellStyle name="Input 7 3" xfId="4693"/>
    <cellStyle name="Input 7 3 2" xfId="4694"/>
    <cellStyle name="Input 7 4" xfId="4695"/>
    <cellStyle name="Input 8" xfId="4696"/>
    <cellStyle name="Input 8 2" xfId="4697"/>
    <cellStyle name="Input 8 2 2" xfId="4698"/>
    <cellStyle name="Input 8 3" xfId="4699"/>
    <cellStyle name="Input 8 3 2" xfId="4700"/>
    <cellStyle name="Input 8 4" xfId="4701"/>
    <cellStyle name="Input 9" xfId="4702"/>
    <cellStyle name="Input 9 2" xfId="4703"/>
    <cellStyle name="Input 9 2 2" xfId="4704"/>
    <cellStyle name="Input 9 3" xfId="4705"/>
    <cellStyle name="Input 9 3 2" xfId="4706"/>
    <cellStyle name="Input 9 4" xfId="4707"/>
    <cellStyle name="KWE標準" xfId="4708"/>
    <cellStyle name="lcp" xfId="4709"/>
    <cellStyle name="Linked Cell 10" xfId="4710"/>
    <cellStyle name="Linked Cell 10 2" xfId="4711"/>
    <cellStyle name="Linked Cell 10 3" xfId="4712"/>
    <cellStyle name="Linked Cell 11" xfId="4713"/>
    <cellStyle name="Linked Cell 11 2" xfId="4714"/>
    <cellStyle name="Linked Cell 11 3" xfId="4715"/>
    <cellStyle name="Linked Cell 12" xfId="4716"/>
    <cellStyle name="Linked Cell 12 2" xfId="4717"/>
    <cellStyle name="Linked Cell 12 3" xfId="4718"/>
    <cellStyle name="Linked Cell 13" xfId="4719"/>
    <cellStyle name="Linked Cell 13 2" xfId="4720"/>
    <cellStyle name="Linked Cell 13 3" xfId="4721"/>
    <cellStyle name="Linked Cell 14" xfId="4722"/>
    <cellStyle name="Linked Cell 14 2" xfId="4723"/>
    <cellStyle name="Linked Cell 14 3" xfId="4724"/>
    <cellStyle name="Linked Cell 15" xfId="4725"/>
    <cellStyle name="Linked Cell 15 2" xfId="4726"/>
    <cellStyle name="Linked Cell 15 3" xfId="4727"/>
    <cellStyle name="Linked Cell 16" xfId="4728"/>
    <cellStyle name="Linked Cell 16 2" xfId="4729"/>
    <cellStyle name="Linked Cell 16 3" xfId="4730"/>
    <cellStyle name="Linked Cell 17" xfId="4731"/>
    <cellStyle name="Linked Cell 17 2" xfId="4732"/>
    <cellStyle name="Linked Cell 17 3" xfId="4733"/>
    <cellStyle name="Linked Cell 18" xfId="4734"/>
    <cellStyle name="Linked Cell 18 2" xfId="4735"/>
    <cellStyle name="Linked Cell 18 3" xfId="4736"/>
    <cellStyle name="Linked Cell 19" xfId="4737"/>
    <cellStyle name="Linked Cell 19 2" xfId="4738"/>
    <cellStyle name="Linked Cell 19 3" xfId="4739"/>
    <cellStyle name="Linked Cell 2" xfId="4740"/>
    <cellStyle name="Linked Cell 2 2" xfId="4741"/>
    <cellStyle name="Linked Cell 2 3" xfId="4742"/>
    <cellStyle name="Linked Cell 20" xfId="4743"/>
    <cellStyle name="Linked Cell 20 2" xfId="4744"/>
    <cellStyle name="Linked Cell 20 3" xfId="4745"/>
    <cellStyle name="Linked Cell 21" xfId="4746"/>
    <cellStyle name="Linked Cell 21 2" xfId="4747"/>
    <cellStyle name="Linked Cell 21 3" xfId="4748"/>
    <cellStyle name="Linked Cell 22" xfId="4749"/>
    <cellStyle name="Linked Cell 22 2" xfId="4750"/>
    <cellStyle name="Linked Cell 22 3" xfId="4751"/>
    <cellStyle name="Linked Cell 23" xfId="4752"/>
    <cellStyle name="Linked Cell 23 2" xfId="4753"/>
    <cellStyle name="Linked Cell 23 3" xfId="4754"/>
    <cellStyle name="Linked Cell 24" xfId="4755"/>
    <cellStyle name="Linked Cell 24 2" xfId="4756"/>
    <cellStyle name="Linked Cell 24 3" xfId="4757"/>
    <cellStyle name="Linked Cell 25" xfId="4758"/>
    <cellStyle name="Linked Cell 25 2" xfId="4759"/>
    <cellStyle name="Linked Cell 25 3" xfId="4760"/>
    <cellStyle name="Linked Cell 26" xfId="4761"/>
    <cellStyle name="Linked Cell 26 2" xfId="4762"/>
    <cellStyle name="Linked Cell 26 3" xfId="4763"/>
    <cellStyle name="Linked Cell 3" xfId="4764"/>
    <cellStyle name="Linked Cell 3 2" xfId="4765"/>
    <cellStyle name="Linked Cell 3 3" xfId="4766"/>
    <cellStyle name="Linked Cell 4" xfId="4767"/>
    <cellStyle name="Linked Cell 4 2" xfId="4768"/>
    <cellStyle name="Linked Cell 4 3" xfId="4769"/>
    <cellStyle name="Linked Cell 5" xfId="4770"/>
    <cellStyle name="Linked Cell 5 2" xfId="4771"/>
    <cellStyle name="Linked Cell 5 3" xfId="4772"/>
    <cellStyle name="Linked Cell 6" xfId="4773"/>
    <cellStyle name="Linked Cell 6 2" xfId="4774"/>
    <cellStyle name="Linked Cell 6 3" xfId="4775"/>
    <cellStyle name="Linked Cell 7" xfId="4776"/>
    <cellStyle name="Linked Cell 7 2" xfId="4777"/>
    <cellStyle name="Linked Cell 7 3" xfId="4778"/>
    <cellStyle name="Linked Cell 8" xfId="4779"/>
    <cellStyle name="Linked Cell 8 2" xfId="4780"/>
    <cellStyle name="Linked Cell 8 3" xfId="4781"/>
    <cellStyle name="Linked Cell 9" xfId="4782"/>
    <cellStyle name="Linked Cell 9 2" xfId="4783"/>
    <cellStyle name="Linked Cell 9 3" xfId="4784"/>
    <cellStyle name="Microsoft Excel ｸﾞﾗﾌ" xfId="4785"/>
    <cellStyle name="Microsoft Excel ｼｰﾄ" xfId="4786"/>
    <cellStyle name="Milliers [0]_AR1194" xfId="4787"/>
    <cellStyle name="Milliers_AR1194" xfId="4788"/>
    <cellStyle name="Model" xfId="4789"/>
    <cellStyle name="Mon騁aire [0]_AR1194" xfId="4790"/>
    <cellStyle name="Mon騁aire_AR1194" xfId="4791"/>
    <cellStyle name="ms明朝9" xfId="4792"/>
    <cellStyle name="Neutral 10" xfId="4793"/>
    <cellStyle name="Neutral 10 2" xfId="4794"/>
    <cellStyle name="Neutral 10 3" xfId="4795"/>
    <cellStyle name="Neutral 11" xfId="4796"/>
    <cellStyle name="Neutral 11 2" xfId="4797"/>
    <cellStyle name="Neutral 11 3" xfId="4798"/>
    <cellStyle name="Neutral 12" xfId="4799"/>
    <cellStyle name="Neutral 12 2" xfId="4800"/>
    <cellStyle name="Neutral 12 3" xfId="4801"/>
    <cellStyle name="Neutral 13" xfId="4802"/>
    <cellStyle name="Neutral 13 2" xfId="4803"/>
    <cellStyle name="Neutral 13 3" xfId="4804"/>
    <cellStyle name="Neutral 14" xfId="4805"/>
    <cellStyle name="Neutral 14 2" xfId="4806"/>
    <cellStyle name="Neutral 14 3" xfId="4807"/>
    <cellStyle name="Neutral 15" xfId="4808"/>
    <cellStyle name="Neutral 15 2" xfId="4809"/>
    <cellStyle name="Neutral 15 3" xfId="4810"/>
    <cellStyle name="Neutral 16" xfId="4811"/>
    <cellStyle name="Neutral 16 2" xfId="4812"/>
    <cellStyle name="Neutral 16 3" xfId="4813"/>
    <cellStyle name="Neutral 17" xfId="4814"/>
    <cellStyle name="Neutral 17 2" xfId="4815"/>
    <cellStyle name="Neutral 17 3" xfId="4816"/>
    <cellStyle name="Neutral 18" xfId="4817"/>
    <cellStyle name="Neutral 18 2" xfId="4818"/>
    <cellStyle name="Neutral 18 3" xfId="4819"/>
    <cellStyle name="Neutral 19" xfId="4820"/>
    <cellStyle name="Neutral 19 2" xfId="4821"/>
    <cellStyle name="Neutral 19 3" xfId="4822"/>
    <cellStyle name="Neutral 2" xfId="4823"/>
    <cellStyle name="Neutral 2 2" xfId="4824"/>
    <cellStyle name="Neutral 2 3" xfId="4825"/>
    <cellStyle name="Neutral 20" xfId="4826"/>
    <cellStyle name="Neutral 20 2" xfId="4827"/>
    <cellStyle name="Neutral 20 3" xfId="4828"/>
    <cellStyle name="Neutral 21" xfId="4829"/>
    <cellStyle name="Neutral 21 2" xfId="4830"/>
    <cellStyle name="Neutral 21 3" xfId="4831"/>
    <cellStyle name="Neutral 22" xfId="4832"/>
    <cellStyle name="Neutral 22 2" xfId="4833"/>
    <cellStyle name="Neutral 22 3" xfId="4834"/>
    <cellStyle name="Neutral 23" xfId="4835"/>
    <cellStyle name="Neutral 23 2" xfId="4836"/>
    <cellStyle name="Neutral 23 3" xfId="4837"/>
    <cellStyle name="Neutral 24" xfId="4838"/>
    <cellStyle name="Neutral 24 2" xfId="4839"/>
    <cellStyle name="Neutral 24 3" xfId="4840"/>
    <cellStyle name="Neutral 25" xfId="4841"/>
    <cellStyle name="Neutral 25 2" xfId="4842"/>
    <cellStyle name="Neutral 25 3" xfId="4843"/>
    <cellStyle name="Neutral 26" xfId="4844"/>
    <cellStyle name="Neutral 26 2" xfId="4845"/>
    <cellStyle name="Neutral 26 3" xfId="4846"/>
    <cellStyle name="Neutral 3" xfId="4847"/>
    <cellStyle name="Neutral 3 2" xfId="4848"/>
    <cellStyle name="Neutral 3 3" xfId="4849"/>
    <cellStyle name="Neutral 4" xfId="4850"/>
    <cellStyle name="Neutral 4 2" xfId="4851"/>
    <cellStyle name="Neutral 4 3" xfId="4852"/>
    <cellStyle name="Neutral 5" xfId="4853"/>
    <cellStyle name="Neutral 5 2" xfId="4854"/>
    <cellStyle name="Neutral 5 3" xfId="4855"/>
    <cellStyle name="Neutral 6" xfId="4856"/>
    <cellStyle name="Neutral 6 2" xfId="4857"/>
    <cellStyle name="Neutral 6 3" xfId="4858"/>
    <cellStyle name="Neutral 7" xfId="4859"/>
    <cellStyle name="Neutral 7 2" xfId="4860"/>
    <cellStyle name="Neutral 7 3" xfId="4861"/>
    <cellStyle name="Neutral 8" xfId="4862"/>
    <cellStyle name="Neutral 8 2" xfId="4863"/>
    <cellStyle name="Neutral 8 3" xfId="4864"/>
    <cellStyle name="Neutral 9" xfId="4865"/>
    <cellStyle name="Neutral 9 2" xfId="4866"/>
    <cellStyle name="Neutral 9 3" xfId="4867"/>
    <cellStyle name="no dec" xfId="4868"/>
    <cellStyle name="Normal" xfId="0" builtinId="0"/>
    <cellStyle name="Normal - Style1" xfId="4869"/>
    <cellStyle name="Normal - Style2" xfId="4870"/>
    <cellStyle name="Normal - Style3" xfId="4871"/>
    <cellStyle name="Normal - Style4" xfId="4872"/>
    <cellStyle name="Normal - Style5" xfId="4873"/>
    <cellStyle name="Normal - Style6" xfId="4874"/>
    <cellStyle name="Normal - Style7" xfId="4875"/>
    <cellStyle name="Normal - Style8" xfId="4876"/>
    <cellStyle name="Normal 10" xfId="4877"/>
    <cellStyle name="Normal 10 10" xfId="4878"/>
    <cellStyle name="Normal 10 10 2" xfId="4879"/>
    <cellStyle name="Normal 10 11" xfId="4880"/>
    <cellStyle name="Normal 10 11 2" xfId="4881"/>
    <cellStyle name="Normal 10 12" xfId="4882"/>
    <cellStyle name="Normal 10 12 2" xfId="4883"/>
    <cellStyle name="Normal 10 13" xfId="4884"/>
    <cellStyle name="Normal 10 13 2" xfId="4885"/>
    <cellStyle name="Normal 10 14" xfId="4886"/>
    <cellStyle name="Normal 10 14 2" xfId="4887"/>
    <cellStyle name="Normal 10 15" xfId="4888"/>
    <cellStyle name="Normal 10 15 2" xfId="4889"/>
    <cellStyle name="Normal 10 16" xfId="4890"/>
    <cellStyle name="Normal 10 16 2" xfId="4891"/>
    <cellStyle name="Normal 10 17" xfId="4892"/>
    <cellStyle name="Normal 10 17 2" xfId="4893"/>
    <cellStyle name="Normal 10 18" xfId="4894"/>
    <cellStyle name="Normal 10 18 2" xfId="4895"/>
    <cellStyle name="Normal 10 19" xfId="4896"/>
    <cellStyle name="Normal 10 19 2" xfId="4897"/>
    <cellStyle name="Normal 10 2" xfId="4898"/>
    <cellStyle name="Normal 10 2 10" xfId="4899"/>
    <cellStyle name="Normal 10 2 11" xfId="4900"/>
    <cellStyle name="Normal 10 2 12" xfId="4901"/>
    <cellStyle name="Normal 10 2 13" xfId="4902"/>
    <cellStyle name="Normal 10 2 14" xfId="4903"/>
    <cellStyle name="Normal 10 2 2" xfId="4904"/>
    <cellStyle name="Normal 10 2 2 2" xfId="4905"/>
    <cellStyle name="Normal 10 2 2 2 2" xfId="4906"/>
    <cellStyle name="Normal 10 2 3" xfId="4907"/>
    <cellStyle name="Normal 10 2 4" xfId="4908"/>
    <cellStyle name="Normal 10 2 5" xfId="4909"/>
    <cellStyle name="Normal 10 2 6" xfId="4910"/>
    <cellStyle name="Normal 10 2 7" xfId="4911"/>
    <cellStyle name="Normal 10 2 8" xfId="4912"/>
    <cellStyle name="Normal 10 2 9" xfId="4913"/>
    <cellStyle name="Normal 10 20" xfId="4914"/>
    <cellStyle name="Normal 10 20 2" xfId="4915"/>
    <cellStyle name="Normal 10 21" xfId="4916"/>
    <cellStyle name="Normal 10 21 2" xfId="4917"/>
    <cellStyle name="Normal 10 22" xfId="4918"/>
    <cellStyle name="Normal 10 22 2" xfId="4919"/>
    <cellStyle name="Normal 10 23" xfId="4920"/>
    <cellStyle name="Normal 10 23 2" xfId="4921"/>
    <cellStyle name="Normal 10 24" xfId="4922"/>
    <cellStyle name="Normal 10 24 2" xfId="4923"/>
    <cellStyle name="Normal 10 25" xfId="4924"/>
    <cellStyle name="Normal 10 25 2" xfId="4925"/>
    <cellStyle name="Normal 10 26" xfId="4926"/>
    <cellStyle name="Normal 10 26 2" xfId="4927"/>
    <cellStyle name="Normal 10 27" xfId="4928"/>
    <cellStyle name="Normal 10 27 2" xfId="4929"/>
    <cellStyle name="Normal 10 28" xfId="4930"/>
    <cellStyle name="Normal 10 28 2" xfId="4931"/>
    <cellStyle name="Normal 10 29" xfId="4932"/>
    <cellStyle name="Normal 10 29 2" xfId="4933"/>
    <cellStyle name="Normal 10 3" xfId="4934"/>
    <cellStyle name="Normal 10 3 2" xfId="4935"/>
    <cellStyle name="Normal 10 3 3" xfId="4936"/>
    <cellStyle name="Normal 10 30" xfId="4937"/>
    <cellStyle name="Normal 10 30 2" xfId="4938"/>
    <cellStyle name="Normal 10 31" xfId="4939"/>
    <cellStyle name="Normal 10 31 2" xfId="4940"/>
    <cellStyle name="Normal 10 32" xfId="4941"/>
    <cellStyle name="Normal 10 32 2" xfId="4942"/>
    <cellStyle name="Normal 10 33" xfId="4943"/>
    <cellStyle name="Normal 10 33 2" xfId="4944"/>
    <cellStyle name="Normal 10 34" xfId="4945"/>
    <cellStyle name="Normal 10 34 2" xfId="4946"/>
    <cellStyle name="Normal 10 35" xfId="4947"/>
    <cellStyle name="Normal 10 35 2" xfId="4948"/>
    <cellStyle name="Normal 10 36" xfId="4949"/>
    <cellStyle name="Normal 10 36 2" xfId="4950"/>
    <cellStyle name="Normal 10 37" xfId="4951"/>
    <cellStyle name="Normal 10 38" xfId="4952"/>
    <cellStyle name="Normal 10 4" xfId="4953"/>
    <cellStyle name="Normal 10 4 2" xfId="4954"/>
    <cellStyle name="Normal 10 4 3" xfId="4955"/>
    <cellStyle name="Normal 10 5" xfId="4956"/>
    <cellStyle name="Normal 10 5 2" xfId="4957"/>
    <cellStyle name="Normal 10 6" xfId="4958"/>
    <cellStyle name="Normal 10 6 2" xfId="4959"/>
    <cellStyle name="Normal 10 7" xfId="4960"/>
    <cellStyle name="Normal 10 7 2" xfId="4961"/>
    <cellStyle name="Normal 10 8" xfId="4962"/>
    <cellStyle name="Normal 10 8 2" xfId="4963"/>
    <cellStyle name="Normal 10 9" xfId="4964"/>
    <cellStyle name="Normal 10 9 2" xfId="4965"/>
    <cellStyle name="Normal 100" xfId="4966"/>
    <cellStyle name="Normal 100 2" xfId="4967"/>
    <cellStyle name="Normal 100 3" xfId="4968"/>
    <cellStyle name="Normal 101" xfId="4969"/>
    <cellStyle name="Normal 101 2" xfId="4970"/>
    <cellStyle name="Normal 102" xfId="4971"/>
    <cellStyle name="Normal 102 2" xfId="4972"/>
    <cellStyle name="Normal 102 3" xfId="4973"/>
    <cellStyle name="Normal 103" xfId="4974"/>
    <cellStyle name="Normal 103 2" xfId="4975"/>
    <cellStyle name="Normal 104" xfId="4976"/>
    <cellStyle name="Normal 104 2" xfId="4977"/>
    <cellStyle name="Normal 105" xfId="4978"/>
    <cellStyle name="Normal 105 2" xfId="4979"/>
    <cellStyle name="Normal 106" xfId="4980"/>
    <cellStyle name="Normal 106 2" xfId="4981"/>
    <cellStyle name="Normal 107" xfId="4982"/>
    <cellStyle name="Normal 107 2" xfId="4983"/>
    <cellStyle name="Normal 108" xfId="4984"/>
    <cellStyle name="Normal 108 2" xfId="4985"/>
    <cellStyle name="Normal 108 3" xfId="4986"/>
    <cellStyle name="Normal 109" xfId="4987"/>
    <cellStyle name="Normal 109 2" xfId="4988"/>
    <cellStyle name="Normal 109 3" xfId="4989"/>
    <cellStyle name="Normal 11" xfId="4990"/>
    <cellStyle name="Normal 11 10" xfId="4991"/>
    <cellStyle name="Normal 11 10 2" xfId="4992"/>
    <cellStyle name="Normal 11 11" xfId="4993"/>
    <cellStyle name="Normal 11 11 2" xfId="4994"/>
    <cellStyle name="Normal 11 12" xfId="4995"/>
    <cellStyle name="Normal 11 12 2" xfId="4996"/>
    <cellStyle name="Normal 11 13" xfId="4997"/>
    <cellStyle name="Normal 11 13 2" xfId="4998"/>
    <cellStyle name="Normal 11 14" xfId="4999"/>
    <cellStyle name="Normal 11 14 2" xfId="5000"/>
    <cellStyle name="Normal 11 15" xfId="5001"/>
    <cellStyle name="Normal 11 15 2" xfId="5002"/>
    <cellStyle name="Normal 11 16" xfId="5003"/>
    <cellStyle name="Normal 11 16 2" xfId="5004"/>
    <cellStyle name="Normal 11 17" xfId="5005"/>
    <cellStyle name="Normal 11 17 2" xfId="5006"/>
    <cellStyle name="Normal 11 18" xfId="5007"/>
    <cellStyle name="Normal 11 18 2" xfId="5008"/>
    <cellStyle name="Normal 11 19" xfId="5009"/>
    <cellStyle name="Normal 11 19 2" xfId="5010"/>
    <cellStyle name="Normal 11 2" xfId="5011"/>
    <cellStyle name="Normal 11 2 2" xfId="5012"/>
    <cellStyle name="Normal 11 2 3" xfId="5013"/>
    <cellStyle name="Normal 11 20" xfId="5014"/>
    <cellStyle name="Normal 11 20 2" xfId="5015"/>
    <cellStyle name="Normal 11 21" xfId="5016"/>
    <cellStyle name="Normal 11 21 2" xfId="5017"/>
    <cellStyle name="Normal 11 22" xfId="5018"/>
    <cellStyle name="Normal 11 22 2" xfId="5019"/>
    <cellStyle name="Normal 11 23" xfId="5020"/>
    <cellStyle name="Normal 11 23 2" xfId="5021"/>
    <cellStyle name="Normal 11 24" xfId="5022"/>
    <cellStyle name="Normal 11 24 2" xfId="5023"/>
    <cellStyle name="Normal 11 25" xfId="5024"/>
    <cellStyle name="Normal 11 25 2" xfId="5025"/>
    <cellStyle name="Normal 11 26" xfId="5026"/>
    <cellStyle name="Normal 11 26 2" xfId="5027"/>
    <cellStyle name="Normal 11 27" xfId="5028"/>
    <cellStyle name="Normal 11 27 2" xfId="5029"/>
    <cellStyle name="Normal 11 28" xfId="5030"/>
    <cellStyle name="Normal 11 28 2" xfId="5031"/>
    <cellStyle name="Normal 11 29" xfId="5032"/>
    <cellStyle name="Normal 11 29 2" xfId="5033"/>
    <cellStyle name="Normal 11 3" xfId="5034"/>
    <cellStyle name="Normal 11 3 2" xfId="5035"/>
    <cellStyle name="Normal 11 3 3" xfId="5036"/>
    <cellStyle name="Normal 11 30" xfId="5037"/>
    <cellStyle name="Normal 11 30 2" xfId="5038"/>
    <cellStyle name="Normal 11 31" xfId="5039"/>
    <cellStyle name="Normal 11 31 2" xfId="5040"/>
    <cellStyle name="Normal 11 32" xfId="5041"/>
    <cellStyle name="Normal 11 32 2" xfId="5042"/>
    <cellStyle name="Normal 11 33" xfId="5043"/>
    <cellStyle name="Normal 11 33 2" xfId="5044"/>
    <cellStyle name="Normal 11 34" xfId="5045"/>
    <cellStyle name="Normal 11 34 2" xfId="5046"/>
    <cellStyle name="Normal 11 35" xfId="5047"/>
    <cellStyle name="Normal 11 35 2" xfId="5048"/>
    <cellStyle name="Normal 11 36" xfId="5049"/>
    <cellStyle name="Normal 11 36 2" xfId="5050"/>
    <cellStyle name="Normal 11 37" xfId="5051"/>
    <cellStyle name="Normal 11 38" xfId="5052"/>
    <cellStyle name="Normal 11 4" xfId="5053"/>
    <cellStyle name="Normal 11 4 2" xfId="5054"/>
    <cellStyle name="Normal 11 4 3" xfId="5055"/>
    <cellStyle name="Normal 11 5" xfId="5056"/>
    <cellStyle name="Normal 11 5 2" xfId="5057"/>
    <cellStyle name="Normal 11 5 3" xfId="5058"/>
    <cellStyle name="Normal 11 6" xfId="5059"/>
    <cellStyle name="Normal 11 6 2" xfId="5060"/>
    <cellStyle name="Normal 11 7" xfId="5061"/>
    <cellStyle name="Normal 11 7 2" xfId="5062"/>
    <cellStyle name="Normal 11 8" xfId="5063"/>
    <cellStyle name="Normal 11 8 2" xfId="5064"/>
    <cellStyle name="Normal 11 9" xfId="5065"/>
    <cellStyle name="Normal 11 9 2" xfId="5066"/>
    <cellStyle name="Normal 110" xfId="5067"/>
    <cellStyle name="Normal 110 2" xfId="5068"/>
    <cellStyle name="Normal 111" xfId="5069"/>
    <cellStyle name="Normal 111 10" xfId="5070"/>
    <cellStyle name="Normal 111 11" xfId="5071"/>
    <cellStyle name="Normal 111 12" xfId="5072"/>
    <cellStyle name="Normal 111 13" xfId="5073"/>
    <cellStyle name="Normal 111 2" xfId="5074"/>
    <cellStyle name="Normal 111 2 2" xfId="5075"/>
    <cellStyle name="Normal 111 2 3" xfId="5076"/>
    <cellStyle name="Normal 111 2 4" xfId="5077"/>
    <cellStyle name="Normal 111 2 5" xfId="5078"/>
    <cellStyle name="Normal 111 2 6" xfId="5079"/>
    <cellStyle name="Normal 111 2 7" xfId="5080"/>
    <cellStyle name="Normal 111 2 8" xfId="5081"/>
    <cellStyle name="Normal 111 2 9" xfId="5082"/>
    <cellStyle name="Normal 111 3" xfId="5083"/>
    <cellStyle name="Normal 111 4" xfId="5084"/>
    <cellStyle name="Normal 111 5" xfId="5085"/>
    <cellStyle name="Normal 111 6" xfId="5086"/>
    <cellStyle name="Normal 111 7" xfId="5087"/>
    <cellStyle name="Normal 111 8" xfId="5088"/>
    <cellStyle name="Normal 111 9" xfId="5089"/>
    <cellStyle name="Normal 113 2" xfId="5090"/>
    <cellStyle name="Normal 114 10" xfId="5091"/>
    <cellStyle name="Normal 114 11" xfId="5092"/>
    <cellStyle name="Normal 114 12" xfId="5093"/>
    <cellStyle name="Normal 114 13" xfId="5094"/>
    <cellStyle name="Normal 114 2" xfId="5095"/>
    <cellStyle name="Normal 114 3" xfId="5096"/>
    <cellStyle name="Normal 114 4" xfId="5097"/>
    <cellStyle name="Normal 114 5" xfId="5098"/>
    <cellStyle name="Normal 114 6" xfId="5099"/>
    <cellStyle name="Normal 114 7" xfId="5100"/>
    <cellStyle name="Normal 114 8" xfId="5101"/>
    <cellStyle name="Normal 114 9" xfId="5102"/>
    <cellStyle name="Normal 115 2" xfId="5103"/>
    <cellStyle name="Normal 115 2 2" xfId="5104"/>
    <cellStyle name="Normal 115 2 3" xfId="5105"/>
    <cellStyle name="Normal 115 2 4" xfId="5106"/>
    <cellStyle name="Normal 115 2 5" xfId="5107"/>
    <cellStyle name="Normal 115 2 6" xfId="5108"/>
    <cellStyle name="Normal 115 2 7" xfId="5109"/>
    <cellStyle name="Normal 115 2 8" xfId="5110"/>
    <cellStyle name="Normal 115 2 9" xfId="5111"/>
    <cellStyle name="Normal 115 3" xfId="5112"/>
    <cellStyle name="Normal 115 4" xfId="5113"/>
    <cellStyle name="Normal 115 5" xfId="5114"/>
    <cellStyle name="Normal 115 6" xfId="5115"/>
    <cellStyle name="Normal 116 2" xfId="5116"/>
    <cellStyle name="Normal 117 2" xfId="5117"/>
    <cellStyle name="Normal 117 2 2" xfId="5118"/>
    <cellStyle name="Normal 117 2 3" xfId="5119"/>
    <cellStyle name="Normal 117 2 4" xfId="5120"/>
    <cellStyle name="Normal 117 2 5" xfId="5121"/>
    <cellStyle name="Normal 117 2 6" xfId="5122"/>
    <cellStyle name="Normal 117 2 7" xfId="5123"/>
    <cellStyle name="Normal 117 2 8" xfId="5124"/>
    <cellStyle name="Normal 117 2 9" xfId="5125"/>
    <cellStyle name="Normal 117 3" xfId="5126"/>
    <cellStyle name="Normal 117 4" xfId="5127"/>
    <cellStyle name="Normal 117 5" xfId="5128"/>
    <cellStyle name="Normal 117 6" xfId="5129"/>
    <cellStyle name="Normal 119 10" xfId="5130"/>
    <cellStyle name="Normal 119 2" xfId="5131"/>
    <cellStyle name="Normal 119 3" xfId="5132"/>
    <cellStyle name="Normal 119 4" xfId="5133"/>
    <cellStyle name="Normal 119 5" xfId="5134"/>
    <cellStyle name="Normal 119 6" xfId="5135"/>
    <cellStyle name="Normal 119 7" xfId="5136"/>
    <cellStyle name="Normal 119 8" xfId="5137"/>
    <cellStyle name="Normal 119 9" xfId="5138"/>
    <cellStyle name="Normal 12" xfId="5139"/>
    <cellStyle name="Normal 12 10" xfId="5140"/>
    <cellStyle name="Normal 12 11" xfId="5141"/>
    <cellStyle name="Normal 12 12" xfId="5142"/>
    <cellStyle name="Normal 12 13" xfId="5143"/>
    <cellStyle name="Normal 12 14" xfId="5144"/>
    <cellStyle name="Normal 12 15" xfId="5145"/>
    <cellStyle name="Normal 12 16" xfId="5146"/>
    <cellStyle name="Normal 12 17" xfId="5147"/>
    <cellStyle name="Normal 12 2" xfId="5148"/>
    <cellStyle name="Normal 12 3" xfId="5149"/>
    <cellStyle name="Normal 12 3 2" xfId="5150"/>
    <cellStyle name="Normal 12 4" xfId="5151"/>
    <cellStyle name="Normal 12 4 2" xfId="5152"/>
    <cellStyle name="Normal 12 5" xfId="5153"/>
    <cellStyle name="Normal 12 6" xfId="5154"/>
    <cellStyle name="Normal 12 7" xfId="5155"/>
    <cellStyle name="Normal 12 8" xfId="5156"/>
    <cellStyle name="Normal 12 9" xfId="5157"/>
    <cellStyle name="Normal 120 2" xfId="5158"/>
    <cellStyle name="Normal 120 3" xfId="5159"/>
    <cellStyle name="Normal 120 4" xfId="5160"/>
    <cellStyle name="Normal 120 5" xfId="5161"/>
    <cellStyle name="Normal 120 6" xfId="5162"/>
    <cellStyle name="Normal 120 7" xfId="5163"/>
    <cellStyle name="Normal 120 8" xfId="5164"/>
    <cellStyle name="Normal 120 9" xfId="5165"/>
    <cellStyle name="Normal 121 2" xfId="5166"/>
    <cellStyle name="Normal 122" xfId="5167"/>
    <cellStyle name="Normal 122 2" xfId="5168"/>
    <cellStyle name="Normal 122 3" xfId="5169"/>
    <cellStyle name="Normal 122 4" xfId="5170"/>
    <cellStyle name="Normal 122 5" xfId="5171"/>
    <cellStyle name="Normal 122 6" xfId="5172"/>
    <cellStyle name="Normal 122 7" xfId="5173"/>
    <cellStyle name="Normal 122 8" xfId="5174"/>
    <cellStyle name="Normal 122 9" xfId="5175"/>
    <cellStyle name="Normal 123" xfId="5176"/>
    <cellStyle name="Normal 123 10" xfId="5177"/>
    <cellStyle name="Normal 123 2" xfId="5178"/>
    <cellStyle name="Normal 123 3" xfId="5179"/>
    <cellStyle name="Normal 123 4" xfId="5180"/>
    <cellStyle name="Normal 123 5" xfId="5181"/>
    <cellStyle name="Normal 123 6" xfId="5182"/>
    <cellStyle name="Normal 123 7" xfId="5183"/>
    <cellStyle name="Normal 123 8" xfId="5184"/>
    <cellStyle name="Normal 123 9" xfId="5185"/>
    <cellStyle name="Normal 124" xfId="5186"/>
    <cellStyle name="Normal 124 2" xfId="5187"/>
    <cellStyle name="Normal 124 3" xfId="5188"/>
    <cellStyle name="Normal 124 4" xfId="5189"/>
    <cellStyle name="Normal 124 5" xfId="5190"/>
    <cellStyle name="Normal 124 6" xfId="5191"/>
    <cellStyle name="Normal 124 7" xfId="5192"/>
    <cellStyle name="Normal 124 8" xfId="5193"/>
    <cellStyle name="Normal 124 9" xfId="5194"/>
    <cellStyle name="Normal 125" xfId="5195"/>
    <cellStyle name="Normal 125 10" xfId="5196"/>
    <cellStyle name="Normal 125 2" xfId="5197"/>
    <cellStyle name="Normal 125 3" xfId="5198"/>
    <cellStyle name="Normal 125 4" xfId="5199"/>
    <cellStyle name="Normal 125 5" xfId="5200"/>
    <cellStyle name="Normal 125 6" xfId="5201"/>
    <cellStyle name="Normal 125 7" xfId="5202"/>
    <cellStyle name="Normal 125 8" xfId="5203"/>
    <cellStyle name="Normal 125 9" xfId="5204"/>
    <cellStyle name="Normal 126 2" xfId="5205"/>
    <cellStyle name="Normal 126 3" xfId="5206"/>
    <cellStyle name="Normal 127" xfId="5207"/>
    <cellStyle name="Normal 127 10" xfId="5208"/>
    <cellStyle name="Normal 127 2" xfId="5209"/>
    <cellStyle name="Normal 127 3" xfId="5210"/>
    <cellStyle name="Normal 127 4" xfId="5211"/>
    <cellStyle name="Normal 127 5" xfId="5212"/>
    <cellStyle name="Normal 127 6" xfId="5213"/>
    <cellStyle name="Normal 127 7" xfId="5214"/>
    <cellStyle name="Normal 127 8" xfId="5215"/>
    <cellStyle name="Normal 127 9" xfId="5216"/>
    <cellStyle name="Normal 128 2" xfId="5217"/>
    <cellStyle name="Normal 128 3" xfId="5218"/>
    <cellStyle name="Normal 129 2" xfId="5219"/>
    <cellStyle name="Normal 129 3" xfId="5220"/>
    <cellStyle name="Normal 129 4" xfId="5221"/>
    <cellStyle name="Normal 129 5" xfId="5222"/>
    <cellStyle name="Normal 129 6" xfId="5223"/>
    <cellStyle name="Normal 129 7" xfId="5224"/>
    <cellStyle name="Normal 129 8" xfId="5225"/>
    <cellStyle name="Normal 13" xfId="5226"/>
    <cellStyle name="Normal 13 10" xfId="5227"/>
    <cellStyle name="Normal 13 10 2" xfId="5228"/>
    <cellStyle name="Normal 13 11" xfId="5229"/>
    <cellStyle name="Normal 13 11 2" xfId="5230"/>
    <cellStyle name="Normal 13 12" xfId="5231"/>
    <cellStyle name="Normal 13 12 2" xfId="5232"/>
    <cellStyle name="Normal 13 13" xfId="5233"/>
    <cellStyle name="Normal 13 13 2" xfId="5234"/>
    <cellStyle name="Normal 13 14" xfId="5235"/>
    <cellStyle name="Normal 13 14 2" xfId="5236"/>
    <cellStyle name="Normal 13 15" xfId="5237"/>
    <cellStyle name="Normal 13 15 2" xfId="5238"/>
    <cellStyle name="Normal 13 16" xfId="5239"/>
    <cellStyle name="Normal 13 16 2" xfId="5240"/>
    <cellStyle name="Normal 13 17" xfId="5241"/>
    <cellStyle name="Normal 13 17 2" xfId="5242"/>
    <cellStyle name="Normal 13 18" xfId="5243"/>
    <cellStyle name="Normal 13 18 2" xfId="5244"/>
    <cellStyle name="Normal 13 19" xfId="5245"/>
    <cellStyle name="Normal 13 19 2" xfId="5246"/>
    <cellStyle name="Normal 13 2" xfId="5247"/>
    <cellStyle name="Normal 13 2 2" xfId="5248"/>
    <cellStyle name="Normal 13 20" xfId="5249"/>
    <cellStyle name="Normal 13 20 2" xfId="5250"/>
    <cellStyle name="Normal 13 21" xfId="5251"/>
    <cellStyle name="Normal 13 21 2" xfId="5252"/>
    <cellStyle name="Normal 13 22" xfId="5253"/>
    <cellStyle name="Normal 13 22 2" xfId="5254"/>
    <cellStyle name="Normal 13 23" xfId="5255"/>
    <cellStyle name="Normal 13 23 2" xfId="5256"/>
    <cellStyle name="Normal 13 24" xfId="5257"/>
    <cellStyle name="Normal 13 24 2" xfId="5258"/>
    <cellStyle name="Normal 13 25" xfId="5259"/>
    <cellStyle name="Normal 13 25 2" xfId="5260"/>
    <cellStyle name="Normal 13 26" xfId="5261"/>
    <cellStyle name="Normal 13 26 2" xfId="5262"/>
    <cellStyle name="Normal 13 27" xfId="5263"/>
    <cellStyle name="Normal 13 27 2" xfId="5264"/>
    <cellStyle name="Normal 13 28" xfId="5265"/>
    <cellStyle name="Normal 13 28 2" xfId="5266"/>
    <cellStyle name="Normal 13 29" xfId="5267"/>
    <cellStyle name="Normal 13 29 2" xfId="5268"/>
    <cellStyle name="Normal 13 3" xfId="5269"/>
    <cellStyle name="Normal 13 3 2" xfId="5270"/>
    <cellStyle name="Normal 13 30" xfId="5271"/>
    <cellStyle name="Normal 13 30 2" xfId="5272"/>
    <cellStyle name="Normal 13 31" xfId="5273"/>
    <cellStyle name="Normal 13 31 2" xfId="5274"/>
    <cellStyle name="Normal 13 32" xfId="5275"/>
    <cellStyle name="Normal 13 32 2" xfId="5276"/>
    <cellStyle name="Normal 13 33" xfId="5277"/>
    <cellStyle name="Normal 13 33 2" xfId="5278"/>
    <cellStyle name="Normal 13 34" xfId="5279"/>
    <cellStyle name="Normal 13 34 2" xfId="5280"/>
    <cellStyle name="Normal 13 35" xfId="5281"/>
    <cellStyle name="Normal 13 35 2" xfId="5282"/>
    <cellStyle name="Normal 13 36" xfId="5283"/>
    <cellStyle name="Normal 13 36 2" xfId="5284"/>
    <cellStyle name="Normal 13 37" xfId="5285"/>
    <cellStyle name="Normal 13 38" xfId="5286"/>
    <cellStyle name="Normal 13 4" xfId="5287"/>
    <cellStyle name="Normal 13 4 2" xfId="5288"/>
    <cellStyle name="Normal 13 5" xfId="5289"/>
    <cellStyle name="Normal 13 5 2" xfId="5290"/>
    <cellStyle name="Normal 13 6" xfId="5291"/>
    <cellStyle name="Normal 13 6 2" xfId="5292"/>
    <cellStyle name="Normal 13 7" xfId="5293"/>
    <cellStyle name="Normal 13 7 2" xfId="5294"/>
    <cellStyle name="Normal 13 8" xfId="5295"/>
    <cellStyle name="Normal 13 8 2" xfId="5296"/>
    <cellStyle name="Normal 13 9" xfId="5297"/>
    <cellStyle name="Normal 13 9 2" xfId="5298"/>
    <cellStyle name="Normal 130 2" xfId="5299"/>
    <cellStyle name="Normal 130 3" xfId="5300"/>
    <cellStyle name="Normal 131" xfId="5301"/>
    <cellStyle name="Normal 131 2" xfId="5302"/>
    <cellStyle name="Normal 131 3" xfId="5303"/>
    <cellStyle name="Normal 131 4" xfId="5304"/>
    <cellStyle name="Normal 132 2" xfId="5305"/>
    <cellStyle name="Normal 132 3" xfId="5306"/>
    <cellStyle name="Normal 132 4" xfId="5307"/>
    <cellStyle name="Normal 133 2" xfId="5308"/>
    <cellStyle name="Normal 133 3" xfId="5309"/>
    <cellStyle name="Normal 133 4" xfId="5310"/>
    <cellStyle name="Normal 133 5" xfId="5311"/>
    <cellStyle name="Normal 133 6" xfId="5312"/>
    <cellStyle name="Normal 134 2" xfId="5313"/>
    <cellStyle name="Normal 135" xfId="5314"/>
    <cellStyle name="Normal 135 2" xfId="5315"/>
    <cellStyle name="Normal 137 2" xfId="5316"/>
    <cellStyle name="Normal 14" xfId="5317"/>
    <cellStyle name="Normal 14 10" xfId="5318"/>
    <cellStyle name="Normal 14 10 2" xfId="5319"/>
    <cellStyle name="Normal 14 11" xfId="5320"/>
    <cellStyle name="Normal 14 11 2" xfId="5321"/>
    <cellStyle name="Normal 14 12" xfId="5322"/>
    <cellStyle name="Normal 14 12 2" xfId="5323"/>
    <cellStyle name="Normal 14 13" xfId="5324"/>
    <cellStyle name="Normal 14 13 2" xfId="5325"/>
    <cellStyle name="Normal 14 14" xfId="5326"/>
    <cellStyle name="Normal 14 14 2" xfId="5327"/>
    <cellStyle name="Normal 14 15" xfId="5328"/>
    <cellStyle name="Normal 14 15 2" xfId="5329"/>
    <cellStyle name="Normal 14 16" xfId="5330"/>
    <cellStyle name="Normal 14 16 2" xfId="5331"/>
    <cellStyle name="Normal 14 17" xfId="5332"/>
    <cellStyle name="Normal 14 17 2" xfId="5333"/>
    <cellStyle name="Normal 14 18" xfId="5334"/>
    <cellStyle name="Normal 14 18 2" xfId="5335"/>
    <cellStyle name="Normal 14 19" xfId="5336"/>
    <cellStyle name="Normal 14 19 2" xfId="5337"/>
    <cellStyle name="Normal 14 2" xfId="5338"/>
    <cellStyle name="Normal 14 2 2" xfId="5339"/>
    <cellStyle name="Normal 14 20" xfId="5340"/>
    <cellStyle name="Normal 14 20 2" xfId="5341"/>
    <cellStyle name="Normal 14 21" xfId="5342"/>
    <cellStyle name="Normal 14 21 2" xfId="5343"/>
    <cellStyle name="Normal 14 22" xfId="5344"/>
    <cellStyle name="Normal 14 22 2" xfId="5345"/>
    <cellStyle name="Normal 14 23" xfId="5346"/>
    <cellStyle name="Normal 14 23 2" xfId="5347"/>
    <cellStyle name="Normal 14 24" xfId="5348"/>
    <cellStyle name="Normal 14 24 2" xfId="5349"/>
    <cellStyle name="Normal 14 25" xfId="5350"/>
    <cellStyle name="Normal 14 25 2" xfId="5351"/>
    <cellStyle name="Normal 14 26" xfId="5352"/>
    <cellStyle name="Normal 14 26 2" xfId="5353"/>
    <cellStyle name="Normal 14 27" xfId="5354"/>
    <cellStyle name="Normal 14 27 2" xfId="5355"/>
    <cellStyle name="Normal 14 28" xfId="5356"/>
    <cellStyle name="Normal 14 28 2" xfId="5357"/>
    <cellStyle name="Normal 14 29" xfId="5358"/>
    <cellStyle name="Normal 14 29 2" xfId="5359"/>
    <cellStyle name="Normal 14 3" xfId="5360"/>
    <cellStyle name="Normal 14 3 2" xfId="5361"/>
    <cellStyle name="Normal 14 30" xfId="5362"/>
    <cellStyle name="Normal 14 30 2" xfId="5363"/>
    <cellStyle name="Normal 14 31" xfId="5364"/>
    <cellStyle name="Normal 14 31 2" xfId="5365"/>
    <cellStyle name="Normal 14 32" xfId="5366"/>
    <cellStyle name="Normal 14 32 2" xfId="5367"/>
    <cellStyle name="Normal 14 33" xfId="5368"/>
    <cellStyle name="Normal 14 33 2" xfId="5369"/>
    <cellStyle name="Normal 14 34" xfId="5370"/>
    <cellStyle name="Normal 14 34 2" xfId="5371"/>
    <cellStyle name="Normal 14 35" xfId="5372"/>
    <cellStyle name="Normal 14 35 2" xfId="5373"/>
    <cellStyle name="Normal 14 36" xfId="5374"/>
    <cellStyle name="Normal 14 36 2" xfId="5375"/>
    <cellStyle name="Normal 14 37" xfId="5376"/>
    <cellStyle name="Normal 14 38" xfId="5377"/>
    <cellStyle name="Normal 14 4" xfId="5378"/>
    <cellStyle name="Normal 14 4 2" xfId="5379"/>
    <cellStyle name="Normal 14 5" xfId="5380"/>
    <cellStyle name="Normal 14 5 2" xfId="5381"/>
    <cellStyle name="Normal 14 6" xfId="5382"/>
    <cellStyle name="Normal 14 6 2" xfId="5383"/>
    <cellStyle name="Normal 14 7" xfId="5384"/>
    <cellStyle name="Normal 14 7 2" xfId="5385"/>
    <cellStyle name="Normal 14 8" xfId="5386"/>
    <cellStyle name="Normal 14 8 2" xfId="5387"/>
    <cellStyle name="Normal 14 9" xfId="5388"/>
    <cellStyle name="Normal 14 9 2" xfId="5389"/>
    <cellStyle name="Normal 140 2" xfId="5390"/>
    <cellStyle name="Normal 142 2" xfId="5391"/>
    <cellStyle name="Normal 15" xfId="5392"/>
    <cellStyle name="Normal 15 10" xfId="5393"/>
    <cellStyle name="Normal 15 10 2" xfId="5394"/>
    <cellStyle name="Normal 15 11" xfId="5395"/>
    <cellStyle name="Normal 15 11 2" xfId="5396"/>
    <cellStyle name="Normal 15 12" xfId="5397"/>
    <cellStyle name="Normal 15 2" xfId="5398"/>
    <cellStyle name="Normal 15 2 2" xfId="5399"/>
    <cellStyle name="Normal 15 2 3" xfId="5400"/>
    <cellStyle name="Normal 15 3" xfId="5401"/>
    <cellStyle name="Normal 15 3 2" xfId="5402"/>
    <cellStyle name="Normal 15 4" xfId="5403"/>
    <cellStyle name="Normal 15 4 2" xfId="5404"/>
    <cellStyle name="Normal 15 5" xfId="5405"/>
    <cellStyle name="Normal 15 5 2" xfId="5406"/>
    <cellStyle name="Normal 15 6" xfId="5407"/>
    <cellStyle name="Normal 15 6 2" xfId="5408"/>
    <cellStyle name="Normal 15 7" xfId="5409"/>
    <cellStyle name="Normal 15 7 2" xfId="5410"/>
    <cellStyle name="Normal 15 8" xfId="5411"/>
    <cellStyle name="Normal 15 8 2" xfId="5412"/>
    <cellStyle name="Normal 15 9" xfId="5413"/>
    <cellStyle name="Normal 15 9 2" xfId="5414"/>
    <cellStyle name="Normal 159 2" xfId="5415"/>
    <cellStyle name="Normal 159 2 2" xfId="5416"/>
    <cellStyle name="Normal 159 3" xfId="5417"/>
    <cellStyle name="Normal 159 3 2" xfId="5418"/>
    <cellStyle name="Normal 159 4" xfId="5419"/>
    <cellStyle name="Normal 159 4 2" xfId="5420"/>
    <cellStyle name="Normal 16" xfId="5421"/>
    <cellStyle name="Normal 16 2" xfId="5422"/>
    <cellStyle name="Normal 16 3" xfId="5423"/>
    <cellStyle name="Normal 160 2" xfId="5424"/>
    <cellStyle name="Normal 160 3" xfId="5425"/>
    <cellStyle name="Normal 160 4" xfId="5426"/>
    <cellStyle name="Normal 166 2" xfId="5427"/>
    <cellStyle name="Normal 166 2 2" xfId="5428"/>
    <cellStyle name="Normal 166 3" xfId="5429"/>
    <cellStyle name="Normal 166 3 2" xfId="5430"/>
    <cellStyle name="Normal 166 4" xfId="5431"/>
    <cellStyle name="Normal 166 4 2" xfId="5432"/>
    <cellStyle name="Normal 17" xfId="5433"/>
    <cellStyle name="Normal 17 2" xfId="5434"/>
    <cellStyle name="Normal 17 3" xfId="5435"/>
    <cellStyle name="Normal 18" xfId="5436"/>
    <cellStyle name="Normal 18 10" xfId="5437"/>
    <cellStyle name="Normal 18 10 2" xfId="5438"/>
    <cellStyle name="Normal 18 11" xfId="5439"/>
    <cellStyle name="Normal 18 11 2" xfId="5440"/>
    <cellStyle name="Normal 18 12" xfId="5441"/>
    <cellStyle name="Normal 18 12 2" xfId="5442"/>
    <cellStyle name="Normal 18 13" xfId="5443"/>
    <cellStyle name="Normal 18 13 2" xfId="5444"/>
    <cellStyle name="Normal 18 14" xfId="5445"/>
    <cellStyle name="Normal 18 14 2" xfId="5446"/>
    <cellStyle name="Normal 18 15" xfId="5447"/>
    <cellStyle name="Normal 18 15 2" xfId="5448"/>
    <cellStyle name="Normal 18 16" xfId="5449"/>
    <cellStyle name="Normal 18 16 2" xfId="5450"/>
    <cellStyle name="Normal 18 17" xfId="5451"/>
    <cellStyle name="Normal 18 17 2" xfId="5452"/>
    <cellStyle name="Normal 18 18" xfId="5453"/>
    <cellStyle name="Normal 18 18 2" xfId="5454"/>
    <cellStyle name="Normal 18 19" xfId="5455"/>
    <cellStyle name="Normal 18 19 2" xfId="5456"/>
    <cellStyle name="Normal 18 2" xfId="5457"/>
    <cellStyle name="Normal 18 2 2" xfId="5458"/>
    <cellStyle name="Normal 18 20" xfId="5459"/>
    <cellStyle name="Normal 18 20 2" xfId="5460"/>
    <cellStyle name="Normal 18 21" xfId="5461"/>
    <cellStyle name="Normal 18 21 2" xfId="5462"/>
    <cellStyle name="Normal 18 22" xfId="5463"/>
    <cellStyle name="Normal 18 22 2" xfId="5464"/>
    <cellStyle name="Normal 18 23" xfId="5465"/>
    <cellStyle name="Normal 18 23 2" xfId="5466"/>
    <cellStyle name="Normal 18 24" xfId="5467"/>
    <cellStyle name="Normal 18 24 2" xfId="5468"/>
    <cellStyle name="Normal 18 25" xfId="5469"/>
    <cellStyle name="Normal 18 25 2" xfId="5470"/>
    <cellStyle name="Normal 18 26" xfId="5471"/>
    <cellStyle name="Normal 18 26 2" xfId="5472"/>
    <cellStyle name="Normal 18 27" xfId="5473"/>
    <cellStyle name="Normal 18 27 2" xfId="5474"/>
    <cellStyle name="Normal 18 28" xfId="5475"/>
    <cellStyle name="Normal 18 28 2" xfId="5476"/>
    <cellStyle name="Normal 18 29" xfId="5477"/>
    <cellStyle name="Normal 18 29 2" xfId="5478"/>
    <cellStyle name="Normal 18 3" xfId="5479"/>
    <cellStyle name="Normal 18 3 2" xfId="5480"/>
    <cellStyle name="Normal 18 30" xfId="5481"/>
    <cellStyle name="Normal 18 30 2" xfId="5482"/>
    <cellStyle name="Normal 18 31" xfId="5483"/>
    <cellStyle name="Normal 18 31 2" xfId="5484"/>
    <cellStyle name="Normal 18 32" xfId="5485"/>
    <cellStyle name="Normal 18 32 2" xfId="5486"/>
    <cellStyle name="Normal 18 33" xfId="5487"/>
    <cellStyle name="Normal 18 33 2" xfId="5488"/>
    <cellStyle name="Normal 18 34" xfId="5489"/>
    <cellStyle name="Normal 18 34 2" xfId="5490"/>
    <cellStyle name="Normal 18 35" xfId="5491"/>
    <cellStyle name="Normal 18 35 2" xfId="5492"/>
    <cellStyle name="Normal 18 36" xfId="5493"/>
    <cellStyle name="Normal 18 36 2" xfId="5494"/>
    <cellStyle name="Normal 18 37" xfId="5495"/>
    <cellStyle name="Normal 18 4" xfId="5496"/>
    <cellStyle name="Normal 18 4 2" xfId="5497"/>
    <cellStyle name="Normal 18 5" xfId="5498"/>
    <cellStyle name="Normal 18 5 2" xfId="5499"/>
    <cellStyle name="Normal 18 6" xfId="5500"/>
    <cellStyle name="Normal 18 6 2" xfId="5501"/>
    <cellStyle name="Normal 18 7" xfId="5502"/>
    <cellStyle name="Normal 18 7 2" xfId="5503"/>
    <cellStyle name="Normal 18 8" xfId="5504"/>
    <cellStyle name="Normal 18 8 2" xfId="5505"/>
    <cellStyle name="Normal 18 9" xfId="5506"/>
    <cellStyle name="Normal 18 9 2" xfId="5507"/>
    <cellStyle name="Normal 19" xfId="5508"/>
    <cellStyle name="Normal 19 10" xfId="5509"/>
    <cellStyle name="Normal 19 10 2" xfId="5510"/>
    <cellStyle name="Normal 19 11" xfId="5511"/>
    <cellStyle name="Normal 19 11 2" xfId="5512"/>
    <cellStyle name="Normal 19 12" xfId="5513"/>
    <cellStyle name="Normal 19 12 2" xfId="5514"/>
    <cellStyle name="Normal 19 13" xfId="5515"/>
    <cellStyle name="Normal 19 13 2" xfId="5516"/>
    <cellStyle name="Normal 19 14" xfId="5517"/>
    <cellStyle name="Normal 19 14 2" xfId="5518"/>
    <cellStyle name="Normal 19 15" xfId="5519"/>
    <cellStyle name="Normal 19 15 2" xfId="5520"/>
    <cellStyle name="Normal 19 16" xfId="5521"/>
    <cellStyle name="Normal 19 16 2" xfId="5522"/>
    <cellStyle name="Normal 19 17" xfId="5523"/>
    <cellStyle name="Normal 19 17 2" xfId="5524"/>
    <cellStyle name="Normal 19 18" xfId="5525"/>
    <cellStyle name="Normal 19 18 2" xfId="5526"/>
    <cellStyle name="Normal 19 19" xfId="5527"/>
    <cellStyle name="Normal 19 19 2" xfId="5528"/>
    <cellStyle name="Normal 19 2" xfId="5529"/>
    <cellStyle name="Normal 19 2 2" xfId="5530"/>
    <cellStyle name="Normal 19 20" xfId="5531"/>
    <cellStyle name="Normal 19 20 2" xfId="5532"/>
    <cellStyle name="Normal 19 21" xfId="5533"/>
    <cellStyle name="Normal 19 21 2" xfId="5534"/>
    <cellStyle name="Normal 19 22" xfId="5535"/>
    <cellStyle name="Normal 19 23" xfId="5536"/>
    <cellStyle name="Normal 19 24" xfId="5537"/>
    <cellStyle name="Normal 19 25" xfId="5538"/>
    <cellStyle name="Normal 19 26" xfId="5539"/>
    <cellStyle name="Normal 19 27" xfId="5540"/>
    <cellStyle name="Normal 19 28" xfId="5541"/>
    <cellStyle name="Normal 19 29" xfId="5542"/>
    <cellStyle name="Normal 19 29 2" xfId="5543"/>
    <cellStyle name="Normal 19 29 2 2" xfId="5544"/>
    <cellStyle name="Normal 19 29 3" xfId="5545"/>
    <cellStyle name="Normal 19 3" xfId="5546"/>
    <cellStyle name="Normal 19 3 2" xfId="5547"/>
    <cellStyle name="Normal 19 30" xfId="5548"/>
    <cellStyle name="Normal 19 4" xfId="5549"/>
    <cellStyle name="Normal 19 4 2" xfId="5550"/>
    <cellStyle name="Normal 19 5" xfId="5551"/>
    <cellStyle name="Normal 19 5 2" xfId="5552"/>
    <cellStyle name="Normal 19 6" xfId="5553"/>
    <cellStyle name="Normal 19 6 2" xfId="5554"/>
    <cellStyle name="Normal 19 7" xfId="5555"/>
    <cellStyle name="Normal 19 7 2" xfId="5556"/>
    <cellStyle name="Normal 19 8" xfId="5557"/>
    <cellStyle name="Normal 19 8 2" xfId="5558"/>
    <cellStyle name="Normal 19 9" xfId="5559"/>
    <cellStyle name="Normal 19 9 2" xfId="5560"/>
    <cellStyle name="Normal 2" xfId="5561"/>
    <cellStyle name="Normal 2 10" xfId="5562"/>
    <cellStyle name="Normal 2 10 10" xfId="5563"/>
    <cellStyle name="Normal 2 10 10 2" xfId="5564"/>
    <cellStyle name="Normal 2 10 11" xfId="5565"/>
    <cellStyle name="Normal 2 10 11 2" xfId="5566"/>
    <cellStyle name="Normal 2 10 12" xfId="5567"/>
    <cellStyle name="Normal 2 10 12 2" xfId="5568"/>
    <cellStyle name="Normal 2 10 13" xfId="5569"/>
    <cellStyle name="Normal 2 10 13 2" xfId="5570"/>
    <cellStyle name="Normal 2 10 14" xfId="5571"/>
    <cellStyle name="Normal 2 10 14 2" xfId="5572"/>
    <cellStyle name="Normal 2 10 15" xfId="5573"/>
    <cellStyle name="Normal 2 10 15 2" xfId="5574"/>
    <cellStyle name="Normal 2 10 16" xfId="5575"/>
    <cellStyle name="Normal 2 10 17" xfId="5576"/>
    <cellStyle name="Normal 2 10 18" xfId="5577"/>
    <cellStyle name="Normal 2 10 19" xfId="5578"/>
    <cellStyle name="Normal 2 10 2" xfId="5579"/>
    <cellStyle name="Normal 2 10 2 2" xfId="5580"/>
    <cellStyle name="Normal 2 10 2 3" xfId="5581"/>
    <cellStyle name="Normal 2 10 2 4" xfId="5582"/>
    <cellStyle name="Normal 2 10 20" xfId="5583"/>
    <cellStyle name="Normal 2 10 21" xfId="5584"/>
    <cellStyle name="Normal 2 10 22" xfId="5585"/>
    <cellStyle name="Normal 2 10 23" xfId="5586"/>
    <cellStyle name="Normal 2 10 24" xfId="5587"/>
    <cellStyle name="Normal 2 10 25" xfId="5588"/>
    <cellStyle name="Normal 2 10 26" xfId="5589"/>
    <cellStyle name="Normal 2 10 27" xfId="5590"/>
    <cellStyle name="Normal 2 10 28" xfId="5591"/>
    <cellStyle name="Normal 2 10 29" xfId="5592"/>
    <cellStyle name="Normal 2 10 3" xfId="5593"/>
    <cellStyle name="Normal 2 10 3 2" xfId="5594"/>
    <cellStyle name="Normal 2 10 3 3" xfId="5595"/>
    <cellStyle name="Normal 2 10 3 4" xfId="5596"/>
    <cellStyle name="Normal 2 10 30" xfId="5597"/>
    <cellStyle name="Normal 2 10 31" xfId="5598"/>
    <cellStyle name="Normal 2 10 32" xfId="5599"/>
    <cellStyle name="Normal 2 10 33" xfId="5600"/>
    <cellStyle name="Normal 2 10 34" xfId="5601"/>
    <cellStyle name="Normal 2 10 35" xfId="5602"/>
    <cellStyle name="Normal 2 10 36" xfId="5603"/>
    <cellStyle name="Normal 2 10 37" xfId="5604"/>
    <cellStyle name="Normal 2 10 38" xfId="5605"/>
    <cellStyle name="Normal 2 10 39" xfId="5606"/>
    <cellStyle name="Normal 2 10 4" xfId="5607"/>
    <cellStyle name="Normal 2 10 4 2" xfId="5608"/>
    <cellStyle name="Normal 2 10 4 3" xfId="5609"/>
    <cellStyle name="Normal 2 10 4 4" xfId="5610"/>
    <cellStyle name="Normal 2 10 5" xfId="5611"/>
    <cellStyle name="Normal 2 10 5 2" xfId="5612"/>
    <cellStyle name="Normal 2 10 5 3" xfId="5613"/>
    <cellStyle name="Normal 2 10 5 4" xfId="5614"/>
    <cellStyle name="Normal 2 10 6" xfId="5615"/>
    <cellStyle name="Normal 2 10 6 2" xfId="5616"/>
    <cellStyle name="Normal 2 10 6 3" xfId="5617"/>
    <cellStyle name="Normal 2 10 6 4" xfId="5618"/>
    <cellStyle name="Normal 2 10 7" xfId="5619"/>
    <cellStyle name="Normal 2 10 7 2" xfId="5620"/>
    <cellStyle name="Normal 2 10 7 3" xfId="5621"/>
    <cellStyle name="Normal 2 10 7 4" xfId="5622"/>
    <cellStyle name="Normal 2 10 8" xfId="5623"/>
    <cellStyle name="Normal 2 10 8 2" xfId="5624"/>
    <cellStyle name="Normal 2 10 8 3" xfId="5625"/>
    <cellStyle name="Normal 2 10 8 4" xfId="5626"/>
    <cellStyle name="Normal 2 10 9" xfId="5627"/>
    <cellStyle name="Normal 2 10 9 2" xfId="5628"/>
    <cellStyle name="Normal 2 11" xfId="5629"/>
    <cellStyle name="Normal 2 11 10" xfId="5630"/>
    <cellStyle name="Normal 2 11 10 2" xfId="5631"/>
    <cellStyle name="Normal 2 11 11" xfId="5632"/>
    <cellStyle name="Normal 2 11 11 2" xfId="5633"/>
    <cellStyle name="Normal 2 11 12" xfId="5634"/>
    <cellStyle name="Normal 2 11 12 2" xfId="5635"/>
    <cellStyle name="Normal 2 11 13" xfId="5636"/>
    <cellStyle name="Normal 2 11 13 2" xfId="5637"/>
    <cellStyle name="Normal 2 11 14" xfId="5638"/>
    <cellStyle name="Normal 2 11 14 2" xfId="5639"/>
    <cellStyle name="Normal 2 11 15" xfId="5640"/>
    <cellStyle name="Normal 2 11 15 2" xfId="5641"/>
    <cellStyle name="Normal 2 11 16" xfId="5642"/>
    <cellStyle name="Normal 2 11 17" xfId="5643"/>
    <cellStyle name="Normal 2 11 18" xfId="5644"/>
    <cellStyle name="Normal 2 11 19" xfId="5645"/>
    <cellStyle name="Normal 2 11 2" xfId="5646"/>
    <cellStyle name="Normal 2 11 2 2" xfId="5647"/>
    <cellStyle name="Normal 2 11 2 3" xfId="5648"/>
    <cellStyle name="Normal 2 11 2 4" xfId="5649"/>
    <cellStyle name="Normal 2 11 20" xfId="5650"/>
    <cellStyle name="Normal 2 11 21" xfId="5651"/>
    <cellStyle name="Normal 2 11 22" xfId="5652"/>
    <cellStyle name="Normal 2 11 23" xfId="5653"/>
    <cellStyle name="Normal 2 11 24" xfId="5654"/>
    <cellStyle name="Normal 2 11 25" xfId="5655"/>
    <cellStyle name="Normal 2 11 26" xfId="5656"/>
    <cellStyle name="Normal 2 11 27" xfId="5657"/>
    <cellStyle name="Normal 2 11 28" xfId="5658"/>
    <cellStyle name="Normal 2 11 29" xfId="5659"/>
    <cellStyle name="Normal 2 11 3" xfId="5660"/>
    <cellStyle name="Normal 2 11 3 2" xfId="5661"/>
    <cellStyle name="Normal 2 11 3 3" xfId="5662"/>
    <cellStyle name="Normal 2 11 3 4" xfId="5663"/>
    <cellStyle name="Normal 2 11 30" xfId="5664"/>
    <cellStyle name="Normal 2 11 31" xfId="5665"/>
    <cellStyle name="Normal 2 11 32" xfId="5666"/>
    <cellStyle name="Normal 2 11 33" xfId="5667"/>
    <cellStyle name="Normal 2 11 34" xfId="5668"/>
    <cellStyle name="Normal 2 11 35" xfId="5669"/>
    <cellStyle name="Normal 2 11 36" xfId="5670"/>
    <cellStyle name="Normal 2 11 37" xfId="5671"/>
    <cellStyle name="Normal 2 11 38" xfId="5672"/>
    <cellStyle name="Normal 2 11 39" xfId="5673"/>
    <cellStyle name="Normal 2 11 4" xfId="5674"/>
    <cellStyle name="Normal 2 11 4 2" xfId="5675"/>
    <cellStyle name="Normal 2 11 4 3" xfId="5676"/>
    <cellStyle name="Normal 2 11 4 4" xfId="5677"/>
    <cellStyle name="Normal 2 11 5" xfId="5678"/>
    <cellStyle name="Normal 2 11 5 2" xfId="5679"/>
    <cellStyle name="Normal 2 11 5 3" xfId="5680"/>
    <cellStyle name="Normal 2 11 5 4" xfId="5681"/>
    <cellStyle name="Normal 2 11 6" xfId="5682"/>
    <cellStyle name="Normal 2 11 6 2" xfId="5683"/>
    <cellStyle name="Normal 2 11 6 3" xfId="5684"/>
    <cellStyle name="Normal 2 11 6 4" xfId="5685"/>
    <cellStyle name="Normal 2 11 7" xfId="5686"/>
    <cellStyle name="Normal 2 11 7 2" xfId="5687"/>
    <cellStyle name="Normal 2 11 7 3" xfId="5688"/>
    <cellStyle name="Normal 2 11 7 4" xfId="5689"/>
    <cellStyle name="Normal 2 11 8" xfId="5690"/>
    <cellStyle name="Normal 2 11 8 2" xfId="5691"/>
    <cellStyle name="Normal 2 11 8 3" xfId="5692"/>
    <cellStyle name="Normal 2 11 8 4" xfId="5693"/>
    <cellStyle name="Normal 2 11 9" xfId="5694"/>
    <cellStyle name="Normal 2 11 9 2" xfId="5695"/>
    <cellStyle name="Normal 2 12" xfId="5696"/>
    <cellStyle name="Normal 2 12 10" xfId="5697"/>
    <cellStyle name="Normal 2 12 10 2" xfId="5698"/>
    <cellStyle name="Normal 2 12 11" xfId="5699"/>
    <cellStyle name="Normal 2 12 11 2" xfId="5700"/>
    <cellStyle name="Normal 2 12 12" xfId="5701"/>
    <cellStyle name="Normal 2 12 12 2" xfId="5702"/>
    <cellStyle name="Normal 2 12 13" xfId="5703"/>
    <cellStyle name="Normal 2 12 13 2" xfId="5704"/>
    <cellStyle name="Normal 2 12 14" xfId="5705"/>
    <cellStyle name="Normal 2 12 14 2" xfId="5706"/>
    <cellStyle name="Normal 2 12 15" xfId="5707"/>
    <cellStyle name="Normal 2 12 15 2" xfId="5708"/>
    <cellStyle name="Normal 2 12 16" xfId="5709"/>
    <cellStyle name="Normal 2 12 17" xfId="5710"/>
    <cellStyle name="Normal 2 12 18" xfId="5711"/>
    <cellStyle name="Normal 2 12 19" xfId="5712"/>
    <cellStyle name="Normal 2 12 2" xfId="5713"/>
    <cellStyle name="Normal 2 12 2 2" xfId="5714"/>
    <cellStyle name="Normal 2 12 2 3" xfId="5715"/>
    <cellStyle name="Normal 2 12 2 4" xfId="5716"/>
    <cellStyle name="Normal 2 12 20" xfId="5717"/>
    <cellStyle name="Normal 2 12 21" xfId="5718"/>
    <cellStyle name="Normal 2 12 22" xfId="5719"/>
    <cellStyle name="Normal 2 12 23" xfId="5720"/>
    <cellStyle name="Normal 2 12 24" xfId="5721"/>
    <cellStyle name="Normal 2 12 25" xfId="5722"/>
    <cellStyle name="Normal 2 12 26" xfId="5723"/>
    <cellStyle name="Normal 2 12 27" xfId="5724"/>
    <cellStyle name="Normal 2 12 28" xfId="5725"/>
    <cellStyle name="Normal 2 12 29" xfId="5726"/>
    <cellStyle name="Normal 2 12 3" xfId="5727"/>
    <cellStyle name="Normal 2 12 3 2" xfId="5728"/>
    <cellStyle name="Normal 2 12 3 3" xfId="5729"/>
    <cellStyle name="Normal 2 12 3 4" xfId="5730"/>
    <cellStyle name="Normal 2 12 30" xfId="5731"/>
    <cellStyle name="Normal 2 12 31" xfId="5732"/>
    <cellStyle name="Normal 2 12 32" xfId="5733"/>
    <cellStyle name="Normal 2 12 33" xfId="5734"/>
    <cellStyle name="Normal 2 12 34" xfId="5735"/>
    <cellStyle name="Normal 2 12 35" xfId="5736"/>
    <cellStyle name="Normal 2 12 36" xfId="5737"/>
    <cellStyle name="Normal 2 12 37" xfId="5738"/>
    <cellStyle name="Normal 2 12 38" xfId="5739"/>
    <cellStyle name="Normal 2 12 39" xfId="5740"/>
    <cellStyle name="Normal 2 12 4" xfId="5741"/>
    <cellStyle name="Normal 2 12 4 2" xfId="5742"/>
    <cellStyle name="Normal 2 12 4 3" xfId="5743"/>
    <cellStyle name="Normal 2 12 4 4" xfId="5744"/>
    <cellStyle name="Normal 2 12 5" xfId="5745"/>
    <cellStyle name="Normal 2 12 5 2" xfId="5746"/>
    <cellStyle name="Normal 2 12 5 3" xfId="5747"/>
    <cellStyle name="Normal 2 12 5 4" xfId="5748"/>
    <cellStyle name="Normal 2 12 6" xfId="5749"/>
    <cellStyle name="Normal 2 12 6 2" xfId="5750"/>
    <cellStyle name="Normal 2 12 6 3" xfId="5751"/>
    <cellStyle name="Normal 2 12 6 4" xfId="5752"/>
    <cellStyle name="Normal 2 12 7" xfId="5753"/>
    <cellStyle name="Normal 2 12 7 2" xfId="5754"/>
    <cellStyle name="Normal 2 12 7 3" xfId="5755"/>
    <cellStyle name="Normal 2 12 7 4" xfId="5756"/>
    <cellStyle name="Normal 2 12 8" xfId="5757"/>
    <cellStyle name="Normal 2 12 8 2" xfId="5758"/>
    <cellStyle name="Normal 2 12 8 3" xfId="5759"/>
    <cellStyle name="Normal 2 12 8 4" xfId="5760"/>
    <cellStyle name="Normal 2 12 9" xfId="5761"/>
    <cellStyle name="Normal 2 12 9 2" xfId="5762"/>
    <cellStyle name="Normal 2 13" xfId="5763"/>
    <cellStyle name="Normal 2 13 10" xfId="5764"/>
    <cellStyle name="Normal 2 13 10 2" xfId="5765"/>
    <cellStyle name="Normal 2 13 11" xfId="5766"/>
    <cellStyle name="Normal 2 13 11 2" xfId="5767"/>
    <cellStyle name="Normal 2 13 12" xfId="5768"/>
    <cellStyle name="Normal 2 13 12 2" xfId="5769"/>
    <cellStyle name="Normal 2 13 13" xfId="5770"/>
    <cellStyle name="Normal 2 13 13 2" xfId="5771"/>
    <cellStyle name="Normal 2 13 14" xfId="5772"/>
    <cellStyle name="Normal 2 13 14 2" xfId="5773"/>
    <cellStyle name="Normal 2 13 15" xfId="5774"/>
    <cellStyle name="Normal 2 13 15 2" xfId="5775"/>
    <cellStyle name="Normal 2 13 16" xfId="5776"/>
    <cellStyle name="Normal 2 13 17" xfId="5777"/>
    <cellStyle name="Normal 2 13 18" xfId="5778"/>
    <cellStyle name="Normal 2 13 19" xfId="5779"/>
    <cellStyle name="Normal 2 13 2" xfId="5780"/>
    <cellStyle name="Normal 2 13 2 2" xfId="5781"/>
    <cellStyle name="Normal 2 13 2 3" xfId="5782"/>
    <cellStyle name="Normal 2 13 2 4" xfId="5783"/>
    <cellStyle name="Normal 2 13 20" xfId="5784"/>
    <cellStyle name="Normal 2 13 21" xfId="5785"/>
    <cellStyle name="Normal 2 13 22" xfId="5786"/>
    <cellStyle name="Normal 2 13 23" xfId="5787"/>
    <cellStyle name="Normal 2 13 24" xfId="5788"/>
    <cellStyle name="Normal 2 13 25" xfId="5789"/>
    <cellStyle name="Normal 2 13 26" xfId="5790"/>
    <cellStyle name="Normal 2 13 27" xfId="5791"/>
    <cellStyle name="Normal 2 13 28" xfId="5792"/>
    <cellStyle name="Normal 2 13 29" xfId="5793"/>
    <cellStyle name="Normal 2 13 3" xfId="5794"/>
    <cellStyle name="Normal 2 13 3 2" xfId="5795"/>
    <cellStyle name="Normal 2 13 3 3" xfId="5796"/>
    <cellStyle name="Normal 2 13 3 4" xfId="5797"/>
    <cellStyle name="Normal 2 13 30" xfId="5798"/>
    <cellStyle name="Normal 2 13 31" xfId="5799"/>
    <cellStyle name="Normal 2 13 32" xfId="5800"/>
    <cellStyle name="Normal 2 13 33" xfId="5801"/>
    <cellStyle name="Normal 2 13 34" xfId="5802"/>
    <cellStyle name="Normal 2 13 35" xfId="5803"/>
    <cellStyle name="Normal 2 13 36" xfId="5804"/>
    <cellStyle name="Normal 2 13 37" xfId="5805"/>
    <cellStyle name="Normal 2 13 38" xfId="5806"/>
    <cellStyle name="Normal 2 13 39" xfId="5807"/>
    <cellStyle name="Normal 2 13 4" xfId="5808"/>
    <cellStyle name="Normal 2 13 4 2" xfId="5809"/>
    <cellStyle name="Normal 2 13 4 3" xfId="5810"/>
    <cellStyle name="Normal 2 13 4 4" xfId="5811"/>
    <cellStyle name="Normal 2 13 5" xfId="5812"/>
    <cellStyle name="Normal 2 13 5 2" xfId="5813"/>
    <cellStyle name="Normal 2 13 5 3" xfId="5814"/>
    <cellStyle name="Normal 2 13 5 4" xfId="5815"/>
    <cellStyle name="Normal 2 13 6" xfId="5816"/>
    <cellStyle name="Normal 2 13 6 2" xfId="5817"/>
    <cellStyle name="Normal 2 13 6 3" xfId="5818"/>
    <cellStyle name="Normal 2 13 6 4" xfId="5819"/>
    <cellStyle name="Normal 2 13 7" xfId="5820"/>
    <cellStyle name="Normal 2 13 7 2" xfId="5821"/>
    <cellStyle name="Normal 2 13 7 3" xfId="5822"/>
    <cellStyle name="Normal 2 13 7 4" xfId="5823"/>
    <cellStyle name="Normal 2 13 8" xfId="5824"/>
    <cellStyle name="Normal 2 13 8 2" xfId="5825"/>
    <cellStyle name="Normal 2 13 8 3" xfId="5826"/>
    <cellStyle name="Normal 2 13 8 4" xfId="5827"/>
    <cellStyle name="Normal 2 13 9" xfId="5828"/>
    <cellStyle name="Normal 2 13 9 2" xfId="5829"/>
    <cellStyle name="Normal 2 14" xfId="5830"/>
    <cellStyle name="Normal 2 14 10" xfId="5831"/>
    <cellStyle name="Normal 2 14 10 2" xfId="5832"/>
    <cellStyle name="Normal 2 14 11" xfId="5833"/>
    <cellStyle name="Normal 2 14 11 2" xfId="5834"/>
    <cellStyle name="Normal 2 14 12" xfId="5835"/>
    <cellStyle name="Normal 2 14 12 2" xfId="5836"/>
    <cellStyle name="Normal 2 14 13" xfId="5837"/>
    <cellStyle name="Normal 2 14 13 2" xfId="5838"/>
    <cellStyle name="Normal 2 14 14" xfId="5839"/>
    <cellStyle name="Normal 2 14 14 2" xfId="5840"/>
    <cellStyle name="Normal 2 14 15" xfId="5841"/>
    <cellStyle name="Normal 2 14 15 2" xfId="5842"/>
    <cellStyle name="Normal 2 14 16" xfId="5843"/>
    <cellStyle name="Normal 2 14 17" xfId="5844"/>
    <cellStyle name="Normal 2 14 18" xfId="5845"/>
    <cellStyle name="Normal 2 14 19" xfId="5846"/>
    <cellStyle name="Normal 2 14 2" xfId="5847"/>
    <cellStyle name="Normal 2 14 2 2" xfId="5848"/>
    <cellStyle name="Normal 2 14 2 3" xfId="5849"/>
    <cellStyle name="Normal 2 14 2 4" xfId="5850"/>
    <cellStyle name="Normal 2 14 20" xfId="5851"/>
    <cellStyle name="Normal 2 14 21" xfId="5852"/>
    <cellStyle name="Normal 2 14 22" xfId="5853"/>
    <cellStyle name="Normal 2 14 23" xfId="5854"/>
    <cellStyle name="Normal 2 14 24" xfId="5855"/>
    <cellStyle name="Normal 2 14 25" xfId="5856"/>
    <cellStyle name="Normal 2 14 26" xfId="5857"/>
    <cellStyle name="Normal 2 14 27" xfId="5858"/>
    <cellStyle name="Normal 2 14 28" xfId="5859"/>
    <cellStyle name="Normal 2 14 29" xfId="5860"/>
    <cellStyle name="Normal 2 14 3" xfId="5861"/>
    <cellStyle name="Normal 2 14 3 2" xfId="5862"/>
    <cellStyle name="Normal 2 14 3 3" xfId="5863"/>
    <cellStyle name="Normal 2 14 3 4" xfId="5864"/>
    <cellStyle name="Normal 2 14 30" xfId="5865"/>
    <cellStyle name="Normal 2 14 31" xfId="5866"/>
    <cellStyle name="Normal 2 14 32" xfId="5867"/>
    <cellStyle name="Normal 2 14 33" xfId="5868"/>
    <cellStyle name="Normal 2 14 34" xfId="5869"/>
    <cellStyle name="Normal 2 14 35" xfId="5870"/>
    <cellStyle name="Normal 2 14 36" xfId="5871"/>
    <cellStyle name="Normal 2 14 37" xfId="5872"/>
    <cellStyle name="Normal 2 14 38" xfId="5873"/>
    <cellStyle name="Normal 2 14 39" xfId="5874"/>
    <cellStyle name="Normal 2 14 4" xfId="5875"/>
    <cellStyle name="Normal 2 14 4 2" xfId="5876"/>
    <cellStyle name="Normal 2 14 4 3" xfId="5877"/>
    <cellStyle name="Normal 2 14 4 4" xfId="5878"/>
    <cellStyle name="Normal 2 14 5" xfId="5879"/>
    <cellStyle name="Normal 2 14 5 2" xfId="5880"/>
    <cellStyle name="Normal 2 14 5 3" xfId="5881"/>
    <cellStyle name="Normal 2 14 5 4" xfId="5882"/>
    <cellStyle name="Normal 2 14 6" xfId="5883"/>
    <cellStyle name="Normal 2 14 6 2" xfId="5884"/>
    <cellStyle name="Normal 2 14 6 3" xfId="5885"/>
    <cellStyle name="Normal 2 14 6 4" xfId="5886"/>
    <cellStyle name="Normal 2 14 7" xfId="5887"/>
    <cellStyle name="Normal 2 14 7 2" xfId="5888"/>
    <cellStyle name="Normal 2 14 7 3" xfId="5889"/>
    <cellStyle name="Normal 2 14 7 4" xfId="5890"/>
    <cellStyle name="Normal 2 14 8" xfId="5891"/>
    <cellStyle name="Normal 2 14 8 2" xfId="5892"/>
    <cellStyle name="Normal 2 14 8 3" xfId="5893"/>
    <cellStyle name="Normal 2 14 8 4" xfId="5894"/>
    <cellStyle name="Normal 2 14 9" xfId="5895"/>
    <cellStyle name="Normal 2 14 9 2" xfId="5896"/>
    <cellStyle name="Normal 2 15" xfId="5897"/>
    <cellStyle name="Normal 2 15 10" xfId="5898"/>
    <cellStyle name="Normal 2 15 10 2" xfId="5899"/>
    <cellStyle name="Normal 2 15 11" xfId="5900"/>
    <cellStyle name="Normal 2 15 11 2" xfId="5901"/>
    <cellStyle name="Normal 2 15 12" xfId="5902"/>
    <cellStyle name="Normal 2 15 12 2" xfId="5903"/>
    <cellStyle name="Normal 2 15 13" xfId="5904"/>
    <cellStyle name="Normal 2 15 13 2" xfId="5905"/>
    <cellStyle name="Normal 2 15 14" xfId="5906"/>
    <cellStyle name="Normal 2 15 14 2" xfId="5907"/>
    <cellStyle name="Normal 2 15 15" xfId="5908"/>
    <cellStyle name="Normal 2 15 15 2" xfId="5909"/>
    <cellStyle name="Normal 2 15 16" xfId="5910"/>
    <cellStyle name="Normal 2 15 17" xfId="5911"/>
    <cellStyle name="Normal 2 15 18" xfId="5912"/>
    <cellStyle name="Normal 2 15 19" xfId="5913"/>
    <cellStyle name="Normal 2 15 2" xfId="5914"/>
    <cellStyle name="Normal 2 15 2 2" xfId="5915"/>
    <cellStyle name="Normal 2 15 2 3" xfId="5916"/>
    <cellStyle name="Normal 2 15 2 4" xfId="5917"/>
    <cellStyle name="Normal 2 15 20" xfId="5918"/>
    <cellStyle name="Normal 2 15 21" xfId="5919"/>
    <cellStyle name="Normal 2 15 22" xfId="5920"/>
    <cellStyle name="Normal 2 15 23" xfId="5921"/>
    <cellStyle name="Normal 2 15 24" xfId="5922"/>
    <cellStyle name="Normal 2 15 25" xfId="5923"/>
    <cellStyle name="Normal 2 15 26" xfId="5924"/>
    <cellStyle name="Normal 2 15 27" xfId="5925"/>
    <cellStyle name="Normal 2 15 28" xfId="5926"/>
    <cellStyle name="Normal 2 15 29" xfId="5927"/>
    <cellStyle name="Normal 2 15 3" xfId="5928"/>
    <cellStyle name="Normal 2 15 3 2" xfId="5929"/>
    <cellStyle name="Normal 2 15 3 3" xfId="5930"/>
    <cellStyle name="Normal 2 15 3 4" xfId="5931"/>
    <cellStyle name="Normal 2 15 30" xfId="5932"/>
    <cellStyle name="Normal 2 15 31" xfId="5933"/>
    <cellStyle name="Normal 2 15 32" xfId="5934"/>
    <cellStyle name="Normal 2 15 33" xfId="5935"/>
    <cellStyle name="Normal 2 15 34" xfId="5936"/>
    <cellStyle name="Normal 2 15 35" xfId="5937"/>
    <cellStyle name="Normal 2 15 36" xfId="5938"/>
    <cellStyle name="Normal 2 15 37" xfId="5939"/>
    <cellStyle name="Normal 2 15 38" xfId="5940"/>
    <cellStyle name="Normal 2 15 39" xfId="5941"/>
    <cellStyle name="Normal 2 15 4" xfId="5942"/>
    <cellStyle name="Normal 2 15 4 2" xfId="5943"/>
    <cellStyle name="Normal 2 15 4 3" xfId="5944"/>
    <cellStyle name="Normal 2 15 4 4" xfId="5945"/>
    <cellStyle name="Normal 2 15 5" xfId="5946"/>
    <cellStyle name="Normal 2 15 5 2" xfId="5947"/>
    <cellStyle name="Normal 2 15 5 3" xfId="5948"/>
    <cellStyle name="Normal 2 15 5 4" xfId="5949"/>
    <cellStyle name="Normal 2 15 6" xfId="5950"/>
    <cellStyle name="Normal 2 15 6 2" xfId="5951"/>
    <cellStyle name="Normal 2 15 6 3" xfId="5952"/>
    <cellStyle name="Normal 2 15 6 4" xfId="5953"/>
    <cellStyle name="Normal 2 15 7" xfId="5954"/>
    <cellStyle name="Normal 2 15 7 2" xfId="5955"/>
    <cellStyle name="Normal 2 15 7 3" xfId="5956"/>
    <cellStyle name="Normal 2 15 7 4" xfId="5957"/>
    <cellStyle name="Normal 2 15 8" xfId="5958"/>
    <cellStyle name="Normal 2 15 8 2" xfId="5959"/>
    <cellStyle name="Normal 2 15 8 3" xfId="5960"/>
    <cellStyle name="Normal 2 15 8 4" xfId="5961"/>
    <cellStyle name="Normal 2 15 9" xfId="5962"/>
    <cellStyle name="Normal 2 15 9 2" xfId="5963"/>
    <cellStyle name="Normal 2 16" xfId="5964"/>
    <cellStyle name="Normal 2 16 10" xfId="5965"/>
    <cellStyle name="Normal 2 16 10 2" xfId="5966"/>
    <cellStyle name="Normal 2 16 11" xfId="5967"/>
    <cellStyle name="Normal 2 16 11 2" xfId="5968"/>
    <cellStyle name="Normal 2 16 12" xfId="5969"/>
    <cellStyle name="Normal 2 16 12 2" xfId="5970"/>
    <cellStyle name="Normal 2 16 13" xfId="5971"/>
    <cellStyle name="Normal 2 16 13 2" xfId="5972"/>
    <cellStyle name="Normal 2 16 14" xfId="5973"/>
    <cellStyle name="Normal 2 16 14 2" xfId="5974"/>
    <cellStyle name="Normal 2 16 15" xfId="5975"/>
    <cellStyle name="Normal 2 16 15 2" xfId="5976"/>
    <cellStyle name="Normal 2 16 16" xfId="5977"/>
    <cellStyle name="Normal 2 16 17" xfId="5978"/>
    <cellStyle name="Normal 2 16 18" xfId="5979"/>
    <cellStyle name="Normal 2 16 19" xfId="5980"/>
    <cellStyle name="Normal 2 16 2" xfId="5981"/>
    <cellStyle name="Normal 2 16 2 2" xfId="5982"/>
    <cellStyle name="Normal 2 16 2 3" xfId="5983"/>
    <cellStyle name="Normal 2 16 2 4" xfId="5984"/>
    <cellStyle name="Normal 2 16 20" xfId="5985"/>
    <cellStyle name="Normal 2 16 21" xfId="5986"/>
    <cellStyle name="Normal 2 16 22" xfId="5987"/>
    <cellStyle name="Normal 2 16 23" xfId="5988"/>
    <cellStyle name="Normal 2 16 24" xfId="5989"/>
    <cellStyle name="Normal 2 16 25" xfId="5990"/>
    <cellStyle name="Normal 2 16 26" xfId="5991"/>
    <cellStyle name="Normal 2 16 27" xfId="5992"/>
    <cellStyle name="Normal 2 16 28" xfId="5993"/>
    <cellStyle name="Normal 2 16 29" xfId="5994"/>
    <cellStyle name="Normal 2 16 3" xfId="5995"/>
    <cellStyle name="Normal 2 16 3 2" xfId="5996"/>
    <cellStyle name="Normal 2 16 3 3" xfId="5997"/>
    <cellStyle name="Normal 2 16 3 4" xfId="5998"/>
    <cellStyle name="Normal 2 16 30" xfId="5999"/>
    <cellStyle name="Normal 2 16 31" xfId="6000"/>
    <cellStyle name="Normal 2 16 32" xfId="6001"/>
    <cellStyle name="Normal 2 16 33" xfId="6002"/>
    <cellStyle name="Normal 2 16 34" xfId="6003"/>
    <cellStyle name="Normal 2 16 35" xfId="6004"/>
    <cellStyle name="Normal 2 16 36" xfId="6005"/>
    <cellStyle name="Normal 2 16 37" xfId="6006"/>
    <cellStyle name="Normal 2 16 38" xfId="6007"/>
    <cellStyle name="Normal 2 16 39" xfId="6008"/>
    <cellStyle name="Normal 2 16 4" xfId="6009"/>
    <cellStyle name="Normal 2 16 4 2" xfId="6010"/>
    <cellStyle name="Normal 2 16 4 3" xfId="6011"/>
    <cellStyle name="Normal 2 16 4 4" xfId="6012"/>
    <cellStyle name="Normal 2 16 5" xfId="6013"/>
    <cellStyle name="Normal 2 16 5 2" xfId="6014"/>
    <cellStyle name="Normal 2 16 5 3" xfId="6015"/>
    <cellStyle name="Normal 2 16 5 4" xfId="6016"/>
    <cellStyle name="Normal 2 16 6" xfId="6017"/>
    <cellStyle name="Normal 2 16 6 2" xfId="6018"/>
    <cellStyle name="Normal 2 16 6 3" xfId="6019"/>
    <cellStyle name="Normal 2 16 6 4" xfId="6020"/>
    <cellStyle name="Normal 2 16 7" xfId="6021"/>
    <cellStyle name="Normal 2 16 7 2" xfId="6022"/>
    <cellStyle name="Normal 2 16 7 3" xfId="6023"/>
    <cellStyle name="Normal 2 16 7 4" xfId="6024"/>
    <cellStyle name="Normal 2 16 8" xfId="6025"/>
    <cellStyle name="Normal 2 16 8 2" xfId="6026"/>
    <cellStyle name="Normal 2 16 8 3" xfId="6027"/>
    <cellStyle name="Normal 2 16 8 4" xfId="6028"/>
    <cellStyle name="Normal 2 16 9" xfId="6029"/>
    <cellStyle name="Normal 2 16 9 2" xfId="6030"/>
    <cellStyle name="Normal 2 17" xfId="6031"/>
    <cellStyle name="Normal 2 17 10" xfId="6032"/>
    <cellStyle name="Normal 2 17 10 2" xfId="6033"/>
    <cellStyle name="Normal 2 17 11" xfId="6034"/>
    <cellStyle name="Normal 2 17 11 2" xfId="6035"/>
    <cellStyle name="Normal 2 17 12" xfId="6036"/>
    <cellStyle name="Normal 2 17 12 2" xfId="6037"/>
    <cellStyle name="Normal 2 17 13" xfId="6038"/>
    <cellStyle name="Normal 2 17 13 2" xfId="6039"/>
    <cellStyle name="Normal 2 17 14" xfId="6040"/>
    <cellStyle name="Normal 2 17 14 2" xfId="6041"/>
    <cellStyle name="Normal 2 17 15" xfId="6042"/>
    <cellStyle name="Normal 2 17 15 2" xfId="6043"/>
    <cellStyle name="Normal 2 17 16" xfId="6044"/>
    <cellStyle name="Normal 2 17 17" xfId="6045"/>
    <cellStyle name="Normal 2 17 18" xfId="6046"/>
    <cellStyle name="Normal 2 17 19" xfId="6047"/>
    <cellStyle name="Normal 2 17 2" xfId="6048"/>
    <cellStyle name="Normal 2 17 2 2" xfId="6049"/>
    <cellStyle name="Normal 2 17 2 3" xfId="6050"/>
    <cellStyle name="Normal 2 17 2 4" xfId="6051"/>
    <cellStyle name="Normal 2 17 20" xfId="6052"/>
    <cellStyle name="Normal 2 17 21" xfId="6053"/>
    <cellStyle name="Normal 2 17 22" xfId="6054"/>
    <cellStyle name="Normal 2 17 23" xfId="6055"/>
    <cellStyle name="Normal 2 17 24" xfId="6056"/>
    <cellStyle name="Normal 2 17 25" xfId="6057"/>
    <cellStyle name="Normal 2 17 26" xfId="6058"/>
    <cellStyle name="Normal 2 17 27" xfId="6059"/>
    <cellStyle name="Normal 2 17 28" xfId="6060"/>
    <cellStyle name="Normal 2 17 29" xfId="6061"/>
    <cellStyle name="Normal 2 17 3" xfId="6062"/>
    <cellStyle name="Normal 2 17 3 2" xfId="6063"/>
    <cellStyle name="Normal 2 17 3 3" xfId="6064"/>
    <cellStyle name="Normal 2 17 3 4" xfId="6065"/>
    <cellStyle name="Normal 2 17 30" xfId="6066"/>
    <cellStyle name="Normal 2 17 31" xfId="6067"/>
    <cellStyle name="Normal 2 17 32" xfId="6068"/>
    <cellStyle name="Normal 2 17 33" xfId="6069"/>
    <cellStyle name="Normal 2 17 34" xfId="6070"/>
    <cellStyle name="Normal 2 17 35" xfId="6071"/>
    <cellStyle name="Normal 2 17 36" xfId="6072"/>
    <cellStyle name="Normal 2 17 37" xfId="6073"/>
    <cellStyle name="Normal 2 17 38" xfId="6074"/>
    <cellStyle name="Normal 2 17 39" xfId="6075"/>
    <cellStyle name="Normal 2 17 4" xfId="6076"/>
    <cellStyle name="Normal 2 17 4 2" xfId="6077"/>
    <cellStyle name="Normal 2 17 4 3" xfId="6078"/>
    <cellStyle name="Normal 2 17 4 4" xfId="6079"/>
    <cellStyle name="Normal 2 17 5" xfId="6080"/>
    <cellStyle name="Normal 2 17 5 2" xfId="6081"/>
    <cellStyle name="Normal 2 17 5 3" xfId="6082"/>
    <cellStyle name="Normal 2 17 5 4" xfId="6083"/>
    <cellStyle name="Normal 2 17 6" xfId="6084"/>
    <cellStyle name="Normal 2 17 6 2" xfId="6085"/>
    <cellStyle name="Normal 2 17 6 3" xfId="6086"/>
    <cellStyle name="Normal 2 17 6 4" xfId="6087"/>
    <cellStyle name="Normal 2 17 7" xfId="6088"/>
    <cellStyle name="Normal 2 17 7 2" xfId="6089"/>
    <cellStyle name="Normal 2 17 7 3" xfId="6090"/>
    <cellStyle name="Normal 2 17 7 4" xfId="6091"/>
    <cellStyle name="Normal 2 17 8" xfId="6092"/>
    <cellStyle name="Normal 2 17 8 2" xfId="6093"/>
    <cellStyle name="Normal 2 17 8 3" xfId="6094"/>
    <cellStyle name="Normal 2 17 8 4" xfId="6095"/>
    <cellStyle name="Normal 2 17 9" xfId="6096"/>
    <cellStyle name="Normal 2 17 9 2" xfId="6097"/>
    <cellStyle name="Normal 2 18" xfId="6098"/>
    <cellStyle name="Normal 2 18 10" xfId="6099"/>
    <cellStyle name="Normal 2 18 10 2" xfId="6100"/>
    <cellStyle name="Normal 2 18 11" xfId="6101"/>
    <cellStyle name="Normal 2 18 11 2" xfId="6102"/>
    <cellStyle name="Normal 2 18 12" xfId="6103"/>
    <cellStyle name="Normal 2 18 12 2" xfId="6104"/>
    <cellStyle name="Normal 2 18 13" xfId="6105"/>
    <cellStyle name="Normal 2 18 13 2" xfId="6106"/>
    <cellStyle name="Normal 2 18 14" xfId="6107"/>
    <cellStyle name="Normal 2 18 14 2" xfId="6108"/>
    <cellStyle name="Normal 2 18 15" xfId="6109"/>
    <cellStyle name="Normal 2 18 15 2" xfId="6110"/>
    <cellStyle name="Normal 2 18 16" xfId="6111"/>
    <cellStyle name="Normal 2 18 17" xfId="6112"/>
    <cellStyle name="Normal 2 18 18" xfId="6113"/>
    <cellStyle name="Normal 2 18 19" xfId="6114"/>
    <cellStyle name="Normal 2 18 2" xfId="6115"/>
    <cellStyle name="Normal 2 18 2 2" xfId="6116"/>
    <cellStyle name="Normal 2 18 2 3" xfId="6117"/>
    <cellStyle name="Normal 2 18 2 4" xfId="6118"/>
    <cellStyle name="Normal 2 18 20" xfId="6119"/>
    <cellStyle name="Normal 2 18 21" xfId="6120"/>
    <cellStyle name="Normal 2 18 22" xfId="6121"/>
    <cellStyle name="Normal 2 18 23" xfId="6122"/>
    <cellStyle name="Normal 2 18 24" xfId="6123"/>
    <cellStyle name="Normal 2 18 25" xfId="6124"/>
    <cellStyle name="Normal 2 18 26" xfId="6125"/>
    <cellStyle name="Normal 2 18 27" xfId="6126"/>
    <cellStyle name="Normal 2 18 28" xfId="6127"/>
    <cellStyle name="Normal 2 18 29" xfId="6128"/>
    <cellStyle name="Normal 2 18 3" xfId="6129"/>
    <cellStyle name="Normal 2 18 3 2" xfId="6130"/>
    <cellStyle name="Normal 2 18 3 3" xfId="6131"/>
    <cellStyle name="Normal 2 18 3 4" xfId="6132"/>
    <cellStyle name="Normal 2 18 30" xfId="6133"/>
    <cellStyle name="Normal 2 18 31" xfId="6134"/>
    <cellStyle name="Normal 2 18 32" xfId="6135"/>
    <cellStyle name="Normal 2 18 33" xfId="6136"/>
    <cellStyle name="Normal 2 18 34" xfId="6137"/>
    <cellStyle name="Normal 2 18 35" xfId="6138"/>
    <cellStyle name="Normal 2 18 36" xfId="6139"/>
    <cellStyle name="Normal 2 18 37" xfId="6140"/>
    <cellStyle name="Normal 2 18 38" xfId="6141"/>
    <cellStyle name="Normal 2 18 39" xfId="6142"/>
    <cellStyle name="Normal 2 18 4" xfId="6143"/>
    <cellStyle name="Normal 2 18 4 2" xfId="6144"/>
    <cellStyle name="Normal 2 18 4 3" xfId="6145"/>
    <cellStyle name="Normal 2 18 4 4" xfId="6146"/>
    <cellStyle name="Normal 2 18 5" xfId="6147"/>
    <cellStyle name="Normal 2 18 5 2" xfId="6148"/>
    <cellStyle name="Normal 2 18 5 3" xfId="6149"/>
    <cellStyle name="Normal 2 18 5 4" xfId="6150"/>
    <cellStyle name="Normal 2 18 6" xfId="6151"/>
    <cellStyle name="Normal 2 18 6 2" xfId="6152"/>
    <cellStyle name="Normal 2 18 6 3" xfId="6153"/>
    <cellStyle name="Normal 2 18 6 4" xfId="6154"/>
    <cellStyle name="Normal 2 18 7" xfId="6155"/>
    <cellStyle name="Normal 2 18 7 2" xfId="6156"/>
    <cellStyle name="Normal 2 18 7 3" xfId="6157"/>
    <cellStyle name="Normal 2 18 7 4" xfId="6158"/>
    <cellStyle name="Normal 2 18 8" xfId="6159"/>
    <cellStyle name="Normal 2 18 8 2" xfId="6160"/>
    <cellStyle name="Normal 2 18 8 3" xfId="6161"/>
    <cellStyle name="Normal 2 18 8 4" xfId="6162"/>
    <cellStyle name="Normal 2 18 9" xfId="6163"/>
    <cellStyle name="Normal 2 18 9 2" xfId="6164"/>
    <cellStyle name="Normal 2 19" xfId="6165"/>
    <cellStyle name="Normal 2 19 10" xfId="6166"/>
    <cellStyle name="Normal 2 19 10 2" xfId="6167"/>
    <cellStyle name="Normal 2 19 11" xfId="6168"/>
    <cellStyle name="Normal 2 19 11 2" xfId="6169"/>
    <cellStyle name="Normal 2 19 12" xfId="6170"/>
    <cellStyle name="Normal 2 19 12 2" xfId="6171"/>
    <cellStyle name="Normal 2 19 13" xfId="6172"/>
    <cellStyle name="Normal 2 19 13 2" xfId="6173"/>
    <cellStyle name="Normal 2 19 14" xfId="6174"/>
    <cellStyle name="Normal 2 19 14 2" xfId="6175"/>
    <cellStyle name="Normal 2 19 15" xfId="6176"/>
    <cellStyle name="Normal 2 19 15 2" xfId="6177"/>
    <cellStyle name="Normal 2 19 16" xfId="6178"/>
    <cellStyle name="Normal 2 19 17" xfId="6179"/>
    <cellStyle name="Normal 2 19 18" xfId="6180"/>
    <cellStyle name="Normal 2 19 19" xfId="6181"/>
    <cellStyle name="Normal 2 19 2" xfId="6182"/>
    <cellStyle name="Normal 2 19 2 2" xfId="6183"/>
    <cellStyle name="Normal 2 19 2 3" xfId="6184"/>
    <cellStyle name="Normal 2 19 2 4" xfId="6185"/>
    <cellStyle name="Normal 2 19 20" xfId="6186"/>
    <cellStyle name="Normal 2 19 21" xfId="6187"/>
    <cellStyle name="Normal 2 19 22" xfId="6188"/>
    <cellStyle name="Normal 2 19 23" xfId="6189"/>
    <cellStyle name="Normal 2 19 24" xfId="6190"/>
    <cellStyle name="Normal 2 19 25" xfId="6191"/>
    <cellStyle name="Normal 2 19 26" xfId="6192"/>
    <cellStyle name="Normal 2 19 27" xfId="6193"/>
    <cellStyle name="Normal 2 19 28" xfId="6194"/>
    <cellStyle name="Normal 2 19 29" xfId="6195"/>
    <cellStyle name="Normal 2 19 3" xfId="6196"/>
    <cellStyle name="Normal 2 19 3 2" xfId="6197"/>
    <cellStyle name="Normal 2 19 3 3" xfId="6198"/>
    <cellStyle name="Normal 2 19 3 4" xfId="6199"/>
    <cellStyle name="Normal 2 19 30" xfId="6200"/>
    <cellStyle name="Normal 2 19 31" xfId="6201"/>
    <cellStyle name="Normal 2 19 32" xfId="6202"/>
    <cellStyle name="Normal 2 19 33" xfId="6203"/>
    <cellStyle name="Normal 2 19 34" xfId="6204"/>
    <cellStyle name="Normal 2 19 35" xfId="6205"/>
    <cellStyle name="Normal 2 19 36" xfId="6206"/>
    <cellStyle name="Normal 2 19 37" xfId="6207"/>
    <cellStyle name="Normal 2 19 38" xfId="6208"/>
    <cellStyle name="Normal 2 19 39" xfId="6209"/>
    <cellStyle name="Normal 2 19 4" xfId="6210"/>
    <cellStyle name="Normal 2 19 4 2" xfId="6211"/>
    <cellStyle name="Normal 2 19 4 3" xfId="6212"/>
    <cellStyle name="Normal 2 19 4 4" xfId="6213"/>
    <cellStyle name="Normal 2 19 5" xfId="6214"/>
    <cellStyle name="Normal 2 19 5 2" xfId="6215"/>
    <cellStyle name="Normal 2 19 5 3" xfId="6216"/>
    <cellStyle name="Normal 2 19 5 4" xfId="6217"/>
    <cellStyle name="Normal 2 19 6" xfId="6218"/>
    <cellStyle name="Normal 2 19 6 2" xfId="6219"/>
    <cellStyle name="Normal 2 19 6 3" xfId="6220"/>
    <cellStyle name="Normal 2 19 6 4" xfId="6221"/>
    <cellStyle name="Normal 2 19 7" xfId="6222"/>
    <cellStyle name="Normal 2 19 7 2" xfId="6223"/>
    <cellStyle name="Normal 2 19 7 3" xfId="6224"/>
    <cellStyle name="Normal 2 19 7 4" xfId="6225"/>
    <cellStyle name="Normal 2 19 8" xfId="6226"/>
    <cellStyle name="Normal 2 19 8 2" xfId="6227"/>
    <cellStyle name="Normal 2 19 8 3" xfId="6228"/>
    <cellStyle name="Normal 2 19 8 4" xfId="6229"/>
    <cellStyle name="Normal 2 19 9" xfId="6230"/>
    <cellStyle name="Normal 2 19 9 2" xfId="6231"/>
    <cellStyle name="Normal 2 2" xfId="6232"/>
    <cellStyle name="Normal 2 2 10" xfId="6233"/>
    <cellStyle name="Normal 2 2 10 2" xfId="6234"/>
    <cellStyle name="Normal 2 2 10 3" xfId="6235"/>
    <cellStyle name="Normal 2 2 11" xfId="6236"/>
    <cellStyle name="Normal 2 2 11 2" xfId="6237"/>
    <cellStyle name="Normal 2 2 11 3" xfId="6238"/>
    <cellStyle name="Normal 2 2 12" xfId="6239"/>
    <cellStyle name="Normal 2 2 12 2" xfId="6240"/>
    <cellStyle name="Normal 2 2 12 3" xfId="6241"/>
    <cellStyle name="Normal 2 2 13" xfId="6242"/>
    <cellStyle name="Normal 2 2 13 2" xfId="6243"/>
    <cellStyle name="Normal 2 2 13 3" xfId="6244"/>
    <cellStyle name="Normal 2 2 14" xfId="6245"/>
    <cellStyle name="Normal 2 2 14 2" xfId="6246"/>
    <cellStyle name="Normal 2 2 14 3" xfId="6247"/>
    <cellStyle name="Normal 2 2 15" xfId="6248"/>
    <cellStyle name="Normal 2 2 15 2" xfId="6249"/>
    <cellStyle name="Normal 2 2 15 3" xfId="6250"/>
    <cellStyle name="Normal 2 2 16" xfId="6251"/>
    <cellStyle name="Normal 2 2 16 2" xfId="6252"/>
    <cellStyle name="Normal 2 2 16 3" xfId="6253"/>
    <cellStyle name="Normal 2 2 17" xfId="6254"/>
    <cellStyle name="Normal 2 2 17 2" xfId="6255"/>
    <cellStyle name="Normal 2 2 17 3" xfId="6256"/>
    <cellStyle name="Normal 2 2 18" xfId="6257"/>
    <cellStyle name="Normal 2 2 18 2" xfId="6258"/>
    <cellStyle name="Normal 2 2 19" xfId="6259"/>
    <cellStyle name="Normal 2 2 19 2" xfId="6260"/>
    <cellStyle name="Normal 2 2 2" xfId="6261"/>
    <cellStyle name="Normal 2 2 2 10" xfId="6262"/>
    <cellStyle name="Normal 2 2 2 10 2" xfId="6263"/>
    <cellStyle name="Normal 2 2 2 10 2 2" xfId="6264"/>
    <cellStyle name="Normal 2 2 2 10 2 3" xfId="6265"/>
    <cellStyle name="Normal 2 2 2 10 2 4" xfId="6266"/>
    <cellStyle name="Normal 2 2 2 10 3" xfId="6267"/>
    <cellStyle name="Normal 2 2 2 10 3 2" xfId="6268"/>
    <cellStyle name="Normal 2 2 2 10 3 3" xfId="6269"/>
    <cellStyle name="Normal 2 2 2 10 3 4" xfId="6270"/>
    <cellStyle name="Normal 2 2 2 10 4" xfId="6271"/>
    <cellStyle name="Normal 2 2 2 10 4 2" xfId="6272"/>
    <cellStyle name="Normal 2 2 2 10 4 3" xfId="6273"/>
    <cellStyle name="Normal 2 2 2 10 4 4" xfId="6274"/>
    <cellStyle name="Normal 2 2 2 10 5" xfId="6275"/>
    <cellStyle name="Normal 2 2 2 10 5 2" xfId="6276"/>
    <cellStyle name="Normal 2 2 2 10 5 3" xfId="6277"/>
    <cellStyle name="Normal 2 2 2 10 5 4" xfId="6278"/>
    <cellStyle name="Normal 2 2 2 10 6" xfId="6279"/>
    <cellStyle name="Normal 2 2 2 10 6 2" xfId="6280"/>
    <cellStyle name="Normal 2 2 2 10 6 3" xfId="6281"/>
    <cellStyle name="Normal 2 2 2 10 6 4" xfId="6282"/>
    <cellStyle name="Normal 2 2 2 10 7" xfId="6283"/>
    <cellStyle name="Normal 2 2 2 10 8" xfId="6284"/>
    <cellStyle name="Normal 2 2 2 10 9" xfId="6285"/>
    <cellStyle name="Normal 2 2 2 11" xfId="6286"/>
    <cellStyle name="Normal 2 2 2 11 2" xfId="6287"/>
    <cellStyle name="Normal 2 2 2 11 3" xfId="6288"/>
    <cellStyle name="Normal 2 2 2 11 4" xfId="6289"/>
    <cellStyle name="Normal 2 2 2 12" xfId="6290"/>
    <cellStyle name="Normal 2 2 2 12 2" xfId="6291"/>
    <cellStyle name="Normal 2 2 2 12 3" xfId="6292"/>
    <cellStyle name="Normal 2 2 2 12 4" xfId="6293"/>
    <cellStyle name="Normal 2 2 2 13" xfId="6294"/>
    <cellStyle name="Normal 2 2 2 13 2" xfId="6295"/>
    <cellStyle name="Normal 2 2 2 13 3" xfId="6296"/>
    <cellStyle name="Normal 2 2 2 13 4" xfId="6297"/>
    <cellStyle name="Normal 2 2 2 14" xfId="6298"/>
    <cellStyle name="Normal 2 2 2 14 10" xfId="6299"/>
    <cellStyle name="Normal 2 2 2 14 2" xfId="6300"/>
    <cellStyle name="Normal 2 2 2 14 3" xfId="6301"/>
    <cellStyle name="Normal 2 2 2 14 4" xfId="6302"/>
    <cellStyle name="Normal 2 2 2 14 5" xfId="6303"/>
    <cellStyle name="Normal 2 2 2 14 6" xfId="6304"/>
    <cellStyle name="Normal 2 2 2 14 7" xfId="6305"/>
    <cellStyle name="Normal 2 2 2 14 8" xfId="6306"/>
    <cellStyle name="Normal 2 2 2 14 9" xfId="6307"/>
    <cellStyle name="Normal 2 2 2 15" xfId="6308"/>
    <cellStyle name="Normal 2 2 2 15 10" xfId="6309"/>
    <cellStyle name="Normal 2 2 2 15 2" xfId="6310"/>
    <cellStyle name="Normal 2 2 2 15 3" xfId="6311"/>
    <cellStyle name="Normal 2 2 2 15 4" xfId="6312"/>
    <cellStyle name="Normal 2 2 2 15 5" xfId="6313"/>
    <cellStyle name="Normal 2 2 2 15 6" xfId="6314"/>
    <cellStyle name="Normal 2 2 2 15 7" xfId="6315"/>
    <cellStyle name="Normal 2 2 2 15 8" xfId="6316"/>
    <cellStyle name="Normal 2 2 2 15 9" xfId="6317"/>
    <cellStyle name="Normal 2 2 2 16" xfId="6318"/>
    <cellStyle name="Normal 2 2 2 16 2" xfId="6319"/>
    <cellStyle name="Normal 2 2 2 17" xfId="6320"/>
    <cellStyle name="Normal 2 2 2 17 2" xfId="6321"/>
    <cellStyle name="Normal 2 2 2 18" xfId="6322"/>
    <cellStyle name="Normal 2 2 2 18 2" xfId="6323"/>
    <cellStyle name="Normal 2 2 2 19" xfId="6324"/>
    <cellStyle name="Normal 2 2 2 19 2" xfId="6325"/>
    <cellStyle name="Normal 2 2 2 2" xfId="6326"/>
    <cellStyle name="Normal 2 2 2 2 10" xfId="6327"/>
    <cellStyle name="Normal 2 2 2 2 10 2" xfId="6328"/>
    <cellStyle name="Normal 2 2 2 2 10 2 2" xfId="6329"/>
    <cellStyle name="Normal 2 2 2 2 10 3" xfId="6330"/>
    <cellStyle name="Normal 2 2 2 2 10 3 2" xfId="6331"/>
    <cellStyle name="Normal 2 2 2 2 10 4" xfId="6332"/>
    <cellStyle name="Normal 2 2 2 2 10 4 2" xfId="6333"/>
    <cellStyle name="Normal 2 2 2 2 10 5" xfId="6334"/>
    <cellStyle name="Normal 2 2 2 2 10 5 2" xfId="6335"/>
    <cellStyle name="Normal 2 2 2 2 10 6" xfId="6336"/>
    <cellStyle name="Normal 2 2 2 2 10 6 2" xfId="6337"/>
    <cellStyle name="Normal 2 2 2 2 10 7" xfId="6338"/>
    <cellStyle name="Normal 2 2 2 2 10 7 2" xfId="6339"/>
    <cellStyle name="Normal 2 2 2 2 10 8" xfId="6340"/>
    <cellStyle name="Normal 2 2 2 2 10 8 2" xfId="6341"/>
    <cellStyle name="Normal 2 2 2 2 10 9" xfId="6342"/>
    <cellStyle name="Normal 2 2 2 2 10 9 2" xfId="6343"/>
    <cellStyle name="Normal 2 2 2 2 11" xfId="6344"/>
    <cellStyle name="Normal 2 2 2 2 11 2" xfId="6345"/>
    <cellStyle name="Normal 2 2 2 2 11 2 2" xfId="6346"/>
    <cellStyle name="Normal 2 2 2 2 11 3" xfId="6347"/>
    <cellStyle name="Normal 2 2 2 2 11 3 2" xfId="6348"/>
    <cellStyle name="Normal 2 2 2 2 11 4" xfId="6349"/>
    <cellStyle name="Normal 2 2 2 2 11 4 2" xfId="6350"/>
    <cellStyle name="Normal 2 2 2 2 11 5" xfId="6351"/>
    <cellStyle name="Normal 2 2 2 2 11 5 2" xfId="6352"/>
    <cellStyle name="Normal 2 2 2 2 11 6" xfId="6353"/>
    <cellStyle name="Normal 2 2 2 2 11 6 2" xfId="6354"/>
    <cellStyle name="Normal 2 2 2 2 11 7" xfId="6355"/>
    <cellStyle name="Normal 2 2 2 2 11 7 2" xfId="6356"/>
    <cellStyle name="Normal 2 2 2 2 11 8" xfId="6357"/>
    <cellStyle name="Normal 2 2 2 2 11 8 2" xfId="6358"/>
    <cellStyle name="Normal 2 2 2 2 11 9" xfId="6359"/>
    <cellStyle name="Normal 2 2 2 2 11 9 2" xfId="6360"/>
    <cellStyle name="Normal 2 2 2 2 12" xfId="6361"/>
    <cellStyle name="Normal 2 2 2 2 12 2" xfId="6362"/>
    <cellStyle name="Normal 2 2 2 2 12 2 2" xfId="6363"/>
    <cellStyle name="Normal 2 2 2 2 12 3" xfId="6364"/>
    <cellStyle name="Normal 2 2 2 2 12 3 2" xfId="6365"/>
    <cellStyle name="Normal 2 2 2 2 12 4" xfId="6366"/>
    <cellStyle name="Normal 2 2 2 2 12 4 2" xfId="6367"/>
    <cellStyle name="Normal 2 2 2 2 12 5" xfId="6368"/>
    <cellStyle name="Normal 2 2 2 2 12 5 2" xfId="6369"/>
    <cellStyle name="Normal 2 2 2 2 12 6" xfId="6370"/>
    <cellStyle name="Normal 2 2 2 2 12 6 2" xfId="6371"/>
    <cellStyle name="Normal 2 2 2 2 12 7" xfId="6372"/>
    <cellStyle name="Normal 2 2 2 2 12 7 2" xfId="6373"/>
    <cellStyle name="Normal 2 2 2 2 12 8" xfId="6374"/>
    <cellStyle name="Normal 2 2 2 2 12 8 2" xfId="6375"/>
    <cellStyle name="Normal 2 2 2 2 12 9" xfId="6376"/>
    <cellStyle name="Normal 2 2 2 2 12 9 2" xfId="6377"/>
    <cellStyle name="Normal 2 2 2 2 13" xfId="6378"/>
    <cellStyle name="Normal 2 2 2 2 13 2" xfId="6379"/>
    <cellStyle name="Normal 2 2 2 2 13 2 2" xfId="6380"/>
    <cellStyle name="Normal 2 2 2 2 13 3" xfId="6381"/>
    <cellStyle name="Normal 2 2 2 2 13 3 2" xfId="6382"/>
    <cellStyle name="Normal 2 2 2 2 13 4" xfId="6383"/>
    <cellStyle name="Normal 2 2 2 2 13 4 2" xfId="6384"/>
    <cellStyle name="Normal 2 2 2 2 13 5" xfId="6385"/>
    <cellStyle name="Normal 2 2 2 2 13 5 2" xfId="6386"/>
    <cellStyle name="Normal 2 2 2 2 13 6" xfId="6387"/>
    <cellStyle name="Normal 2 2 2 2 13 6 2" xfId="6388"/>
    <cellStyle name="Normal 2 2 2 2 13 7" xfId="6389"/>
    <cellStyle name="Normal 2 2 2 2 13 7 2" xfId="6390"/>
    <cellStyle name="Normal 2 2 2 2 13 8" xfId="6391"/>
    <cellStyle name="Normal 2 2 2 2 13 8 2" xfId="6392"/>
    <cellStyle name="Normal 2 2 2 2 13 9" xfId="6393"/>
    <cellStyle name="Normal 2 2 2 2 13 9 2" xfId="6394"/>
    <cellStyle name="Normal 2 2 2 2 14" xfId="6395"/>
    <cellStyle name="Normal 2 2 2 2 14 2" xfId="6396"/>
    <cellStyle name="Normal 2 2 2 2 14 2 2" xfId="6397"/>
    <cellStyle name="Normal 2 2 2 2 14 3" xfId="6398"/>
    <cellStyle name="Normal 2 2 2 2 14 3 2" xfId="6399"/>
    <cellStyle name="Normal 2 2 2 2 14 4" xfId="6400"/>
    <cellStyle name="Normal 2 2 2 2 14 4 2" xfId="6401"/>
    <cellStyle name="Normal 2 2 2 2 14 5" xfId="6402"/>
    <cellStyle name="Normal 2 2 2 2 14 5 2" xfId="6403"/>
    <cellStyle name="Normal 2 2 2 2 14 6" xfId="6404"/>
    <cellStyle name="Normal 2 2 2 2 14 6 2" xfId="6405"/>
    <cellStyle name="Normal 2 2 2 2 14 7" xfId="6406"/>
    <cellStyle name="Normal 2 2 2 2 14 7 2" xfId="6407"/>
    <cellStyle name="Normal 2 2 2 2 14 8" xfId="6408"/>
    <cellStyle name="Normal 2 2 2 2 14 8 2" xfId="6409"/>
    <cellStyle name="Normal 2 2 2 2 14 9" xfId="6410"/>
    <cellStyle name="Normal 2 2 2 2 14 9 2" xfId="6411"/>
    <cellStyle name="Normal 2 2 2 2 15" xfId="6412"/>
    <cellStyle name="Normal 2 2 2 2 16" xfId="6413"/>
    <cellStyle name="Normal 2 2 2 2 17" xfId="6414"/>
    <cellStyle name="Normal 2 2 2 2 18" xfId="6415"/>
    <cellStyle name="Normal 2 2 2 2 19" xfId="6416"/>
    <cellStyle name="Normal 2 2 2 2 2" xfId="6417"/>
    <cellStyle name="Normal 2 2 2 2 2 10" xfId="6418"/>
    <cellStyle name="Normal 2 2 2 2 2 10 10" xfId="6419"/>
    <cellStyle name="Normal 2 2 2 2 2 10 2" xfId="6420"/>
    <cellStyle name="Normal 2 2 2 2 2 10 3" xfId="6421"/>
    <cellStyle name="Normal 2 2 2 2 2 10 4" xfId="6422"/>
    <cellStyle name="Normal 2 2 2 2 2 10 5" xfId="6423"/>
    <cellStyle name="Normal 2 2 2 2 2 10 6" xfId="6424"/>
    <cellStyle name="Normal 2 2 2 2 2 10 7" xfId="6425"/>
    <cellStyle name="Normal 2 2 2 2 2 10 8" xfId="6426"/>
    <cellStyle name="Normal 2 2 2 2 2 10 9" xfId="6427"/>
    <cellStyle name="Normal 2 2 2 2 2 11" xfId="6428"/>
    <cellStyle name="Normal 2 2 2 2 2 11 10" xfId="6429"/>
    <cellStyle name="Normal 2 2 2 2 2 11 2" xfId="6430"/>
    <cellStyle name="Normal 2 2 2 2 2 11 3" xfId="6431"/>
    <cellStyle name="Normal 2 2 2 2 2 11 4" xfId="6432"/>
    <cellStyle name="Normal 2 2 2 2 2 11 5" xfId="6433"/>
    <cellStyle name="Normal 2 2 2 2 2 11 6" xfId="6434"/>
    <cellStyle name="Normal 2 2 2 2 2 11 7" xfId="6435"/>
    <cellStyle name="Normal 2 2 2 2 2 11 8" xfId="6436"/>
    <cellStyle name="Normal 2 2 2 2 2 11 9" xfId="6437"/>
    <cellStyle name="Normal 2 2 2 2 2 12" xfId="6438"/>
    <cellStyle name="Normal 2 2 2 2 2 12 10" xfId="6439"/>
    <cellStyle name="Normal 2 2 2 2 2 12 2" xfId="6440"/>
    <cellStyle name="Normal 2 2 2 2 2 12 3" xfId="6441"/>
    <cellStyle name="Normal 2 2 2 2 2 12 4" xfId="6442"/>
    <cellStyle name="Normal 2 2 2 2 2 12 5" xfId="6443"/>
    <cellStyle name="Normal 2 2 2 2 2 12 6" xfId="6444"/>
    <cellStyle name="Normal 2 2 2 2 2 12 7" xfId="6445"/>
    <cellStyle name="Normal 2 2 2 2 2 12 8" xfId="6446"/>
    <cellStyle name="Normal 2 2 2 2 2 12 9" xfId="6447"/>
    <cellStyle name="Normal 2 2 2 2 2 13" xfId="6448"/>
    <cellStyle name="Normal 2 2 2 2 2 13 2" xfId="6449"/>
    <cellStyle name="Normal 2 2 2 2 2 14" xfId="6450"/>
    <cellStyle name="Normal 2 2 2 2 2 14 2" xfId="6451"/>
    <cellStyle name="Normal 2 2 2 2 2 15" xfId="6452"/>
    <cellStyle name="Normal 2 2 2 2 2 15 2" xfId="6453"/>
    <cellStyle name="Normal 2 2 2 2 2 16" xfId="6454"/>
    <cellStyle name="Normal 2 2 2 2 2 16 2" xfId="6455"/>
    <cellStyle name="Normal 2 2 2 2 2 17" xfId="6456"/>
    <cellStyle name="Normal 2 2 2 2 2 17 2" xfId="6457"/>
    <cellStyle name="Normal 2 2 2 2 2 18" xfId="6458"/>
    <cellStyle name="Normal 2 2 2 2 2 18 2" xfId="6459"/>
    <cellStyle name="Normal 2 2 2 2 2 19" xfId="6460"/>
    <cellStyle name="Normal 2 2 2 2 2 19 2" xfId="6461"/>
    <cellStyle name="Normal 2 2 2 2 2 2" xfId="6462"/>
    <cellStyle name="Normal 2 2 2 2 2 2 10" xfId="6463"/>
    <cellStyle name="Normal 2 2 2 2 2 2 10 2" xfId="6464"/>
    <cellStyle name="Normal 2 2 2 2 2 2 10 2 2" xfId="6465"/>
    <cellStyle name="Normal 2 2 2 2 2 2 10 3" xfId="6466"/>
    <cellStyle name="Normal 2 2 2 2 2 2 10 3 2" xfId="6467"/>
    <cellStyle name="Normal 2 2 2 2 2 2 10 4" xfId="6468"/>
    <cellStyle name="Normal 2 2 2 2 2 2 10 4 2" xfId="6469"/>
    <cellStyle name="Normal 2 2 2 2 2 2 10 5" xfId="6470"/>
    <cellStyle name="Normal 2 2 2 2 2 2 10 5 2" xfId="6471"/>
    <cellStyle name="Normal 2 2 2 2 2 2 10 6" xfId="6472"/>
    <cellStyle name="Normal 2 2 2 2 2 2 10 6 2" xfId="6473"/>
    <cellStyle name="Normal 2 2 2 2 2 2 10 7" xfId="6474"/>
    <cellStyle name="Normal 2 2 2 2 2 2 10 7 2" xfId="6475"/>
    <cellStyle name="Normal 2 2 2 2 2 2 10 8" xfId="6476"/>
    <cellStyle name="Normal 2 2 2 2 2 2 10 8 2" xfId="6477"/>
    <cellStyle name="Normal 2 2 2 2 2 2 10 9" xfId="6478"/>
    <cellStyle name="Normal 2 2 2 2 2 2 10 9 2" xfId="6479"/>
    <cellStyle name="Normal 2 2 2 2 2 2 11" xfId="6480"/>
    <cellStyle name="Normal 2 2 2 2 2 2 11 2" xfId="6481"/>
    <cellStyle name="Normal 2 2 2 2 2 2 11 2 2" xfId="6482"/>
    <cellStyle name="Normal 2 2 2 2 2 2 11 3" xfId="6483"/>
    <cellStyle name="Normal 2 2 2 2 2 2 11 3 2" xfId="6484"/>
    <cellStyle name="Normal 2 2 2 2 2 2 11 4" xfId="6485"/>
    <cellStyle name="Normal 2 2 2 2 2 2 11 4 2" xfId="6486"/>
    <cellStyle name="Normal 2 2 2 2 2 2 11 5" xfId="6487"/>
    <cellStyle name="Normal 2 2 2 2 2 2 11 5 2" xfId="6488"/>
    <cellStyle name="Normal 2 2 2 2 2 2 11 6" xfId="6489"/>
    <cellStyle name="Normal 2 2 2 2 2 2 11 6 2" xfId="6490"/>
    <cellStyle name="Normal 2 2 2 2 2 2 11 7" xfId="6491"/>
    <cellStyle name="Normal 2 2 2 2 2 2 11 7 2" xfId="6492"/>
    <cellStyle name="Normal 2 2 2 2 2 2 11 8" xfId="6493"/>
    <cellStyle name="Normal 2 2 2 2 2 2 11 8 2" xfId="6494"/>
    <cellStyle name="Normal 2 2 2 2 2 2 11 9" xfId="6495"/>
    <cellStyle name="Normal 2 2 2 2 2 2 11 9 2" xfId="6496"/>
    <cellStyle name="Normal 2 2 2 2 2 2 12" xfId="6497"/>
    <cellStyle name="Normal 2 2 2 2 2 2 12 2" xfId="6498"/>
    <cellStyle name="Normal 2 2 2 2 2 2 12 2 2" xfId="6499"/>
    <cellStyle name="Normal 2 2 2 2 2 2 12 3" xfId="6500"/>
    <cellStyle name="Normal 2 2 2 2 2 2 12 3 2" xfId="6501"/>
    <cellStyle name="Normal 2 2 2 2 2 2 12 4" xfId="6502"/>
    <cellStyle name="Normal 2 2 2 2 2 2 12 4 2" xfId="6503"/>
    <cellStyle name="Normal 2 2 2 2 2 2 12 5" xfId="6504"/>
    <cellStyle name="Normal 2 2 2 2 2 2 12 5 2" xfId="6505"/>
    <cellStyle name="Normal 2 2 2 2 2 2 12 6" xfId="6506"/>
    <cellStyle name="Normal 2 2 2 2 2 2 12 6 2" xfId="6507"/>
    <cellStyle name="Normal 2 2 2 2 2 2 12 7" xfId="6508"/>
    <cellStyle name="Normal 2 2 2 2 2 2 12 7 2" xfId="6509"/>
    <cellStyle name="Normal 2 2 2 2 2 2 12 8" xfId="6510"/>
    <cellStyle name="Normal 2 2 2 2 2 2 12 8 2" xfId="6511"/>
    <cellStyle name="Normal 2 2 2 2 2 2 12 9" xfId="6512"/>
    <cellStyle name="Normal 2 2 2 2 2 2 12 9 2" xfId="6513"/>
    <cellStyle name="Normal 2 2 2 2 2 2 13" xfId="6514"/>
    <cellStyle name="Normal 2 2 2 2 2 2 14" xfId="6515"/>
    <cellStyle name="Normal 2 2 2 2 2 2 15" xfId="6516"/>
    <cellStyle name="Normal 2 2 2 2 2 2 16" xfId="6517"/>
    <cellStyle name="Normal 2 2 2 2 2 2 17" xfId="6518"/>
    <cellStyle name="Normal 2 2 2 2 2 2 18" xfId="6519"/>
    <cellStyle name="Normal 2 2 2 2 2 2 19" xfId="6520"/>
    <cellStyle name="Normal 2 2 2 2 2 2 2" xfId="6521"/>
    <cellStyle name="Normal 2 2 2 2 2 2 2 10" xfId="6522"/>
    <cellStyle name="Normal 2 2 2 2 2 2 2 10 2" xfId="6523"/>
    <cellStyle name="Normal 2 2 2 2 2 2 2 11" xfId="6524"/>
    <cellStyle name="Normal 2 2 2 2 2 2 2 11 2" xfId="6525"/>
    <cellStyle name="Normal 2 2 2 2 2 2 2 12" xfId="6526"/>
    <cellStyle name="Normal 2 2 2 2 2 2 2 12 2" xfId="6527"/>
    <cellStyle name="Normal 2 2 2 2 2 2 2 13" xfId="6528"/>
    <cellStyle name="Normal 2 2 2 2 2 2 2 13 2" xfId="6529"/>
    <cellStyle name="Normal 2 2 2 2 2 2 2 14" xfId="6530"/>
    <cellStyle name="Normal 2 2 2 2 2 2 2 14 2" xfId="6531"/>
    <cellStyle name="Normal 2 2 2 2 2 2 2 15" xfId="6532"/>
    <cellStyle name="Normal 2 2 2 2 2 2 2 15 2" xfId="6533"/>
    <cellStyle name="Normal 2 2 2 2 2 2 2 16" xfId="6534"/>
    <cellStyle name="Normal 2 2 2 2 2 2 2 16 2" xfId="6535"/>
    <cellStyle name="Normal 2 2 2 2 2 2 2 17" xfId="6536"/>
    <cellStyle name="Normal 2 2 2 2 2 2 2 17 2" xfId="6537"/>
    <cellStyle name="Normal 2 2 2 2 2 2 2 18" xfId="6538"/>
    <cellStyle name="Normal 2 2 2 2 2 2 2 18 2" xfId="6539"/>
    <cellStyle name="Normal 2 2 2 2 2 2 2 19" xfId="6540"/>
    <cellStyle name="Normal 2 2 2 2 2 2 2 19 2" xfId="6541"/>
    <cellStyle name="Normal 2 2 2 2 2 2 2 2" xfId="6542"/>
    <cellStyle name="Normal 2 2 2 2 2 2 2 2 10" xfId="6543"/>
    <cellStyle name="Normal 2 2 2 2 2 2 2 2 11" xfId="6544"/>
    <cellStyle name="Normal 2 2 2 2 2 2 2 2 12" xfId="6545"/>
    <cellStyle name="Normal 2 2 2 2 2 2 2 2 13" xfId="6546"/>
    <cellStyle name="Normal 2 2 2 2 2 2 2 2 14" xfId="6547"/>
    <cellStyle name="Normal 2 2 2 2 2 2 2 2 2" xfId="6548"/>
    <cellStyle name="Normal 2 2 2 2 2 2 2 2 2 2" xfId="6549"/>
    <cellStyle name="Normal 2 2 2 2 2 2 2 2 2 2 2" xfId="6550"/>
    <cellStyle name="Normal 2 2 2 2 2 2 2 2 2 3" xfId="6551"/>
    <cellStyle name="Normal 2 2 2 2 2 2 2 2 2 3 2" xfId="6552"/>
    <cellStyle name="Normal 2 2 2 2 2 2 2 2 2 4" xfId="6553"/>
    <cellStyle name="Normal 2 2 2 2 2 2 2 2 2 4 2" xfId="6554"/>
    <cellStyle name="Normal 2 2 2 2 2 2 2 2 2 5" xfId="6555"/>
    <cellStyle name="Normal 2 2 2 2 2 2 2 2 2 5 2" xfId="6556"/>
    <cellStyle name="Normal 2 2 2 2 2 2 2 2 2 6" xfId="6557"/>
    <cellStyle name="Normal 2 2 2 2 2 2 2 2 2 6 2" xfId="6558"/>
    <cellStyle name="Normal 2 2 2 2 2 2 2 2 2 7" xfId="6559"/>
    <cellStyle name="Normal 2 2 2 2 2 2 2 2 2 7 2" xfId="6560"/>
    <cellStyle name="Normal 2 2 2 2 2 2 2 2 2 8" xfId="6561"/>
    <cellStyle name="Normal 2 2 2 2 2 2 2 2 2 8 2" xfId="6562"/>
    <cellStyle name="Normal 2 2 2 2 2 2 2 2 2 9" xfId="6563"/>
    <cellStyle name="Normal 2 2 2 2 2 2 2 2 2 9 2" xfId="6564"/>
    <cellStyle name="Normal 2 2 2 2 2 2 2 2 3" xfId="6565"/>
    <cellStyle name="Normal 2 2 2 2 2 2 2 2 3 2" xfId="6566"/>
    <cellStyle name="Normal 2 2 2 2 2 2 2 2 4" xfId="6567"/>
    <cellStyle name="Normal 2 2 2 2 2 2 2 2 4 2" xfId="6568"/>
    <cellStyle name="Normal 2 2 2 2 2 2 2 2 5" xfId="6569"/>
    <cellStyle name="Normal 2 2 2 2 2 2 2 2 5 2" xfId="6570"/>
    <cellStyle name="Normal 2 2 2 2 2 2 2 2 6" xfId="6571"/>
    <cellStyle name="Normal 2 2 2 2 2 2 2 2 6 2" xfId="6572"/>
    <cellStyle name="Normal 2 2 2 2 2 2 2 2 7" xfId="6573"/>
    <cellStyle name="Normal 2 2 2 2 2 2 2 2 8" xfId="6574"/>
    <cellStyle name="Normal 2 2 2 2 2 2 2 2 9" xfId="6575"/>
    <cellStyle name="Normal 2 2 2 2 2 2 2 2_New Hired 2012" xfId="6576"/>
    <cellStyle name="Normal 2 2 2 2 2 2 2 20" xfId="6577"/>
    <cellStyle name="Normal 2 2 2 2 2 2 2 20 2" xfId="6578"/>
    <cellStyle name="Normal 2 2 2 2 2 2 2 21" xfId="6579"/>
    <cellStyle name="Normal 2 2 2 2 2 2 2 21 2" xfId="6580"/>
    <cellStyle name="Normal 2 2 2 2 2 2 2 22" xfId="6581"/>
    <cellStyle name="Normal 2 2 2 2 2 2 2 22 2" xfId="6582"/>
    <cellStyle name="Normal 2 2 2 2 2 2 2 3" xfId="6583"/>
    <cellStyle name="Normal 2 2 2 2 2 2 2 3 10" xfId="6584"/>
    <cellStyle name="Normal 2 2 2 2 2 2 2 3 2" xfId="6585"/>
    <cellStyle name="Normal 2 2 2 2 2 2 2 3 3" xfId="6586"/>
    <cellStyle name="Normal 2 2 2 2 2 2 2 3 4" xfId="6587"/>
    <cellStyle name="Normal 2 2 2 2 2 2 2 3 5" xfId="6588"/>
    <cellStyle name="Normal 2 2 2 2 2 2 2 3 6" xfId="6589"/>
    <cellStyle name="Normal 2 2 2 2 2 2 2 3 7" xfId="6590"/>
    <cellStyle name="Normal 2 2 2 2 2 2 2 3 8" xfId="6591"/>
    <cellStyle name="Normal 2 2 2 2 2 2 2 3 9" xfId="6592"/>
    <cellStyle name="Normal 2 2 2 2 2 2 2 4" xfId="6593"/>
    <cellStyle name="Normal 2 2 2 2 2 2 2 4 10" xfId="6594"/>
    <cellStyle name="Normal 2 2 2 2 2 2 2 4 2" xfId="6595"/>
    <cellStyle name="Normal 2 2 2 2 2 2 2 4 3" xfId="6596"/>
    <cellStyle name="Normal 2 2 2 2 2 2 2 4 4" xfId="6597"/>
    <cellStyle name="Normal 2 2 2 2 2 2 2 4 5" xfId="6598"/>
    <cellStyle name="Normal 2 2 2 2 2 2 2 4 6" xfId="6599"/>
    <cellStyle name="Normal 2 2 2 2 2 2 2 4 7" xfId="6600"/>
    <cellStyle name="Normal 2 2 2 2 2 2 2 4 8" xfId="6601"/>
    <cellStyle name="Normal 2 2 2 2 2 2 2 4 9" xfId="6602"/>
    <cellStyle name="Normal 2 2 2 2 2 2 2 5" xfId="6603"/>
    <cellStyle name="Normal 2 2 2 2 2 2 2 5 10" xfId="6604"/>
    <cellStyle name="Normal 2 2 2 2 2 2 2 5 2" xfId="6605"/>
    <cellStyle name="Normal 2 2 2 2 2 2 2 5 3" xfId="6606"/>
    <cellStyle name="Normal 2 2 2 2 2 2 2 5 4" xfId="6607"/>
    <cellStyle name="Normal 2 2 2 2 2 2 2 5 5" xfId="6608"/>
    <cellStyle name="Normal 2 2 2 2 2 2 2 5 6" xfId="6609"/>
    <cellStyle name="Normal 2 2 2 2 2 2 2 5 7" xfId="6610"/>
    <cellStyle name="Normal 2 2 2 2 2 2 2 5 8" xfId="6611"/>
    <cellStyle name="Normal 2 2 2 2 2 2 2 5 9" xfId="6612"/>
    <cellStyle name="Normal 2 2 2 2 2 2 2 6" xfId="6613"/>
    <cellStyle name="Normal 2 2 2 2 2 2 2 6 10" xfId="6614"/>
    <cellStyle name="Normal 2 2 2 2 2 2 2 6 2" xfId="6615"/>
    <cellStyle name="Normal 2 2 2 2 2 2 2 6 3" xfId="6616"/>
    <cellStyle name="Normal 2 2 2 2 2 2 2 6 4" xfId="6617"/>
    <cellStyle name="Normal 2 2 2 2 2 2 2 6 5" xfId="6618"/>
    <cellStyle name="Normal 2 2 2 2 2 2 2 6 6" xfId="6619"/>
    <cellStyle name="Normal 2 2 2 2 2 2 2 6 7" xfId="6620"/>
    <cellStyle name="Normal 2 2 2 2 2 2 2 6 8" xfId="6621"/>
    <cellStyle name="Normal 2 2 2 2 2 2 2 6 9" xfId="6622"/>
    <cellStyle name="Normal 2 2 2 2 2 2 2 7" xfId="6623"/>
    <cellStyle name="Normal 2 2 2 2 2 2 2 7 2" xfId="6624"/>
    <cellStyle name="Normal 2 2 2 2 2 2 2 8" xfId="6625"/>
    <cellStyle name="Normal 2 2 2 2 2 2 2 8 2" xfId="6626"/>
    <cellStyle name="Normal 2 2 2 2 2 2 2 9" xfId="6627"/>
    <cellStyle name="Normal 2 2 2 2 2 2 2 9 2" xfId="6628"/>
    <cellStyle name="Normal 2 2 2 2 2 2 20" xfId="6629"/>
    <cellStyle name="Normal 2 2 2 2 2 2 21" xfId="6630"/>
    <cellStyle name="Normal 2 2 2 2 2 2 22" xfId="6631"/>
    <cellStyle name="Normal 2 2 2 2 2 2 23" xfId="6632"/>
    <cellStyle name="Normal 2 2 2 2 2 2 24" xfId="6633"/>
    <cellStyle name="Normal 2 2 2 2 2 2 25" xfId="6634"/>
    <cellStyle name="Normal 2 2 2 2 2 2 26" xfId="6635"/>
    <cellStyle name="Normal 2 2 2 2 2 2 27" xfId="6636"/>
    <cellStyle name="Normal 2 2 2 2 2 2 28" xfId="6637"/>
    <cellStyle name="Normal 2 2 2 2 2 2 3" xfId="6638"/>
    <cellStyle name="Normal 2 2 2 2 2 2 3 2" xfId="6639"/>
    <cellStyle name="Normal 2 2 2 2 2 2 3 2 2" xfId="6640"/>
    <cellStyle name="Normal 2 2 2 2 2 2 3 3" xfId="6641"/>
    <cellStyle name="Normal 2 2 2 2 2 2 3 4" xfId="6642"/>
    <cellStyle name="Normal 2 2 2 2 2 2 4" xfId="6643"/>
    <cellStyle name="Normal 2 2 2 2 2 2 4 2" xfId="6644"/>
    <cellStyle name="Normal 2 2 2 2 2 2 5" xfId="6645"/>
    <cellStyle name="Normal 2 2 2 2 2 2 5 2" xfId="6646"/>
    <cellStyle name="Normal 2 2 2 2 2 2 6" xfId="6647"/>
    <cellStyle name="Normal 2 2 2 2 2 2 6 2" xfId="6648"/>
    <cellStyle name="Normal 2 2 2 2 2 2 7" xfId="6649"/>
    <cellStyle name="Normal 2 2 2 2 2 2 7 2" xfId="6650"/>
    <cellStyle name="Normal 2 2 2 2 2 2 8" xfId="6651"/>
    <cellStyle name="Normal 2 2 2 2 2 2 8 2" xfId="6652"/>
    <cellStyle name="Normal 2 2 2 2 2 2 8 2 2" xfId="6653"/>
    <cellStyle name="Normal 2 2 2 2 2 2 8 3" xfId="6654"/>
    <cellStyle name="Normal 2 2 2 2 2 2 8 3 2" xfId="6655"/>
    <cellStyle name="Normal 2 2 2 2 2 2 8 4" xfId="6656"/>
    <cellStyle name="Normal 2 2 2 2 2 2 8 4 2" xfId="6657"/>
    <cellStyle name="Normal 2 2 2 2 2 2 8 5" xfId="6658"/>
    <cellStyle name="Normal 2 2 2 2 2 2 8 5 2" xfId="6659"/>
    <cellStyle name="Normal 2 2 2 2 2 2 8 6" xfId="6660"/>
    <cellStyle name="Normal 2 2 2 2 2 2 8 6 2" xfId="6661"/>
    <cellStyle name="Normal 2 2 2 2 2 2 8 7" xfId="6662"/>
    <cellStyle name="Normal 2 2 2 2 2 2 8 7 2" xfId="6663"/>
    <cellStyle name="Normal 2 2 2 2 2 2 8 8" xfId="6664"/>
    <cellStyle name="Normal 2 2 2 2 2 2 8 8 2" xfId="6665"/>
    <cellStyle name="Normal 2 2 2 2 2 2 8 9" xfId="6666"/>
    <cellStyle name="Normal 2 2 2 2 2 2 8 9 2" xfId="6667"/>
    <cellStyle name="Normal 2 2 2 2 2 2 9" xfId="6668"/>
    <cellStyle name="Normal 2 2 2 2 2 2 9 2" xfId="6669"/>
    <cellStyle name="Normal 2 2 2 2 2 2 9 2 2" xfId="6670"/>
    <cellStyle name="Normal 2 2 2 2 2 2 9 3" xfId="6671"/>
    <cellStyle name="Normal 2 2 2 2 2 2 9 3 2" xfId="6672"/>
    <cellStyle name="Normal 2 2 2 2 2 2 9 4" xfId="6673"/>
    <cellStyle name="Normal 2 2 2 2 2 2 9 4 2" xfId="6674"/>
    <cellStyle name="Normal 2 2 2 2 2 2 9 5" xfId="6675"/>
    <cellStyle name="Normal 2 2 2 2 2 2 9 5 2" xfId="6676"/>
    <cellStyle name="Normal 2 2 2 2 2 2 9 6" xfId="6677"/>
    <cellStyle name="Normal 2 2 2 2 2 2 9 6 2" xfId="6678"/>
    <cellStyle name="Normal 2 2 2 2 2 2 9 7" xfId="6679"/>
    <cellStyle name="Normal 2 2 2 2 2 2 9 7 2" xfId="6680"/>
    <cellStyle name="Normal 2 2 2 2 2 2 9 8" xfId="6681"/>
    <cellStyle name="Normal 2 2 2 2 2 2 9 8 2" xfId="6682"/>
    <cellStyle name="Normal 2 2 2 2 2 2 9 9" xfId="6683"/>
    <cellStyle name="Normal 2 2 2 2 2 2 9 9 2" xfId="6684"/>
    <cellStyle name="Normal 2 2 2 2 2 2_New Hired 2012" xfId="6685"/>
    <cellStyle name="Normal 2 2 2 2 2 20" xfId="6686"/>
    <cellStyle name="Normal 2 2 2 2 2 20 2" xfId="6687"/>
    <cellStyle name="Normal 2 2 2 2 2 21" xfId="6688"/>
    <cellStyle name="Normal 2 2 2 2 2 21 2" xfId="6689"/>
    <cellStyle name="Normal 2 2 2 2 2 22" xfId="6690"/>
    <cellStyle name="Normal 2 2 2 2 2 22 2" xfId="6691"/>
    <cellStyle name="Normal 2 2 2 2 2 23" xfId="6692"/>
    <cellStyle name="Normal 2 2 2 2 2 23 2" xfId="6693"/>
    <cellStyle name="Normal 2 2 2 2 2 24" xfId="6694"/>
    <cellStyle name="Normal 2 2 2 2 2 24 2" xfId="6695"/>
    <cellStyle name="Normal 2 2 2 2 2 25" xfId="6696"/>
    <cellStyle name="Normal 2 2 2 2 2 25 2" xfId="6697"/>
    <cellStyle name="Normal 2 2 2 2 2 26" xfId="6698"/>
    <cellStyle name="Normal 2 2 2 2 2 26 2" xfId="6699"/>
    <cellStyle name="Normal 2 2 2 2 2 27" xfId="6700"/>
    <cellStyle name="Normal 2 2 2 2 2 27 2" xfId="6701"/>
    <cellStyle name="Normal 2 2 2 2 2 3" xfId="6702"/>
    <cellStyle name="Normal 2 2 2 2 2 3 2" xfId="6703"/>
    <cellStyle name="Normal 2 2 2 2 2 3 2 2" xfId="6704"/>
    <cellStyle name="Normal 2 2 2 2 2 3 2 3" xfId="6705"/>
    <cellStyle name="Normal 2 2 2 2 2 3 2 4" xfId="6706"/>
    <cellStyle name="Normal 2 2 2 2 2 3 3" xfId="6707"/>
    <cellStyle name="Normal 2 2 2 2 2 3 3 2" xfId="6708"/>
    <cellStyle name="Normal 2 2 2 2 2 3 3 3" xfId="6709"/>
    <cellStyle name="Normal 2 2 2 2 2 3 3 4" xfId="6710"/>
    <cellStyle name="Normal 2 2 2 2 2 3 4" xfId="6711"/>
    <cellStyle name="Normal 2 2 2 2 2 3 4 2" xfId="6712"/>
    <cellStyle name="Normal 2 2 2 2 2 3 4 3" xfId="6713"/>
    <cellStyle name="Normal 2 2 2 2 2 3 4 4" xfId="6714"/>
    <cellStyle name="Normal 2 2 2 2 2 3 5" xfId="6715"/>
    <cellStyle name="Normal 2 2 2 2 2 3 5 2" xfId="6716"/>
    <cellStyle name="Normal 2 2 2 2 2 3 5 3" xfId="6717"/>
    <cellStyle name="Normal 2 2 2 2 2 3 5 4" xfId="6718"/>
    <cellStyle name="Normal 2 2 2 2 2 3 6" xfId="6719"/>
    <cellStyle name="Normal 2 2 2 2 2 3 6 2" xfId="6720"/>
    <cellStyle name="Normal 2 2 2 2 2 3 6 3" xfId="6721"/>
    <cellStyle name="Normal 2 2 2 2 2 3 6 4" xfId="6722"/>
    <cellStyle name="Normal 2 2 2 2 2 3 7" xfId="6723"/>
    <cellStyle name="Normal 2 2 2 2 2 3 7 2" xfId="6724"/>
    <cellStyle name="Normal 2 2 2 2 2 3 8" xfId="6725"/>
    <cellStyle name="Normal 2 2 2 2 2 3 9" xfId="6726"/>
    <cellStyle name="Normal 2 2 2 2 2 3_New Hired 2012" xfId="6727"/>
    <cellStyle name="Normal 2 2 2 2 2 4" xfId="6728"/>
    <cellStyle name="Normal 2 2 2 2 2 4 2" xfId="6729"/>
    <cellStyle name="Normal 2 2 2 2 2 4 2 2" xfId="6730"/>
    <cellStyle name="Normal 2 2 2 2 2 4 2 3" xfId="6731"/>
    <cellStyle name="Normal 2 2 2 2 2 4 2 4" xfId="6732"/>
    <cellStyle name="Normal 2 2 2 2 2 4 3" xfId="6733"/>
    <cellStyle name="Normal 2 2 2 2 2 4 3 2" xfId="6734"/>
    <cellStyle name="Normal 2 2 2 2 2 4 3 3" xfId="6735"/>
    <cellStyle name="Normal 2 2 2 2 2 4 3 4" xfId="6736"/>
    <cellStyle name="Normal 2 2 2 2 2 4 4" xfId="6737"/>
    <cellStyle name="Normal 2 2 2 2 2 4 4 2" xfId="6738"/>
    <cellStyle name="Normal 2 2 2 2 2 4 4 3" xfId="6739"/>
    <cellStyle name="Normal 2 2 2 2 2 4 4 4" xfId="6740"/>
    <cellStyle name="Normal 2 2 2 2 2 4 5" xfId="6741"/>
    <cellStyle name="Normal 2 2 2 2 2 4 5 2" xfId="6742"/>
    <cellStyle name="Normal 2 2 2 2 2 4 5 3" xfId="6743"/>
    <cellStyle name="Normal 2 2 2 2 2 4 5 4" xfId="6744"/>
    <cellStyle name="Normal 2 2 2 2 2 4 6" xfId="6745"/>
    <cellStyle name="Normal 2 2 2 2 2 4 6 2" xfId="6746"/>
    <cellStyle name="Normal 2 2 2 2 2 4 6 3" xfId="6747"/>
    <cellStyle name="Normal 2 2 2 2 2 4 6 4" xfId="6748"/>
    <cellStyle name="Normal 2 2 2 2 2 4 7" xfId="6749"/>
    <cellStyle name="Normal 2 2 2 2 2 4 8" xfId="6750"/>
    <cellStyle name="Normal 2 2 2 2 2 4 9" xfId="6751"/>
    <cellStyle name="Normal 2 2 2 2 2 5" xfId="6752"/>
    <cellStyle name="Normal 2 2 2 2 2 5 2" xfId="6753"/>
    <cellStyle name="Normal 2 2 2 2 2 5 2 2" xfId="6754"/>
    <cellStyle name="Normal 2 2 2 2 2 5 2 3" xfId="6755"/>
    <cellStyle name="Normal 2 2 2 2 2 5 2 4" xfId="6756"/>
    <cellStyle name="Normal 2 2 2 2 2 5 3" xfId="6757"/>
    <cellStyle name="Normal 2 2 2 2 2 5 3 2" xfId="6758"/>
    <cellStyle name="Normal 2 2 2 2 2 5 3 3" xfId="6759"/>
    <cellStyle name="Normal 2 2 2 2 2 5 3 4" xfId="6760"/>
    <cellStyle name="Normal 2 2 2 2 2 5 4" xfId="6761"/>
    <cellStyle name="Normal 2 2 2 2 2 5 4 2" xfId="6762"/>
    <cellStyle name="Normal 2 2 2 2 2 5 4 3" xfId="6763"/>
    <cellStyle name="Normal 2 2 2 2 2 5 4 4" xfId="6764"/>
    <cellStyle name="Normal 2 2 2 2 2 5 5" xfId="6765"/>
    <cellStyle name="Normal 2 2 2 2 2 5 5 2" xfId="6766"/>
    <cellStyle name="Normal 2 2 2 2 2 5 5 3" xfId="6767"/>
    <cellStyle name="Normal 2 2 2 2 2 5 5 4" xfId="6768"/>
    <cellStyle name="Normal 2 2 2 2 2 5 6" xfId="6769"/>
    <cellStyle name="Normal 2 2 2 2 2 5 6 2" xfId="6770"/>
    <cellStyle name="Normal 2 2 2 2 2 5 6 3" xfId="6771"/>
    <cellStyle name="Normal 2 2 2 2 2 5 6 4" xfId="6772"/>
    <cellStyle name="Normal 2 2 2 2 2 5 7" xfId="6773"/>
    <cellStyle name="Normal 2 2 2 2 2 5 8" xfId="6774"/>
    <cellStyle name="Normal 2 2 2 2 2 5 9" xfId="6775"/>
    <cellStyle name="Normal 2 2 2 2 2 6" xfId="6776"/>
    <cellStyle name="Normal 2 2 2 2 2 6 2" xfId="6777"/>
    <cellStyle name="Normal 2 2 2 2 2 6 2 2" xfId="6778"/>
    <cellStyle name="Normal 2 2 2 2 2 6 2 3" xfId="6779"/>
    <cellStyle name="Normal 2 2 2 2 2 6 2 4" xfId="6780"/>
    <cellStyle name="Normal 2 2 2 2 2 6 3" xfId="6781"/>
    <cellStyle name="Normal 2 2 2 2 2 6 3 2" xfId="6782"/>
    <cellStyle name="Normal 2 2 2 2 2 6 3 3" xfId="6783"/>
    <cellStyle name="Normal 2 2 2 2 2 6 3 4" xfId="6784"/>
    <cellStyle name="Normal 2 2 2 2 2 6 4" xfId="6785"/>
    <cellStyle name="Normal 2 2 2 2 2 6 4 2" xfId="6786"/>
    <cellStyle name="Normal 2 2 2 2 2 6 4 3" xfId="6787"/>
    <cellStyle name="Normal 2 2 2 2 2 6 4 4" xfId="6788"/>
    <cellStyle name="Normal 2 2 2 2 2 6 5" xfId="6789"/>
    <cellStyle name="Normal 2 2 2 2 2 6 5 2" xfId="6790"/>
    <cellStyle name="Normal 2 2 2 2 2 6 5 3" xfId="6791"/>
    <cellStyle name="Normal 2 2 2 2 2 6 5 4" xfId="6792"/>
    <cellStyle name="Normal 2 2 2 2 2 6 6" xfId="6793"/>
    <cellStyle name="Normal 2 2 2 2 2 6 6 2" xfId="6794"/>
    <cellStyle name="Normal 2 2 2 2 2 6 6 3" xfId="6795"/>
    <cellStyle name="Normal 2 2 2 2 2 6 6 4" xfId="6796"/>
    <cellStyle name="Normal 2 2 2 2 2 6 7" xfId="6797"/>
    <cellStyle name="Normal 2 2 2 2 2 6 8" xfId="6798"/>
    <cellStyle name="Normal 2 2 2 2 2 6 9" xfId="6799"/>
    <cellStyle name="Normal 2 2 2 2 2 7" xfId="6800"/>
    <cellStyle name="Normal 2 2 2 2 2 7 2" xfId="6801"/>
    <cellStyle name="Normal 2 2 2 2 2 7 2 2" xfId="6802"/>
    <cellStyle name="Normal 2 2 2 2 2 7 2 3" xfId="6803"/>
    <cellStyle name="Normal 2 2 2 2 2 7 2 4" xfId="6804"/>
    <cellStyle name="Normal 2 2 2 2 2 7 3" xfId="6805"/>
    <cellStyle name="Normal 2 2 2 2 2 7 3 2" xfId="6806"/>
    <cellStyle name="Normal 2 2 2 2 2 7 3 3" xfId="6807"/>
    <cellStyle name="Normal 2 2 2 2 2 7 3 4" xfId="6808"/>
    <cellStyle name="Normal 2 2 2 2 2 7 4" xfId="6809"/>
    <cellStyle name="Normal 2 2 2 2 2 7 4 2" xfId="6810"/>
    <cellStyle name="Normal 2 2 2 2 2 7 4 3" xfId="6811"/>
    <cellStyle name="Normal 2 2 2 2 2 7 4 4" xfId="6812"/>
    <cellStyle name="Normal 2 2 2 2 2 7 5" xfId="6813"/>
    <cellStyle name="Normal 2 2 2 2 2 7 5 2" xfId="6814"/>
    <cellStyle name="Normal 2 2 2 2 2 7 5 3" xfId="6815"/>
    <cellStyle name="Normal 2 2 2 2 2 7 5 4" xfId="6816"/>
    <cellStyle name="Normal 2 2 2 2 2 7 6" xfId="6817"/>
    <cellStyle name="Normal 2 2 2 2 2 7 6 2" xfId="6818"/>
    <cellStyle name="Normal 2 2 2 2 2 7 6 3" xfId="6819"/>
    <cellStyle name="Normal 2 2 2 2 2 7 6 4" xfId="6820"/>
    <cellStyle name="Normal 2 2 2 2 2 7 7" xfId="6821"/>
    <cellStyle name="Normal 2 2 2 2 2 7 8" xfId="6822"/>
    <cellStyle name="Normal 2 2 2 2 2 7 9" xfId="6823"/>
    <cellStyle name="Normal 2 2 2 2 2 8" xfId="6824"/>
    <cellStyle name="Normal 2 2 2 2 2 8 10" xfId="6825"/>
    <cellStyle name="Normal 2 2 2 2 2 8 2" xfId="6826"/>
    <cellStyle name="Normal 2 2 2 2 2 8 3" xfId="6827"/>
    <cellStyle name="Normal 2 2 2 2 2 8 4" xfId="6828"/>
    <cellStyle name="Normal 2 2 2 2 2 8 5" xfId="6829"/>
    <cellStyle name="Normal 2 2 2 2 2 8 6" xfId="6830"/>
    <cellStyle name="Normal 2 2 2 2 2 8 7" xfId="6831"/>
    <cellStyle name="Normal 2 2 2 2 2 8 8" xfId="6832"/>
    <cellStyle name="Normal 2 2 2 2 2 8 9" xfId="6833"/>
    <cellStyle name="Normal 2 2 2 2 2 9" xfId="6834"/>
    <cellStyle name="Normal 2 2 2 2 2 9 10" xfId="6835"/>
    <cellStyle name="Normal 2 2 2 2 2 9 2" xfId="6836"/>
    <cellStyle name="Normal 2 2 2 2 2 9 3" xfId="6837"/>
    <cellStyle name="Normal 2 2 2 2 2 9 4" xfId="6838"/>
    <cellStyle name="Normal 2 2 2 2 2 9 5" xfId="6839"/>
    <cellStyle name="Normal 2 2 2 2 2 9 6" xfId="6840"/>
    <cellStyle name="Normal 2 2 2 2 2 9 7" xfId="6841"/>
    <cellStyle name="Normal 2 2 2 2 2 9 8" xfId="6842"/>
    <cellStyle name="Normal 2 2 2 2 2 9 9" xfId="6843"/>
    <cellStyle name="Normal 2 2 2 2 20" xfId="6844"/>
    <cellStyle name="Normal 2 2 2 2 21" xfId="6845"/>
    <cellStyle name="Normal 2 2 2 2 22" xfId="6846"/>
    <cellStyle name="Normal 2 2 2 2 23" xfId="6847"/>
    <cellStyle name="Normal 2 2 2 2 24" xfId="6848"/>
    <cellStyle name="Normal 2 2 2 2 25" xfId="6849"/>
    <cellStyle name="Normal 2 2 2 2 26" xfId="6850"/>
    <cellStyle name="Normal 2 2 2 2 27" xfId="6851"/>
    <cellStyle name="Normal 2 2 2 2 28" xfId="6852"/>
    <cellStyle name="Normal 2 2 2 2 29" xfId="6853"/>
    <cellStyle name="Normal 2 2 2 2 3" xfId="6854"/>
    <cellStyle name="Normal 2 2 2 2 3 2" xfId="6855"/>
    <cellStyle name="Normal 2 2 2 2 3 2 2" xfId="6856"/>
    <cellStyle name="Normal 2 2 2 2 3 2 3" xfId="6857"/>
    <cellStyle name="Normal 2 2 2 2 3 2_New Hired 2012" xfId="6858"/>
    <cellStyle name="Normal 2 2 2 2 3 3" xfId="6859"/>
    <cellStyle name="Normal 2 2 2 2 3 4" xfId="6860"/>
    <cellStyle name="Normal 2 2 2 2 3 5" xfId="6861"/>
    <cellStyle name="Normal 2 2 2 2 30" xfId="6862"/>
    <cellStyle name="Normal 2 2 2 2 4" xfId="6863"/>
    <cellStyle name="Normal 2 2 2 2 4 2" xfId="6864"/>
    <cellStyle name="Normal 2 2 2 2 4 2 2" xfId="6865"/>
    <cellStyle name="Normal 2 2 2 2 4 3" xfId="6866"/>
    <cellStyle name="Normal 2 2 2 2 4 4" xfId="6867"/>
    <cellStyle name="Normal 2 2 2 2 5" xfId="6868"/>
    <cellStyle name="Normal 2 2 2 2 5 2" xfId="6869"/>
    <cellStyle name="Normal 2 2 2 2 6" xfId="6870"/>
    <cellStyle name="Normal 2 2 2 2 6 2" xfId="6871"/>
    <cellStyle name="Normal 2 2 2 2 7" xfId="6872"/>
    <cellStyle name="Normal 2 2 2 2 7 2" xfId="6873"/>
    <cellStyle name="Normal 2 2 2 2 8" xfId="6874"/>
    <cellStyle name="Normal 2 2 2 2 8 2" xfId="6875"/>
    <cellStyle name="Normal 2 2 2 2 9" xfId="6876"/>
    <cellStyle name="Normal 2 2 2 2 9 2" xfId="6877"/>
    <cellStyle name="Normal 2 2 2 2_New Hired 2012" xfId="6878"/>
    <cellStyle name="Normal 2 2 2 20" xfId="6879"/>
    <cellStyle name="Normal 2 2 2 20 2" xfId="6880"/>
    <cellStyle name="Normal 2 2 2 21" xfId="6881"/>
    <cellStyle name="Normal 2 2 2 21 2" xfId="6882"/>
    <cellStyle name="Normal 2 2 2 22" xfId="6883"/>
    <cellStyle name="Normal 2 2 2 22 2" xfId="6884"/>
    <cellStyle name="Normal 2 2 2 23" xfId="6885"/>
    <cellStyle name="Normal 2 2 2 23 2" xfId="6886"/>
    <cellStyle name="Normal 2 2 2 24" xfId="6887"/>
    <cellStyle name="Normal 2 2 2 24 2" xfId="6888"/>
    <cellStyle name="Normal 2 2 2 25" xfId="6889"/>
    <cellStyle name="Normal 2 2 2 25 2" xfId="6890"/>
    <cellStyle name="Normal 2 2 2 26" xfId="6891"/>
    <cellStyle name="Normal 2 2 2 26 2" xfId="6892"/>
    <cellStyle name="Normal 2 2 2 27" xfId="6893"/>
    <cellStyle name="Normal 2 2 2 27 2" xfId="6894"/>
    <cellStyle name="Normal 2 2 2 28" xfId="6895"/>
    <cellStyle name="Normal 2 2 2 29" xfId="6896"/>
    <cellStyle name="Normal 2 2 2 3" xfId="6897"/>
    <cellStyle name="Normal 2 2 2 3 2" xfId="6898"/>
    <cellStyle name="Normal 2 2 2 3 3" xfId="6899"/>
    <cellStyle name="Normal 2 2 2 30" xfId="6900"/>
    <cellStyle name="Normal 2 2 2 30 2" xfId="6901"/>
    <cellStyle name="Normal 2 2 2 31" xfId="6902"/>
    <cellStyle name="Normal 2 2 2 31 2" xfId="6903"/>
    <cellStyle name="Normal 2 2 2 32" xfId="6904"/>
    <cellStyle name="Normal 2 2 2 32 2" xfId="6905"/>
    <cellStyle name="Normal 2 2 2 33" xfId="6906"/>
    <cellStyle name="Normal 2 2 2 33 2" xfId="6907"/>
    <cellStyle name="Normal 2 2 2 34" xfId="6908"/>
    <cellStyle name="Normal 2 2 2 34 2" xfId="6909"/>
    <cellStyle name="Normal 2 2 2 35" xfId="6910"/>
    <cellStyle name="Normal 2 2 2 35 2" xfId="6911"/>
    <cellStyle name="Normal 2 2 2 36" xfId="6912"/>
    <cellStyle name="Normal 2 2 2 37" xfId="6913"/>
    <cellStyle name="Normal 2 2 2 37 2" xfId="6914"/>
    <cellStyle name="Normal 2 2 2 38" xfId="6915"/>
    <cellStyle name="Normal 2 2 2 38 2" xfId="6916"/>
    <cellStyle name="Normal 2 2 2 39" xfId="6917"/>
    <cellStyle name="Normal 2 2 2 39 2" xfId="6918"/>
    <cellStyle name="Normal 2 2 2 4" xfId="6919"/>
    <cellStyle name="Normal 2 2 2 4 10" xfId="6920"/>
    <cellStyle name="Normal 2 2 2 4 11" xfId="6921"/>
    <cellStyle name="Normal 2 2 2 4 12" xfId="6922"/>
    <cellStyle name="Normal 2 2 2 4 13" xfId="6923"/>
    <cellStyle name="Normal 2 2 2 4 14" xfId="6924"/>
    <cellStyle name="Normal 2 2 2 4 15" xfId="6925"/>
    <cellStyle name="Normal 2 2 2 4 16" xfId="6926"/>
    <cellStyle name="Normal 2 2 2 4 17" xfId="6927"/>
    <cellStyle name="Normal 2 2 2 4 18" xfId="6928"/>
    <cellStyle name="Normal 2 2 2 4 19" xfId="6929"/>
    <cellStyle name="Normal 2 2 2 4 2" xfId="6930"/>
    <cellStyle name="Normal 2 2 2 4 2 2" xfId="6931"/>
    <cellStyle name="Normal 2 2 2 4 2 2 2" xfId="6932"/>
    <cellStyle name="Normal 2 2 2 4 2 2 3" xfId="6933"/>
    <cellStyle name="Normal 2 2 2 4 2 2_New Hired 2012" xfId="6934"/>
    <cellStyle name="Normal 2 2 2 4 2 3" xfId="6935"/>
    <cellStyle name="Normal 2 2 2 4 2 4" xfId="6936"/>
    <cellStyle name="Normal 2 2 2 4 20" xfId="6937"/>
    <cellStyle name="Normal 2 2 2 4 21" xfId="6938"/>
    <cellStyle name="Normal 2 2 2 4 22" xfId="6939"/>
    <cellStyle name="Normal 2 2 2 4 23" xfId="6940"/>
    <cellStyle name="Normal 2 2 2 4 3" xfId="6941"/>
    <cellStyle name="Normal 2 2 2 4 3 2" xfId="6942"/>
    <cellStyle name="Normal 2 2 2 4 3 2 2" xfId="6943"/>
    <cellStyle name="Normal 2 2 2 4 3 3" xfId="6944"/>
    <cellStyle name="Normal 2 2 2 4 3 4" xfId="6945"/>
    <cellStyle name="Normal 2 2 2 4 4" xfId="6946"/>
    <cellStyle name="Normal 2 2 2 4 4 2" xfId="6947"/>
    <cellStyle name="Normal 2 2 2 4 4 3" xfId="6948"/>
    <cellStyle name="Normal 2 2 2 4 4 4" xfId="6949"/>
    <cellStyle name="Normal 2 2 2 4 5" xfId="6950"/>
    <cellStyle name="Normal 2 2 2 4 5 2" xfId="6951"/>
    <cellStyle name="Normal 2 2 2 4 5 3" xfId="6952"/>
    <cellStyle name="Normal 2 2 2 4 5 4" xfId="6953"/>
    <cellStyle name="Normal 2 2 2 4 6" xfId="6954"/>
    <cellStyle name="Normal 2 2 2 4 6 2" xfId="6955"/>
    <cellStyle name="Normal 2 2 2 4 6 3" xfId="6956"/>
    <cellStyle name="Normal 2 2 2 4 6 4" xfId="6957"/>
    <cellStyle name="Normal 2 2 2 4 7" xfId="6958"/>
    <cellStyle name="Normal 2 2 2 4 8" xfId="6959"/>
    <cellStyle name="Normal 2 2 2 4 9" xfId="6960"/>
    <cellStyle name="Normal 2 2 2 4_New Hired 2012" xfId="6961"/>
    <cellStyle name="Normal 2 2 2 40" xfId="6962"/>
    <cellStyle name="Normal 2 2 2 40 2" xfId="6963"/>
    <cellStyle name="Normal 2 2 2 41" xfId="6964"/>
    <cellStyle name="Normal 2 2 2 41 2" xfId="6965"/>
    <cellStyle name="Normal 2 2 2 42" xfId="6966"/>
    <cellStyle name="Normal 2 2 2 42 2" xfId="6967"/>
    <cellStyle name="Normal 2 2 2 43" xfId="6968"/>
    <cellStyle name="Normal 2 2 2 43 2" xfId="6969"/>
    <cellStyle name="Normal 2 2 2 44" xfId="6970"/>
    <cellStyle name="Normal 2 2 2 44 2" xfId="6971"/>
    <cellStyle name="Normal 2 2 2 45" xfId="6972"/>
    <cellStyle name="Normal 2 2 2 46" xfId="6973"/>
    <cellStyle name="Normal 2 2 2 47" xfId="6974"/>
    <cellStyle name="Normal 2 2 2 48" xfId="6975"/>
    <cellStyle name="Normal 2 2 2 49" xfId="6976"/>
    <cellStyle name="Normal 2 2 2 5" xfId="6977"/>
    <cellStyle name="Normal 2 2 2 5 10" xfId="6978"/>
    <cellStyle name="Normal 2 2 2 5 11" xfId="6979"/>
    <cellStyle name="Normal 2 2 2 5 12" xfId="6980"/>
    <cellStyle name="Normal 2 2 2 5 13" xfId="6981"/>
    <cellStyle name="Normal 2 2 2 5 14" xfId="6982"/>
    <cellStyle name="Normal 2 2 2 5 15" xfId="6983"/>
    <cellStyle name="Normal 2 2 2 5 16" xfId="6984"/>
    <cellStyle name="Normal 2 2 2 5 17" xfId="6985"/>
    <cellStyle name="Normal 2 2 2 5 18" xfId="6986"/>
    <cellStyle name="Normal 2 2 2 5 19" xfId="6987"/>
    <cellStyle name="Normal 2 2 2 5 2" xfId="6988"/>
    <cellStyle name="Normal 2 2 2 5 2 2" xfId="6989"/>
    <cellStyle name="Normal 2 2 2 5 2 3" xfId="6990"/>
    <cellStyle name="Normal 2 2 2 5 2 4" xfId="6991"/>
    <cellStyle name="Normal 2 2 2 5 20" xfId="6992"/>
    <cellStyle name="Normal 2 2 2 5 21" xfId="6993"/>
    <cellStyle name="Normal 2 2 2 5 22" xfId="6994"/>
    <cellStyle name="Normal 2 2 2 5 23" xfId="6995"/>
    <cellStyle name="Normal 2 2 2 5 3" xfId="6996"/>
    <cellStyle name="Normal 2 2 2 5 3 2" xfId="6997"/>
    <cellStyle name="Normal 2 2 2 5 3 3" xfId="6998"/>
    <cellStyle name="Normal 2 2 2 5 3 4" xfId="6999"/>
    <cellStyle name="Normal 2 2 2 5 4" xfId="7000"/>
    <cellStyle name="Normal 2 2 2 5 4 2" xfId="7001"/>
    <cellStyle name="Normal 2 2 2 5 4 3" xfId="7002"/>
    <cellStyle name="Normal 2 2 2 5 4 4" xfId="7003"/>
    <cellStyle name="Normal 2 2 2 5 5" xfId="7004"/>
    <cellStyle name="Normal 2 2 2 5 5 2" xfId="7005"/>
    <cellStyle name="Normal 2 2 2 5 5 3" xfId="7006"/>
    <cellStyle name="Normal 2 2 2 5 5 4" xfId="7007"/>
    <cellStyle name="Normal 2 2 2 5 6" xfId="7008"/>
    <cellStyle name="Normal 2 2 2 5 6 2" xfId="7009"/>
    <cellStyle name="Normal 2 2 2 5 6 3" xfId="7010"/>
    <cellStyle name="Normal 2 2 2 5 6 4" xfId="7011"/>
    <cellStyle name="Normal 2 2 2 5 7" xfId="7012"/>
    <cellStyle name="Normal 2 2 2 5 8" xfId="7013"/>
    <cellStyle name="Normal 2 2 2 5 9" xfId="7014"/>
    <cellStyle name="Normal 2 2 2 5_New Hired 2012" xfId="7015"/>
    <cellStyle name="Normal 2 2 2 50" xfId="7016"/>
    <cellStyle name="Normal 2 2 2 51" xfId="7017"/>
    <cellStyle name="Normal 2 2 2 52" xfId="7018"/>
    <cellStyle name="Normal 2 2 2 53" xfId="7019"/>
    <cellStyle name="Normal 2 2 2 54" xfId="7020"/>
    <cellStyle name="Normal 2 2 2 55" xfId="7021"/>
    <cellStyle name="Normal 2 2 2 56" xfId="7022"/>
    <cellStyle name="Normal 2 2 2 57" xfId="7023"/>
    <cellStyle name="Normal 2 2 2 58" xfId="7024"/>
    <cellStyle name="Normal 2 2 2 59" xfId="7025"/>
    <cellStyle name="Normal 2 2 2 6" xfId="7026"/>
    <cellStyle name="Normal 2 2 2 6 10" xfId="7027"/>
    <cellStyle name="Normal 2 2 2 6 11" xfId="7028"/>
    <cellStyle name="Normal 2 2 2 6 12" xfId="7029"/>
    <cellStyle name="Normal 2 2 2 6 13" xfId="7030"/>
    <cellStyle name="Normal 2 2 2 6 14" xfId="7031"/>
    <cellStyle name="Normal 2 2 2 6 15" xfId="7032"/>
    <cellStyle name="Normal 2 2 2 6 16" xfId="7033"/>
    <cellStyle name="Normal 2 2 2 6 17" xfId="7034"/>
    <cellStyle name="Normal 2 2 2 6 18" xfId="7035"/>
    <cellStyle name="Normal 2 2 2 6 19" xfId="7036"/>
    <cellStyle name="Normal 2 2 2 6 2" xfId="7037"/>
    <cellStyle name="Normal 2 2 2 6 2 2" xfId="7038"/>
    <cellStyle name="Normal 2 2 2 6 2 3" xfId="7039"/>
    <cellStyle name="Normal 2 2 2 6 2 4" xfId="7040"/>
    <cellStyle name="Normal 2 2 2 6 20" xfId="7041"/>
    <cellStyle name="Normal 2 2 2 6 21" xfId="7042"/>
    <cellStyle name="Normal 2 2 2 6 22" xfId="7043"/>
    <cellStyle name="Normal 2 2 2 6 23" xfId="7044"/>
    <cellStyle name="Normal 2 2 2 6 3" xfId="7045"/>
    <cellStyle name="Normal 2 2 2 6 3 2" xfId="7046"/>
    <cellStyle name="Normal 2 2 2 6 3 3" xfId="7047"/>
    <cellStyle name="Normal 2 2 2 6 3 4" xfId="7048"/>
    <cellStyle name="Normal 2 2 2 6 4" xfId="7049"/>
    <cellStyle name="Normal 2 2 2 6 4 2" xfId="7050"/>
    <cellStyle name="Normal 2 2 2 6 4 3" xfId="7051"/>
    <cellStyle name="Normal 2 2 2 6 4 4" xfId="7052"/>
    <cellStyle name="Normal 2 2 2 6 5" xfId="7053"/>
    <cellStyle name="Normal 2 2 2 6 5 2" xfId="7054"/>
    <cellStyle name="Normal 2 2 2 6 5 3" xfId="7055"/>
    <cellStyle name="Normal 2 2 2 6 5 4" xfId="7056"/>
    <cellStyle name="Normal 2 2 2 6 6" xfId="7057"/>
    <cellStyle name="Normal 2 2 2 6 6 2" xfId="7058"/>
    <cellStyle name="Normal 2 2 2 6 6 3" xfId="7059"/>
    <cellStyle name="Normal 2 2 2 6 6 4" xfId="7060"/>
    <cellStyle name="Normal 2 2 2 6 7" xfId="7061"/>
    <cellStyle name="Normal 2 2 2 6 8" xfId="7062"/>
    <cellStyle name="Normal 2 2 2 6 9" xfId="7063"/>
    <cellStyle name="Normal 2 2 2 60" xfId="7064"/>
    <cellStyle name="Normal 2 2 2 61" xfId="7065"/>
    <cellStyle name="Normal 2 2 2 62" xfId="7066"/>
    <cellStyle name="Normal 2 2 2 63" xfId="7067"/>
    <cellStyle name="Normal 2 2 2 64" xfId="7068"/>
    <cellStyle name="Normal 2 2 2 65" xfId="7069"/>
    <cellStyle name="Normal 2 2 2 66" xfId="7070"/>
    <cellStyle name="Normal 2 2 2 67" xfId="7071"/>
    <cellStyle name="Normal 2 2 2 7" xfId="7072"/>
    <cellStyle name="Normal 2 2 2 7 10" xfId="7073"/>
    <cellStyle name="Normal 2 2 2 7 11" xfId="7074"/>
    <cellStyle name="Normal 2 2 2 7 12" xfId="7075"/>
    <cellStyle name="Normal 2 2 2 7 13" xfId="7076"/>
    <cellStyle name="Normal 2 2 2 7 14" xfId="7077"/>
    <cellStyle name="Normal 2 2 2 7 15" xfId="7078"/>
    <cellStyle name="Normal 2 2 2 7 16" xfId="7079"/>
    <cellStyle name="Normal 2 2 2 7 17" xfId="7080"/>
    <cellStyle name="Normal 2 2 2 7 18" xfId="7081"/>
    <cellStyle name="Normal 2 2 2 7 19" xfId="7082"/>
    <cellStyle name="Normal 2 2 2 7 2" xfId="7083"/>
    <cellStyle name="Normal 2 2 2 7 2 2" xfId="7084"/>
    <cellStyle name="Normal 2 2 2 7 2 3" xfId="7085"/>
    <cellStyle name="Normal 2 2 2 7 2 4" xfId="7086"/>
    <cellStyle name="Normal 2 2 2 7 20" xfId="7087"/>
    <cellStyle name="Normal 2 2 2 7 21" xfId="7088"/>
    <cellStyle name="Normal 2 2 2 7 22" xfId="7089"/>
    <cellStyle name="Normal 2 2 2 7 23" xfId="7090"/>
    <cellStyle name="Normal 2 2 2 7 3" xfId="7091"/>
    <cellStyle name="Normal 2 2 2 7 3 2" xfId="7092"/>
    <cellStyle name="Normal 2 2 2 7 3 3" xfId="7093"/>
    <cellStyle name="Normal 2 2 2 7 3 4" xfId="7094"/>
    <cellStyle name="Normal 2 2 2 7 4" xfId="7095"/>
    <cellStyle name="Normal 2 2 2 7 4 2" xfId="7096"/>
    <cellStyle name="Normal 2 2 2 7 4 3" xfId="7097"/>
    <cellStyle name="Normal 2 2 2 7 4 4" xfId="7098"/>
    <cellStyle name="Normal 2 2 2 7 5" xfId="7099"/>
    <cellStyle name="Normal 2 2 2 7 5 2" xfId="7100"/>
    <cellStyle name="Normal 2 2 2 7 5 3" xfId="7101"/>
    <cellStyle name="Normal 2 2 2 7 5 4" xfId="7102"/>
    <cellStyle name="Normal 2 2 2 7 6" xfId="7103"/>
    <cellStyle name="Normal 2 2 2 7 6 2" xfId="7104"/>
    <cellStyle name="Normal 2 2 2 7 6 3" xfId="7105"/>
    <cellStyle name="Normal 2 2 2 7 6 4" xfId="7106"/>
    <cellStyle name="Normal 2 2 2 7 7" xfId="7107"/>
    <cellStyle name="Normal 2 2 2 7 8" xfId="7108"/>
    <cellStyle name="Normal 2 2 2 7 9" xfId="7109"/>
    <cellStyle name="Normal 2 2 2 8" xfId="7110"/>
    <cellStyle name="Normal 2 2 2 8 10" xfId="7111"/>
    <cellStyle name="Normal 2 2 2 8 11" xfId="7112"/>
    <cellStyle name="Normal 2 2 2 8 12" xfId="7113"/>
    <cellStyle name="Normal 2 2 2 8 13" xfId="7114"/>
    <cellStyle name="Normal 2 2 2 8 14" xfId="7115"/>
    <cellStyle name="Normal 2 2 2 8 15" xfId="7116"/>
    <cellStyle name="Normal 2 2 2 8 16" xfId="7117"/>
    <cellStyle name="Normal 2 2 2 8 17" xfId="7118"/>
    <cellStyle name="Normal 2 2 2 8 18" xfId="7119"/>
    <cellStyle name="Normal 2 2 2 8 19" xfId="7120"/>
    <cellStyle name="Normal 2 2 2 8 2" xfId="7121"/>
    <cellStyle name="Normal 2 2 2 8 2 2" xfId="7122"/>
    <cellStyle name="Normal 2 2 2 8 2 3" xfId="7123"/>
    <cellStyle name="Normal 2 2 2 8 2 4" xfId="7124"/>
    <cellStyle name="Normal 2 2 2 8 20" xfId="7125"/>
    <cellStyle name="Normal 2 2 2 8 21" xfId="7126"/>
    <cellStyle name="Normal 2 2 2 8 22" xfId="7127"/>
    <cellStyle name="Normal 2 2 2 8 23" xfId="7128"/>
    <cellStyle name="Normal 2 2 2 8 3" xfId="7129"/>
    <cellStyle name="Normal 2 2 2 8 3 2" xfId="7130"/>
    <cellStyle name="Normal 2 2 2 8 3 3" xfId="7131"/>
    <cellStyle name="Normal 2 2 2 8 3 4" xfId="7132"/>
    <cellStyle name="Normal 2 2 2 8 4" xfId="7133"/>
    <cellStyle name="Normal 2 2 2 8 4 2" xfId="7134"/>
    <cellStyle name="Normal 2 2 2 8 4 3" xfId="7135"/>
    <cellStyle name="Normal 2 2 2 8 4 4" xfId="7136"/>
    <cellStyle name="Normal 2 2 2 8 5" xfId="7137"/>
    <cellStyle name="Normal 2 2 2 8 5 2" xfId="7138"/>
    <cellStyle name="Normal 2 2 2 8 5 3" xfId="7139"/>
    <cellStyle name="Normal 2 2 2 8 5 4" xfId="7140"/>
    <cellStyle name="Normal 2 2 2 8 6" xfId="7141"/>
    <cellStyle name="Normal 2 2 2 8 6 2" xfId="7142"/>
    <cellStyle name="Normal 2 2 2 8 6 3" xfId="7143"/>
    <cellStyle name="Normal 2 2 2 8 6 4" xfId="7144"/>
    <cellStyle name="Normal 2 2 2 8 7" xfId="7145"/>
    <cellStyle name="Normal 2 2 2 8 8" xfId="7146"/>
    <cellStyle name="Normal 2 2 2 8 9" xfId="7147"/>
    <cellStyle name="Normal 2 2 2 9" xfId="7148"/>
    <cellStyle name="Normal 2 2 2 9 10" xfId="7149"/>
    <cellStyle name="Normal 2 2 2 9 11" xfId="7150"/>
    <cellStyle name="Normal 2 2 2 9 12" xfId="7151"/>
    <cellStyle name="Normal 2 2 2 9 13" xfId="7152"/>
    <cellStyle name="Normal 2 2 2 9 14" xfId="7153"/>
    <cellStyle name="Normal 2 2 2 9 15" xfId="7154"/>
    <cellStyle name="Normal 2 2 2 9 16" xfId="7155"/>
    <cellStyle name="Normal 2 2 2 9 17" xfId="7156"/>
    <cellStyle name="Normal 2 2 2 9 18" xfId="7157"/>
    <cellStyle name="Normal 2 2 2 9 19" xfId="7158"/>
    <cellStyle name="Normal 2 2 2 9 2" xfId="7159"/>
    <cellStyle name="Normal 2 2 2 9 2 2" xfId="7160"/>
    <cellStyle name="Normal 2 2 2 9 2 3" xfId="7161"/>
    <cellStyle name="Normal 2 2 2 9 2 4" xfId="7162"/>
    <cellStyle name="Normal 2 2 2 9 20" xfId="7163"/>
    <cellStyle name="Normal 2 2 2 9 21" xfId="7164"/>
    <cellStyle name="Normal 2 2 2 9 22" xfId="7165"/>
    <cellStyle name="Normal 2 2 2 9 23" xfId="7166"/>
    <cellStyle name="Normal 2 2 2 9 3" xfId="7167"/>
    <cellStyle name="Normal 2 2 2 9 3 2" xfId="7168"/>
    <cellStyle name="Normal 2 2 2 9 3 3" xfId="7169"/>
    <cellStyle name="Normal 2 2 2 9 3 4" xfId="7170"/>
    <cellStyle name="Normal 2 2 2 9 4" xfId="7171"/>
    <cellStyle name="Normal 2 2 2 9 4 2" xfId="7172"/>
    <cellStyle name="Normal 2 2 2 9 4 3" xfId="7173"/>
    <cellStyle name="Normal 2 2 2 9 4 4" xfId="7174"/>
    <cellStyle name="Normal 2 2 2 9 5" xfId="7175"/>
    <cellStyle name="Normal 2 2 2 9 5 2" xfId="7176"/>
    <cellStyle name="Normal 2 2 2 9 5 3" xfId="7177"/>
    <cellStyle name="Normal 2 2 2 9 5 4" xfId="7178"/>
    <cellStyle name="Normal 2 2 2 9 6" xfId="7179"/>
    <cellStyle name="Normal 2 2 2 9 6 2" xfId="7180"/>
    <cellStyle name="Normal 2 2 2 9 6 3" xfId="7181"/>
    <cellStyle name="Normal 2 2 2 9 6 4" xfId="7182"/>
    <cellStyle name="Normal 2 2 2 9 7" xfId="7183"/>
    <cellStyle name="Normal 2 2 2 9 8" xfId="7184"/>
    <cellStyle name="Normal 2 2 2 9 9" xfId="7185"/>
    <cellStyle name="Normal 2 2 20" xfId="7186"/>
    <cellStyle name="Normal 2 2 20 2" xfId="7187"/>
    <cellStyle name="Normal 2 2 21" xfId="7188"/>
    <cellStyle name="Normal 2 2 21 2" xfId="7189"/>
    <cellStyle name="Normal 2 2 22" xfId="7190"/>
    <cellStyle name="Normal 2 2 22 10" xfId="7191"/>
    <cellStyle name="Normal 2 2 22 11" xfId="7192"/>
    <cellStyle name="Normal 2 2 22 12" xfId="7193"/>
    <cellStyle name="Normal 2 2 22 13" xfId="7194"/>
    <cellStyle name="Normal 2 2 22 14" xfId="7195"/>
    <cellStyle name="Normal 2 2 22 15" xfId="7196"/>
    <cellStyle name="Normal 2 2 22 16" xfId="7197"/>
    <cellStyle name="Normal 2 2 22 17" xfId="7198"/>
    <cellStyle name="Normal 2 2 22 18" xfId="7199"/>
    <cellStyle name="Normal 2 2 22 19" xfId="7200"/>
    <cellStyle name="Normal 2 2 22 2" xfId="7201"/>
    <cellStyle name="Normal 2 2 22 20" xfId="7202"/>
    <cellStyle name="Normal 2 2 22 21" xfId="7203"/>
    <cellStyle name="Normal 2 2 22 22" xfId="7204"/>
    <cellStyle name="Normal 2 2 22 23" xfId="7205"/>
    <cellStyle name="Normal 2 2 22 24" xfId="7206"/>
    <cellStyle name="Normal 2 2 22 25" xfId="7207"/>
    <cellStyle name="Normal 2 2 22 26" xfId="7208"/>
    <cellStyle name="Normal 2 2 22 27" xfId="7209"/>
    <cellStyle name="Normal 2 2 22 28" xfId="7210"/>
    <cellStyle name="Normal 2 2 22 29" xfId="7211"/>
    <cellStyle name="Normal 2 2 22 3" xfId="7212"/>
    <cellStyle name="Normal 2 2 22 30" xfId="7213"/>
    <cellStyle name="Normal 2 2 22 31" xfId="7214"/>
    <cellStyle name="Normal 2 2 22 32" xfId="7215"/>
    <cellStyle name="Normal 2 2 22 4" xfId="7216"/>
    <cellStyle name="Normal 2 2 22 5" xfId="7217"/>
    <cellStyle name="Normal 2 2 22 6" xfId="7218"/>
    <cellStyle name="Normal 2 2 22 7" xfId="7219"/>
    <cellStyle name="Normal 2 2 22 8" xfId="7220"/>
    <cellStyle name="Normal 2 2 22 9" xfId="7221"/>
    <cellStyle name="Normal 2 2 23" xfId="7222"/>
    <cellStyle name="Normal 2 2 23 10" xfId="7223"/>
    <cellStyle name="Normal 2 2 23 11" xfId="7224"/>
    <cellStyle name="Normal 2 2 23 12" xfId="7225"/>
    <cellStyle name="Normal 2 2 23 13" xfId="7226"/>
    <cellStyle name="Normal 2 2 23 14" xfId="7227"/>
    <cellStyle name="Normal 2 2 23 15" xfId="7228"/>
    <cellStyle name="Normal 2 2 23 16" xfId="7229"/>
    <cellStyle name="Normal 2 2 23 17" xfId="7230"/>
    <cellStyle name="Normal 2 2 23 18" xfId="7231"/>
    <cellStyle name="Normal 2 2 23 19" xfId="7232"/>
    <cellStyle name="Normal 2 2 23 2" xfId="7233"/>
    <cellStyle name="Normal 2 2 23 20" xfId="7234"/>
    <cellStyle name="Normal 2 2 23 21" xfId="7235"/>
    <cellStyle name="Normal 2 2 23 22" xfId="7236"/>
    <cellStyle name="Normal 2 2 23 23" xfId="7237"/>
    <cellStyle name="Normal 2 2 23 24" xfId="7238"/>
    <cellStyle name="Normal 2 2 23 25" xfId="7239"/>
    <cellStyle name="Normal 2 2 23 26" xfId="7240"/>
    <cellStyle name="Normal 2 2 23 27" xfId="7241"/>
    <cellStyle name="Normal 2 2 23 28" xfId="7242"/>
    <cellStyle name="Normal 2 2 23 29" xfId="7243"/>
    <cellStyle name="Normal 2 2 23 3" xfId="7244"/>
    <cellStyle name="Normal 2 2 23 30" xfId="7245"/>
    <cellStyle name="Normal 2 2 23 31" xfId="7246"/>
    <cellStyle name="Normal 2 2 23 32" xfId="7247"/>
    <cellStyle name="Normal 2 2 23 4" xfId="7248"/>
    <cellStyle name="Normal 2 2 23 5" xfId="7249"/>
    <cellStyle name="Normal 2 2 23 6" xfId="7250"/>
    <cellStyle name="Normal 2 2 23 7" xfId="7251"/>
    <cellStyle name="Normal 2 2 23 8" xfId="7252"/>
    <cellStyle name="Normal 2 2 23 9" xfId="7253"/>
    <cellStyle name="Normal 2 2 24" xfId="7254"/>
    <cellStyle name="Normal 2 2 24 10" xfId="7255"/>
    <cellStyle name="Normal 2 2 24 10 2" xfId="7256"/>
    <cellStyle name="Normal 2 2 24 11" xfId="7257"/>
    <cellStyle name="Normal 2 2 24 11 2" xfId="7258"/>
    <cellStyle name="Normal 2 2 24 12" xfId="7259"/>
    <cellStyle name="Normal 2 2 24 12 2" xfId="7260"/>
    <cellStyle name="Normal 2 2 24 13" xfId="7261"/>
    <cellStyle name="Normal 2 2 24 14" xfId="7262"/>
    <cellStyle name="Normal 2 2 24 15" xfId="7263"/>
    <cellStyle name="Normal 2 2 24 15 2" xfId="7264"/>
    <cellStyle name="Normal 2 2 24 16" xfId="7265"/>
    <cellStyle name="Normal 2 2 24 16 2" xfId="7266"/>
    <cellStyle name="Normal 2 2 24 17" xfId="7267"/>
    <cellStyle name="Normal 2 2 24 17 2" xfId="7268"/>
    <cellStyle name="Normal 2 2 24 18" xfId="7269"/>
    <cellStyle name="Normal 2 2 24 18 2" xfId="7270"/>
    <cellStyle name="Normal 2 2 24 19" xfId="7271"/>
    <cellStyle name="Normal 2 2 24 19 2" xfId="7272"/>
    <cellStyle name="Normal 2 2 24 2" xfId="7273"/>
    <cellStyle name="Normal 2 2 24 2 2" xfId="7274"/>
    <cellStyle name="Normal 2 2 24 2 2 2" xfId="7275"/>
    <cellStyle name="Normal 2 2 24 2 2 3" xfId="7276"/>
    <cellStyle name="Normal 2 2 24 2 2 4" xfId="7277"/>
    <cellStyle name="Normal 2 2 24 2 3" xfId="7278"/>
    <cellStyle name="Normal 2 2 24 2 3 2" xfId="7279"/>
    <cellStyle name="Normal 2 2 24 2 3 3" xfId="7280"/>
    <cellStyle name="Normal 2 2 24 2 3 4" xfId="7281"/>
    <cellStyle name="Normal 2 2 24 2 4" xfId="7282"/>
    <cellStyle name="Normal 2 2 24 2 4 2" xfId="7283"/>
    <cellStyle name="Normal 2 2 24 2 4 3" xfId="7284"/>
    <cellStyle name="Normal 2 2 24 2 4 4" xfId="7285"/>
    <cellStyle name="Normal 2 2 24 2 5" xfId="7286"/>
    <cellStyle name="Normal 2 2 24 2 5 2" xfId="7287"/>
    <cellStyle name="Normal 2 2 24 2 5 3" xfId="7288"/>
    <cellStyle name="Normal 2 2 24 2 5 4" xfId="7289"/>
    <cellStyle name="Normal 2 2 24 2 6" xfId="7290"/>
    <cellStyle name="Normal 2 2 24 2 6 2" xfId="7291"/>
    <cellStyle name="Normal 2 2 24 2 6 3" xfId="7292"/>
    <cellStyle name="Normal 2 2 24 2 6 4" xfId="7293"/>
    <cellStyle name="Normal 2 2 24 2 7" xfId="7294"/>
    <cellStyle name="Normal 2 2 24 2 8" xfId="7295"/>
    <cellStyle name="Normal 2 2 24 2 9" xfId="7296"/>
    <cellStyle name="Normal 2 2 24 20" xfId="7297"/>
    <cellStyle name="Normal 2 2 24 20 2" xfId="7298"/>
    <cellStyle name="Normal 2 2 24 21" xfId="7299"/>
    <cellStyle name="Normal 2 2 24 22" xfId="7300"/>
    <cellStyle name="Normal 2 2 24 22 2" xfId="7301"/>
    <cellStyle name="Normal 2 2 24 23" xfId="7302"/>
    <cellStyle name="Normal 2 2 24 23 2" xfId="7303"/>
    <cellStyle name="Normal 2 2 24 24" xfId="7304"/>
    <cellStyle name="Normal 2 2 24 24 2" xfId="7305"/>
    <cellStyle name="Normal 2 2 24 25" xfId="7306"/>
    <cellStyle name="Normal 2 2 24 25 2" xfId="7307"/>
    <cellStyle name="Normal 2 2 24 26" xfId="7308"/>
    <cellStyle name="Normal 2 2 24 26 2" xfId="7309"/>
    <cellStyle name="Normal 2 2 24 27" xfId="7310"/>
    <cellStyle name="Normal 2 2 24 27 2" xfId="7311"/>
    <cellStyle name="Normal 2 2 24 28" xfId="7312"/>
    <cellStyle name="Normal 2 2 24 28 2" xfId="7313"/>
    <cellStyle name="Normal 2 2 24 29" xfId="7314"/>
    <cellStyle name="Normal 2 2 24 29 2" xfId="7315"/>
    <cellStyle name="Normal 2 2 24 3" xfId="7316"/>
    <cellStyle name="Normal 2 2 24 3 2" xfId="7317"/>
    <cellStyle name="Normal 2 2 24 3 2 2" xfId="7318"/>
    <cellStyle name="Normal 2 2 24 3 2 3" xfId="7319"/>
    <cellStyle name="Normal 2 2 24 3 2 4" xfId="7320"/>
    <cellStyle name="Normal 2 2 24 3 3" xfId="7321"/>
    <cellStyle name="Normal 2 2 24 3 3 2" xfId="7322"/>
    <cellStyle name="Normal 2 2 24 3 3 3" xfId="7323"/>
    <cellStyle name="Normal 2 2 24 3 3 4" xfId="7324"/>
    <cellStyle name="Normal 2 2 24 3 4" xfId="7325"/>
    <cellStyle name="Normal 2 2 24 3 4 2" xfId="7326"/>
    <cellStyle name="Normal 2 2 24 3 4 3" xfId="7327"/>
    <cellStyle name="Normal 2 2 24 3 4 4" xfId="7328"/>
    <cellStyle name="Normal 2 2 24 3 5" xfId="7329"/>
    <cellStyle name="Normal 2 2 24 3 5 2" xfId="7330"/>
    <cellStyle name="Normal 2 2 24 3 5 3" xfId="7331"/>
    <cellStyle name="Normal 2 2 24 3 5 4" xfId="7332"/>
    <cellStyle name="Normal 2 2 24 3 6" xfId="7333"/>
    <cellStyle name="Normal 2 2 24 3 6 2" xfId="7334"/>
    <cellStyle name="Normal 2 2 24 3 6 3" xfId="7335"/>
    <cellStyle name="Normal 2 2 24 3 6 4" xfId="7336"/>
    <cellStyle name="Normal 2 2 24 3 7" xfId="7337"/>
    <cellStyle name="Normal 2 2 24 3 8" xfId="7338"/>
    <cellStyle name="Normal 2 2 24 3 9" xfId="7339"/>
    <cellStyle name="Normal 2 2 24 4" xfId="7340"/>
    <cellStyle name="Normal 2 2 24 5" xfId="7341"/>
    <cellStyle name="Normal 2 2 24 6" xfId="7342"/>
    <cellStyle name="Normal 2 2 24 6 2" xfId="7343"/>
    <cellStyle name="Normal 2 2 24 7" xfId="7344"/>
    <cellStyle name="Normal 2 2 24 7 2" xfId="7345"/>
    <cellStyle name="Normal 2 2 24 8" xfId="7346"/>
    <cellStyle name="Normal 2 2 24 8 2" xfId="7347"/>
    <cellStyle name="Normal 2 2 24 9" xfId="7348"/>
    <cellStyle name="Normal 2 2 24 9 2" xfId="7349"/>
    <cellStyle name="Normal 2 2 25" xfId="7350"/>
    <cellStyle name="Normal 2 2 25 10" xfId="7351"/>
    <cellStyle name="Normal 2 2 25 10 2" xfId="7352"/>
    <cellStyle name="Normal 2 2 25 11" xfId="7353"/>
    <cellStyle name="Normal 2 2 25 11 2" xfId="7354"/>
    <cellStyle name="Normal 2 2 25 12" xfId="7355"/>
    <cellStyle name="Normal 2 2 25 12 2" xfId="7356"/>
    <cellStyle name="Normal 2 2 25 13" xfId="7357"/>
    <cellStyle name="Normal 2 2 25 14" xfId="7358"/>
    <cellStyle name="Normal 2 2 25 15" xfId="7359"/>
    <cellStyle name="Normal 2 2 25 15 2" xfId="7360"/>
    <cellStyle name="Normal 2 2 25 16" xfId="7361"/>
    <cellStyle name="Normal 2 2 25 16 2" xfId="7362"/>
    <cellStyle name="Normal 2 2 25 17" xfId="7363"/>
    <cellStyle name="Normal 2 2 25 17 2" xfId="7364"/>
    <cellStyle name="Normal 2 2 25 18" xfId="7365"/>
    <cellStyle name="Normal 2 2 25 18 2" xfId="7366"/>
    <cellStyle name="Normal 2 2 25 19" xfId="7367"/>
    <cellStyle name="Normal 2 2 25 19 2" xfId="7368"/>
    <cellStyle name="Normal 2 2 25 2" xfId="7369"/>
    <cellStyle name="Normal 2 2 25 20" xfId="7370"/>
    <cellStyle name="Normal 2 2 25 20 2" xfId="7371"/>
    <cellStyle name="Normal 2 2 25 21" xfId="7372"/>
    <cellStyle name="Normal 2 2 25 22" xfId="7373"/>
    <cellStyle name="Normal 2 2 25 22 2" xfId="7374"/>
    <cellStyle name="Normal 2 2 25 23" xfId="7375"/>
    <cellStyle name="Normal 2 2 25 23 2" xfId="7376"/>
    <cellStyle name="Normal 2 2 25 24" xfId="7377"/>
    <cellStyle name="Normal 2 2 25 24 2" xfId="7378"/>
    <cellStyle name="Normal 2 2 25 25" xfId="7379"/>
    <cellStyle name="Normal 2 2 25 25 2" xfId="7380"/>
    <cellStyle name="Normal 2 2 25 26" xfId="7381"/>
    <cellStyle name="Normal 2 2 25 26 2" xfId="7382"/>
    <cellStyle name="Normal 2 2 25 27" xfId="7383"/>
    <cellStyle name="Normal 2 2 25 27 2" xfId="7384"/>
    <cellStyle name="Normal 2 2 25 28" xfId="7385"/>
    <cellStyle name="Normal 2 2 25 28 2" xfId="7386"/>
    <cellStyle name="Normal 2 2 25 29" xfId="7387"/>
    <cellStyle name="Normal 2 2 25 29 2" xfId="7388"/>
    <cellStyle name="Normal 2 2 25 3" xfId="7389"/>
    <cellStyle name="Normal 2 2 25 4" xfId="7390"/>
    <cellStyle name="Normal 2 2 25 5" xfId="7391"/>
    <cellStyle name="Normal 2 2 25 6" xfId="7392"/>
    <cellStyle name="Normal 2 2 25 6 2" xfId="7393"/>
    <cellStyle name="Normal 2 2 25 7" xfId="7394"/>
    <cellStyle name="Normal 2 2 25 7 2" xfId="7395"/>
    <cellStyle name="Normal 2 2 25 8" xfId="7396"/>
    <cellStyle name="Normal 2 2 25 8 2" xfId="7397"/>
    <cellStyle name="Normal 2 2 25 9" xfId="7398"/>
    <cellStyle name="Normal 2 2 25 9 2" xfId="7399"/>
    <cellStyle name="Normal 2 2 26" xfId="7400"/>
    <cellStyle name="Normal 2 2 26 10" xfId="7401"/>
    <cellStyle name="Normal 2 2 26 10 2" xfId="7402"/>
    <cellStyle name="Normal 2 2 26 11" xfId="7403"/>
    <cellStyle name="Normal 2 2 26 11 2" xfId="7404"/>
    <cellStyle name="Normal 2 2 26 12" xfId="7405"/>
    <cellStyle name="Normal 2 2 26 12 2" xfId="7406"/>
    <cellStyle name="Normal 2 2 26 13" xfId="7407"/>
    <cellStyle name="Normal 2 2 26 13 2" xfId="7408"/>
    <cellStyle name="Normal 2 2 26 14" xfId="7409"/>
    <cellStyle name="Normal 2 2 26 14 2" xfId="7410"/>
    <cellStyle name="Normal 2 2 26 15" xfId="7411"/>
    <cellStyle name="Normal 2 2 26 16" xfId="7412"/>
    <cellStyle name="Normal 2 2 26 16 2" xfId="7413"/>
    <cellStyle name="Normal 2 2 26 17" xfId="7414"/>
    <cellStyle name="Normal 2 2 26 17 2" xfId="7415"/>
    <cellStyle name="Normal 2 2 26 18" xfId="7416"/>
    <cellStyle name="Normal 2 2 26 18 2" xfId="7417"/>
    <cellStyle name="Normal 2 2 26 19" xfId="7418"/>
    <cellStyle name="Normal 2 2 26 19 2" xfId="7419"/>
    <cellStyle name="Normal 2 2 26 2" xfId="7420"/>
    <cellStyle name="Normal 2 2 26 2 2" xfId="7421"/>
    <cellStyle name="Normal 2 2 26 20" xfId="7422"/>
    <cellStyle name="Normal 2 2 26 20 2" xfId="7423"/>
    <cellStyle name="Normal 2 2 26 21" xfId="7424"/>
    <cellStyle name="Normal 2 2 26 21 2" xfId="7425"/>
    <cellStyle name="Normal 2 2 26 22" xfId="7426"/>
    <cellStyle name="Normal 2 2 26 22 2" xfId="7427"/>
    <cellStyle name="Normal 2 2 26 23" xfId="7428"/>
    <cellStyle name="Normal 2 2 26 23 2" xfId="7429"/>
    <cellStyle name="Normal 2 2 26 3" xfId="7430"/>
    <cellStyle name="Normal 2 2 26 3 2" xfId="7431"/>
    <cellStyle name="Normal 2 2 26 4" xfId="7432"/>
    <cellStyle name="Normal 2 2 26 4 2" xfId="7433"/>
    <cellStyle name="Normal 2 2 26 5" xfId="7434"/>
    <cellStyle name="Normal 2 2 26 5 2" xfId="7435"/>
    <cellStyle name="Normal 2 2 26 6" xfId="7436"/>
    <cellStyle name="Normal 2 2 26 6 2" xfId="7437"/>
    <cellStyle name="Normal 2 2 26 7" xfId="7438"/>
    <cellStyle name="Normal 2 2 26 7 2" xfId="7439"/>
    <cellStyle name="Normal 2 2 26 8" xfId="7440"/>
    <cellStyle name="Normal 2 2 26 8 2" xfId="7441"/>
    <cellStyle name="Normal 2 2 26 9" xfId="7442"/>
    <cellStyle name="Normal 2 2 26 9 2" xfId="7443"/>
    <cellStyle name="Normal 2 2 27" xfId="7444"/>
    <cellStyle name="Normal 2 2 27 10" xfId="7445"/>
    <cellStyle name="Normal 2 2 27 10 2" xfId="7446"/>
    <cellStyle name="Normal 2 2 27 11" xfId="7447"/>
    <cellStyle name="Normal 2 2 27 11 2" xfId="7448"/>
    <cellStyle name="Normal 2 2 27 12" xfId="7449"/>
    <cellStyle name="Normal 2 2 27 12 2" xfId="7450"/>
    <cellStyle name="Normal 2 2 27 13" xfId="7451"/>
    <cellStyle name="Normal 2 2 27 13 2" xfId="7452"/>
    <cellStyle name="Normal 2 2 27 14" xfId="7453"/>
    <cellStyle name="Normal 2 2 27 14 2" xfId="7454"/>
    <cellStyle name="Normal 2 2 27 15" xfId="7455"/>
    <cellStyle name="Normal 2 2 27 16" xfId="7456"/>
    <cellStyle name="Normal 2 2 27 16 2" xfId="7457"/>
    <cellStyle name="Normal 2 2 27 17" xfId="7458"/>
    <cellStyle name="Normal 2 2 27 17 2" xfId="7459"/>
    <cellStyle name="Normal 2 2 27 18" xfId="7460"/>
    <cellStyle name="Normal 2 2 27 18 2" xfId="7461"/>
    <cellStyle name="Normal 2 2 27 19" xfId="7462"/>
    <cellStyle name="Normal 2 2 27 19 2" xfId="7463"/>
    <cellStyle name="Normal 2 2 27 2" xfId="7464"/>
    <cellStyle name="Normal 2 2 27 2 2" xfId="7465"/>
    <cellStyle name="Normal 2 2 27 20" xfId="7466"/>
    <cellStyle name="Normal 2 2 27 20 2" xfId="7467"/>
    <cellStyle name="Normal 2 2 27 21" xfId="7468"/>
    <cellStyle name="Normal 2 2 27 21 2" xfId="7469"/>
    <cellStyle name="Normal 2 2 27 22" xfId="7470"/>
    <cellStyle name="Normal 2 2 27 22 2" xfId="7471"/>
    <cellStyle name="Normal 2 2 27 23" xfId="7472"/>
    <cellStyle name="Normal 2 2 27 23 2" xfId="7473"/>
    <cellStyle name="Normal 2 2 27 3" xfId="7474"/>
    <cellStyle name="Normal 2 2 27 3 2" xfId="7475"/>
    <cellStyle name="Normal 2 2 27 4" xfId="7476"/>
    <cellStyle name="Normal 2 2 27 4 2" xfId="7477"/>
    <cellStyle name="Normal 2 2 27 5" xfId="7478"/>
    <cellStyle name="Normal 2 2 27 5 2" xfId="7479"/>
    <cellStyle name="Normal 2 2 27 6" xfId="7480"/>
    <cellStyle name="Normal 2 2 27 6 2" xfId="7481"/>
    <cellStyle name="Normal 2 2 27 7" xfId="7482"/>
    <cellStyle name="Normal 2 2 27 7 2" xfId="7483"/>
    <cellStyle name="Normal 2 2 27 8" xfId="7484"/>
    <cellStyle name="Normal 2 2 27 8 2" xfId="7485"/>
    <cellStyle name="Normal 2 2 27 9" xfId="7486"/>
    <cellStyle name="Normal 2 2 27 9 2" xfId="7487"/>
    <cellStyle name="Normal 2 2 28" xfId="7488"/>
    <cellStyle name="Normal 2 2 28 10" xfId="7489"/>
    <cellStyle name="Normal 2 2 28 10 2" xfId="7490"/>
    <cellStyle name="Normal 2 2 28 11" xfId="7491"/>
    <cellStyle name="Normal 2 2 28 11 2" xfId="7492"/>
    <cellStyle name="Normal 2 2 28 12" xfId="7493"/>
    <cellStyle name="Normal 2 2 28 12 2" xfId="7494"/>
    <cellStyle name="Normal 2 2 28 13" xfId="7495"/>
    <cellStyle name="Normal 2 2 28 13 2" xfId="7496"/>
    <cellStyle name="Normal 2 2 28 14" xfId="7497"/>
    <cellStyle name="Normal 2 2 28 14 2" xfId="7498"/>
    <cellStyle name="Normal 2 2 28 15" xfId="7499"/>
    <cellStyle name="Normal 2 2 28 16" xfId="7500"/>
    <cellStyle name="Normal 2 2 28 16 2" xfId="7501"/>
    <cellStyle name="Normal 2 2 28 17" xfId="7502"/>
    <cellStyle name="Normal 2 2 28 17 2" xfId="7503"/>
    <cellStyle name="Normal 2 2 28 18" xfId="7504"/>
    <cellStyle name="Normal 2 2 28 18 2" xfId="7505"/>
    <cellStyle name="Normal 2 2 28 19" xfId="7506"/>
    <cellStyle name="Normal 2 2 28 19 2" xfId="7507"/>
    <cellStyle name="Normal 2 2 28 2" xfId="7508"/>
    <cellStyle name="Normal 2 2 28 2 2" xfId="7509"/>
    <cellStyle name="Normal 2 2 28 20" xfId="7510"/>
    <cellStyle name="Normal 2 2 28 20 2" xfId="7511"/>
    <cellStyle name="Normal 2 2 28 21" xfId="7512"/>
    <cellStyle name="Normal 2 2 28 21 2" xfId="7513"/>
    <cellStyle name="Normal 2 2 28 22" xfId="7514"/>
    <cellStyle name="Normal 2 2 28 22 2" xfId="7515"/>
    <cellStyle name="Normal 2 2 28 23" xfId="7516"/>
    <cellStyle name="Normal 2 2 28 23 2" xfId="7517"/>
    <cellStyle name="Normal 2 2 28 3" xfId="7518"/>
    <cellStyle name="Normal 2 2 28 3 2" xfId="7519"/>
    <cellStyle name="Normal 2 2 28 4" xfId="7520"/>
    <cellStyle name="Normal 2 2 28 4 2" xfId="7521"/>
    <cellStyle name="Normal 2 2 28 5" xfId="7522"/>
    <cellStyle name="Normal 2 2 28 5 2" xfId="7523"/>
    <cellStyle name="Normal 2 2 28 6" xfId="7524"/>
    <cellStyle name="Normal 2 2 28 6 2" xfId="7525"/>
    <cellStyle name="Normal 2 2 28 7" xfId="7526"/>
    <cellStyle name="Normal 2 2 28 7 2" xfId="7527"/>
    <cellStyle name="Normal 2 2 28 8" xfId="7528"/>
    <cellStyle name="Normal 2 2 28 8 2" xfId="7529"/>
    <cellStyle name="Normal 2 2 28 9" xfId="7530"/>
    <cellStyle name="Normal 2 2 28 9 2" xfId="7531"/>
    <cellStyle name="Normal 2 2 29" xfId="7532"/>
    <cellStyle name="Normal 2 2 29 10" xfId="7533"/>
    <cellStyle name="Normal 2 2 29 10 2" xfId="7534"/>
    <cellStyle name="Normal 2 2 29 11" xfId="7535"/>
    <cellStyle name="Normal 2 2 29 11 2" xfId="7536"/>
    <cellStyle name="Normal 2 2 29 12" xfId="7537"/>
    <cellStyle name="Normal 2 2 29 12 2" xfId="7538"/>
    <cellStyle name="Normal 2 2 29 13" xfId="7539"/>
    <cellStyle name="Normal 2 2 29 13 2" xfId="7540"/>
    <cellStyle name="Normal 2 2 29 14" xfId="7541"/>
    <cellStyle name="Normal 2 2 29 14 2" xfId="7542"/>
    <cellStyle name="Normal 2 2 29 15" xfId="7543"/>
    <cellStyle name="Normal 2 2 29 16" xfId="7544"/>
    <cellStyle name="Normal 2 2 29 16 2" xfId="7545"/>
    <cellStyle name="Normal 2 2 29 17" xfId="7546"/>
    <cellStyle name="Normal 2 2 29 17 2" xfId="7547"/>
    <cellStyle name="Normal 2 2 29 18" xfId="7548"/>
    <cellStyle name="Normal 2 2 29 18 2" xfId="7549"/>
    <cellStyle name="Normal 2 2 29 19" xfId="7550"/>
    <cellStyle name="Normal 2 2 29 19 2" xfId="7551"/>
    <cellStyle name="Normal 2 2 29 2" xfId="7552"/>
    <cellStyle name="Normal 2 2 29 2 2" xfId="7553"/>
    <cellStyle name="Normal 2 2 29 20" xfId="7554"/>
    <cellStyle name="Normal 2 2 29 20 2" xfId="7555"/>
    <cellStyle name="Normal 2 2 29 21" xfId="7556"/>
    <cellStyle name="Normal 2 2 29 21 2" xfId="7557"/>
    <cellStyle name="Normal 2 2 29 22" xfId="7558"/>
    <cellStyle name="Normal 2 2 29 22 2" xfId="7559"/>
    <cellStyle name="Normal 2 2 29 23" xfId="7560"/>
    <cellStyle name="Normal 2 2 29 23 2" xfId="7561"/>
    <cellStyle name="Normal 2 2 29 3" xfId="7562"/>
    <cellStyle name="Normal 2 2 29 3 2" xfId="7563"/>
    <cellStyle name="Normal 2 2 29 4" xfId="7564"/>
    <cellStyle name="Normal 2 2 29 4 2" xfId="7565"/>
    <cellStyle name="Normal 2 2 29 5" xfId="7566"/>
    <cellStyle name="Normal 2 2 29 5 2" xfId="7567"/>
    <cellStyle name="Normal 2 2 29 6" xfId="7568"/>
    <cellStyle name="Normal 2 2 29 6 2" xfId="7569"/>
    <cellStyle name="Normal 2 2 29 7" xfId="7570"/>
    <cellStyle name="Normal 2 2 29 7 2" xfId="7571"/>
    <cellStyle name="Normal 2 2 29 8" xfId="7572"/>
    <cellStyle name="Normal 2 2 29 8 2" xfId="7573"/>
    <cellStyle name="Normal 2 2 29 9" xfId="7574"/>
    <cellStyle name="Normal 2 2 29 9 2" xfId="7575"/>
    <cellStyle name="Normal 2 2 3" xfId="7576"/>
    <cellStyle name="Normal 2 2 3 2" xfId="7577"/>
    <cellStyle name="Normal 2 2 3 2 2" xfId="7578"/>
    <cellStyle name="Normal 2 2 3 3" xfId="7579"/>
    <cellStyle name="Normal 2 2 3 4" xfId="7580"/>
    <cellStyle name="Normal 2 2 30" xfId="7581"/>
    <cellStyle name="Normal 2 2 30 10" xfId="7582"/>
    <cellStyle name="Normal 2 2 30 10 2" xfId="7583"/>
    <cellStyle name="Normal 2 2 30 11" xfId="7584"/>
    <cellStyle name="Normal 2 2 30 11 2" xfId="7585"/>
    <cellStyle name="Normal 2 2 30 12" xfId="7586"/>
    <cellStyle name="Normal 2 2 30 12 2" xfId="7587"/>
    <cellStyle name="Normal 2 2 30 13" xfId="7588"/>
    <cellStyle name="Normal 2 2 30 13 2" xfId="7589"/>
    <cellStyle name="Normal 2 2 30 14" xfId="7590"/>
    <cellStyle name="Normal 2 2 30 14 2" xfId="7591"/>
    <cellStyle name="Normal 2 2 30 15" xfId="7592"/>
    <cellStyle name="Normal 2 2 30 16" xfId="7593"/>
    <cellStyle name="Normal 2 2 30 16 2" xfId="7594"/>
    <cellStyle name="Normal 2 2 30 17" xfId="7595"/>
    <cellStyle name="Normal 2 2 30 17 2" xfId="7596"/>
    <cellStyle name="Normal 2 2 30 18" xfId="7597"/>
    <cellStyle name="Normal 2 2 30 18 2" xfId="7598"/>
    <cellStyle name="Normal 2 2 30 19" xfId="7599"/>
    <cellStyle name="Normal 2 2 30 19 2" xfId="7600"/>
    <cellStyle name="Normal 2 2 30 2" xfId="7601"/>
    <cellStyle name="Normal 2 2 30 2 2" xfId="7602"/>
    <cellStyle name="Normal 2 2 30 20" xfId="7603"/>
    <cellStyle name="Normal 2 2 30 20 2" xfId="7604"/>
    <cellStyle name="Normal 2 2 30 21" xfId="7605"/>
    <cellStyle name="Normal 2 2 30 21 2" xfId="7606"/>
    <cellStyle name="Normal 2 2 30 22" xfId="7607"/>
    <cellStyle name="Normal 2 2 30 22 2" xfId="7608"/>
    <cellStyle name="Normal 2 2 30 23" xfId="7609"/>
    <cellStyle name="Normal 2 2 30 23 2" xfId="7610"/>
    <cellStyle name="Normal 2 2 30 3" xfId="7611"/>
    <cellStyle name="Normal 2 2 30 3 2" xfId="7612"/>
    <cellStyle name="Normal 2 2 30 4" xfId="7613"/>
    <cellStyle name="Normal 2 2 30 4 2" xfId="7614"/>
    <cellStyle name="Normal 2 2 30 5" xfId="7615"/>
    <cellStyle name="Normal 2 2 30 5 2" xfId="7616"/>
    <cellStyle name="Normal 2 2 30 6" xfId="7617"/>
    <cellStyle name="Normal 2 2 30 6 2" xfId="7618"/>
    <cellStyle name="Normal 2 2 30 7" xfId="7619"/>
    <cellStyle name="Normal 2 2 30 7 2" xfId="7620"/>
    <cellStyle name="Normal 2 2 30 8" xfId="7621"/>
    <cellStyle name="Normal 2 2 30 8 2" xfId="7622"/>
    <cellStyle name="Normal 2 2 30 9" xfId="7623"/>
    <cellStyle name="Normal 2 2 30 9 2" xfId="7624"/>
    <cellStyle name="Normal 2 2 31" xfId="7625"/>
    <cellStyle name="Normal 2 2 31 10" xfId="7626"/>
    <cellStyle name="Normal 2 2 31 10 2" xfId="7627"/>
    <cellStyle name="Normal 2 2 31 11" xfId="7628"/>
    <cellStyle name="Normal 2 2 31 11 2" xfId="7629"/>
    <cellStyle name="Normal 2 2 31 12" xfId="7630"/>
    <cellStyle name="Normal 2 2 31 12 2" xfId="7631"/>
    <cellStyle name="Normal 2 2 31 13" xfId="7632"/>
    <cellStyle name="Normal 2 2 31 13 2" xfId="7633"/>
    <cellStyle name="Normal 2 2 31 14" xfId="7634"/>
    <cellStyle name="Normal 2 2 31 14 2" xfId="7635"/>
    <cellStyle name="Normal 2 2 31 15" xfId="7636"/>
    <cellStyle name="Normal 2 2 31 16" xfId="7637"/>
    <cellStyle name="Normal 2 2 31 16 2" xfId="7638"/>
    <cellStyle name="Normal 2 2 31 17" xfId="7639"/>
    <cellStyle name="Normal 2 2 31 17 2" xfId="7640"/>
    <cellStyle name="Normal 2 2 31 18" xfId="7641"/>
    <cellStyle name="Normal 2 2 31 18 2" xfId="7642"/>
    <cellStyle name="Normal 2 2 31 19" xfId="7643"/>
    <cellStyle name="Normal 2 2 31 19 2" xfId="7644"/>
    <cellStyle name="Normal 2 2 31 2" xfId="7645"/>
    <cellStyle name="Normal 2 2 31 2 2" xfId="7646"/>
    <cellStyle name="Normal 2 2 31 20" xfId="7647"/>
    <cellStyle name="Normal 2 2 31 20 2" xfId="7648"/>
    <cellStyle name="Normal 2 2 31 21" xfId="7649"/>
    <cellStyle name="Normal 2 2 31 21 2" xfId="7650"/>
    <cellStyle name="Normal 2 2 31 22" xfId="7651"/>
    <cellStyle name="Normal 2 2 31 22 2" xfId="7652"/>
    <cellStyle name="Normal 2 2 31 23" xfId="7653"/>
    <cellStyle name="Normal 2 2 31 23 2" xfId="7654"/>
    <cellStyle name="Normal 2 2 31 3" xfId="7655"/>
    <cellStyle name="Normal 2 2 31 3 2" xfId="7656"/>
    <cellStyle name="Normal 2 2 31 4" xfId="7657"/>
    <cellStyle name="Normal 2 2 31 4 2" xfId="7658"/>
    <cellStyle name="Normal 2 2 31 5" xfId="7659"/>
    <cellStyle name="Normal 2 2 31 5 2" xfId="7660"/>
    <cellStyle name="Normal 2 2 31 6" xfId="7661"/>
    <cellStyle name="Normal 2 2 31 6 2" xfId="7662"/>
    <cellStyle name="Normal 2 2 31 7" xfId="7663"/>
    <cellStyle name="Normal 2 2 31 7 2" xfId="7664"/>
    <cellStyle name="Normal 2 2 31 8" xfId="7665"/>
    <cellStyle name="Normal 2 2 31 8 2" xfId="7666"/>
    <cellStyle name="Normal 2 2 31 9" xfId="7667"/>
    <cellStyle name="Normal 2 2 31 9 2" xfId="7668"/>
    <cellStyle name="Normal 2 2 32" xfId="7669"/>
    <cellStyle name="Normal 2 2 32 10" xfId="7670"/>
    <cellStyle name="Normal 2 2 32 10 2" xfId="7671"/>
    <cellStyle name="Normal 2 2 32 2" xfId="7672"/>
    <cellStyle name="Normal 2 2 32 3" xfId="7673"/>
    <cellStyle name="Normal 2 2 32 3 2" xfId="7674"/>
    <cellStyle name="Normal 2 2 32 4" xfId="7675"/>
    <cellStyle name="Normal 2 2 32 4 2" xfId="7676"/>
    <cellStyle name="Normal 2 2 32 5" xfId="7677"/>
    <cellStyle name="Normal 2 2 32 5 2" xfId="7678"/>
    <cellStyle name="Normal 2 2 32 6" xfId="7679"/>
    <cellStyle name="Normal 2 2 32 6 2" xfId="7680"/>
    <cellStyle name="Normal 2 2 32 7" xfId="7681"/>
    <cellStyle name="Normal 2 2 32 7 2" xfId="7682"/>
    <cellStyle name="Normal 2 2 32 8" xfId="7683"/>
    <cellStyle name="Normal 2 2 32 8 2" xfId="7684"/>
    <cellStyle name="Normal 2 2 32 9" xfId="7685"/>
    <cellStyle name="Normal 2 2 32 9 2" xfId="7686"/>
    <cellStyle name="Normal 2 2 33" xfId="7687"/>
    <cellStyle name="Normal 2 2 33 2" xfId="7688"/>
    <cellStyle name="Normal 2 2 34" xfId="7689"/>
    <cellStyle name="Normal 2 2 34 2" xfId="7690"/>
    <cellStyle name="Normal 2 2 35" xfId="7691"/>
    <cellStyle name="Normal 2 2 35 2" xfId="7692"/>
    <cellStyle name="Normal 2 2 36" xfId="7693"/>
    <cellStyle name="Normal 2 2 36 2" xfId="7694"/>
    <cellStyle name="Normal 2 2 37" xfId="7695"/>
    <cellStyle name="Normal 2 2 38" xfId="7696"/>
    <cellStyle name="Normal 2 2 39" xfId="7697"/>
    <cellStyle name="Normal 2 2 4" xfId="7698"/>
    <cellStyle name="Normal 2 2 4 2" xfId="7699"/>
    <cellStyle name="Normal 2 2 4 3" xfId="7700"/>
    <cellStyle name="Normal 2 2 40" xfId="7701"/>
    <cellStyle name="Normal 2 2 41" xfId="7702"/>
    <cellStyle name="Normal 2 2 42" xfId="7703"/>
    <cellStyle name="Normal 2 2 43" xfId="7704"/>
    <cellStyle name="Normal 2 2 44" xfId="7705"/>
    <cellStyle name="Normal 2 2 45" xfId="7706"/>
    <cellStyle name="Normal 2 2 46" xfId="7707"/>
    <cellStyle name="Normal 2 2 47" xfId="7708"/>
    <cellStyle name="Normal 2 2 48" xfId="7709"/>
    <cellStyle name="Normal 2 2 49" xfId="7710"/>
    <cellStyle name="Normal 2 2 5" xfId="7711"/>
    <cellStyle name="Normal 2 2 5 2" xfId="7712"/>
    <cellStyle name="Normal 2 2 5 3" xfId="7713"/>
    <cellStyle name="Normal 2 2 50" xfId="7714"/>
    <cellStyle name="Normal 2 2 51" xfId="7715"/>
    <cellStyle name="Normal 2 2 52" xfId="7716"/>
    <cellStyle name="Normal 2 2 53" xfId="7717"/>
    <cellStyle name="Normal 2 2 54" xfId="7718"/>
    <cellStyle name="Normal 2 2 55" xfId="7719"/>
    <cellStyle name="Normal 2 2 56" xfId="7720"/>
    <cellStyle name="Normal 2 2 57" xfId="7721"/>
    <cellStyle name="Normal 2 2 58" xfId="7722"/>
    <cellStyle name="Normal 2 2 59" xfId="7723"/>
    <cellStyle name="Normal 2 2 6" xfId="7724"/>
    <cellStyle name="Normal 2 2 6 2" xfId="7725"/>
    <cellStyle name="Normal 2 2 6 3" xfId="7726"/>
    <cellStyle name="Normal 2 2 60" xfId="7727"/>
    <cellStyle name="Normal 2 2 61" xfId="7728"/>
    <cellStyle name="Normal 2 2 62" xfId="7729"/>
    <cellStyle name="Normal 2 2 63" xfId="7730"/>
    <cellStyle name="Normal 2 2 64" xfId="7731"/>
    <cellStyle name="Normal 2 2 65" xfId="7732"/>
    <cellStyle name="Normal 2 2 66" xfId="7733"/>
    <cellStyle name="Normal 2 2 67" xfId="7734"/>
    <cellStyle name="Normal 2 2 68" xfId="7735"/>
    <cellStyle name="Normal 2 2 69" xfId="7736"/>
    <cellStyle name="Normal 2 2 7" xfId="7737"/>
    <cellStyle name="Normal 2 2 7 2" xfId="7738"/>
    <cellStyle name="Normal 2 2 7 3" xfId="7739"/>
    <cellStyle name="Normal 2 2 8" xfId="7740"/>
    <cellStyle name="Normal 2 2 8 2" xfId="7741"/>
    <cellStyle name="Normal 2 2 8 3" xfId="7742"/>
    <cellStyle name="Normal 2 2 9" xfId="7743"/>
    <cellStyle name="Normal 2 2 9 2" xfId="7744"/>
    <cellStyle name="Normal 2 2 9 3" xfId="7745"/>
    <cellStyle name="Normal 2 20" xfId="7746"/>
    <cellStyle name="Normal 2 20 10" xfId="7747"/>
    <cellStyle name="Normal 2 20 10 2" xfId="7748"/>
    <cellStyle name="Normal 2 20 11" xfId="7749"/>
    <cellStyle name="Normal 2 20 11 2" xfId="7750"/>
    <cellStyle name="Normal 2 20 12" xfId="7751"/>
    <cellStyle name="Normal 2 20 12 2" xfId="7752"/>
    <cellStyle name="Normal 2 20 13" xfId="7753"/>
    <cellStyle name="Normal 2 20 13 2" xfId="7754"/>
    <cellStyle name="Normal 2 20 14" xfId="7755"/>
    <cellStyle name="Normal 2 20 14 2" xfId="7756"/>
    <cellStyle name="Normal 2 20 15" xfId="7757"/>
    <cellStyle name="Normal 2 20 15 2" xfId="7758"/>
    <cellStyle name="Normal 2 20 16" xfId="7759"/>
    <cellStyle name="Normal 2 20 17" xfId="7760"/>
    <cellStyle name="Normal 2 20 18" xfId="7761"/>
    <cellStyle name="Normal 2 20 19" xfId="7762"/>
    <cellStyle name="Normal 2 20 2" xfId="7763"/>
    <cellStyle name="Normal 2 20 2 2" xfId="7764"/>
    <cellStyle name="Normal 2 20 2 3" xfId="7765"/>
    <cellStyle name="Normal 2 20 2 4" xfId="7766"/>
    <cellStyle name="Normal 2 20 20" xfId="7767"/>
    <cellStyle name="Normal 2 20 21" xfId="7768"/>
    <cellStyle name="Normal 2 20 22" xfId="7769"/>
    <cellStyle name="Normal 2 20 23" xfId="7770"/>
    <cellStyle name="Normal 2 20 24" xfId="7771"/>
    <cellStyle name="Normal 2 20 25" xfId="7772"/>
    <cellStyle name="Normal 2 20 26" xfId="7773"/>
    <cellStyle name="Normal 2 20 27" xfId="7774"/>
    <cellStyle name="Normal 2 20 28" xfId="7775"/>
    <cellStyle name="Normal 2 20 29" xfId="7776"/>
    <cellStyle name="Normal 2 20 3" xfId="7777"/>
    <cellStyle name="Normal 2 20 3 2" xfId="7778"/>
    <cellStyle name="Normal 2 20 3 3" xfId="7779"/>
    <cellStyle name="Normal 2 20 3 4" xfId="7780"/>
    <cellStyle name="Normal 2 20 30" xfId="7781"/>
    <cellStyle name="Normal 2 20 31" xfId="7782"/>
    <cellStyle name="Normal 2 20 32" xfId="7783"/>
    <cellStyle name="Normal 2 20 33" xfId="7784"/>
    <cellStyle name="Normal 2 20 34" xfId="7785"/>
    <cellStyle name="Normal 2 20 35" xfId="7786"/>
    <cellStyle name="Normal 2 20 36" xfId="7787"/>
    <cellStyle name="Normal 2 20 37" xfId="7788"/>
    <cellStyle name="Normal 2 20 38" xfId="7789"/>
    <cellStyle name="Normal 2 20 39" xfId="7790"/>
    <cellStyle name="Normal 2 20 4" xfId="7791"/>
    <cellStyle name="Normal 2 20 4 2" xfId="7792"/>
    <cellStyle name="Normal 2 20 4 3" xfId="7793"/>
    <cellStyle name="Normal 2 20 4 4" xfId="7794"/>
    <cellStyle name="Normal 2 20 5" xfId="7795"/>
    <cellStyle name="Normal 2 20 5 2" xfId="7796"/>
    <cellStyle name="Normal 2 20 5 3" xfId="7797"/>
    <cellStyle name="Normal 2 20 5 4" xfId="7798"/>
    <cellStyle name="Normal 2 20 6" xfId="7799"/>
    <cellStyle name="Normal 2 20 6 2" xfId="7800"/>
    <cellStyle name="Normal 2 20 6 3" xfId="7801"/>
    <cellStyle name="Normal 2 20 6 4" xfId="7802"/>
    <cellStyle name="Normal 2 20 7" xfId="7803"/>
    <cellStyle name="Normal 2 20 7 2" xfId="7804"/>
    <cellStyle name="Normal 2 20 7 3" xfId="7805"/>
    <cellStyle name="Normal 2 20 7 4" xfId="7806"/>
    <cellStyle name="Normal 2 20 8" xfId="7807"/>
    <cellStyle name="Normal 2 20 8 2" xfId="7808"/>
    <cellStyle name="Normal 2 20 8 3" xfId="7809"/>
    <cellStyle name="Normal 2 20 8 4" xfId="7810"/>
    <cellStyle name="Normal 2 20 9" xfId="7811"/>
    <cellStyle name="Normal 2 20 9 2" xfId="7812"/>
    <cellStyle name="Normal 2 21" xfId="7813"/>
    <cellStyle name="Normal 2 21 10" xfId="7814"/>
    <cellStyle name="Normal 2 21 10 2" xfId="7815"/>
    <cellStyle name="Normal 2 21 11" xfId="7816"/>
    <cellStyle name="Normal 2 21 11 2" xfId="7817"/>
    <cellStyle name="Normal 2 21 12" xfId="7818"/>
    <cellStyle name="Normal 2 21 12 2" xfId="7819"/>
    <cellStyle name="Normal 2 21 13" xfId="7820"/>
    <cellStyle name="Normal 2 21 13 2" xfId="7821"/>
    <cellStyle name="Normal 2 21 14" xfId="7822"/>
    <cellStyle name="Normal 2 21 14 2" xfId="7823"/>
    <cellStyle name="Normal 2 21 15" xfId="7824"/>
    <cellStyle name="Normal 2 21 15 2" xfId="7825"/>
    <cellStyle name="Normal 2 21 16" xfId="7826"/>
    <cellStyle name="Normal 2 21 17" xfId="7827"/>
    <cellStyle name="Normal 2 21 18" xfId="7828"/>
    <cellStyle name="Normal 2 21 19" xfId="7829"/>
    <cellStyle name="Normal 2 21 2" xfId="7830"/>
    <cellStyle name="Normal 2 21 2 2" xfId="7831"/>
    <cellStyle name="Normal 2 21 2 3" xfId="7832"/>
    <cellStyle name="Normal 2 21 2 4" xfId="7833"/>
    <cellStyle name="Normal 2 21 20" xfId="7834"/>
    <cellStyle name="Normal 2 21 21" xfId="7835"/>
    <cellStyle name="Normal 2 21 22" xfId="7836"/>
    <cellStyle name="Normal 2 21 23" xfId="7837"/>
    <cellStyle name="Normal 2 21 24" xfId="7838"/>
    <cellStyle name="Normal 2 21 25" xfId="7839"/>
    <cellStyle name="Normal 2 21 26" xfId="7840"/>
    <cellStyle name="Normal 2 21 27" xfId="7841"/>
    <cellStyle name="Normal 2 21 28" xfId="7842"/>
    <cellStyle name="Normal 2 21 29" xfId="7843"/>
    <cellStyle name="Normal 2 21 3" xfId="7844"/>
    <cellStyle name="Normal 2 21 3 2" xfId="7845"/>
    <cellStyle name="Normal 2 21 3 3" xfId="7846"/>
    <cellStyle name="Normal 2 21 3 4" xfId="7847"/>
    <cellStyle name="Normal 2 21 30" xfId="7848"/>
    <cellStyle name="Normal 2 21 31" xfId="7849"/>
    <cellStyle name="Normal 2 21 32" xfId="7850"/>
    <cellStyle name="Normal 2 21 33" xfId="7851"/>
    <cellStyle name="Normal 2 21 34" xfId="7852"/>
    <cellStyle name="Normal 2 21 35" xfId="7853"/>
    <cellStyle name="Normal 2 21 36" xfId="7854"/>
    <cellStyle name="Normal 2 21 37" xfId="7855"/>
    <cellStyle name="Normal 2 21 38" xfId="7856"/>
    <cellStyle name="Normal 2 21 39" xfId="7857"/>
    <cellStyle name="Normal 2 21 4" xfId="7858"/>
    <cellStyle name="Normal 2 21 4 2" xfId="7859"/>
    <cellStyle name="Normal 2 21 4 3" xfId="7860"/>
    <cellStyle name="Normal 2 21 4 4" xfId="7861"/>
    <cellStyle name="Normal 2 21 5" xfId="7862"/>
    <cellStyle name="Normal 2 21 5 2" xfId="7863"/>
    <cellStyle name="Normal 2 21 5 3" xfId="7864"/>
    <cellStyle name="Normal 2 21 5 4" xfId="7865"/>
    <cellStyle name="Normal 2 21 6" xfId="7866"/>
    <cellStyle name="Normal 2 21 6 2" xfId="7867"/>
    <cellStyle name="Normal 2 21 6 3" xfId="7868"/>
    <cellStyle name="Normal 2 21 6 4" xfId="7869"/>
    <cellStyle name="Normal 2 21 7" xfId="7870"/>
    <cellStyle name="Normal 2 21 7 2" xfId="7871"/>
    <cellStyle name="Normal 2 21 7 3" xfId="7872"/>
    <cellStyle name="Normal 2 21 7 4" xfId="7873"/>
    <cellStyle name="Normal 2 21 8" xfId="7874"/>
    <cellStyle name="Normal 2 21 8 2" xfId="7875"/>
    <cellStyle name="Normal 2 21 8 3" xfId="7876"/>
    <cellStyle name="Normal 2 21 8 4" xfId="7877"/>
    <cellStyle name="Normal 2 21 9" xfId="7878"/>
    <cellStyle name="Normal 2 21 9 2" xfId="7879"/>
    <cellStyle name="Normal 2 22" xfId="7880"/>
    <cellStyle name="Normal 2 22 10" xfId="7881"/>
    <cellStyle name="Normal 2 22 10 2" xfId="7882"/>
    <cellStyle name="Normal 2 22 11" xfId="7883"/>
    <cellStyle name="Normal 2 22 11 2" xfId="7884"/>
    <cellStyle name="Normal 2 22 12" xfId="7885"/>
    <cellStyle name="Normal 2 22 12 2" xfId="7886"/>
    <cellStyle name="Normal 2 22 13" xfId="7887"/>
    <cellStyle name="Normal 2 22 13 2" xfId="7888"/>
    <cellStyle name="Normal 2 22 14" xfId="7889"/>
    <cellStyle name="Normal 2 22 14 2" xfId="7890"/>
    <cellStyle name="Normal 2 22 15" xfId="7891"/>
    <cellStyle name="Normal 2 22 15 2" xfId="7892"/>
    <cellStyle name="Normal 2 22 16" xfId="7893"/>
    <cellStyle name="Normal 2 22 16 2" xfId="7894"/>
    <cellStyle name="Normal 2 22 17" xfId="7895"/>
    <cellStyle name="Normal 2 22 17 2" xfId="7896"/>
    <cellStyle name="Normal 2 22 18" xfId="7897"/>
    <cellStyle name="Normal 2 22 18 2" xfId="7898"/>
    <cellStyle name="Normal 2 22 19" xfId="7899"/>
    <cellStyle name="Normal 2 22 19 2" xfId="7900"/>
    <cellStyle name="Normal 2 22 2" xfId="7901"/>
    <cellStyle name="Normal 2 22 2 2" xfId="7902"/>
    <cellStyle name="Normal 2 22 20" xfId="7903"/>
    <cellStyle name="Normal 2 22 20 2" xfId="7904"/>
    <cellStyle name="Normal 2 22 21" xfId="7905"/>
    <cellStyle name="Normal 2 22 21 2" xfId="7906"/>
    <cellStyle name="Normal 2 22 22" xfId="7907"/>
    <cellStyle name="Normal 2 22 22 2" xfId="7908"/>
    <cellStyle name="Normal 2 22 3" xfId="7909"/>
    <cellStyle name="Normal 2 22 3 2" xfId="7910"/>
    <cellStyle name="Normal 2 22 4" xfId="7911"/>
    <cellStyle name="Normal 2 22 4 2" xfId="7912"/>
    <cellStyle name="Normal 2 22 5" xfId="7913"/>
    <cellStyle name="Normal 2 22 5 2" xfId="7914"/>
    <cellStyle name="Normal 2 22 6" xfId="7915"/>
    <cellStyle name="Normal 2 22 6 2" xfId="7916"/>
    <cellStyle name="Normal 2 22 7" xfId="7917"/>
    <cellStyle name="Normal 2 22 7 2" xfId="7918"/>
    <cellStyle name="Normal 2 22 8" xfId="7919"/>
    <cellStyle name="Normal 2 22 8 2" xfId="7920"/>
    <cellStyle name="Normal 2 22 9" xfId="7921"/>
    <cellStyle name="Normal 2 22 9 2" xfId="7922"/>
    <cellStyle name="Normal 2 23" xfId="7923"/>
    <cellStyle name="Normal 2 23 2" xfId="7924"/>
    <cellStyle name="Normal 2 23 2 2" xfId="7925"/>
    <cellStyle name="Normal 2 23 2 3" xfId="7926"/>
    <cellStyle name="Normal 2 23 2 4" xfId="7927"/>
    <cellStyle name="Normal 2 23 3" xfId="7928"/>
    <cellStyle name="Normal 2 23 3 2" xfId="7929"/>
    <cellStyle name="Normal 2 23 3 3" xfId="7930"/>
    <cellStyle name="Normal 2 23 3 4" xfId="7931"/>
    <cellStyle name="Normal 2 23 4" xfId="7932"/>
    <cellStyle name="Normal 2 23 4 2" xfId="7933"/>
    <cellStyle name="Normal 2 23 4 3" xfId="7934"/>
    <cellStyle name="Normal 2 23 4 4" xfId="7935"/>
    <cellStyle name="Normal 2 23 5" xfId="7936"/>
    <cellStyle name="Normal 2 23 5 2" xfId="7937"/>
    <cellStyle name="Normal 2 23 5 3" xfId="7938"/>
    <cellStyle name="Normal 2 23 5 4" xfId="7939"/>
    <cellStyle name="Normal 2 23 6" xfId="7940"/>
    <cellStyle name="Normal 2 23 6 2" xfId="7941"/>
    <cellStyle name="Normal 2 23 6 3" xfId="7942"/>
    <cellStyle name="Normal 2 23 6 4" xfId="7943"/>
    <cellStyle name="Normal 2 23 7" xfId="7944"/>
    <cellStyle name="Normal 2 23 8" xfId="7945"/>
    <cellStyle name="Normal 2 23 9" xfId="7946"/>
    <cellStyle name="Normal 2 24" xfId="7947"/>
    <cellStyle name="Normal 2 24 2" xfId="7948"/>
    <cellStyle name="Normal 2 24 2 2" xfId="7949"/>
    <cellStyle name="Normal 2 24 2 3" xfId="7950"/>
    <cellStyle name="Normal 2 24 2 4" xfId="7951"/>
    <cellStyle name="Normal 2 24 3" xfId="7952"/>
    <cellStyle name="Normal 2 24 3 2" xfId="7953"/>
    <cellStyle name="Normal 2 24 3 3" xfId="7954"/>
    <cellStyle name="Normal 2 24 3 4" xfId="7955"/>
    <cellStyle name="Normal 2 24 4" xfId="7956"/>
    <cellStyle name="Normal 2 24 4 2" xfId="7957"/>
    <cellStyle name="Normal 2 24 4 3" xfId="7958"/>
    <cellStyle name="Normal 2 24 4 4" xfId="7959"/>
    <cellStyle name="Normal 2 24 5" xfId="7960"/>
    <cellStyle name="Normal 2 24 5 2" xfId="7961"/>
    <cellStyle name="Normal 2 24 5 3" xfId="7962"/>
    <cellStyle name="Normal 2 24 5 4" xfId="7963"/>
    <cellStyle name="Normal 2 24 6" xfId="7964"/>
    <cellStyle name="Normal 2 24 6 2" xfId="7965"/>
    <cellStyle name="Normal 2 24 6 3" xfId="7966"/>
    <cellStyle name="Normal 2 24 6 4" xfId="7967"/>
    <cellStyle name="Normal 2 24 7" xfId="7968"/>
    <cellStyle name="Normal 2 24 8" xfId="7969"/>
    <cellStyle name="Normal 2 24 9" xfId="7970"/>
    <cellStyle name="Normal 2 25" xfId="7971"/>
    <cellStyle name="Normal 2 25 2" xfId="7972"/>
    <cellStyle name="Normal 2 25 2 2" xfId="7973"/>
    <cellStyle name="Normal 2 25 2 3" xfId="7974"/>
    <cellStyle name="Normal 2 25 2 4" xfId="7975"/>
    <cellStyle name="Normal 2 25 3" xfId="7976"/>
    <cellStyle name="Normal 2 25 3 2" xfId="7977"/>
    <cellStyle name="Normal 2 25 3 3" xfId="7978"/>
    <cellStyle name="Normal 2 25 3 4" xfId="7979"/>
    <cellStyle name="Normal 2 25 4" xfId="7980"/>
    <cellStyle name="Normal 2 25 4 2" xfId="7981"/>
    <cellStyle name="Normal 2 25 4 3" xfId="7982"/>
    <cellStyle name="Normal 2 25 4 4" xfId="7983"/>
    <cellStyle name="Normal 2 25 5" xfId="7984"/>
    <cellStyle name="Normal 2 25 5 2" xfId="7985"/>
    <cellStyle name="Normal 2 25 5 3" xfId="7986"/>
    <cellStyle name="Normal 2 25 5 4" xfId="7987"/>
    <cellStyle name="Normal 2 25 6" xfId="7988"/>
    <cellStyle name="Normal 2 25 6 2" xfId="7989"/>
    <cellStyle name="Normal 2 25 6 3" xfId="7990"/>
    <cellStyle name="Normal 2 25 6 4" xfId="7991"/>
    <cellStyle name="Normal 2 25 7" xfId="7992"/>
    <cellStyle name="Normal 2 25 8" xfId="7993"/>
    <cellStyle name="Normal 2 25 9" xfId="7994"/>
    <cellStyle name="Normal 2 26" xfId="7995"/>
    <cellStyle name="Normal 2 26 2" xfId="7996"/>
    <cellStyle name="Normal 2 26 2 2" xfId="7997"/>
    <cellStyle name="Normal 2 26 2 3" xfId="7998"/>
    <cellStyle name="Normal 2 26 2 4" xfId="7999"/>
    <cellStyle name="Normal 2 26 3" xfId="8000"/>
    <cellStyle name="Normal 2 26 3 2" xfId="8001"/>
    <cellStyle name="Normal 2 26 3 3" xfId="8002"/>
    <cellStyle name="Normal 2 26 3 4" xfId="8003"/>
    <cellStyle name="Normal 2 26 4" xfId="8004"/>
    <cellStyle name="Normal 2 26 4 2" xfId="8005"/>
    <cellStyle name="Normal 2 26 4 3" xfId="8006"/>
    <cellStyle name="Normal 2 26 4 4" xfId="8007"/>
    <cellStyle name="Normal 2 26 5" xfId="8008"/>
    <cellStyle name="Normal 2 26 5 2" xfId="8009"/>
    <cellStyle name="Normal 2 26 5 3" xfId="8010"/>
    <cellStyle name="Normal 2 26 5 4" xfId="8011"/>
    <cellStyle name="Normal 2 26 6" xfId="8012"/>
    <cellStyle name="Normal 2 26 6 2" xfId="8013"/>
    <cellStyle name="Normal 2 26 6 3" xfId="8014"/>
    <cellStyle name="Normal 2 26 6 4" xfId="8015"/>
    <cellStyle name="Normal 2 26 7" xfId="8016"/>
    <cellStyle name="Normal 2 26 8" xfId="8017"/>
    <cellStyle name="Normal 2 26 9" xfId="8018"/>
    <cellStyle name="Normal 2 27" xfId="8019"/>
    <cellStyle name="Normal 2 27 2" xfId="8020"/>
    <cellStyle name="Normal 2 27 2 2" xfId="8021"/>
    <cellStyle name="Normal 2 27 2 3" xfId="8022"/>
    <cellStyle name="Normal 2 27 2 4" xfId="8023"/>
    <cellStyle name="Normal 2 27 3" xfId="8024"/>
    <cellStyle name="Normal 2 27 3 2" xfId="8025"/>
    <cellStyle name="Normal 2 27 3 3" xfId="8026"/>
    <cellStyle name="Normal 2 27 3 4" xfId="8027"/>
    <cellStyle name="Normal 2 27 4" xfId="8028"/>
    <cellStyle name="Normal 2 27 4 2" xfId="8029"/>
    <cellStyle name="Normal 2 27 4 3" xfId="8030"/>
    <cellStyle name="Normal 2 27 4 4" xfId="8031"/>
    <cellStyle name="Normal 2 27 5" xfId="8032"/>
    <cellStyle name="Normal 2 27 5 2" xfId="8033"/>
    <cellStyle name="Normal 2 27 5 3" xfId="8034"/>
    <cellStyle name="Normal 2 27 5 4" xfId="8035"/>
    <cellStyle name="Normal 2 27 6" xfId="8036"/>
    <cellStyle name="Normal 2 27 6 2" xfId="8037"/>
    <cellStyle name="Normal 2 27 6 3" xfId="8038"/>
    <cellStyle name="Normal 2 27 6 4" xfId="8039"/>
    <cellStyle name="Normal 2 27 7" xfId="8040"/>
    <cellStyle name="Normal 2 27 8" xfId="8041"/>
    <cellStyle name="Normal 2 27 9" xfId="8042"/>
    <cellStyle name="Normal 2 28" xfId="8043"/>
    <cellStyle name="Normal 2 28 10" xfId="8044"/>
    <cellStyle name="Normal 2 28 11" xfId="8045"/>
    <cellStyle name="Normal 2 28 12" xfId="8046"/>
    <cellStyle name="Normal 2 28 13" xfId="8047"/>
    <cellStyle name="Normal 2 28 14" xfId="8048"/>
    <cellStyle name="Normal 2 28 15" xfId="8049"/>
    <cellStyle name="Normal 2 28 16" xfId="8050"/>
    <cellStyle name="Normal 2 28 17" xfId="8051"/>
    <cellStyle name="Normal 2 28 18" xfId="8052"/>
    <cellStyle name="Normal 2 28 19" xfId="8053"/>
    <cellStyle name="Normal 2 28 2" xfId="8054"/>
    <cellStyle name="Normal 2 28 2 2" xfId="8055"/>
    <cellStyle name="Normal 2 28 2 3" xfId="8056"/>
    <cellStyle name="Normal 2 28 2 4" xfId="8057"/>
    <cellStyle name="Normal 2 28 20" xfId="8058"/>
    <cellStyle name="Normal 2 28 21" xfId="8059"/>
    <cellStyle name="Normal 2 28 22" xfId="8060"/>
    <cellStyle name="Normal 2 28 3" xfId="8061"/>
    <cellStyle name="Normal 2 28 3 2" xfId="8062"/>
    <cellStyle name="Normal 2 28 3 3" xfId="8063"/>
    <cellStyle name="Normal 2 28 3 4" xfId="8064"/>
    <cellStyle name="Normal 2 28 4" xfId="8065"/>
    <cellStyle name="Normal 2 28 4 2" xfId="8066"/>
    <cellStyle name="Normal 2 28 4 3" xfId="8067"/>
    <cellStyle name="Normal 2 28 4 4" xfId="8068"/>
    <cellStyle name="Normal 2 28 5" xfId="8069"/>
    <cellStyle name="Normal 2 28 5 2" xfId="8070"/>
    <cellStyle name="Normal 2 28 5 3" xfId="8071"/>
    <cellStyle name="Normal 2 28 5 4" xfId="8072"/>
    <cellStyle name="Normal 2 28 6" xfId="8073"/>
    <cellStyle name="Normal 2 28 6 2" xfId="8074"/>
    <cellStyle name="Normal 2 28 6 3" xfId="8075"/>
    <cellStyle name="Normal 2 28 6 4" xfId="8076"/>
    <cellStyle name="Normal 2 28 7" xfId="8077"/>
    <cellStyle name="Normal 2 28 8" xfId="8078"/>
    <cellStyle name="Normal 2 28 9" xfId="8079"/>
    <cellStyle name="Normal 2 29" xfId="8080"/>
    <cellStyle name="Normal 2 3" xfId="8081"/>
    <cellStyle name="Normal 2 3 10" xfId="8082"/>
    <cellStyle name="Normal 2 3 10 2" xfId="8083"/>
    <cellStyle name="Normal 2 3 11" xfId="8084"/>
    <cellStyle name="Normal 2 3 11 2" xfId="8085"/>
    <cellStyle name="Normal 2 3 12" xfId="8086"/>
    <cellStyle name="Normal 2 3 12 2" xfId="8087"/>
    <cellStyle name="Normal 2 3 13" xfId="8088"/>
    <cellStyle name="Normal 2 3 13 2" xfId="8089"/>
    <cellStyle name="Normal 2 3 14" xfId="8090"/>
    <cellStyle name="Normal 2 3 14 2" xfId="8091"/>
    <cellStyle name="Normal 2 3 15" xfId="8092"/>
    <cellStyle name="Normal 2 3 15 2" xfId="8093"/>
    <cellStyle name="Normal 2 3 16" xfId="8094"/>
    <cellStyle name="Normal 2 3 16 2" xfId="8095"/>
    <cellStyle name="Normal 2 3 17" xfId="8096"/>
    <cellStyle name="Normal 2 3 18" xfId="8097"/>
    <cellStyle name="Normal 2 3 19" xfId="8098"/>
    <cellStyle name="Normal 2 3 2" xfId="8099"/>
    <cellStyle name="Normal 2 3 2 10" xfId="8100"/>
    <cellStyle name="Normal 2 3 2 11" xfId="8101"/>
    <cellStyle name="Normal 2 3 2 12" xfId="8102"/>
    <cellStyle name="Normal 2 3 2 13" xfId="8103"/>
    <cellStyle name="Normal 2 3 2 14" xfId="8104"/>
    <cellStyle name="Normal 2 3 2 15" xfId="8105"/>
    <cellStyle name="Normal 2 3 2 16" xfId="8106"/>
    <cellStyle name="Normal 2 3 2 17" xfId="8107"/>
    <cellStyle name="Normal 2 3 2 18" xfId="8108"/>
    <cellStyle name="Normal 2 3 2 19" xfId="8109"/>
    <cellStyle name="Normal 2 3 2 2" xfId="8110"/>
    <cellStyle name="Normal 2 3 2 2 10" xfId="8111"/>
    <cellStyle name="Normal 2 3 2 2 2" xfId="8112"/>
    <cellStyle name="Normal 2 3 2 2 2 2" xfId="8113"/>
    <cellStyle name="Normal 2 3 2 2 2 2 2" xfId="8114"/>
    <cellStyle name="Normal 2 3 2 2 2 2 2 2" xfId="8115"/>
    <cellStyle name="Normal 2 3 2 2 2 2 3" xfId="8116"/>
    <cellStyle name="Normal 2 3 2 2 2 2 4" xfId="8117"/>
    <cellStyle name="Normal 2 3 2 2 2 2 5" xfId="8118"/>
    <cellStyle name="Normal 2 3 2 2 2 2 6" xfId="8119"/>
    <cellStyle name="Normal 2 3 2 2 2 2 7" xfId="8120"/>
    <cellStyle name="Normal 2 3 2 2 2 2 8" xfId="8121"/>
    <cellStyle name="Normal 2 3 2 2 2 2 9" xfId="8122"/>
    <cellStyle name="Normal 2 3 2 2 2 2_New Hired 2012" xfId="8123"/>
    <cellStyle name="Normal 2 3 2 2 2 3" xfId="8124"/>
    <cellStyle name="Normal 2 3 2 2 2 3 2" xfId="8125"/>
    <cellStyle name="Normal 2 3 2 2 2 4" xfId="8126"/>
    <cellStyle name="Normal 2 3 2 2 2_New Hired 2012" xfId="8127"/>
    <cellStyle name="Normal 2 3 2 2 3" xfId="8128"/>
    <cellStyle name="Normal 2 3 2 2 3 2" xfId="8129"/>
    <cellStyle name="Normal 2 3 2 2 3 2 2" xfId="8130"/>
    <cellStyle name="Normal 2 3 2 2 3 2 3" xfId="8131"/>
    <cellStyle name="Normal 2 3 2 2 3 2 4" xfId="8132"/>
    <cellStyle name="Normal 2 3 2 2 3 2 5" xfId="8133"/>
    <cellStyle name="Normal 2 3 2 2 3 2 6" xfId="8134"/>
    <cellStyle name="Normal 2 3 2 2 3 2 7" xfId="8135"/>
    <cellStyle name="Normal 2 3 2 2 3 2 8" xfId="8136"/>
    <cellStyle name="Normal 2 3 2 2 3 2_New Hired 2012" xfId="8137"/>
    <cellStyle name="Normal 2 3 2 2 3 3" xfId="8138"/>
    <cellStyle name="Normal 2 3 2 2 3 4" xfId="8139"/>
    <cellStyle name="Normal 2 3 2 2 3_New Hired 2012" xfId="8140"/>
    <cellStyle name="Normal 2 3 2 2 4" xfId="8141"/>
    <cellStyle name="Normal 2 3 2 2 5" xfId="8142"/>
    <cellStyle name="Normal 2 3 2 2 6" xfId="8143"/>
    <cellStyle name="Normal 2 3 2 2 7" xfId="8144"/>
    <cellStyle name="Normal 2 3 2 2 8" xfId="8145"/>
    <cellStyle name="Normal 2 3 2 2 9" xfId="8146"/>
    <cellStyle name="Normal 2 3 2 2_New Hired 2012" xfId="8147"/>
    <cellStyle name="Normal 2 3 2 20" xfId="8148"/>
    <cellStyle name="Normal 2 3 2 21" xfId="8149"/>
    <cellStyle name="Normal 2 3 2 22" xfId="8150"/>
    <cellStyle name="Normal 2 3 2 23" xfId="8151"/>
    <cellStyle name="Normal 2 3 2 24" xfId="8152"/>
    <cellStyle name="Normal 2 3 2 25" xfId="8153"/>
    <cellStyle name="Normal 2 3 2 26" xfId="8154"/>
    <cellStyle name="Normal 2 3 2 27" xfId="8155"/>
    <cellStyle name="Normal 2 3 2 28" xfId="8156"/>
    <cellStyle name="Normal 2 3 2 29" xfId="8157"/>
    <cellStyle name="Normal 2 3 2 3" xfId="8158"/>
    <cellStyle name="Normal 2 3 2 3 2" xfId="8159"/>
    <cellStyle name="Normal 2 3 2 3 2 2" xfId="8160"/>
    <cellStyle name="Normal 2 3 2 3 3" xfId="8161"/>
    <cellStyle name="Normal 2 3 2 3 4" xfId="8162"/>
    <cellStyle name="Normal 2 3 2 3 5" xfId="8163"/>
    <cellStyle name="Normal 2 3 2 3 6" xfId="8164"/>
    <cellStyle name="Normal 2 3 2 3 7" xfId="8165"/>
    <cellStyle name="Normal 2 3 2 3 8" xfId="8166"/>
    <cellStyle name="Normal 2 3 2 3 9" xfId="8167"/>
    <cellStyle name="Normal 2 3 2 3_New Hired 2012" xfId="8168"/>
    <cellStyle name="Normal 2 3 2 30" xfId="8169"/>
    <cellStyle name="Normal 2 3 2 31" xfId="8170"/>
    <cellStyle name="Normal 2 3 2 32" xfId="8171"/>
    <cellStyle name="Normal 2 3 2 33" xfId="8172"/>
    <cellStyle name="Normal 2 3 2 33 2" xfId="8173"/>
    <cellStyle name="Normal 2 3 2 4" xfId="8174"/>
    <cellStyle name="Normal 2 3 2 4 2" xfId="8175"/>
    <cellStyle name="Normal 2 3 2 4 2 2" xfId="8176"/>
    <cellStyle name="Normal 2 3 2 5" xfId="8177"/>
    <cellStyle name="Normal 2 3 2 6" xfId="8178"/>
    <cellStyle name="Normal 2 3 2 7" xfId="8179"/>
    <cellStyle name="Normal 2 3 2 8" xfId="8180"/>
    <cellStyle name="Normal 2 3 2 9" xfId="8181"/>
    <cellStyle name="Normal 2 3 2_New Hired 2012" xfId="8182"/>
    <cellStyle name="Normal 2 3 20" xfId="8183"/>
    <cellStyle name="Normal 2 3 21" xfId="8184"/>
    <cellStyle name="Normal 2 3 22" xfId="8185"/>
    <cellStyle name="Normal 2 3 23" xfId="8186"/>
    <cellStyle name="Normal 2 3 24" xfId="8187"/>
    <cellStyle name="Normal 2 3 25" xfId="8188"/>
    <cellStyle name="Normal 2 3 26" xfId="8189"/>
    <cellStyle name="Normal 2 3 27" xfId="8190"/>
    <cellStyle name="Normal 2 3 28" xfId="8191"/>
    <cellStyle name="Normal 2 3 29" xfId="8192"/>
    <cellStyle name="Normal 2 3 3" xfId="8193"/>
    <cellStyle name="Normal 2 3 3 10" xfId="8194"/>
    <cellStyle name="Normal 2 3 3 11" xfId="8195"/>
    <cellStyle name="Normal 2 3 3 12" xfId="8196"/>
    <cellStyle name="Normal 2 3 3 13" xfId="8197"/>
    <cellStyle name="Normal 2 3 3 14" xfId="8198"/>
    <cellStyle name="Normal 2 3 3 15" xfId="8199"/>
    <cellStyle name="Normal 2 3 3 16" xfId="8200"/>
    <cellStyle name="Normal 2 3 3 17" xfId="8201"/>
    <cellStyle name="Normal 2 3 3 18" xfId="8202"/>
    <cellStyle name="Normal 2 3 3 19" xfId="8203"/>
    <cellStyle name="Normal 2 3 3 2" xfId="8204"/>
    <cellStyle name="Normal 2 3 3 2 2" xfId="8205"/>
    <cellStyle name="Normal 2 3 3 2 2 2" xfId="8206"/>
    <cellStyle name="Normal 2 3 3 2 3" xfId="8207"/>
    <cellStyle name="Normal 2 3 3 2 4" xfId="8208"/>
    <cellStyle name="Normal 2 3 3 2 5" xfId="8209"/>
    <cellStyle name="Normal 2 3 3 2 6" xfId="8210"/>
    <cellStyle name="Normal 2 3 3 2 7" xfId="8211"/>
    <cellStyle name="Normal 2 3 3 2 8" xfId="8212"/>
    <cellStyle name="Normal 2 3 3 2 9" xfId="8213"/>
    <cellStyle name="Normal 2 3 3 2_New Hired 2012" xfId="8214"/>
    <cellStyle name="Normal 2 3 3 20" xfId="8215"/>
    <cellStyle name="Normal 2 3 3 21" xfId="8216"/>
    <cellStyle name="Normal 2 3 3 22" xfId="8217"/>
    <cellStyle name="Normal 2 3 3 23" xfId="8218"/>
    <cellStyle name="Normal 2 3 3 24" xfId="8219"/>
    <cellStyle name="Normal 2 3 3 25" xfId="8220"/>
    <cellStyle name="Normal 2 3 3 26" xfId="8221"/>
    <cellStyle name="Normal 2 3 3 27" xfId="8222"/>
    <cellStyle name="Normal 2 3 3 28" xfId="8223"/>
    <cellStyle name="Normal 2 3 3 29" xfId="8224"/>
    <cellStyle name="Normal 2 3 3 3" xfId="8225"/>
    <cellStyle name="Normal 2 3 3 3 2" xfId="8226"/>
    <cellStyle name="Normal 2 3 3 3 2 2" xfId="8227"/>
    <cellStyle name="Normal 2 3 3 30" xfId="8228"/>
    <cellStyle name="Normal 2 3 3 31" xfId="8229"/>
    <cellStyle name="Normal 2 3 3 32" xfId="8230"/>
    <cellStyle name="Normal 2 3 3 33" xfId="8231"/>
    <cellStyle name="Normal 2 3 3 33 2" xfId="8232"/>
    <cellStyle name="Normal 2 3 3 4" xfId="8233"/>
    <cellStyle name="Normal 2 3 3 5" xfId="8234"/>
    <cellStyle name="Normal 2 3 3 6" xfId="8235"/>
    <cellStyle name="Normal 2 3 3 7" xfId="8236"/>
    <cellStyle name="Normal 2 3 3 8" xfId="8237"/>
    <cellStyle name="Normal 2 3 3 9" xfId="8238"/>
    <cellStyle name="Normal 2 3 3_New Hired 2012" xfId="8239"/>
    <cellStyle name="Normal 2 3 30" xfId="8240"/>
    <cellStyle name="Normal 2 3 31" xfId="8241"/>
    <cellStyle name="Normal 2 3 32" xfId="8242"/>
    <cellStyle name="Normal 2 3 33" xfId="8243"/>
    <cellStyle name="Normal 2 3 34" xfId="8244"/>
    <cellStyle name="Normal 2 3 35" xfId="8245"/>
    <cellStyle name="Normal 2 3 36" xfId="8246"/>
    <cellStyle name="Normal 2 3 37" xfId="8247"/>
    <cellStyle name="Normal 2 3 38" xfId="8248"/>
    <cellStyle name="Normal 2 3 39" xfId="8249"/>
    <cellStyle name="Normal 2 3 4" xfId="8250"/>
    <cellStyle name="Normal 2 3 4 2" xfId="8251"/>
    <cellStyle name="Normal 2 3 4 2 2" xfId="8252"/>
    <cellStyle name="Normal 2 3 4 2 3" xfId="8253"/>
    <cellStyle name="Normal 2 3 4 2 4" xfId="8254"/>
    <cellStyle name="Normal 2 3 4 2 5" xfId="8255"/>
    <cellStyle name="Normal 2 3 4 2 6" xfId="8256"/>
    <cellStyle name="Normal 2 3 4 2 7" xfId="8257"/>
    <cellStyle name="Normal 2 3 4 2 8" xfId="8258"/>
    <cellStyle name="Normal 2 3 4 2_New Hired 2012" xfId="8259"/>
    <cellStyle name="Normal 2 3 4 3" xfId="8260"/>
    <cellStyle name="Normal 2 3 4 3 2" xfId="8261"/>
    <cellStyle name="Normal 2 3 4 4" xfId="8262"/>
    <cellStyle name="Normal 2 3 4 4 2" xfId="8263"/>
    <cellStyle name="Normal 2 3 4_New Hired 2012" xfId="8264"/>
    <cellStyle name="Normal 2 3 40" xfId="8265"/>
    <cellStyle name="Normal 2 3 41" xfId="8266"/>
    <cellStyle name="Normal 2 3 42" xfId="8267"/>
    <cellStyle name="Normal 2 3 43" xfId="8268"/>
    <cellStyle name="Normal 2 3 44" xfId="8269"/>
    <cellStyle name="Normal 2 3 45" xfId="8270"/>
    <cellStyle name="Normal 2 3 46" xfId="8271"/>
    <cellStyle name="Normal 2 3 47" xfId="8272"/>
    <cellStyle name="Normal 2 3 48" xfId="8273"/>
    <cellStyle name="Normal 2 3 49" xfId="8274"/>
    <cellStyle name="Normal 2 3 5" xfId="8275"/>
    <cellStyle name="Normal 2 3 5 2" xfId="8276"/>
    <cellStyle name="Normal 2 3 5 3" xfId="8277"/>
    <cellStyle name="Normal 2 3 5 4" xfId="8278"/>
    <cellStyle name="Normal 2 3 50" xfId="8279"/>
    <cellStyle name="Normal 2 3 51" xfId="8280"/>
    <cellStyle name="Normal 2 3 52" xfId="8281"/>
    <cellStyle name="Normal 2 3 53" xfId="8282"/>
    <cellStyle name="Normal 2 3 6" xfId="8283"/>
    <cellStyle name="Normal 2 3 6 2" xfId="8284"/>
    <cellStyle name="Normal 2 3 6 3" xfId="8285"/>
    <cellStyle name="Normal 2 3 6 4" xfId="8286"/>
    <cellStyle name="Normal 2 3 7" xfId="8287"/>
    <cellStyle name="Normal 2 3 7 10" xfId="8288"/>
    <cellStyle name="Normal 2 3 7 11" xfId="8289"/>
    <cellStyle name="Normal 2 3 7 12" xfId="8290"/>
    <cellStyle name="Normal 2 3 7 13" xfId="8291"/>
    <cellStyle name="Normal 2 3 7 14" xfId="8292"/>
    <cellStyle name="Normal 2 3 7 15" xfId="8293"/>
    <cellStyle name="Normal 2 3 7 16" xfId="8294"/>
    <cellStyle name="Normal 2 3 7 2" xfId="8295"/>
    <cellStyle name="Normal 2 3 7 3" xfId="8296"/>
    <cellStyle name="Normal 2 3 7 4" xfId="8297"/>
    <cellStyle name="Normal 2 3 7 5" xfId="8298"/>
    <cellStyle name="Normal 2 3 7 6" xfId="8299"/>
    <cellStyle name="Normal 2 3 7 7" xfId="8300"/>
    <cellStyle name="Normal 2 3 7 8" xfId="8301"/>
    <cellStyle name="Normal 2 3 7 9" xfId="8302"/>
    <cellStyle name="Normal 2 3 8" xfId="8303"/>
    <cellStyle name="Normal 2 3 8 10" xfId="8304"/>
    <cellStyle name="Normal 2 3 8 11" xfId="8305"/>
    <cellStyle name="Normal 2 3 8 12" xfId="8306"/>
    <cellStyle name="Normal 2 3 8 13" xfId="8307"/>
    <cellStyle name="Normal 2 3 8 14" xfId="8308"/>
    <cellStyle name="Normal 2 3 8 15" xfId="8309"/>
    <cellStyle name="Normal 2 3 8 16" xfId="8310"/>
    <cellStyle name="Normal 2 3 8 2" xfId="8311"/>
    <cellStyle name="Normal 2 3 8 3" xfId="8312"/>
    <cellStyle name="Normal 2 3 8 4" xfId="8313"/>
    <cellStyle name="Normal 2 3 8 5" xfId="8314"/>
    <cellStyle name="Normal 2 3 8 6" xfId="8315"/>
    <cellStyle name="Normal 2 3 8 7" xfId="8316"/>
    <cellStyle name="Normal 2 3 8 8" xfId="8317"/>
    <cellStyle name="Normal 2 3 8 9" xfId="8318"/>
    <cellStyle name="Normal 2 3 9" xfId="8319"/>
    <cellStyle name="Normal 2 3 9 2" xfId="8320"/>
    <cellStyle name="Normal 2 3 9 3" xfId="8321"/>
    <cellStyle name="Normal 2 3 9 4" xfId="8322"/>
    <cellStyle name="Normal 2 3 9 5" xfId="8323"/>
    <cellStyle name="Normal 2 3 9 6" xfId="8324"/>
    <cellStyle name="Normal 2 3 9 7" xfId="8325"/>
    <cellStyle name="Normal 2 3 9 8" xfId="8326"/>
    <cellStyle name="Normal 2 3_New Hired 2012" xfId="8327"/>
    <cellStyle name="Normal 2 30" xfId="8328"/>
    <cellStyle name="Normal 2 31" xfId="8329"/>
    <cellStyle name="Normal 2 32" xfId="8330"/>
    <cellStyle name="Normal 2 33" xfId="8331"/>
    <cellStyle name="Normal 2 34" xfId="8332"/>
    <cellStyle name="Normal 2 34 2" xfId="8333"/>
    <cellStyle name="Normal 2 35" xfId="8334"/>
    <cellStyle name="Normal 2 35 2" xfId="8335"/>
    <cellStyle name="Normal 2 36" xfId="8336"/>
    <cellStyle name="Normal 2 36 2" xfId="8337"/>
    <cellStyle name="Normal 2 36 2 2" xfId="8338"/>
    <cellStyle name="Normal 2 36 3" xfId="8339"/>
    <cellStyle name="Normal 2 36 3 2" xfId="8340"/>
    <cellStyle name="Normal 2 36 4" xfId="8341"/>
    <cellStyle name="Normal 2 36 4 2" xfId="8342"/>
    <cellStyle name="Normal 2 36 5" xfId="8343"/>
    <cellStyle name="Normal 2 36 5 2" xfId="8344"/>
    <cellStyle name="Normal 2 36 6" xfId="8345"/>
    <cellStyle name="Normal 2 36 6 2" xfId="8346"/>
    <cellStyle name="Normal 2 36 7" xfId="8347"/>
    <cellStyle name="Normal 2 36 7 2" xfId="8348"/>
    <cellStyle name="Normal 2 36 8" xfId="8349"/>
    <cellStyle name="Normal 2 36 8 2" xfId="8350"/>
    <cellStyle name="Normal 2 36 9" xfId="8351"/>
    <cellStyle name="Normal 2 37" xfId="8352"/>
    <cellStyle name="Normal 2 37 2" xfId="8353"/>
    <cellStyle name="Normal 2 38" xfId="8354"/>
    <cellStyle name="Normal 2 38 2" xfId="8355"/>
    <cellStyle name="Normal 2 39" xfId="8356"/>
    <cellStyle name="Normal 2 39 2" xfId="8357"/>
    <cellStyle name="Normal 2 4" xfId="8358"/>
    <cellStyle name="Normal 2 4 10" xfId="8359"/>
    <cellStyle name="Normal 2 4 10 2" xfId="8360"/>
    <cellStyle name="Normal 2 4 11" xfId="8361"/>
    <cellStyle name="Normal 2 4 11 2" xfId="8362"/>
    <cellStyle name="Normal 2 4 12" xfId="8363"/>
    <cellStyle name="Normal 2 4 12 2" xfId="8364"/>
    <cellStyle name="Normal 2 4 13" xfId="8365"/>
    <cellStyle name="Normal 2 4 13 2" xfId="8366"/>
    <cellStyle name="Normal 2 4 2" xfId="8367"/>
    <cellStyle name="Normal 2 4 2 10" xfId="8368"/>
    <cellStyle name="Normal 2 4 2 11" xfId="8369"/>
    <cellStyle name="Normal 2 4 2 12" xfId="8370"/>
    <cellStyle name="Normal 2 4 2 13" xfId="8371"/>
    <cellStyle name="Normal 2 4 2 14" xfId="8372"/>
    <cellStyle name="Normal 2 4 2 15" xfId="8373"/>
    <cellStyle name="Normal 2 4 2 16" xfId="8374"/>
    <cellStyle name="Normal 2 4 2 17" xfId="8375"/>
    <cellStyle name="Normal 2 4 2 18" xfId="8376"/>
    <cellStyle name="Normal 2 4 2 19" xfId="8377"/>
    <cellStyle name="Normal 2 4 2 2" xfId="8378"/>
    <cellStyle name="Normal 2 4 2 2 2" xfId="8379"/>
    <cellStyle name="Normal 2 4 2 2 2 2" xfId="8380"/>
    <cellStyle name="Normal 2 4 2 2 3" xfId="8381"/>
    <cellStyle name="Normal 2 4 2 2 4" xfId="8382"/>
    <cellStyle name="Normal 2 4 2 2 5" xfId="8383"/>
    <cellStyle name="Normal 2 4 2 2 6" xfId="8384"/>
    <cellStyle name="Normal 2 4 2 2 7" xfId="8385"/>
    <cellStyle name="Normal 2 4 2 2 8" xfId="8386"/>
    <cellStyle name="Normal 2 4 2 2 9" xfId="8387"/>
    <cellStyle name="Normal 2 4 2 2_New Hired 2012" xfId="8388"/>
    <cellStyle name="Normal 2 4 2 20" xfId="8389"/>
    <cellStyle name="Normal 2 4 2 21" xfId="8390"/>
    <cellStyle name="Normal 2 4 2 22" xfId="8391"/>
    <cellStyle name="Normal 2 4 2 23" xfId="8392"/>
    <cellStyle name="Normal 2 4 2 24" xfId="8393"/>
    <cellStyle name="Normal 2 4 2 25" xfId="8394"/>
    <cellStyle name="Normal 2 4 2 26" xfId="8395"/>
    <cellStyle name="Normal 2 4 2 27" xfId="8396"/>
    <cellStyle name="Normal 2 4 2 28" xfId="8397"/>
    <cellStyle name="Normal 2 4 2 29" xfId="8398"/>
    <cellStyle name="Normal 2 4 2 3" xfId="8399"/>
    <cellStyle name="Normal 2 4 2 3 2" xfId="8400"/>
    <cellStyle name="Normal 2 4 2 3 2 2" xfId="8401"/>
    <cellStyle name="Normal 2 4 2 30" xfId="8402"/>
    <cellStyle name="Normal 2 4 2 31" xfId="8403"/>
    <cellStyle name="Normal 2 4 2 32" xfId="8404"/>
    <cellStyle name="Normal 2 4 2 33" xfId="8405"/>
    <cellStyle name="Normal 2 4 2 33 2" xfId="8406"/>
    <cellStyle name="Normal 2 4 2 4" xfId="8407"/>
    <cellStyle name="Normal 2 4 2 5" xfId="8408"/>
    <cellStyle name="Normal 2 4 2 6" xfId="8409"/>
    <cellStyle name="Normal 2 4 2 7" xfId="8410"/>
    <cellStyle name="Normal 2 4 2 8" xfId="8411"/>
    <cellStyle name="Normal 2 4 2 9" xfId="8412"/>
    <cellStyle name="Normal 2 4 2_New Hired 2012" xfId="8413"/>
    <cellStyle name="Normal 2 4 3" xfId="8414"/>
    <cellStyle name="Normal 2 4 3 10" xfId="8415"/>
    <cellStyle name="Normal 2 4 3 11" xfId="8416"/>
    <cellStyle name="Normal 2 4 3 12" xfId="8417"/>
    <cellStyle name="Normal 2 4 3 13" xfId="8418"/>
    <cellStyle name="Normal 2 4 3 14" xfId="8419"/>
    <cellStyle name="Normal 2 4 3 15" xfId="8420"/>
    <cellStyle name="Normal 2 4 3 16" xfId="8421"/>
    <cellStyle name="Normal 2 4 3 17" xfId="8422"/>
    <cellStyle name="Normal 2 4 3 18" xfId="8423"/>
    <cellStyle name="Normal 2 4 3 19" xfId="8424"/>
    <cellStyle name="Normal 2 4 3 2" xfId="8425"/>
    <cellStyle name="Normal 2 4 3 2 2" xfId="8426"/>
    <cellStyle name="Normal 2 4 3 2 3" xfId="8427"/>
    <cellStyle name="Normal 2 4 3 2 4" xfId="8428"/>
    <cellStyle name="Normal 2 4 3 2 5" xfId="8429"/>
    <cellStyle name="Normal 2 4 3 2 6" xfId="8430"/>
    <cellStyle name="Normal 2 4 3 2 7" xfId="8431"/>
    <cellStyle name="Normal 2 4 3 2 8" xfId="8432"/>
    <cellStyle name="Normal 2 4 3 2_New Hired 2012" xfId="8433"/>
    <cellStyle name="Normal 2 4 3 20" xfId="8434"/>
    <cellStyle name="Normal 2 4 3 21" xfId="8435"/>
    <cellStyle name="Normal 2 4 3 22" xfId="8436"/>
    <cellStyle name="Normal 2 4 3 23" xfId="8437"/>
    <cellStyle name="Normal 2 4 3 24" xfId="8438"/>
    <cellStyle name="Normal 2 4 3 25" xfId="8439"/>
    <cellStyle name="Normal 2 4 3 26" xfId="8440"/>
    <cellStyle name="Normal 2 4 3 27" xfId="8441"/>
    <cellStyle name="Normal 2 4 3 28" xfId="8442"/>
    <cellStyle name="Normal 2 4 3 29" xfId="8443"/>
    <cellStyle name="Normal 2 4 3 3" xfId="8444"/>
    <cellStyle name="Normal 2 4 3 30" xfId="8445"/>
    <cellStyle name="Normal 2 4 3 31" xfId="8446"/>
    <cellStyle name="Normal 2 4 3 32" xfId="8447"/>
    <cellStyle name="Normal 2 4 3 33" xfId="8448"/>
    <cellStyle name="Normal 2 4 3 33 2" xfId="8449"/>
    <cellStyle name="Normal 2 4 3 34" xfId="8450"/>
    <cellStyle name="Normal 2 4 3 34 2" xfId="8451"/>
    <cellStyle name="Normal 2 4 3 4" xfId="8452"/>
    <cellStyle name="Normal 2 4 3 5" xfId="8453"/>
    <cellStyle name="Normal 2 4 3 6" xfId="8454"/>
    <cellStyle name="Normal 2 4 3 7" xfId="8455"/>
    <cellStyle name="Normal 2 4 3 8" xfId="8456"/>
    <cellStyle name="Normal 2 4 3 9" xfId="8457"/>
    <cellStyle name="Normal 2 4 3_New Hired 2012" xfId="8458"/>
    <cellStyle name="Normal 2 4 4" xfId="8459"/>
    <cellStyle name="Normal 2 4 4 10" xfId="8460"/>
    <cellStyle name="Normal 2 4 4 11" xfId="8461"/>
    <cellStyle name="Normal 2 4 4 12" xfId="8462"/>
    <cellStyle name="Normal 2 4 4 13" xfId="8463"/>
    <cellStyle name="Normal 2 4 4 14" xfId="8464"/>
    <cellStyle name="Normal 2 4 4 15" xfId="8465"/>
    <cellStyle name="Normal 2 4 4 16" xfId="8466"/>
    <cellStyle name="Normal 2 4 4 2" xfId="8467"/>
    <cellStyle name="Normal 2 4 4 3" xfId="8468"/>
    <cellStyle name="Normal 2 4 4 4" xfId="8469"/>
    <cellStyle name="Normal 2 4 4 5" xfId="8470"/>
    <cellStyle name="Normal 2 4 4 6" xfId="8471"/>
    <cellStyle name="Normal 2 4 4 7" xfId="8472"/>
    <cellStyle name="Normal 2 4 4 8" xfId="8473"/>
    <cellStyle name="Normal 2 4 4 9" xfId="8474"/>
    <cellStyle name="Normal 2 4 5" xfId="8475"/>
    <cellStyle name="Normal 2 4 5 10" xfId="8476"/>
    <cellStyle name="Normal 2 4 5 11" xfId="8477"/>
    <cellStyle name="Normal 2 4 5 12" xfId="8478"/>
    <cellStyle name="Normal 2 4 5 13" xfId="8479"/>
    <cellStyle name="Normal 2 4 5 14" xfId="8480"/>
    <cellStyle name="Normal 2 4 5 15" xfId="8481"/>
    <cellStyle name="Normal 2 4 5 16" xfId="8482"/>
    <cellStyle name="Normal 2 4 5 2" xfId="8483"/>
    <cellStyle name="Normal 2 4 5 3" xfId="8484"/>
    <cellStyle name="Normal 2 4 5 4" xfId="8485"/>
    <cellStyle name="Normal 2 4 5 5" xfId="8486"/>
    <cellStyle name="Normal 2 4 5 6" xfId="8487"/>
    <cellStyle name="Normal 2 4 5 7" xfId="8488"/>
    <cellStyle name="Normal 2 4 5 8" xfId="8489"/>
    <cellStyle name="Normal 2 4 5 9" xfId="8490"/>
    <cellStyle name="Normal 2 4 6" xfId="8491"/>
    <cellStyle name="Normal 2 4 6 10" xfId="8492"/>
    <cellStyle name="Normal 2 4 6 11" xfId="8493"/>
    <cellStyle name="Normal 2 4 6 12" xfId="8494"/>
    <cellStyle name="Normal 2 4 6 13" xfId="8495"/>
    <cellStyle name="Normal 2 4 6 14" xfId="8496"/>
    <cellStyle name="Normal 2 4 6 15" xfId="8497"/>
    <cellStyle name="Normal 2 4 6 16" xfId="8498"/>
    <cellStyle name="Normal 2 4 6 2" xfId="8499"/>
    <cellStyle name="Normal 2 4 6 3" xfId="8500"/>
    <cellStyle name="Normal 2 4 6 4" xfId="8501"/>
    <cellStyle name="Normal 2 4 6 5" xfId="8502"/>
    <cellStyle name="Normal 2 4 6 6" xfId="8503"/>
    <cellStyle name="Normal 2 4 6 7" xfId="8504"/>
    <cellStyle name="Normal 2 4 6 8" xfId="8505"/>
    <cellStyle name="Normal 2 4 6 9" xfId="8506"/>
    <cellStyle name="Normal 2 4 7" xfId="8507"/>
    <cellStyle name="Normal 2 4 7 10" xfId="8508"/>
    <cellStyle name="Normal 2 4 7 2" xfId="8509"/>
    <cellStyle name="Normal 2 4 7 3" xfId="8510"/>
    <cellStyle name="Normal 2 4 7 4" xfId="8511"/>
    <cellStyle name="Normal 2 4 7 5" xfId="8512"/>
    <cellStyle name="Normal 2 4 7 6" xfId="8513"/>
    <cellStyle name="Normal 2 4 7 7" xfId="8514"/>
    <cellStyle name="Normal 2 4 7 8" xfId="8515"/>
    <cellStyle name="Normal 2 4 7 9" xfId="8516"/>
    <cellStyle name="Normal 2 4 8" xfId="8517"/>
    <cellStyle name="Normal 2 4 8 10" xfId="8518"/>
    <cellStyle name="Normal 2 4 8 2" xfId="8519"/>
    <cellStyle name="Normal 2 4 8 3" xfId="8520"/>
    <cellStyle name="Normal 2 4 8 4" xfId="8521"/>
    <cellStyle name="Normal 2 4 8 5" xfId="8522"/>
    <cellStyle name="Normal 2 4 8 6" xfId="8523"/>
    <cellStyle name="Normal 2 4 8 7" xfId="8524"/>
    <cellStyle name="Normal 2 4 8 8" xfId="8525"/>
    <cellStyle name="Normal 2 4 8 9" xfId="8526"/>
    <cellStyle name="Normal 2 4 9" xfId="8527"/>
    <cellStyle name="Normal 2 4 9 2" xfId="8528"/>
    <cellStyle name="Normal 2 4_New Hired 2012" xfId="8529"/>
    <cellStyle name="Normal 2 40" xfId="8530"/>
    <cellStyle name="Normal 2 40 2" xfId="8531"/>
    <cellStyle name="Normal 2 41" xfId="8532"/>
    <cellStyle name="Normal 2 41 2" xfId="8533"/>
    <cellStyle name="Normal 2 42" xfId="8534"/>
    <cellStyle name="Normal 2 43" xfId="8535"/>
    <cellStyle name="Normal 2 44" xfId="8536"/>
    <cellStyle name="Normal 2 45" xfId="8537"/>
    <cellStyle name="Normal 2 46" xfId="8538"/>
    <cellStyle name="Normal 2 47" xfId="8539"/>
    <cellStyle name="Normal 2 48" xfId="8540"/>
    <cellStyle name="Normal 2 49" xfId="8541"/>
    <cellStyle name="Normal 2 5" xfId="8542"/>
    <cellStyle name="Normal 2 5 10" xfId="8543"/>
    <cellStyle name="Normal 2 5 10 2" xfId="8544"/>
    <cellStyle name="Normal 2 5 11" xfId="8545"/>
    <cellStyle name="Normal 2 5 11 2" xfId="8546"/>
    <cellStyle name="Normal 2 5 12" xfId="8547"/>
    <cellStyle name="Normal 2 5 12 2" xfId="8548"/>
    <cellStyle name="Normal 2 5 13" xfId="8549"/>
    <cellStyle name="Normal 2 5 13 2" xfId="8550"/>
    <cellStyle name="Normal 2 5 2" xfId="8551"/>
    <cellStyle name="Normal 2 5 2 10" xfId="8552"/>
    <cellStyle name="Normal 2 5 2 11" xfId="8553"/>
    <cellStyle name="Normal 2 5 2 12" xfId="8554"/>
    <cellStyle name="Normal 2 5 2 13" xfId="8555"/>
    <cellStyle name="Normal 2 5 2 14" xfId="8556"/>
    <cellStyle name="Normal 2 5 2 15" xfId="8557"/>
    <cellStyle name="Normal 2 5 2 16" xfId="8558"/>
    <cellStyle name="Normal 2 5 2 17" xfId="8559"/>
    <cellStyle name="Normal 2 5 2 18" xfId="8560"/>
    <cellStyle name="Normal 2 5 2 19" xfId="8561"/>
    <cellStyle name="Normal 2 5 2 2" xfId="8562"/>
    <cellStyle name="Normal 2 5 2 20" xfId="8563"/>
    <cellStyle name="Normal 2 5 2 21" xfId="8564"/>
    <cellStyle name="Normal 2 5 2 22" xfId="8565"/>
    <cellStyle name="Normal 2 5 2 23" xfId="8566"/>
    <cellStyle name="Normal 2 5 2 24" xfId="8567"/>
    <cellStyle name="Normal 2 5 2 25" xfId="8568"/>
    <cellStyle name="Normal 2 5 2 26" xfId="8569"/>
    <cellStyle name="Normal 2 5 2 27" xfId="8570"/>
    <cellStyle name="Normal 2 5 2 28" xfId="8571"/>
    <cellStyle name="Normal 2 5 2 29" xfId="8572"/>
    <cellStyle name="Normal 2 5 2 3" xfId="8573"/>
    <cellStyle name="Normal 2 5 2 30" xfId="8574"/>
    <cellStyle name="Normal 2 5 2 31" xfId="8575"/>
    <cellStyle name="Normal 2 5 2 32" xfId="8576"/>
    <cellStyle name="Normal 2 5 2 33" xfId="8577"/>
    <cellStyle name="Normal 2 5 2 33 2" xfId="8578"/>
    <cellStyle name="Normal 2 5 2 4" xfId="8579"/>
    <cellStyle name="Normal 2 5 2 5" xfId="8580"/>
    <cellStyle name="Normal 2 5 2 6" xfId="8581"/>
    <cellStyle name="Normal 2 5 2 7" xfId="8582"/>
    <cellStyle name="Normal 2 5 2 8" xfId="8583"/>
    <cellStyle name="Normal 2 5 2 9" xfId="8584"/>
    <cellStyle name="Normal 2 5 3" xfId="8585"/>
    <cellStyle name="Normal 2 5 3 10" xfId="8586"/>
    <cellStyle name="Normal 2 5 3 11" xfId="8587"/>
    <cellStyle name="Normal 2 5 3 12" xfId="8588"/>
    <cellStyle name="Normal 2 5 3 13" xfId="8589"/>
    <cellStyle name="Normal 2 5 3 14" xfId="8590"/>
    <cellStyle name="Normal 2 5 3 15" xfId="8591"/>
    <cellStyle name="Normal 2 5 3 16" xfId="8592"/>
    <cellStyle name="Normal 2 5 3 17" xfId="8593"/>
    <cellStyle name="Normal 2 5 3 18" xfId="8594"/>
    <cellStyle name="Normal 2 5 3 19" xfId="8595"/>
    <cellStyle name="Normal 2 5 3 2" xfId="8596"/>
    <cellStyle name="Normal 2 5 3 20" xfId="8597"/>
    <cellStyle name="Normal 2 5 3 21" xfId="8598"/>
    <cellStyle name="Normal 2 5 3 22" xfId="8599"/>
    <cellStyle name="Normal 2 5 3 23" xfId="8600"/>
    <cellStyle name="Normal 2 5 3 24" xfId="8601"/>
    <cellStyle name="Normal 2 5 3 25" xfId="8602"/>
    <cellStyle name="Normal 2 5 3 26" xfId="8603"/>
    <cellStyle name="Normal 2 5 3 27" xfId="8604"/>
    <cellStyle name="Normal 2 5 3 28" xfId="8605"/>
    <cellStyle name="Normal 2 5 3 29" xfId="8606"/>
    <cellStyle name="Normal 2 5 3 3" xfId="8607"/>
    <cellStyle name="Normal 2 5 3 30" xfId="8608"/>
    <cellStyle name="Normal 2 5 3 31" xfId="8609"/>
    <cellStyle name="Normal 2 5 3 32" xfId="8610"/>
    <cellStyle name="Normal 2 5 3 4" xfId="8611"/>
    <cellStyle name="Normal 2 5 3 5" xfId="8612"/>
    <cellStyle name="Normal 2 5 3 6" xfId="8613"/>
    <cellStyle name="Normal 2 5 3 7" xfId="8614"/>
    <cellStyle name="Normal 2 5 3 8" xfId="8615"/>
    <cellStyle name="Normal 2 5 3 9" xfId="8616"/>
    <cellStyle name="Normal 2 5 4" xfId="8617"/>
    <cellStyle name="Normal 2 5 4 10" xfId="8618"/>
    <cellStyle name="Normal 2 5 4 11" xfId="8619"/>
    <cellStyle name="Normal 2 5 4 12" xfId="8620"/>
    <cellStyle name="Normal 2 5 4 13" xfId="8621"/>
    <cellStyle name="Normal 2 5 4 14" xfId="8622"/>
    <cellStyle name="Normal 2 5 4 15" xfId="8623"/>
    <cellStyle name="Normal 2 5 4 16" xfId="8624"/>
    <cellStyle name="Normal 2 5 4 2" xfId="8625"/>
    <cellStyle name="Normal 2 5 4 3" xfId="8626"/>
    <cellStyle name="Normal 2 5 4 4" xfId="8627"/>
    <cellStyle name="Normal 2 5 4 5" xfId="8628"/>
    <cellStyle name="Normal 2 5 4 6" xfId="8629"/>
    <cellStyle name="Normal 2 5 4 7" xfId="8630"/>
    <cellStyle name="Normal 2 5 4 8" xfId="8631"/>
    <cellStyle name="Normal 2 5 4 9" xfId="8632"/>
    <cellStyle name="Normal 2 5 5" xfId="8633"/>
    <cellStyle name="Normal 2 5 5 10" xfId="8634"/>
    <cellStyle name="Normal 2 5 5 11" xfId="8635"/>
    <cellStyle name="Normal 2 5 5 12" xfId="8636"/>
    <cellStyle name="Normal 2 5 5 13" xfId="8637"/>
    <cellStyle name="Normal 2 5 5 14" xfId="8638"/>
    <cellStyle name="Normal 2 5 5 15" xfId="8639"/>
    <cellStyle name="Normal 2 5 5 16" xfId="8640"/>
    <cellStyle name="Normal 2 5 5 2" xfId="8641"/>
    <cellStyle name="Normal 2 5 5 3" xfId="8642"/>
    <cellStyle name="Normal 2 5 5 4" xfId="8643"/>
    <cellStyle name="Normal 2 5 5 5" xfId="8644"/>
    <cellStyle name="Normal 2 5 5 6" xfId="8645"/>
    <cellStyle name="Normal 2 5 5 7" xfId="8646"/>
    <cellStyle name="Normal 2 5 5 8" xfId="8647"/>
    <cellStyle name="Normal 2 5 5 9" xfId="8648"/>
    <cellStyle name="Normal 2 5 6" xfId="8649"/>
    <cellStyle name="Normal 2 5 6 10" xfId="8650"/>
    <cellStyle name="Normal 2 5 6 11" xfId="8651"/>
    <cellStyle name="Normal 2 5 6 12" xfId="8652"/>
    <cellStyle name="Normal 2 5 6 13" xfId="8653"/>
    <cellStyle name="Normal 2 5 6 14" xfId="8654"/>
    <cellStyle name="Normal 2 5 6 15" xfId="8655"/>
    <cellStyle name="Normal 2 5 6 16" xfId="8656"/>
    <cellStyle name="Normal 2 5 6 2" xfId="8657"/>
    <cellStyle name="Normal 2 5 6 3" xfId="8658"/>
    <cellStyle name="Normal 2 5 6 4" xfId="8659"/>
    <cellStyle name="Normal 2 5 6 5" xfId="8660"/>
    <cellStyle name="Normal 2 5 6 6" xfId="8661"/>
    <cellStyle name="Normal 2 5 6 7" xfId="8662"/>
    <cellStyle name="Normal 2 5 6 8" xfId="8663"/>
    <cellStyle name="Normal 2 5 6 9" xfId="8664"/>
    <cellStyle name="Normal 2 5 7" xfId="8665"/>
    <cellStyle name="Normal 2 5 7 10" xfId="8666"/>
    <cellStyle name="Normal 2 5 7 2" xfId="8667"/>
    <cellStyle name="Normal 2 5 7 3" xfId="8668"/>
    <cellStyle name="Normal 2 5 7 4" xfId="8669"/>
    <cellStyle name="Normal 2 5 7 5" xfId="8670"/>
    <cellStyle name="Normal 2 5 7 6" xfId="8671"/>
    <cellStyle name="Normal 2 5 7 7" xfId="8672"/>
    <cellStyle name="Normal 2 5 7 8" xfId="8673"/>
    <cellStyle name="Normal 2 5 7 9" xfId="8674"/>
    <cellStyle name="Normal 2 5 8" xfId="8675"/>
    <cellStyle name="Normal 2 5 8 10" xfId="8676"/>
    <cellStyle name="Normal 2 5 8 2" xfId="8677"/>
    <cellStyle name="Normal 2 5 8 3" xfId="8678"/>
    <cellStyle name="Normal 2 5 8 4" xfId="8679"/>
    <cellStyle name="Normal 2 5 8 5" xfId="8680"/>
    <cellStyle name="Normal 2 5 8 6" xfId="8681"/>
    <cellStyle name="Normal 2 5 8 7" xfId="8682"/>
    <cellStyle name="Normal 2 5 8 8" xfId="8683"/>
    <cellStyle name="Normal 2 5 8 9" xfId="8684"/>
    <cellStyle name="Normal 2 5 9" xfId="8685"/>
    <cellStyle name="Normal 2 5 9 2" xfId="8686"/>
    <cellStyle name="Normal 2 5_New Hired 2012" xfId="8687"/>
    <cellStyle name="Normal 2 50" xfId="8688"/>
    <cellStyle name="Normal 2 51" xfId="8689"/>
    <cellStyle name="Normal 2 52" xfId="8690"/>
    <cellStyle name="Normal 2 53" xfId="8691"/>
    <cellStyle name="Normal 2 54" xfId="8692"/>
    <cellStyle name="Normal 2 55" xfId="8693"/>
    <cellStyle name="Normal 2 56" xfId="8694"/>
    <cellStyle name="Normal 2 57" xfId="8695"/>
    <cellStyle name="Normal 2 58" xfId="8696"/>
    <cellStyle name="Normal 2 59" xfId="8697"/>
    <cellStyle name="Normal 2 6" xfId="8698"/>
    <cellStyle name="Normal 2 6 10" xfId="8699"/>
    <cellStyle name="Normal 2 6 10 2" xfId="8700"/>
    <cellStyle name="Normal 2 6 11" xfId="8701"/>
    <cellStyle name="Normal 2 6 11 2" xfId="8702"/>
    <cellStyle name="Normal 2 6 12" xfId="8703"/>
    <cellStyle name="Normal 2 6 12 2" xfId="8704"/>
    <cellStyle name="Normal 2 6 13" xfId="8705"/>
    <cellStyle name="Normal 2 6 13 2" xfId="8706"/>
    <cellStyle name="Normal 2 6 14" xfId="8707"/>
    <cellStyle name="Normal 2 6 14 2" xfId="8708"/>
    <cellStyle name="Normal 2 6 15" xfId="8709"/>
    <cellStyle name="Normal 2 6 15 2" xfId="8710"/>
    <cellStyle name="Normal 2 6 16" xfId="8711"/>
    <cellStyle name="Normal 2 6 17" xfId="8712"/>
    <cellStyle name="Normal 2 6 18" xfId="8713"/>
    <cellStyle name="Normal 2 6 19" xfId="8714"/>
    <cellStyle name="Normal 2 6 2" xfId="8715"/>
    <cellStyle name="Normal 2 6 2 2" xfId="8716"/>
    <cellStyle name="Normal 2 6 2 3" xfId="8717"/>
    <cellStyle name="Normal 2 6 2 4" xfId="8718"/>
    <cellStyle name="Normal 2 6 2 5" xfId="8719"/>
    <cellStyle name="Normal 2 6 2 6" xfId="8720"/>
    <cellStyle name="Normal 2 6 2 7" xfId="8721"/>
    <cellStyle name="Normal 2 6 20" xfId="8722"/>
    <cellStyle name="Normal 2 6 21" xfId="8723"/>
    <cellStyle name="Normal 2 6 22" xfId="8724"/>
    <cellStyle name="Normal 2 6 23" xfId="8725"/>
    <cellStyle name="Normal 2 6 24" xfId="8726"/>
    <cellStyle name="Normal 2 6 25" xfId="8727"/>
    <cellStyle name="Normal 2 6 26" xfId="8728"/>
    <cellStyle name="Normal 2 6 27" xfId="8729"/>
    <cellStyle name="Normal 2 6 28" xfId="8730"/>
    <cellStyle name="Normal 2 6 29" xfId="8731"/>
    <cellStyle name="Normal 2 6 3" xfId="8732"/>
    <cellStyle name="Normal 2 6 3 2" xfId="8733"/>
    <cellStyle name="Normal 2 6 3 3" xfId="8734"/>
    <cellStyle name="Normal 2 6 3 4" xfId="8735"/>
    <cellStyle name="Normal 2 6 30" xfId="8736"/>
    <cellStyle name="Normal 2 6 31" xfId="8737"/>
    <cellStyle name="Normal 2 6 32" xfId="8738"/>
    <cellStyle name="Normal 2 6 33" xfId="8739"/>
    <cellStyle name="Normal 2 6 34" xfId="8740"/>
    <cellStyle name="Normal 2 6 35" xfId="8741"/>
    <cellStyle name="Normal 2 6 36" xfId="8742"/>
    <cellStyle name="Normal 2 6 37" xfId="8743"/>
    <cellStyle name="Normal 2 6 38" xfId="8744"/>
    <cellStyle name="Normal 2 6 39" xfId="8745"/>
    <cellStyle name="Normal 2 6 4" xfId="8746"/>
    <cellStyle name="Normal 2 6 4 2" xfId="8747"/>
    <cellStyle name="Normal 2 6 4 3" xfId="8748"/>
    <cellStyle name="Normal 2 6 4 4" xfId="8749"/>
    <cellStyle name="Normal 2 6 40" xfId="8750"/>
    <cellStyle name="Normal 2 6 40 2" xfId="8751"/>
    <cellStyle name="Normal 2 6 5" xfId="8752"/>
    <cellStyle name="Normal 2 6 5 2" xfId="8753"/>
    <cellStyle name="Normal 2 6 5 3" xfId="8754"/>
    <cellStyle name="Normal 2 6 5 4" xfId="8755"/>
    <cellStyle name="Normal 2 6 6" xfId="8756"/>
    <cellStyle name="Normal 2 6 6 2" xfId="8757"/>
    <cellStyle name="Normal 2 6 6 3" xfId="8758"/>
    <cellStyle name="Normal 2 6 6 4" xfId="8759"/>
    <cellStyle name="Normal 2 6 7" xfId="8760"/>
    <cellStyle name="Normal 2 6 7 2" xfId="8761"/>
    <cellStyle name="Normal 2 6 7 3" xfId="8762"/>
    <cellStyle name="Normal 2 6 7 4" xfId="8763"/>
    <cellStyle name="Normal 2 6 8" xfId="8764"/>
    <cellStyle name="Normal 2 6 8 2" xfId="8765"/>
    <cellStyle name="Normal 2 6 8 3" xfId="8766"/>
    <cellStyle name="Normal 2 6 8 4" xfId="8767"/>
    <cellStyle name="Normal 2 6 9" xfId="8768"/>
    <cellStyle name="Normal 2 6 9 2" xfId="8769"/>
    <cellStyle name="Normal 2 60" xfId="8770"/>
    <cellStyle name="Normal 2 61" xfId="8771"/>
    <cellStyle name="Normal 2 62" xfId="8772"/>
    <cellStyle name="Normal 2 63" xfId="8773"/>
    <cellStyle name="Normal 2 64" xfId="8774"/>
    <cellStyle name="Normal 2 65" xfId="8775"/>
    <cellStyle name="Normal 2 66" xfId="8776"/>
    <cellStyle name="Normal 2 67" xfId="8777"/>
    <cellStyle name="Normal 2 68" xfId="8778"/>
    <cellStyle name="Normal 2 69" xfId="8779"/>
    <cellStyle name="Normal 2 7" xfId="8780"/>
    <cellStyle name="Normal 2 7 10" xfId="8781"/>
    <cellStyle name="Normal 2 7 10 2" xfId="8782"/>
    <cellStyle name="Normal 2 7 11" xfId="8783"/>
    <cellStyle name="Normal 2 7 11 2" xfId="8784"/>
    <cellStyle name="Normal 2 7 12" xfId="8785"/>
    <cellStyle name="Normal 2 7 12 2" xfId="8786"/>
    <cellStyle name="Normal 2 7 13" xfId="8787"/>
    <cellStyle name="Normal 2 7 13 2" xfId="8788"/>
    <cellStyle name="Normal 2 7 14" xfId="8789"/>
    <cellStyle name="Normal 2 7 14 2" xfId="8790"/>
    <cellStyle name="Normal 2 7 15" xfId="8791"/>
    <cellStyle name="Normal 2 7 15 2" xfId="8792"/>
    <cellStyle name="Normal 2 7 16" xfId="8793"/>
    <cellStyle name="Normal 2 7 17" xfId="8794"/>
    <cellStyle name="Normal 2 7 18" xfId="8795"/>
    <cellStyle name="Normal 2 7 19" xfId="8796"/>
    <cellStyle name="Normal 2 7 2" xfId="8797"/>
    <cellStyle name="Normal 2 7 2 2" xfId="8798"/>
    <cellStyle name="Normal 2 7 2 3" xfId="8799"/>
    <cellStyle name="Normal 2 7 2 4" xfId="8800"/>
    <cellStyle name="Normal 2 7 20" xfId="8801"/>
    <cellStyle name="Normal 2 7 21" xfId="8802"/>
    <cellStyle name="Normal 2 7 22" xfId="8803"/>
    <cellStyle name="Normal 2 7 23" xfId="8804"/>
    <cellStyle name="Normal 2 7 24" xfId="8805"/>
    <cellStyle name="Normal 2 7 25" xfId="8806"/>
    <cellStyle name="Normal 2 7 26" xfId="8807"/>
    <cellStyle name="Normal 2 7 27" xfId="8808"/>
    <cellStyle name="Normal 2 7 28" xfId="8809"/>
    <cellStyle name="Normal 2 7 29" xfId="8810"/>
    <cellStyle name="Normal 2 7 3" xfId="8811"/>
    <cellStyle name="Normal 2 7 3 2" xfId="8812"/>
    <cellStyle name="Normal 2 7 3 3" xfId="8813"/>
    <cellStyle name="Normal 2 7 3 4" xfId="8814"/>
    <cellStyle name="Normal 2 7 30" xfId="8815"/>
    <cellStyle name="Normal 2 7 31" xfId="8816"/>
    <cellStyle name="Normal 2 7 32" xfId="8817"/>
    <cellStyle name="Normal 2 7 33" xfId="8818"/>
    <cellStyle name="Normal 2 7 34" xfId="8819"/>
    <cellStyle name="Normal 2 7 35" xfId="8820"/>
    <cellStyle name="Normal 2 7 36" xfId="8821"/>
    <cellStyle name="Normal 2 7 37" xfId="8822"/>
    <cellStyle name="Normal 2 7 38" xfId="8823"/>
    <cellStyle name="Normal 2 7 39" xfId="8824"/>
    <cellStyle name="Normal 2 7 4" xfId="8825"/>
    <cellStyle name="Normal 2 7 4 2" xfId="8826"/>
    <cellStyle name="Normal 2 7 4 3" xfId="8827"/>
    <cellStyle name="Normal 2 7 4 4" xfId="8828"/>
    <cellStyle name="Normal 2 7 5" xfId="8829"/>
    <cellStyle name="Normal 2 7 5 2" xfId="8830"/>
    <cellStyle name="Normal 2 7 5 3" xfId="8831"/>
    <cellStyle name="Normal 2 7 5 4" xfId="8832"/>
    <cellStyle name="Normal 2 7 6" xfId="8833"/>
    <cellStyle name="Normal 2 7 6 2" xfId="8834"/>
    <cellStyle name="Normal 2 7 6 3" xfId="8835"/>
    <cellStyle name="Normal 2 7 6 4" xfId="8836"/>
    <cellStyle name="Normal 2 7 7" xfId="8837"/>
    <cellStyle name="Normal 2 7 7 2" xfId="8838"/>
    <cellStyle name="Normal 2 7 7 3" xfId="8839"/>
    <cellStyle name="Normal 2 7 7 4" xfId="8840"/>
    <cellStyle name="Normal 2 7 8" xfId="8841"/>
    <cellStyle name="Normal 2 7 8 2" xfId="8842"/>
    <cellStyle name="Normal 2 7 8 3" xfId="8843"/>
    <cellStyle name="Normal 2 7 8 4" xfId="8844"/>
    <cellStyle name="Normal 2 7 9" xfId="8845"/>
    <cellStyle name="Normal 2 7 9 2" xfId="8846"/>
    <cellStyle name="Normal 2 8" xfId="8847"/>
    <cellStyle name="Normal 2 8 10" xfId="8848"/>
    <cellStyle name="Normal 2 8 10 2" xfId="8849"/>
    <cellStyle name="Normal 2 8 11" xfId="8850"/>
    <cellStyle name="Normal 2 8 11 2" xfId="8851"/>
    <cellStyle name="Normal 2 8 12" xfId="8852"/>
    <cellStyle name="Normal 2 8 12 2" xfId="8853"/>
    <cellStyle name="Normal 2 8 13" xfId="8854"/>
    <cellStyle name="Normal 2 8 13 2" xfId="8855"/>
    <cellStyle name="Normal 2 8 14" xfId="8856"/>
    <cellStyle name="Normal 2 8 14 2" xfId="8857"/>
    <cellStyle name="Normal 2 8 15" xfId="8858"/>
    <cellStyle name="Normal 2 8 15 2" xfId="8859"/>
    <cellStyle name="Normal 2 8 16" xfId="8860"/>
    <cellStyle name="Normal 2 8 17" xfId="8861"/>
    <cellStyle name="Normal 2 8 18" xfId="8862"/>
    <cellStyle name="Normal 2 8 19" xfId="8863"/>
    <cellStyle name="Normal 2 8 2" xfId="8864"/>
    <cellStyle name="Normal 2 8 2 2" xfId="8865"/>
    <cellStyle name="Normal 2 8 2 3" xfId="8866"/>
    <cellStyle name="Normal 2 8 2 4" xfId="8867"/>
    <cellStyle name="Normal 2 8 20" xfId="8868"/>
    <cellStyle name="Normal 2 8 21" xfId="8869"/>
    <cellStyle name="Normal 2 8 22" xfId="8870"/>
    <cellStyle name="Normal 2 8 23" xfId="8871"/>
    <cellStyle name="Normal 2 8 24" xfId="8872"/>
    <cellStyle name="Normal 2 8 25" xfId="8873"/>
    <cellStyle name="Normal 2 8 26" xfId="8874"/>
    <cellStyle name="Normal 2 8 27" xfId="8875"/>
    <cellStyle name="Normal 2 8 28" xfId="8876"/>
    <cellStyle name="Normal 2 8 29" xfId="8877"/>
    <cellStyle name="Normal 2 8 3" xfId="8878"/>
    <cellStyle name="Normal 2 8 3 2" xfId="8879"/>
    <cellStyle name="Normal 2 8 3 3" xfId="8880"/>
    <cellStyle name="Normal 2 8 3 4" xfId="8881"/>
    <cellStyle name="Normal 2 8 30" xfId="8882"/>
    <cellStyle name="Normal 2 8 31" xfId="8883"/>
    <cellStyle name="Normal 2 8 32" xfId="8884"/>
    <cellStyle name="Normal 2 8 33" xfId="8885"/>
    <cellStyle name="Normal 2 8 34" xfId="8886"/>
    <cellStyle name="Normal 2 8 35" xfId="8887"/>
    <cellStyle name="Normal 2 8 36" xfId="8888"/>
    <cellStyle name="Normal 2 8 37" xfId="8889"/>
    <cellStyle name="Normal 2 8 38" xfId="8890"/>
    <cellStyle name="Normal 2 8 39" xfId="8891"/>
    <cellStyle name="Normal 2 8 4" xfId="8892"/>
    <cellStyle name="Normal 2 8 4 2" xfId="8893"/>
    <cellStyle name="Normal 2 8 4 3" xfId="8894"/>
    <cellStyle name="Normal 2 8 4 4" xfId="8895"/>
    <cellStyle name="Normal 2 8 5" xfId="8896"/>
    <cellStyle name="Normal 2 8 5 2" xfId="8897"/>
    <cellStyle name="Normal 2 8 5 3" xfId="8898"/>
    <cellStyle name="Normal 2 8 5 4" xfId="8899"/>
    <cellStyle name="Normal 2 8 6" xfId="8900"/>
    <cellStyle name="Normal 2 8 6 2" xfId="8901"/>
    <cellStyle name="Normal 2 8 6 3" xfId="8902"/>
    <cellStyle name="Normal 2 8 6 4" xfId="8903"/>
    <cellStyle name="Normal 2 8 7" xfId="8904"/>
    <cellStyle name="Normal 2 8 7 2" xfId="8905"/>
    <cellStyle name="Normal 2 8 7 3" xfId="8906"/>
    <cellStyle name="Normal 2 8 7 4" xfId="8907"/>
    <cellStyle name="Normal 2 8 8" xfId="8908"/>
    <cellStyle name="Normal 2 8 8 2" xfId="8909"/>
    <cellStyle name="Normal 2 8 8 3" xfId="8910"/>
    <cellStyle name="Normal 2 8 8 4" xfId="8911"/>
    <cellStyle name="Normal 2 8 9" xfId="8912"/>
    <cellStyle name="Normal 2 8 9 2" xfId="8913"/>
    <cellStyle name="Normal 2 9" xfId="8914"/>
    <cellStyle name="Normal 2 9 10" xfId="8915"/>
    <cellStyle name="Normal 2 9 10 2" xfId="8916"/>
    <cellStyle name="Normal 2 9 11" xfId="8917"/>
    <cellStyle name="Normal 2 9 11 2" xfId="8918"/>
    <cellStyle name="Normal 2 9 12" xfId="8919"/>
    <cellStyle name="Normal 2 9 12 2" xfId="8920"/>
    <cellStyle name="Normal 2 9 13" xfId="8921"/>
    <cellStyle name="Normal 2 9 13 2" xfId="8922"/>
    <cellStyle name="Normal 2 9 14" xfId="8923"/>
    <cellStyle name="Normal 2 9 14 2" xfId="8924"/>
    <cellStyle name="Normal 2 9 15" xfId="8925"/>
    <cellStyle name="Normal 2 9 15 2" xfId="8926"/>
    <cellStyle name="Normal 2 9 16" xfId="8927"/>
    <cellStyle name="Normal 2 9 17" xfId="8928"/>
    <cellStyle name="Normal 2 9 18" xfId="8929"/>
    <cellStyle name="Normal 2 9 19" xfId="8930"/>
    <cellStyle name="Normal 2 9 2" xfId="8931"/>
    <cellStyle name="Normal 2 9 2 2" xfId="8932"/>
    <cellStyle name="Normal 2 9 2 3" xfId="8933"/>
    <cellStyle name="Normal 2 9 2 4" xfId="8934"/>
    <cellStyle name="Normal 2 9 20" xfId="8935"/>
    <cellStyle name="Normal 2 9 21" xfId="8936"/>
    <cellStyle name="Normal 2 9 22" xfId="8937"/>
    <cellStyle name="Normal 2 9 23" xfId="8938"/>
    <cellStyle name="Normal 2 9 24" xfId="8939"/>
    <cellStyle name="Normal 2 9 25" xfId="8940"/>
    <cellStyle name="Normal 2 9 26" xfId="8941"/>
    <cellStyle name="Normal 2 9 27" xfId="8942"/>
    <cellStyle name="Normal 2 9 28" xfId="8943"/>
    <cellStyle name="Normal 2 9 29" xfId="8944"/>
    <cellStyle name="Normal 2 9 3" xfId="8945"/>
    <cellStyle name="Normal 2 9 3 2" xfId="8946"/>
    <cellStyle name="Normal 2 9 3 3" xfId="8947"/>
    <cellStyle name="Normal 2 9 3 4" xfId="8948"/>
    <cellStyle name="Normal 2 9 30" xfId="8949"/>
    <cellStyle name="Normal 2 9 31" xfId="8950"/>
    <cellStyle name="Normal 2 9 32" xfId="8951"/>
    <cellStyle name="Normal 2 9 33" xfId="8952"/>
    <cellStyle name="Normal 2 9 34" xfId="8953"/>
    <cellStyle name="Normal 2 9 35" xfId="8954"/>
    <cellStyle name="Normal 2 9 36" xfId="8955"/>
    <cellStyle name="Normal 2 9 37" xfId="8956"/>
    <cellStyle name="Normal 2 9 38" xfId="8957"/>
    <cellStyle name="Normal 2 9 39" xfId="8958"/>
    <cellStyle name="Normal 2 9 4" xfId="8959"/>
    <cellStyle name="Normal 2 9 4 2" xfId="8960"/>
    <cellStyle name="Normal 2 9 4 3" xfId="8961"/>
    <cellStyle name="Normal 2 9 4 4" xfId="8962"/>
    <cellStyle name="Normal 2 9 5" xfId="8963"/>
    <cellStyle name="Normal 2 9 5 2" xfId="8964"/>
    <cellStyle name="Normal 2 9 5 3" xfId="8965"/>
    <cellStyle name="Normal 2 9 5 4" xfId="8966"/>
    <cellStyle name="Normal 2 9 6" xfId="8967"/>
    <cellStyle name="Normal 2 9 6 2" xfId="8968"/>
    <cellStyle name="Normal 2 9 6 3" xfId="8969"/>
    <cellStyle name="Normal 2 9 6 4" xfId="8970"/>
    <cellStyle name="Normal 2 9 7" xfId="8971"/>
    <cellStyle name="Normal 2 9 7 2" xfId="8972"/>
    <cellStyle name="Normal 2 9 7 3" xfId="8973"/>
    <cellStyle name="Normal 2 9 7 4" xfId="8974"/>
    <cellStyle name="Normal 2 9 8" xfId="8975"/>
    <cellStyle name="Normal 2 9 8 2" xfId="8976"/>
    <cellStyle name="Normal 2 9 8 3" xfId="8977"/>
    <cellStyle name="Normal 2 9 8 4" xfId="8978"/>
    <cellStyle name="Normal 2 9 9" xfId="8979"/>
    <cellStyle name="Normal 2 9 9 2" xfId="8980"/>
    <cellStyle name="Normal 2_2009 Manpower Budget Projection (1st Draft)updated 130209" xfId="8981"/>
    <cellStyle name="Normal 20" xfId="8982"/>
    <cellStyle name="Normal 20 10" xfId="8983"/>
    <cellStyle name="Normal 20 10 2" xfId="8984"/>
    <cellStyle name="Normal 20 11" xfId="8985"/>
    <cellStyle name="Normal 20 11 2" xfId="8986"/>
    <cellStyle name="Normal 20 12" xfId="8987"/>
    <cellStyle name="Normal 20 12 2" xfId="8988"/>
    <cellStyle name="Normal 20 13" xfId="8989"/>
    <cellStyle name="Normal 20 13 2" xfId="8990"/>
    <cellStyle name="Normal 20 14" xfId="8991"/>
    <cellStyle name="Normal 20 14 2" xfId="8992"/>
    <cellStyle name="Normal 20 15" xfId="8993"/>
    <cellStyle name="Normal 20 15 2" xfId="8994"/>
    <cellStyle name="Normal 20 16" xfId="8995"/>
    <cellStyle name="Normal 20 16 2" xfId="8996"/>
    <cellStyle name="Normal 20 17" xfId="8997"/>
    <cellStyle name="Normal 20 17 2" xfId="8998"/>
    <cellStyle name="Normal 20 18" xfId="8999"/>
    <cellStyle name="Normal 20 18 2" xfId="9000"/>
    <cellStyle name="Normal 20 19" xfId="9001"/>
    <cellStyle name="Normal 20 19 2" xfId="9002"/>
    <cellStyle name="Normal 20 2" xfId="9003"/>
    <cellStyle name="Normal 20 2 2" xfId="9004"/>
    <cellStyle name="Normal 20 20" xfId="9005"/>
    <cellStyle name="Normal 20 20 2" xfId="9006"/>
    <cellStyle name="Normal 20 21" xfId="9007"/>
    <cellStyle name="Normal 20 21 2" xfId="9008"/>
    <cellStyle name="Normal 20 22" xfId="9009"/>
    <cellStyle name="Normal 20 22 2" xfId="9010"/>
    <cellStyle name="Normal 20 23" xfId="9011"/>
    <cellStyle name="Normal 20 23 2" xfId="9012"/>
    <cellStyle name="Normal 20 24" xfId="9013"/>
    <cellStyle name="Normal 20 24 2" xfId="9014"/>
    <cellStyle name="Normal 20 25" xfId="9015"/>
    <cellStyle name="Normal 20 25 2" xfId="9016"/>
    <cellStyle name="Normal 20 26" xfId="9017"/>
    <cellStyle name="Normal 20 26 2" xfId="9018"/>
    <cellStyle name="Normal 20 27" xfId="9019"/>
    <cellStyle name="Normal 20 27 2" xfId="9020"/>
    <cellStyle name="Normal 20 28" xfId="9021"/>
    <cellStyle name="Normal 20 28 2" xfId="9022"/>
    <cellStyle name="Normal 20 29" xfId="9023"/>
    <cellStyle name="Normal 20 29 2" xfId="9024"/>
    <cellStyle name="Normal 20 3" xfId="9025"/>
    <cellStyle name="Normal 20 3 2" xfId="9026"/>
    <cellStyle name="Normal 20 30" xfId="9027"/>
    <cellStyle name="Normal 20 30 2" xfId="9028"/>
    <cellStyle name="Normal 20 31" xfId="9029"/>
    <cellStyle name="Normal 20 31 2" xfId="9030"/>
    <cellStyle name="Normal 20 32" xfId="9031"/>
    <cellStyle name="Normal 20 32 2" xfId="9032"/>
    <cellStyle name="Normal 20 33" xfId="9033"/>
    <cellStyle name="Normal 20 33 2" xfId="9034"/>
    <cellStyle name="Normal 20 34" xfId="9035"/>
    <cellStyle name="Normal 20 34 2" xfId="9036"/>
    <cellStyle name="Normal 20 35" xfId="9037"/>
    <cellStyle name="Normal 20 35 2" xfId="9038"/>
    <cellStyle name="Normal 20 36" xfId="9039"/>
    <cellStyle name="Normal 20 36 2" xfId="9040"/>
    <cellStyle name="Normal 20 37" xfId="9041"/>
    <cellStyle name="Normal 20 37 2" xfId="9042"/>
    <cellStyle name="Normal 20 38" xfId="9043"/>
    <cellStyle name="Normal 20 38 2" xfId="9044"/>
    <cellStyle name="Normal 20 39" xfId="9045"/>
    <cellStyle name="Normal 20 39 2" xfId="9046"/>
    <cellStyle name="Normal 20 4" xfId="9047"/>
    <cellStyle name="Normal 20 4 2" xfId="9048"/>
    <cellStyle name="Normal 20 40" xfId="9049"/>
    <cellStyle name="Normal 20 40 2" xfId="9050"/>
    <cellStyle name="Normal 20 41" xfId="9051"/>
    <cellStyle name="Normal 20 41 2" xfId="9052"/>
    <cellStyle name="Normal 20 42" xfId="9053"/>
    <cellStyle name="Normal 20 42 2" xfId="9054"/>
    <cellStyle name="Normal 20 43" xfId="9055"/>
    <cellStyle name="Normal 20 43 2" xfId="9056"/>
    <cellStyle name="Normal 20 44" xfId="9057"/>
    <cellStyle name="Normal 20 44 2" xfId="9058"/>
    <cellStyle name="Normal 20 45" xfId="9059"/>
    <cellStyle name="Normal 20 45 2" xfId="9060"/>
    <cellStyle name="Normal 20 46" xfId="9061"/>
    <cellStyle name="Normal 20 46 2" xfId="9062"/>
    <cellStyle name="Normal 20 47" xfId="9063"/>
    <cellStyle name="Normal 20 47 2" xfId="9064"/>
    <cellStyle name="Normal 20 48" xfId="9065"/>
    <cellStyle name="Normal 20 48 2" xfId="9066"/>
    <cellStyle name="Normal 20 49" xfId="9067"/>
    <cellStyle name="Normal 20 49 2" xfId="9068"/>
    <cellStyle name="Normal 20 5" xfId="9069"/>
    <cellStyle name="Normal 20 5 2" xfId="9070"/>
    <cellStyle name="Normal 20 50" xfId="9071"/>
    <cellStyle name="Normal 20 50 2" xfId="9072"/>
    <cellStyle name="Normal 20 51" xfId="9073"/>
    <cellStyle name="Normal 20 51 2" xfId="9074"/>
    <cellStyle name="Normal 20 52" xfId="9075"/>
    <cellStyle name="Normal 20 52 2" xfId="9076"/>
    <cellStyle name="Normal 20 53" xfId="9077"/>
    <cellStyle name="Normal 20 53 2" xfId="9078"/>
    <cellStyle name="Normal 20 54" xfId="9079"/>
    <cellStyle name="Normal 20 54 2" xfId="9080"/>
    <cellStyle name="Normal 20 55" xfId="9081"/>
    <cellStyle name="Normal 20 55 2" xfId="9082"/>
    <cellStyle name="Normal 20 56" xfId="9083"/>
    <cellStyle name="Normal 20 56 2" xfId="9084"/>
    <cellStyle name="Normal 20 57" xfId="9085"/>
    <cellStyle name="Normal 20 57 2" xfId="9086"/>
    <cellStyle name="Normal 20 58" xfId="9087"/>
    <cellStyle name="Normal 20 58 2" xfId="9088"/>
    <cellStyle name="Normal 20 59" xfId="9089"/>
    <cellStyle name="Normal 20 59 2" xfId="9090"/>
    <cellStyle name="Normal 20 6" xfId="9091"/>
    <cellStyle name="Normal 20 6 2" xfId="9092"/>
    <cellStyle name="Normal 20 60" xfId="9093"/>
    <cellStyle name="Normal 20 7" xfId="9094"/>
    <cellStyle name="Normal 20 7 2" xfId="9095"/>
    <cellStyle name="Normal 20 8" xfId="9096"/>
    <cellStyle name="Normal 20 8 2" xfId="9097"/>
    <cellStyle name="Normal 20 9" xfId="9098"/>
    <cellStyle name="Normal 20 9 2" xfId="9099"/>
    <cellStyle name="Normal 21" xfId="9100"/>
    <cellStyle name="Normal 21 2" xfId="9101"/>
    <cellStyle name="Normal 22" xfId="9102"/>
    <cellStyle name="Normal 22 10" xfId="9103"/>
    <cellStyle name="Normal 22 10 2" xfId="9104"/>
    <cellStyle name="Normal 22 11" xfId="9105"/>
    <cellStyle name="Normal 22 11 2" xfId="9106"/>
    <cellStyle name="Normal 22 12" xfId="9107"/>
    <cellStyle name="Normal 22 12 2" xfId="9108"/>
    <cellStyle name="Normal 22 13" xfId="9109"/>
    <cellStyle name="Normal 22 13 2" xfId="9110"/>
    <cellStyle name="Normal 22 14" xfId="9111"/>
    <cellStyle name="Normal 22 14 2" xfId="9112"/>
    <cellStyle name="Normal 22 15" xfId="9113"/>
    <cellStyle name="Normal 22 15 2" xfId="9114"/>
    <cellStyle name="Normal 22 16" xfId="9115"/>
    <cellStyle name="Normal 22 16 2" xfId="9116"/>
    <cellStyle name="Normal 22 17" xfId="9117"/>
    <cellStyle name="Normal 22 17 2" xfId="9118"/>
    <cellStyle name="Normal 22 18" xfId="9119"/>
    <cellStyle name="Normal 22 18 2" xfId="9120"/>
    <cellStyle name="Normal 22 19" xfId="9121"/>
    <cellStyle name="Normal 22 19 2" xfId="9122"/>
    <cellStyle name="Normal 22 2" xfId="9123"/>
    <cellStyle name="Normal 22 2 2" xfId="9124"/>
    <cellStyle name="Normal 22 20" xfId="9125"/>
    <cellStyle name="Normal 22 20 2" xfId="9126"/>
    <cellStyle name="Normal 22 21" xfId="9127"/>
    <cellStyle name="Normal 22 21 2" xfId="9128"/>
    <cellStyle name="Normal 22 22" xfId="9129"/>
    <cellStyle name="Normal 22 22 2" xfId="9130"/>
    <cellStyle name="Normal 22 23" xfId="9131"/>
    <cellStyle name="Normal 22 23 2" xfId="9132"/>
    <cellStyle name="Normal 22 24" xfId="9133"/>
    <cellStyle name="Normal 22 24 2" xfId="9134"/>
    <cellStyle name="Normal 22 25" xfId="9135"/>
    <cellStyle name="Normal 22 25 2" xfId="9136"/>
    <cellStyle name="Normal 22 25 2 2" xfId="9137"/>
    <cellStyle name="Normal 22 25 3" xfId="9138"/>
    <cellStyle name="Normal 22 26" xfId="9139"/>
    <cellStyle name="Normal 22 3" xfId="9140"/>
    <cellStyle name="Normal 22 3 2" xfId="9141"/>
    <cellStyle name="Normal 22 4" xfId="9142"/>
    <cellStyle name="Normal 22 4 2" xfId="9143"/>
    <cellStyle name="Normal 22 5" xfId="9144"/>
    <cellStyle name="Normal 22 5 2" xfId="9145"/>
    <cellStyle name="Normal 22 6" xfId="9146"/>
    <cellStyle name="Normal 22 6 2" xfId="9147"/>
    <cellStyle name="Normal 22 7" xfId="9148"/>
    <cellStyle name="Normal 22 7 2" xfId="9149"/>
    <cellStyle name="Normal 22 8" xfId="9150"/>
    <cellStyle name="Normal 22 8 2" xfId="9151"/>
    <cellStyle name="Normal 22 9" xfId="9152"/>
    <cellStyle name="Normal 22 9 2" xfId="9153"/>
    <cellStyle name="Normal 23" xfId="9154"/>
    <cellStyle name="Normal 23 2" xfId="9155"/>
    <cellStyle name="Normal 23 3" xfId="9156"/>
    <cellStyle name="Normal 23 4" xfId="9157"/>
    <cellStyle name="Normal 24" xfId="9158"/>
    <cellStyle name="Normal 24 10" xfId="9159"/>
    <cellStyle name="Normal 24 10 2" xfId="9160"/>
    <cellStyle name="Normal 24 11" xfId="9161"/>
    <cellStyle name="Normal 24 11 2" xfId="9162"/>
    <cellStyle name="Normal 24 12" xfId="9163"/>
    <cellStyle name="Normal 24 12 2" xfId="9164"/>
    <cellStyle name="Normal 24 13" xfId="9165"/>
    <cellStyle name="Normal 24 13 2" xfId="9166"/>
    <cellStyle name="Normal 24 14" xfId="9167"/>
    <cellStyle name="Normal 24 2" xfId="9168"/>
    <cellStyle name="Normal 24 2 2" xfId="9169"/>
    <cellStyle name="Normal 24 3" xfId="9170"/>
    <cellStyle name="Normal 24 3 2" xfId="9171"/>
    <cellStyle name="Normal 24 4" xfId="9172"/>
    <cellStyle name="Normal 24 4 2" xfId="9173"/>
    <cellStyle name="Normal 24 5" xfId="9174"/>
    <cellStyle name="Normal 24 5 2" xfId="9175"/>
    <cellStyle name="Normal 24 6" xfId="9176"/>
    <cellStyle name="Normal 24 6 2" xfId="9177"/>
    <cellStyle name="Normal 24 7" xfId="9178"/>
    <cellStyle name="Normal 24 7 2" xfId="9179"/>
    <cellStyle name="Normal 24 8" xfId="9180"/>
    <cellStyle name="Normal 24 8 2" xfId="9181"/>
    <cellStyle name="Normal 24 9" xfId="9182"/>
    <cellStyle name="Normal 24 9 2" xfId="9183"/>
    <cellStyle name="Normal 25" xfId="9184"/>
    <cellStyle name="Normal 25 10" xfId="9185"/>
    <cellStyle name="Normal 25 10 2" xfId="9186"/>
    <cellStyle name="Normal 25 11" xfId="9187"/>
    <cellStyle name="Normal 25 11 2" xfId="9188"/>
    <cellStyle name="Normal 25 12" xfId="9189"/>
    <cellStyle name="Normal 25 13" xfId="9190"/>
    <cellStyle name="Normal 25 14" xfId="9191"/>
    <cellStyle name="Normal 25 2" xfId="9192"/>
    <cellStyle name="Normal 25 2 2" xfId="9193"/>
    <cellStyle name="Normal 25 3" xfId="9194"/>
    <cellStyle name="Normal 25 3 2" xfId="9195"/>
    <cellStyle name="Normal 25 4" xfId="9196"/>
    <cellStyle name="Normal 25 4 2" xfId="9197"/>
    <cellStyle name="Normal 25 5" xfId="9198"/>
    <cellStyle name="Normal 25 5 2" xfId="9199"/>
    <cellStyle name="Normal 25 6" xfId="9200"/>
    <cellStyle name="Normal 25 6 2" xfId="9201"/>
    <cellStyle name="Normal 25 7" xfId="9202"/>
    <cellStyle name="Normal 25 7 2" xfId="9203"/>
    <cellStyle name="Normal 25 8" xfId="9204"/>
    <cellStyle name="Normal 25 8 2" xfId="9205"/>
    <cellStyle name="Normal 25 9" xfId="9206"/>
    <cellStyle name="Normal 25 9 2" xfId="9207"/>
    <cellStyle name="Normal 26" xfId="9208"/>
    <cellStyle name="Normal 26 2" xfId="9209"/>
    <cellStyle name="Normal 26 3" xfId="9210"/>
    <cellStyle name="Normal 26 4" xfId="9211"/>
    <cellStyle name="Normal 26 5" xfId="9212"/>
    <cellStyle name="Normal 26 6" xfId="9213"/>
    <cellStyle name="Normal 26 7" xfId="9214"/>
    <cellStyle name="Normal 26 8" xfId="9215"/>
    <cellStyle name="Normal 27" xfId="9216"/>
    <cellStyle name="Normal 27 10" xfId="9217"/>
    <cellStyle name="Normal 27 10 2" xfId="9218"/>
    <cellStyle name="Normal 27 11" xfId="9219"/>
    <cellStyle name="Normal 27 11 2" xfId="9220"/>
    <cellStyle name="Normal 27 12" xfId="9221"/>
    <cellStyle name="Normal 27 2" xfId="9222"/>
    <cellStyle name="Normal 27 2 2" xfId="9223"/>
    <cellStyle name="Normal 27 3" xfId="9224"/>
    <cellStyle name="Normal 27 3 2" xfId="9225"/>
    <cellStyle name="Normal 27 4" xfId="9226"/>
    <cellStyle name="Normal 27 4 2" xfId="9227"/>
    <cellStyle name="Normal 27 5" xfId="9228"/>
    <cellStyle name="Normal 27 5 2" xfId="9229"/>
    <cellStyle name="Normal 27 6" xfId="9230"/>
    <cellStyle name="Normal 27 6 2" xfId="9231"/>
    <cellStyle name="Normal 27 7" xfId="9232"/>
    <cellStyle name="Normal 27 7 2" xfId="9233"/>
    <cellStyle name="Normal 27 8" xfId="9234"/>
    <cellStyle name="Normal 27 8 2" xfId="9235"/>
    <cellStyle name="Normal 27 9" xfId="9236"/>
    <cellStyle name="Normal 27 9 2" xfId="9237"/>
    <cellStyle name="Normal 28" xfId="9238"/>
    <cellStyle name="Normal 28 10" xfId="9239"/>
    <cellStyle name="Normal 28 10 2" xfId="9240"/>
    <cellStyle name="Normal 28 11" xfId="9241"/>
    <cellStyle name="Normal 28 11 2" xfId="9242"/>
    <cellStyle name="Normal 28 12" xfId="9243"/>
    <cellStyle name="Normal 28 2" xfId="9244"/>
    <cellStyle name="Normal 28 2 2" xfId="9245"/>
    <cellStyle name="Normal 28 2 2 2" xfId="9246"/>
    <cellStyle name="Normal 28 2 2 2 2" xfId="9247"/>
    <cellStyle name="Normal 28 2 2 3" xfId="9248"/>
    <cellStyle name="Normal 28 2 3" xfId="9249"/>
    <cellStyle name="Normal 28 2 3 2" xfId="9250"/>
    <cellStyle name="Normal 28 2 3 2 2" xfId="9251"/>
    <cellStyle name="Normal 28 2 3 3" xfId="9252"/>
    <cellStyle name="Normal 28 2 4" xfId="9253"/>
    <cellStyle name="Normal 28 2 4 2" xfId="9254"/>
    <cellStyle name="Normal 28 2 4 2 2" xfId="9255"/>
    <cellStyle name="Normal 28 2 4 3" xfId="9256"/>
    <cellStyle name="Normal 28 2 5" xfId="9257"/>
    <cellStyle name="Normal 28 2 5 2" xfId="9258"/>
    <cellStyle name="Normal 28 2 6" xfId="9259"/>
    <cellStyle name="Normal 28 3" xfId="9260"/>
    <cellStyle name="Normal 28 3 2" xfId="9261"/>
    <cellStyle name="Normal 28 3 2 2" xfId="9262"/>
    <cellStyle name="Normal 28 3 3" xfId="9263"/>
    <cellStyle name="Normal 28 4" xfId="9264"/>
    <cellStyle name="Normal 28 4 2" xfId="9265"/>
    <cellStyle name="Normal 28 4 2 2" xfId="9266"/>
    <cellStyle name="Normal 28 4 3" xfId="9267"/>
    <cellStyle name="Normal 28 5" xfId="9268"/>
    <cellStyle name="Normal 28 5 2" xfId="9269"/>
    <cellStyle name="Normal 28 5 2 2" xfId="9270"/>
    <cellStyle name="Normal 28 5 3" xfId="9271"/>
    <cellStyle name="Normal 28 6" xfId="9272"/>
    <cellStyle name="Normal 28 6 2" xfId="9273"/>
    <cellStyle name="Normal 28 7" xfId="9274"/>
    <cellStyle name="Normal 28 7 2" xfId="9275"/>
    <cellStyle name="Normal 28 8" xfId="9276"/>
    <cellStyle name="Normal 28 8 2" xfId="9277"/>
    <cellStyle name="Normal 28 9" xfId="9278"/>
    <cellStyle name="Normal 28 9 2" xfId="9279"/>
    <cellStyle name="Normal 29" xfId="9280"/>
    <cellStyle name="Normal 29 2" xfId="9281"/>
    <cellStyle name="Normal 3" xfId="9282"/>
    <cellStyle name="Normal 3 10" xfId="9283"/>
    <cellStyle name="Normal 3 10 10" xfId="9284"/>
    <cellStyle name="Normal 3 10 11" xfId="9285"/>
    <cellStyle name="Normal 3 10 12" xfId="9286"/>
    <cellStyle name="Normal 3 10 13" xfId="9287"/>
    <cellStyle name="Normal 3 10 14" xfId="9288"/>
    <cellStyle name="Normal 3 10 15" xfId="9289"/>
    <cellStyle name="Normal 3 10 16" xfId="9290"/>
    <cellStyle name="Normal 3 10 17" xfId="9291"/>
    <cellStyle name="Normal 3 10 18" xfId="9292"/>
    <cellStyle name="Normal 3 10 2" xfId="9293"/>
    <cellStyle name="Normal 3 10 2 2" xfId="9294"/>
    <cellStyle name="Normal 3 10 3" xfId="9295"/>
    <cellStyle name="Normal 3 10 3 2" xfId="9296"/>
    <cellStyle name="Normal 3 10 4" xfId="9297"/>
    <cellStyle name="Normal 3 10 5" xfId="9298"/>
    <cellStyle name="Normal 3 10 6" xfId="9299"/>
    <cellStyle name="Normal 3 10 7" xfId="9300"/>
    <cellStyle name="Normal 3 10 8" xfId="9301"/>
    <cellStyle name="Normal 3 10 9" xfId="9302"/>
    <cellStyle name="Normal 3 11" xfId="9303"/>
    <cellStyle name="Normal 3 11 10" xfId="9304"/>
    <cellStyle name="Normal 3 11 11" xfId="9305"/>
    <cellStyle name="Normal 3 11 12" xfId="9306"/>
    <cellStyle name="Normal 3 11 13" xfId="9307"/>
    <cellStyle name="Normal 3 11 14" xfId="9308"/>
    <cellStyle name="Normal 3 11 15" xfId="9309"/>
    <cellStyle name="Normal 3 11 16" xfId="9310"/>
    <cellStyle name="Normal 3 11 17" xfId="9311"/>
    <cellStyle name="Normal 3 11 18" xfId="9312"/>
    <cellStyle name="Normal 3 11 2" xfId="9313"/>
    <cellStyle name="Normal 3 11 3" xfId="9314"/>
    <cellStyle name="Normal 3 11 4" xfId="9315"/>
    <cellStyle name="Normal 3 11 5" xfId="9316"/>
    <cellStyle name="Normal 3 11 6" xfId="9317"/>
    <cellStyle name="Normal 3 11 7" xfId="9318"/>
    <cellStyle name="Normal 3 11 8" xfId="9319"/>
    <cellStyle name="Normal 3 11 9" xfId="9320"/>
    <cellStyle name="Normal 3 12" xfId="9321"/>
    <cellStyle name="Normal 3 12 10" xfId="9322"/>
    <cellStyle name="Normal 3 12 11" xfId="9323"/>
    <cellStyle name="Normal 3 12 12" xfId="9324"/>
    <cellStyle name="Normal 3 12 13" xfId="9325"/>
    <cellStyle name="Normal 3 12 14" xfId="9326"/>
    <cellStyle name="Normal 3 12 15" xfId="9327"/>
    <cellStyle name="Normal 3 12 16" xfId="9328"/>
    <cellStyle name="Normal 3 12 17" xfId="9329"/>
    <cellStyle name="Normal 3 12 18" xfId="9330"/>
    <cellStyle name="Normal 3 12 2" xfId="9331"/>
    <cellStyle name="Normal 3 12 3" xfId="9332"/>
    <cellStyle name="Normal 3 12 4" xfId="9333"/>
    <cellStyle name="Normal 3 12 5" xfId="9334"/>
    <cellStyle name="Normal 3 12 6" xfId="9335"/>
    <cellStyle name="Normal 3 12 7" xfId="9336"/>
    <cellStyle name="Normal 3 12 8" xfId="9337"/>
    <cellStyle name="Normal 3 12 9" xfId="9338"/>
    <cellStyle name="Normal 3 13" xfId="9339"/>
    <cellStyle name="Normal 3 13 10" xfId="9340"/>
    <cellStyle name="Normal 3 13 11" xfId="9341"/>
    <cellStyle name="Normal 3 13 12" xfId="9342"/>
    <cellStyle name="Normal 3 13 13" xfId="9343"/>
    <cellStyle name="Normal 3 13 14" xfId="9344"/>
    <cellStyle name="Normal 3 13 15" xfId="9345"/>
    <cellStyle name="Normal 3 13 16" xfId="9346"/>
    <cellStyle name="Normal 3 13 17" xfId="9347"/>
    <cellStyle name="Normal 3 13 18" xfId="9348"/>
    <cellStyle name="Normal 3 13 2" xfId="9349"/>
    <cellStyle name="Normal 3 13 3" xfId="9350"/>
    <cellStyle name="Normal 3 13 4" xfId="9351"/>
    <cellStyle name="Normal 3 13 5" xfId="9352"/>
    <cellStyle name="Normal 3 13 6" xfId="9353"/>
    <cellStyle name="Normal 3 13 7" xfId="9354"/>
    <cellStyle name="Normal 3 13 8" xfId="9355"/>
    <cellStyle name="Normal 3 13 9" xfId="9356"/>
    <cellStyle name="Normal 3 14" xfId="9357"/>
    <cellStyle name="Normal 3 14 10" xfId="9358"/>
    <cellStyle name="Normal 3 14 11" xfId="9359"/>
    <cellStyle name="Normal 3 14 12" xfId="9360"/>
    <cellStyle name="Normal 3 14 13" xfId="9361"/>
    <cellStyle name="Normal 3 14 14" xfId="9362"/>
    <cellStyle name="Normal 3 14 15" xfId="9363"/>
    <cellStyle name="Normal 3 14 16" xfId="9364"/>
    <cellStyle name="Normal 3 14 17" xfId="9365"/>
    <cellStyle name="Normal 3 14 18" xfId="9366"/>
    <cellStyle name="Normal 3 14 2" xfId="9367"/>
    <cellStyle name="Normal 3 14 3" xfId="9368"/>
    <cellStyle name="Normal 3 14 4" xfId="9369"/>
    <cellStyle name="Normal 3 14 5" xfId="9370"/>
    <cellStyle name="Normal 3 14 6" xfId="9371"/>
    <cellStyle name="Normal 3 14 7" xfId="9372"/>
    <cellStyle name="Normal 3 14 8" xfId="9373"/>
    <cellStyle name="Normal 3 14 9" xfId="9374"/>
    <cellStyle name="Normal 3 15" xfId="9375"/>
    <cellStyle name="Normal 3 15 10" xfId="9376"/>
    <cellStyle name="Normal 3 15 11" xfId="9377"/>
    <cellStyle name="Normal 3 15 12" xfId="9378"/>
    <cellStyle name="Normal 3 15 13" xfId="9379"/>
    <cellStyle name="Normal 3 15 14" xfId="9380"/>
    <cellStyle name="Normal 3 15 15" xfId="9381"/>
    <cellStyle name="Normal 3 15 16" xfId="9382"/>
    <cellStyle name="Normal 3 15 17" xfId="9383"/>
    <cellStyle name="Normal 3 15 18" xfId="9384"/>
    <cellStyle name="Normal 3 15 2" xfId="9385"/>
    <cellStyle name="Normal 3 15 3" xfId="9386"/>
    <cellStyle name="Normal 3 15 4" xfId="9387"/>
    <cellStyle name="Normal 3 15 5" xfId="9388"/>
    <cellStyle name="Normal 3 15 6" xfId="9389"/>
    <cellStyle name="Normal 3 15 7" xfId="9390"/>
    <cellStyle name="Normal 3 15 8" xfId="9391"/>
    <cellStyle name="Normal 3 15 9" xfId="9392"/>
    <cellStyle name="Normal 3 16" xfId="9393"/>
    <cellStyle name="Normal 3 16 10" xfId="9394"/>
    <cellStyle name="Normal 3 16 11" xfId="9395"/>
    <cellStyle name="Normal 3 16 12" xfId="9396"/>
    <cellStyle name="Normal 3 16 13" xfId="9397"/>
    <cellStyle name="Normal 3 16 14" xfId="9398"/>
    <cellStyle name="Normal 3 16 15" xfId="9399"/>
    <cellStyle name="Normal 3 16 16" xfId="9400"/>
    <cellStyle name="Normal 3 16 17" xfId="9401"/>
    <cellStyle name="Normal 3 16 18" xfId="9402"/>
    <cellStyle name="Normal 3 16 2" xfId="9403"/>
    <cellStyle name="Normal 3 16 3" xfId="9404"/>
    <cellStyle name="Normal 3 16 4" xfId="9405"/>
    <cellStyle name="Normal 3 16 5" xfId="9406"/>
    <cellStyle name="Normal 3 16 6" xfId="9407"/>
    <cellStyle name="Normal 3 16 7" xfId="9408"/>
    <cellStyle name="Normal 3 16 8" xfId="9409"/>
    <cellStyle name="Normal 3 16 9" xfId="9410"/>
    <cellStyle name="Normal 3 17" xfId="9411"/>
    <cellStyle name="Normal 3 17 10" xfId="9412"/>
    <cellStyle name="Normal 3 17 11" xfId="9413"/>
    <cellStyle name="Normal 3 17 12" xfId="9414"/>
    <cellStyle name="Normal 3 17 13" xfId="9415"/>
    <cellStyle name="Normal 3 17 14" xfId="9416"/>
    <cellStyle name="Normal 3 17 15" xfId="9417"/>
    <cellStyle name="Normal 3 17 16" xfId="9418"/>
    <cellStyle name="Normal 3 17 17" xfId="9419"/>
    <cellStyle name="Normal 3 17 18" xfId="9420"/>
    <cellStyle name="Normal 3 17 2" xfId="9421"/>
    <cellStyle name="Normal 3 17 3" xfId="9422"/>
    <cellStyle name="Normal 3 17 4" xfId="9423"/>
    <cellStyle name="Normal 3 17 5" xfId="9424"/>
    <cellStyle name="Normal 3 17 6" xfId="9425"/>
    <cellStyle name="Normal 3 17 7" xfId="9426"/>
    <cellStyle name="Normal 3 17 8" xfId="9427"/>
    <cellStyle name="Normal 3 17 9" xfId="9428"/>
    <cellStyle name="Normal 3 18" xfId="9429"/>
    <cellStyle name="Normal 3 18 10" xfId="9430"/>
    <cellStyle name="Normal 3 18 11" xfId="9431"/>
    <cellStyle name="Normal 3 18 12" xfId="9432"/>
    <cellStyle name="Normal 3 18 13" xfId="9433"/>
    <cellStyle name="Normal 3 18 14" xfId="9434"/>
    <cellStyle name="Normal 3 18 15" xfId="9435"/>
    <cellStyle name="Normal 3 18 16" xfId="9436"/>
    <cellStyle name="Normal 3 18 17" xfId="9437"/>
    <cellStyle name="Normal 3 18 18" xfId="9438"/>
    <cellStyle name="Normal 3 18 2" xfId="9439"/>
    <cellStyle name="Normal 3 18 3" xfId="9440"/>
    <cellStyle name="Normal 3 18 4" xfId="9441"/>
    <cellStyle name="Normal 3 18 5" xfId="9442"/>
    <cellStyle name="Normal 3 18 6" xfId="9443"/>
    <cellStyle name="Normal 3 18 7" xfId="9444"/>
    <cellStyle name="Normal 3 18 8" xfId="9445"/>
    <cellStyle name="Normal 3 18 9" xfId="9446"/>
    <cellStyle name="Normal 3 19" xfId="9447"/>
    <cellStyle name="Normal 3 19 10" xfId="9448"/>
    <cellStyle name="Normal 3 19 11" xfId="9449"/>
    <cellStyle name="Normal 3 19 12" xfId="9450"/>
    <cellStyle name="Normal 3 19 13" xfId="9451"/>
    <cellStyle name="Normal 3 19 14" xfId="9452"/>
    <cellStyle name="Normal 3 19 15" xfId="9453"/>
    <cellStyle name="Normal 3 19 16" xfId="9454"/>
    <cellStyle name="Normal 3 19 17" xfId="9455"/>
    <cellStyle name="Normal 3 19 18" xfId="9456"/>
    <cellStyle name="Normal 3 19 2" xfId="9457"/>
    <cellStyle name="Normal 3 19 3" xfId="9458"/>
    <cellStyle name="Normal 3 19 4" xfId="9459"/>
    <cellStyle name="Normal 3 19 5" xfId="9460"/>
    <cellStyle name="Normal 3 19 6" xfId="9461"/>
    <cellStyle name="Normal 3 19 7" xfId="9462"/>
    <cellStyle name="Normal 3 19 8" xfId="9463"/>
    <cellStyle name="Normal 3 19 9" xfId="9464"/>
    <cellStyle name="Normal 3 2" xfId="9465"/>
    <cellStyle name="Normal 3 2 10" xfId="9466"/>
    <cellStyle name="Normal 3 2 10 2" xfId="9467"/>
    <cellStyle name="Normal 3 2 11" xfId="9468"/>
    <cellStyle name="Normal 3 2 11 2" xfId="9469"/>
    <cellStyle name="Normal 3 2 12" xfId="9470"/>
    <cellStyle name="Normal 3 2 12 2" xfId="9471"/>
    <cellStyle name="Normal 3 2 13" xfId="9472"/>
    <cellStyle name="Normal 3 2 13 2" xfId="9473"/>
    <cellStyle name="Normal 3 2 14" xfId="9474"/>
    <cellStyle name="Normal 3 2 14 2" xfId="9475"/>
    <cellStyle name="Normal 3 2 15" xfId="9476"/>
    <cellStyle name="Normal 3 2 15 2" xfId="9477"/>
    <cellStyle name="Normal 3 2 16" xfId="9478"/>
    <cellStyle name="Normal 3 2 16 2" xfId="9479"/>
    <cellStyle name="Normal 3 2 17" xfId="9480"/>
    <cellStyle name="Normal 3 2 17 2" xfId="9481"/>
    <cellStyle name="Normal 3 2 18" xfId="9482"/>
    <cellStyle name="Normal 3 2 18 2" xfId="9483"/>
    <cellStyle name="Normal 3 2 19" xfId="9484"/>
    <cellStyle name="Normal 3 2 19 2" xfId="9485"/>
    <cellStyle name="Normal 3 2 2" xfId="9486"/>
    <cellStyle name="Normal 3 2 2 2" xfId="9487"/>
    <cellStyle name="Normal 3 2 2 2 2" xfId="9488"/>
    <cellStyle name="Normal 3 2 2 2 2 2" xfId="9489"/>
    <cellStyle name="Normal 3 2 2 2 2 3" xfId="9490"/>
    <cellStyle name="Normal 3 2 2 2 3" xfId="9491"/>
    <cellStyle name="Normal 3 2 2 2 4" xfId="9492"/>
    <cellStyle name="Normal 3 2 2 2_【ＡＩＳ】5月度営業報告書(更新版)20110527" xfId="9493"/>
    <cellStyle name="Normal 3 2 2 3" xfId="9494"/>
    <cellStyle name="Normal 3 2 2 4" xfId="9495"/>
    <cellStyle name="Normal 3 2 2 5" xfId="9496"/>
    <cellStyle name="Normal 3 2 2 6" xfId="9497"/>
    <cellStyle name="Normal 3 2 2_【ＡＩＳ】5月度営業報告書(更新版)20110527" xfId="9498"/>
    <cellStyle name="Normal 3 2 20" xfId="9499"/>
    <cellStyle name="Normal 3 2 20 2" xfId="9500"/>
    <cellStyle name="Normal 3 2 21" xfId="9501"/>
    <cellStyle name="Normal 3 2 21 2" xfId="9502"/>
    <cellStyle name="Normal 3 2 22" xfId="9503"/>
    <cellStyle name="Normal 3 2 22 2" xfId="9504"/>
    <cellStyle name="Normal 3 2 23" xfId="9505"/>
    <cellStyle name="Normal 3 2 23 2" xfId="9506"/>
    <cellStyle name="Normal 3 2 24" xfId="9507"/>
    <cellStyle name="Normal 3 2 24 2" xfId="9508"/>
    <cellStyle name="Normal 3 2 25" xfId="9509"/>
    <cellStyle name="Normal 3 2 25 2" xfId="9510"/>
    <cellStyle name="Normal 3 2 26" xfId="9511"/>
    <cellStyle name="Normal 3 2 26 2" xfId="9512"/>
    <cellStyle name="Normal 3 2 27" xfId="9513"/>
    <cellStyle name="Normal 3 2 27 2" xfId="9514"/>
    <cellStyle name="Normal 3 2 28" xfId="9515"/>
    <cellStyle name="Normal 3 2 28 2" xfId="9516"/>
    <cellStyle name="Normal 3 2 29" xfId="9517"/>
    <cellStyle name="Normal 3 2 29 2" xfId="9518"/>
    <cellStyle name="Normal 3 2 3" xfId="9519"/>
    <cellStyle name="Normal 3 2 3 2" xfId="9520"/>
    <cellStyle name="Normal 3 2 30" xfId="9521"/>
    <cellStyle name="Normal 3 2 30 2" xfId="9522"/>
    <cellStyle name="Normal 3 2 31" xfId="9523"/>
    <cellStyle name="Normal 3 2 31 2" xfId="9524"/>
    <cellStyle name="Normal 3 2 32" xfId="9525"/>
    <cellStyle name="Normal 3 2 32 2" xfId="9526"/>
    <cellStyle name="Normal 3 2 33" xfId="9527"/>
    <cellStyle name="Normal 3 2 33 2" xfId="9528"/>
    <cellStyle name="Normal 3 2 34" xfId="9529"/>
    <cellStyle name="Normal 3 2 34 2" xfId="9530"/>
    <cellStyle name="Normal 3 2 35" xfId="9531"/>
    <cellStyle name="Normal 3 2 35 2" xfId="9532"/>
    <cellStyle name="Normal 3 2 36" xfId="9533"/>
    <cellStyle name="Normal 3 2 36 2" xfId="9534"/>
    <cellStyle name="Normal 3 2 37" xfId="9535"/>
    <cellStyle name="Normal 3 2 37 2" xfId="9536"/>
    <cellStyle name="Normal 3 2 38" xfId="9537"/>
    <cellStyle name="Normal 3 2 4" xfId="9538"/>
    <cellStyle name="Normal 3 2 4 2" xfId="9539"/>
    <cellStyle name="Normal 3 2 5" xfId="9540"/>
    <cellStyle name="Normal 3 2 5 2" xfId="9541"/>
    <cellStyle name="Normal 3 2 6" xfId="9542"/>
    <cellStyle name="Normal 3 2 6 2" xfId="9543"/>
    <cellStyle name="Normal 3 2 7" xfId="9544"/>
    <cellStyle name="Normal 3 2 7 2" xfId="9545"/>
    <cellStyle name="Normal 3 2 8" xfId="9546"/>
    <cellStyle name="Normal 3 2 8 2" xfId="9547"/>
    <cellStyle name="Normal 3 2 9" xfId="9548"/>
    <cellStyle name="Normal 3 2 9 2" xfId="9549"/>
    <cellStyle name="Normal 3 2_【ＡＩＳ】5月度営業報告書(更新版)20110527" xfId="9550"/>
    <cellStyle name="Normal 3 20" xfId="9551"/>
    <cellStyle name="Normal 3 20 10" xfId="9552"/>
    <cellStyle name="Normal 3 20 11" xfId="9553"/>
    <cellStyle name="Normal 3 20 12" xfId="9554"/>
    <cellStyle name="Normal 3 20 13" xfId="9555"/>
    <cellStyle name="Normal 3 20 14" xfId="9556"/>
    <cellStyle name="Normal 3 20 15" xfId="9557"/>
    <cellStyle name="Normal 3 20 16" xfId="9558"/>
    <cellStyle name="Normal 3 20 17" xfId="9559"/>
    <cellStyle name="Normal 3 20 18" xfId="9560"/>
    <cellStyle name="Normal 3 20 2" xfId="9561"/>
    <cellStyle name="Normal 3 20 3" xfId="9562"/>
    <cellStyle name="Normal 3 20 4" xfId="9563"/>
    <cellStyle name="Normal 3 20 5" xfId="9564"/>
    <cellStyle name="Normal 3 20 6" xfId="9565"/>
    <cellStyle name="Normal 3 20 7" xfId="9566"/>
    <cellStyle name="Normal 3 20 8" xfId="9567"/>
    <cellStyle name="Normal 3 20 9" xfId="9568"/>
    <cellStyle name="Normal 3 21" xfId="9569"/>
    <cellStyle name="Normal 3 21 10" xfId="9570"/>
    <cellStyle name="Normal 3 21 11" xfId="9571"/>
    <cellStyle name="Normal 3 21 12" xfId="9572"/>
    <cellStyle name="Normal 3 21 13" xfId="9573"/>
    <cellStyle name="Normal 3 21 14" xfId="9574"/>
    <cellStyle name="Normal 3 21 15" xfId="9575"/>
    <cellStyle name="Normal 3 21 16" xfId="9576"/>
    <cellStyle name="Normal 3 21 17" xfId="9577"/>
    <cellStyle name="Normal 3 21 18" xfId="9578"/>
    <cellStyle name="Normal 3 21 2" xfId="9579"/>
    <cellStyle name="Normal 3 21 3" xfId="9580"/>
    <cellStyle name="Normal 3 21 4" xfId="9581"/>
    <cellStyle name="Normal 3 21 5" xfId="9582"/>
    <cellStyle name="Normal 3 21 6" xfId="9583"/>
    <cellStyle name="Normal 3 21 7" xfId="9584"/>
    <cellStyle name="Normal 3 21 8" xfId="9585"/>
    <cellStyle name="Normal 3 21 9" xfId="9586"/>
    <cellStyle name="Normal 3 22" xfId="9587"/>
    <cellStyle name="Normal 3 22 10" xfId="9588"/>
    <cellStyle name="Normal 3 22 10 2" xfId="9589"/>
    <cellStyle name="Normal 3 22 11" xfId="9590"/>
    <cellStyle name="Normal 3 22 11 2" xfId="9591"/>
    <cellStyle name="Normal 3 22 12" xfId="9592"/>
    <cellStyle name="Normal 3 22 12 2" xfId="9593"/>
    <cellStyle name="Normal 3 22 13" xfId="9594"/>
    <cellStyle name="Normal 3 22 13 2" xfId="9595"/>
    <cellStyle name="Normal 3 22 14" xfId="9596"/>
    <cellStyle name="Normal 3 22 14 2" xfId="9597"/>
    <cellStyle name="Normal 3 22 15" xfId="9598"/>
    <cellStyle name="Normal 3 22 15 2" xfId="9599"/>
    <cellStyle name="Normal 3 22 16" xfId="9600"/>
    <cellStyle name="Normal 3 22 16 2" xfId="9601"/>
    <cellStyle name="Normal 3 22 17" xfId="9602"/>
    <cellStyle name="Normal 3 22 17 2" xfId="9603"/>
    <cellStyle name="Normal 3 22 18" xfId="9604"/>
    <cellStyle name="Normal 3 22 18 2" xfId="9605"/>
    <cellStyle name="Normal 3 22 19" xfId="9606"/>
    <cellStyle name="Normal 3 22 19 2" xfId="9607"/>
    <cellStyle name="Normal 3 22 2" xfId="9608"/>
    <cellStyle name="Normal 3 22 2 2" xfId="9609"/>
    <cellStyle name="Normal 3 22 20" xfId="9610"/>
    <cellStyle name="Normal 3 22 20 2" xfId="9611"/>
    <cellStyle name="Normal 3 22 21" xfId="9612"/>
    <cellStyle name="Normal 3 22 21 2" xfId="9613"/>
    <cellStyle name="Normal 3 22 22" xfId="9614"/>
    <cellStyle name="Normal 3 22 22 2" xfId="9615"/>
    <cellStyle name="Normal 3 22 23" xfId="9616"/>
    <cellStyle name="Normal 3 22 23 2" xfId="9617"/>
    <cellStyle name="Normal 3 22 24" xfId="9618"/>
    <cellStyle name="Normal 3 22 24 2" xfId="9619"/>
    <cellStyle name="Normal 3 22 25" xfId="9620"/>
    <cellStyle name="Normal 3 22 25 2" xfId="9621"/>
    <cellStyle name="Normal 3 22 3" xfId="9622"/>
    <cellStyle name="Normal 3 22 3 2" xfId="9623"/>
    <cellStyle name="Normal 3 22 4" xfId="9624"/>
    <cellStyle name="Normal 3 22 4 2" xfId="9625"/>
    <cellStyle name="Normal 3 22 5" xfId="9626"/>
    <cellStyle name="Normal 3 22 5 2" xfId="9627"/>
    <cellStyle name="Normal 3 22 6" xfId="9628"/>
    <cellStyle name="Normal 3 22 6 2" xfId="9629"/>
    <cellStyle name="Normal 3 22 7" xfId="9630"/>
    <cellStyle name="Normal 3 22 7 2" xfId="9631"/>
    <cellStyle name="Normal 3 22 8" xfId="9632"/>
    <cellStyle name="Normal 3 22 8 2" xfId="9633"/>
    <cellStyle name="Normal 3 22 9" xfId="9634"/>
    <cellStyle name="Normal 3 22 9 2" xfId="9635"/>
    <cellStyle name="Normal 3 23" xfId="9636"/>
    <cellStyle name="Normal 3 23 10" xfId="9637"/>
    <cellStyle name="Normal 3 23 10 2" xfId="9638"/>
    <cellStyle name="Normal 3 23 11" xfId="9639"/>
    <cellStyle name="Normal 3 23 11 2" xfId="9640"/>
    <cellStyle name="Normal 3 23 12" xfId="9641"/>
    <cellStyle name="Normal 3 23 12 2" xfId="9642"/>
    <cellStyle name="Normal 3 23 13" xfId="9643"/>
    <cellStyle name="Normal 3 23 13 2" xfId="9644"/>
    <cellStyle name="Normal 3 23 14" xfId="9645"/>
    <cellStyle name="Normal 3 23 14 2" xfId="9646"/>
    <cellStyle name="Normal 3 23 15" xfId="9647"/>
    <cellStyle name="Normal 3 23 15 2" xfId="9648"/>
    <cellStyle name="Normal 3 23 16" xfId="9649"/>
    <cellStyle name="Normal 3 23 16 2" xfId="9650"/>
    <cellStyle name="Normal 3 23 17" xfId="9651"/>
    <cellStyle name="Normal 3 23 17 2" xfId="9652"/>
    <cellStyle name="Normal 3 23 18" xfId="9653"/>
    <cellStyle name="Normal 3 23 18 2" xfId="9654"/>
    <cellStyle name="Normal 3 23 19" xfId="9655"/>
    <cellStyle name="Normal 3 23 19 2" xfId="9656"/>
    <cellStyle name="Normal 3 23 2" xfId="9657"/>
    <cellStyle name="Normal 3 23 2 2" xfId="9658"/>
    <cellStyle name="Normal 3 23 20" xfId="9659"/>
    <cellStyle name="Normal 3 23 20 2" xfId="9660"/>
    <cellStyle name="Normal 3 23 21" xfId="9661"/>
    <cellStyle name="Normal 3 23 21 2" xfId="9662"/>
    <cellStyle name="Normal 3 23 22" xfId="9663"/>
    <cellStyle name="Normal 3 23 22 2" xfId="9664"/>
    <cellStyle name="Normal 3 23 23" xfId="9665"/>
    <cellStyle name="Normal 3 23 23 2" xfId="9666"/>
    <cellStyle name="Normal 3 23 24" xfId="9667"/>
    <cellStyle name="Normal 3 23 24 2" xfId="9668"/>
    <cellStyle name="Normal 3 23 25" xfId="9669"/>
    <cellStyle name="Normal 3 23 25 2" xfId="9670"/>
    <cellStyle name="Normal 3 23 3" xfId="9671"/>
    <cellStyle name="Normal 3 23 3 2" xfId="9672"/>
    <cellStyle name="Normal 3 23 4" xfId="9673"/>
    <cellStyle name="Normal 3 23 4 2" xfId="9674"/>
    <cellStyle name="Normal 3 23 5" xfId="9675"/>
    <cellStyle name="Normal 3 23 5 2" xfId="9676"/>
    <cellStyle name="Normal 3 23 6" xfId="9677"/>
    <cellStyle name="Normal 3 23 6 2" xfId="9678"/>
    <cellStyle name="Normal 3 23 7" xfId="9679"/>
    <cellStyle name="Normal 3 23 7 2" xfId="9680"/>
    <cellStyle name="Normal 3 23 8" xfId="9681"/>
    <cellStyle name="Normal 3 23 8 2" xfId="9682"/>
    <cellStyle name="Normal 3 23 9" xfId="9683"/>
    <cellStyle name="Normal 3 23 9 2" xfId="9684"/>
    <cellStyle name="Normal 3 24" xfId="9685"/>
    <cellStyle name="Normal 3 24 10" xfId="9686"/>
    <cellStyle name="Normal 3 24 11" xfId="9687"/>
    <cellStyle name="Normal 3 24 12" xfId="9688"/>
    <cellStyle name="Normal 3 24 13" xfId="9689"/>
    <cellStyle name="Normal 3 24 14" xfId="9690"/>
    <cellStyle name="Normal 3 24 15" xfId="9691"/>
    <cellStyle name="Normal 3 24 16" xfId="9692"/>
    <cellStyle name="Normal 3 24 17" xfId="9693"/>
    <cellStyle name="Normal 3 24 18" xfId="9694"/>
    <cellStyle name="Normal 3 24 2" xfId="9695"/>
    <cellStyle name="Normal 3 24 3" xfId="9696"/>
    <cellStyle name="Normal 3 24 4" xfId="9697"/>
    <cellStyle name="Normal 3 24 5" xfId="9698"/>
    <cellStyle name="Normal 3 24 6" xfId="9699"/>
    <cellStyle name="Normal 3 24 7" xfId="9700"/>
    <cellStyle name="Normal 3 24 8" xfId="9701"/>
    <cellStyle name="Normal 3 24 9" xfId="9702"/>
    <cellStyle name="Normal 3 25" xfId="9703"/>
    <cellStyle name="Normal 3 25 10" xfId="9704"/>
    <cellStyle name="Normal 3 25 11" xfId="9705"/>
    <cellStyle name="Normal 3 25 12" xfId="9706"/>
    <cellStyle name="Normal 3 25 13" xfId="9707"/>
    <cellStyle name="Normal 3 25 14" xfId="9708"/>
    <cellStyle name="Normal 3 25 15" xfId="9709"/>
    <cellStyle name="Normal 3 25 16" xfId="9710"/>
    <cellStyle name="Normal 3 25 17" xfId="9711"/>
    <cellStyle name="Normal 3 25 18" xfId="9712"/>
    <cellStyle name="Normal 3 25 2" xfId="9713"/>
    <cellStyle name="Normal 3 25 3" xfId="9714"/>
    <cellStyle name="Normal 3 25 4" xfId="9715"/>
    <cellStyle name="Normal 3 25 5" xfId="9716"/>
    <cellStyle name="Normal 3 25 6" xfId="9717"/>
    <cellStyle name="Normal 3 25 7" xfId="9718"/>
    <cellStyle name="Normal 3 25 8" xfId="9719"/>
    <cellStyle name="Normal 3 25 9" xfId="9720"/>
    <cellStyle name="Normal 3 26" xfId="9721"/>
    <cellStyle name="Normal 3 26 10" xfId="9722"/>
    <cellStyle name="Normal 3 26 11" xfId="9723"/>
    <cellStyle name="Normal 3 26 12" xfId="9724"/>
    <cellStyle name="Normal 3 26 13" xfId="9725"/>
    <cellStyle name="Normal 3 26 14" xfId="9726"/>
    <cellStyle name="Normal 3 26 15" xfId="9727"/>
    <cellStyle name="Normal 3 26 16" xfId="9728"/>
    <cellStyle name="Normal 3 26 17" xfId="9729"/>
    <cellStyle name="Normal 3 26 18" xfId="9730"/>
    <cellStyle name="Normal 3 26 2" xfId="9731"/>
    <cellStyle name="Normal 3 26 3" xfId="9732"/>
    <cellStyle name="Normal 3 26 4" xfId="9733"/>
    <cellStyle name="Normal 3 26 5" xfId="9734"/>
    <cellStyle name="Normal 3 26 6" xfId="9735"/>
    <cellStyle name="Normal 3 26 7" xfId="9736"/>
    <cellStyle name="Normal 3 26 8" xfId="9737"/>
    <cellStyle name="Normal 3 26 9" xfId="9738"/>
    <cellStyle name="Normal 3 27" xfId="9739"/>
    <cellStyle name="Normal 3 27 10" xfId="9740"/>
    <cellStyle name="Normal 3 27 11" xfId="9741"/>
    <cellStyle name="Normal 3 27 12" xfId="9742"/>
    <cellStyle name="Normal 3 27 13" xfId="9743"/>
    <cellStyle name="Normal 3 27 14" xfId="9744"/>
    <cellStyle name="Normal 3 27 15" xfId="9745"/>
    <cellStyle name="Normal 3 27 16" xfId="9746"/>
    <cellStyle name="Normal 3 27 17" xfId="9747"/>
    <cellStyle name="Normal 3 27 18" xfId="9748"/>
    <cellStyle name="Normal 3 27 2" xfId="9749"/>
    <cellStyle name="Normal 3 27 3" xfId="9750"/>
    <cellStyle name="Normal 3 27 4" xfId="9751"/>
    <cellStyle name="Normal 3 27 5" xfId="9752"/>
    <cellStyle name="Normal 3 27 6" xfId="9753"/>
    <cellStyle name="Normal 3 27 7" xfId="9754"/>
    <cellStyle name="Normal 3 27 8" xfId="9755"/>
    <cellStyle name="Normal 3 27 9" xfId="9756"/>
    <cellStyle name="Normal 3 28" xfId="9757"/>
    <cellStyle name="Normal 3 28 10" xfId="9758"/>
    <cellStyle name="Normal 3 28 11" xfId="9759"/>
    <cellStyle name="Normal 3 28 12" xfId="9760"/>
    <cellStyle name="Normal 3 28 13" xfId="9761"/>
    <cellStyle name="Normal 3 28 14" xfId="9762"/>
    <cellStyle name="Normal 3 28 15" xfId="9763"/>
    <cellStyle name="Normal 3 28 16" xfId="9764"/>
    <cellStyle name="Normal 3 28 17" xfId="9765"/>
    <cellStyle name="Normal 3 28 18" xfId="9766"/>
    <cellStyle name="Normal 3 28 2" xfId="9767"/>
    <cellStyle name="Normal 3 28 3" xfId="9768"/>
    <cellStyle name="Normal 3 28 4" xfId="9769"/>
    <cellStyle name="Normal 3 28 5" xfId="9770"/>
    <cellStyle name="Normal 3 28 6" xfId="9771"/>
    <cellStyle name="Normal 3 28 7" xfId="9772"/>
    <cellStyle name="Normal 3 28 8" xfId="9773"/>
    <cellStyle name="Normal 3 28 9" xfId="9774"/>
    <cellStyle name="Normal 3 29" xfId="9775"/>
    <cellStyle name="Normal 3 29 10" xfId="9776"/>
    <cellStyle name="Normal 3 29 11" xfId="9777"/>
    <cellStyle name="Normal 3 29 12" xfId="9778"/>
    <cellStyle name="Normal 3 29 13" xfId="9779"/>
    <cellStyle name="Normal 3 29 14" xfId="9780"/>
    <cellStyle name="Normal 3 29 15" xfId="9781"/>
    <cellStyle name="Normal 3 29 16" xfId="9782"/>
    <cellStyle name="Normal 3 29 17" xfId="9783"/>
    <cellStyle name="Normal 3 29 18" xfId="9784"/>
    <cellStyle name="Normal 3 29 2" xfId="9785"/>
    <cellStyle name="Normal 3 29 3" xfId="9786"/>
    <cellStyle name="Normal 3 29 4" xfId="9787"/>
    <cellStyle name="Normal 3 29 5" xfId="9788"/>
    <cellStyle name="Normal 3 29 6" xfId="9789"/>
    <cellStyle name="Normal 3 29 7" xfId="9790"/>
    <cellStyle name="Normal 3 29 8" xfId="9791"/>
    <cellStyle name="Normal 3 29 9" xfId="9792"/>
    <cellStyle name="Normal 3 3" xfId="9793"/>
    <cellStyle name="Normal 3 3 10" xfId="9794"/>
    <cellStyle name="Normal 3 3 10 2" xfId="9795"/>
    <cellStyle name="Normal 3 3 11" xfId="9796"/>
    <cellStyle name="Normal 3 3 11 2" xfId="9797"/>
    <cellStyle name="Normal 3 3 12" xfId="9798"/>
    <cellStyle name="Normal 3 3 12 2" xfId="9799"/>
    <cellStyle name="Normal 3 3 13" xfId="9800"/>
    <cellStyle name="Normal 3 3 13 2" xfId="9801"/>
    <cellStyle name="Normal 3 3 14" xfId="9802"/>
    <cellStyle name="Normal 3 3 14 2" xfId="9803"/>
    <cellStyle name="Normal 3 3 15" xfId="9804"/>
    <cellStyle name="Normal 3 3 15 2" xfId="9805"/>
    <cellStyle name="Normal 3 3 16" xfId="9806"/>
    <cellStyle name="Normal 3 3 16 2" xfId="9807"/>
    <cellStyle name="Normal 3 3 17" xfId="9808"/>
    <cellStyle name="Normal 3 3 17 2" xfId="9809"/>
    <cellStyle name="Normal 3 3 18" xfId="9810"/>
    <cellStyle name="Normal 3 3 18 2" xfId="9811"/>
    <cellStyle name="Normal 3 3 19" xfId="9812"/>
    <cellStyle name="Normal 3 3 19 2" xfId="9813"/>
    <cellStyle name="Normal 3 3 2" xfId="9814"/>
    <cellStyle name="Normal 3 3 2 2" xfId="9815"/>
    <cellStyle name="Normal 3 3 20" xfId="9816"/>
    <cellStyle name="Normal 3 3 20 2" xfId="9817"/>
    <cellStyle name="Normal 3 3 21" xfId="9818"/>
    <cellStyle name="Normal 3 3 21 2" xfId="9819"/>
    <cellStyle name="Normal 3 3 22" xfId="9820"/>
    <cellStyle name="Normal 3 3 22 2" xfId="9821"/>
    <cellStyle name="Normal 3 3 23" xfId="9822"/>
    <cellStyle name="Normal 3 3 23 2" xfId="9823"/>
    <cellStyle name="Normal 3 3 24" xfId="9824"/>
    <cellStyle name="Normal 3 3 24 2" xfId="9825"/>
    <cellStyle name="Normal 3 3 25" xfId="9826"/>
    <cellStyle name="Normal 3 3 25 2" xfId="9827"/>
    <cellStyle name="Normal 3 3 26" xfId="9828"/>
    <cellStyle name="Normal 3 3 26 2" xfId="9829"/>
    <cellStyle name="Normal 3 3 27" xfId="9830"/>
    <cellStyle name="Normal 3 3 27 2" xfId="9831"/>
    <cellStyle name="Normal 3 3 28" xfId="9832"/>
    <cellStyle name="Normal 3 3 28 2" xfId="9833"/>
    <cellStyle name="Normal 3 3 29" xfId="9834"/>
    <cellStyle name="Normal 3 3 29 2" xfId="9835"/>
    <cellStyle name="Normal 3 3 3" xfId="9836"/>
    <cellStyle name="Normal 3 3 3 2" xfId="9837"/>
    <cellStyle name="Normal 3 3 30" xfId="9838"/>
    <cellStyle name="Normal 3 3 30 2" xfId="9839"/>
    <cellStyle name="Normal 3 3 31" xfId="9840"/>
    <cellStyle name="Normal 3 3 31 2" xfId="9841"/>
    <cellStyle name="Normal 3 3 32" xfId="9842"/>
    <cellStyle name="Normal 3 3 32 2" xfId="9843"/>
    <cellStyle name="Normal 3 3 33" xfId="9844"/>
    <cellStyle name="Normal 3 3 33 2" xfId="9845"/>
    <cellStyle name="Normal 3 3 34" xfId="9846"/>
    <cellStyle name="Normal 3 3 34 2" xfId="9847"/>
    <cellStyle name="Normal 3 3 35" xfId="9848"/>
    <cellStyle name="Normal 3 3 35 2" xfId="9849"/>
    <cellStyle name="Normal 3 3 36" xfId="9850"/>
    <cellStyle name="Normal 3 3 36 2" xfId="9851"/>
    <cellStyle name="Normal 3 3 37" xfId="9852"/>
    <cellStyle name="Normal 3 3 37 2" xfId="9853"/>
    <cellStyle name="Normal 3 3 4" xfId="9854"/>
    <cellStyle name="Normal 3 3 4 2" xfId="9855"/>
    <cellStyle name="Normal 3 3 5" xfId="9856"/>
    <cellStyle name="Normal 3 3 5 2" xfId="9857"/>
    <cellStyle name="Normal 3 3 6" xfId="9858"/>
    <cellStyle name="Normal 3 3 6 2" xfId="9859"/>
    <cellStyle name="Normal 3 3 7" xfId="9860"/>
    <cellStyle name="Normal 3 3 7 2" xfId="9861"/>
    <cellStyle name="Normal 3 3 8" xfId="9862"/>
    <cellStyle name="Normal 3 3 8 2" xfId="9863"/>
    <cellStyle name="Normal 3 3 9" xfId="9864"/>
    <cellStyle name="Normal 3 3 9 2" xfId="9865"/>
    <cellStyle name="Normal 3 30" xfId="9866"/>
    <cellStyle name="Normal 3 30 10" xfId="9867"/>
    <cellStyle name="Normal 3 30 11" xfId="9868"/>
    <cellStyle name="Normal 3 30 12" xfId="9869"/>
    <cellStyle name="Normal 3 30 13" xfId="9870"/>
    <cellStyle name="Normal 3 30 14" xfId="9871"/>
    <cellStyle name="Normal 3 30 15" xfId="9872"/>
    <cellStyle name="Normal 3 30 16" xfId="9873"/>
    <cellStyle name="Normal 3 30 17" xfId="9874"/>
    <cellStyle name="Normal 3 30 18" xfId="9875"/>
    <cellStyle name="Normal 3 30 2" xfId="9876"/>
    <cellStyle name="Normal 3 30 3" xfId="9877"/>
    <cellStyle name="Normal 3 30 4" xfId="9878"/>
    <cellStyle name="Normal 3 30 5" xfId="9879"/>
    <cellStyle name="Normal 3 30 6" xfId="9880"/>
    <cellStyle name="Normal 3 30 7" xfId="9881"/>
    <cellStyle name="Normal 3 30 8" xfId="9882"/>
    <cellStyle name="Normal 3 30 9" xfId="9883"/>
    <cellStyle name="Normal 3 31" xfId="9884"/>
    <cellStyle name="Normal 3 31 10" xfId="9885"/>
    <cellStyle name="Normal 3 31 11" xfId="9886"/>
    <cellStyle name="Normal 3 31 12" xfId="9887"/>
    <cellStyle name="Normal 3 31 13" xfId="9888"/>
    <cellStyle name="Normal 3 31 14" xfId="9889"/>
    <cellStyle name="Normal 3 31 15" xfId="9890"/>
    <cellStyle name="Normal 3 31 16" xfId="9891"/>
    <cellStyle name="Normal 3 31 17" xfId="9892"/>
    <cellStyle name="Normal 3 31 18" xfId="9893"/>
    <cellStyle name="Normal 3 31 2" xfId="9894"/>
    <cellStyle name="Normal 3 31 3" xfId="9895"/>
    <cellStyle name="Normal 3 31 4" xfId="9896"/>
    <cellStyle name="Normal 3 31 5" xfId="9897"/>
    <cellStyle name="Normal 3 31 6" xfId="9898"/>
    <cellStyle name="Normal 3 31 7" xfId="9899"/>
    <cellStyle name="Normal 3 31 8" xfId="9900"/>
    <cellStyle name="Normal 3 31 9" xfId="9901"/>
    <cellStyle name="Normal 3 32" xfId="9902"/>
    <cellStyle name="Normal 3 32 10" xfId="9903"/>
    <cellStyle name="Normal 3 32 11" xfId="9904"/>
    <cellStyle name="Normal 3 32 12" xfId="9905"/>
    <cellStyle name="Normal 3 32 13" xfId="9906"/>
    <cellStyle name="Normal 3 32 14" xfId="9907"/>
    <cellStyle name="Normal 3 32 15" xfId="9908"/>
    <cellStyle name="Normal 3 32 16" xfId="9909"/>
    <cellStyle name="Normal 3 32 17" xfId="9910"/>
    <cellStyle name="Normal 3 32 2" xfId="9911"/>
    <cellStyle name="Normal 3 32 2 2" xfId="9912"/>
    <cellStyle name="Normal 3 32 3" xfId="9913"/>
    <cellStyle name="Normal 3 32 3 2" xfId="9914"/>
    <cellStyle name="Normal 3 32 4" xfId="9915"/>
    <cellStyle name="Normal 3 32 4 2" xfId="9916"/>
    <cellStyle name="Normal 3 32 5" xfId="9917"/>
    <cellStyle name="Normal 3 32 5 2" xfId="9918"/>
    <cellStyle name="Normal 3 32 6" xfId="9919"/>
    <cellStyle name="Normal 3 32 6 2" xfId="9920"/>
    <cellStyle name="Normal 3 32 7" xfId="9921"/>
    <cellStyle name="Normal 3 32 7 2" xfId="9922"/>
    <cellStyle name="Normal 3 32 8" xfId="9923"/>
    <cellStyle name="Normal 3 32 8 2" xfId="9924"/>
    <cellStyle name="Normal 3 32 9" xfId="9925"/>
    <cellStyle name="Normal 3 32 9 2" xfId="9926"/>
    <cellStyle name="Normal 3 33" xfId="9927"/>
    <cellStyle name="Normal 3 33 10" xfId="9928"/>
    <cellStyle name="Normal 3 33 11" xfId="9929"/>
    <cellStyle name="Normal 3 33 12" xfId="9930"/>
    <cellStyle name="Normal 3 33 13" xfId="9931"/>
    <cellStyle name="Normal 3 33 14" xfId="9932"/>
    <cellStyle name="Normal 3 33 15" xfId="9933"/>
    <cellStyle name="Normal 3 33 16" xfId="9934"/>
    <cellStyle name="Normal 3 33 17" xfId="9935"/>
    <cellStyle name="Normal 3 33 2" xfId="9936"/>
    <cellStyle name="Normal 3 33 2 2" xfId="9937"/>
    <cellStyle name="Normal 3 33 3" xfId="9938"/>
    <cellStyle name="Normal 3 33 3 2" xfId="9939"/>
    <cellStyle name="Normal 3 33 4" xfId="9940"/>
    <cellStyle name="Normal 3 33 4 2" xfId="9941"/>
    <cellStyle name="Normal 3 33 5" xfId="9942"/>
    <cellStyle name="Normal 3 33 5 2" xfId="9943"/>
    <cellStyle name="Normal 3 33 6" xfId="9944"/>
    <cellStyle name="Normal 3 33 6 2" xfId="9945"/>
    <cellStyle name="Normal 3 33 7" xfId="9946"/>
    <cellStyle name="Normal 3 33 7 2" xfId="9947"/>
    <cellStyle name="Normal 3 33 8" xfId="9948"/>
    <cellStyle name="Normal 3 33 8 2" xfId="9949"/>
    <cellStyle name="Normal 3 33 9" xfId="9950"/>
    <cellStyle name="Normal 3 33 9 2" xfId="9951"/>
    <cellStyle name="Normal 3 34" xfId="9952"/>
    <cellStyle name="Normal 3 34 10" xfId="9953"/>
    <cellStyle name="Normal 3 34 11" xfId="9954"/>
    <cellStyle name="Normal 3 34 12" xfId="9955"/>
    <cellStyle name="Normal 3 34 13" xfId="9956"/>
    <cellStyle name="Normal 3 34 14" xfId="9957"/>
    <cellStyle name="Normal 3 34 15" xfId="9958"/>
    <cellStyle name="Normal 3 34 16" xfId="9959"/>
    <cellStyle name="Normal 3 34 17" xfId="9960"/>
    <cellStyle name="Normal 3 34 2" xfId="9961"/>
    <cellStyle name="Normal 3 34 2 2" xfId="9962"/>
    <cellStyle name="Normal 3 34 3" xfId="9963"/>
    <cellStyle name="Normal 3 34 3 2" xfId="9964"/>
    <cellStyle name="Normal 3 34 4" xfId="9965"/>
    <cellStyle name="Normal 3 34 4 2" xfId="9966"/>
    <cellStyle name="Normal 3 34 5" xfId="9967"/>
    <cellStyle name="Normal 3 34 5 2" xfId="9968"/>
    <cellStyle name="Normal 3 34 6" xfId="9969"/>
    <cellStyle name="Normal 3 34 6 2" xfId="9970"/>
    <cellStyle name="Normal 3 34 7" xfId="9971"/>
    <cellStyle name="Normal 3 34 7 2" xfId="9972"/>
    <cellStyle name="Normal 3 34 8" xfId="9973"/>
    <cellStyle name="Normal 3 34 8 2" xfId="9974"/>
    <cellStyle name="Normal 3 34 9" xfId="9975"/>
    <cellStyle name="Normal 3 34 9 2" xfId="9976"/>
    <cellStyle name="Normal 3 35" xfId="9977"/>
    <cellStyle name="Normal 3 35 10" xfId="9978"/>
    <cellStyle name="Normal 3 35 11" xfId="9979"/>
    <cellStyle name="Normal 3 35 12" xfId="9980"/>
    <cellStyle name="Normal 3 35 13" xfId="9981"/>
    <cellStyle name="Normal 3 35 14" xfId="9982"/>
    <cellStyle name="Normal 3 35 15" xfId="9983"/>
    <cellStyle name="Normal 3 35 16" xfId="9984"/>
    <cellStyle name="Normal 3 35 17" xfId="9985"/>
    <cellStyle name="Normal 3 35 18" xfId="9986"/>
    <cellStyle name="Normal 3 35 2" xfId="9987"/>
    <cellStyle name="Normal 3 35 3" xfId="9988"/>
    <cellStyle name="Normal 3 35 4" xfId="9989"/>
    <cellStyle name="Normal 3 35 5" xfId="9990"/>
    <cellStyle name="Normal 3 35 6" xfId="9991"/>
    <cellStyle name="Normal 3 35 7" xfId="9992"/>
    <cellStyle name="Normal 3 35 8" xfId="9993"/>
    <cellStyle name="Normal 3 35 9" xfId="9994"/>
    <cellStyle name="Normal 3 36" xfId="9995"/>
    <cellStyle name="Normal 3 36 2" xfId="9996"/>
    <cellStyle name="Normal 3 37" xfId="9997"/>
    <cellStyle name="Normal 3 37 2" xfId="9998"/>
    <cellStyle name="Normal 3 37 3" xfId="9999"/>
    <cellStyle name="Normal 3 38" xfId="10000"/>
    <cellStyle name="Normal 3 38 2" xfId="10001"/>
    <cellStyle name="Normal 3 39" xfId="10002"/>
    <cellStyle name="Normal 3 39 2" xfId="10003"/>
    <cellStyle name="Normal 3 4" xfId="10004"/>
    <cellStyle name="Normal 3 4 10" xfId="10005"/>
    <cellStyle name="Normal 3 4 11" xfId="10006"/>
    <cellStyle name="Normal 3 4 12" xfId="10007"/>
    <cellStyle name="Normal 3 4 13" xfId="10008"/>
    <cellStyle name="Normal 3 4 14" xfId="10009"/>
    <cellStyle name="Normal 3 4 15" xfId="10010"/>
    <cellStyle name="Normal 3 4 16" xfId="10011"/>
    <cellStyle name="Normal 3 4 17" xfId="10012"/>
    <cellStyle name="Normal 3 4 18" xfId="10013"/>
    <cellStyle name="Normal 3 4 2" xfId="10014"/>
    <cellStyle name="Normal 3 4 3" xfId="10015"/>
    <cellStyle name="Normal 3 4 4" xfId="10016"/>
    <cellStyle name="Normal 3 4 5" xfId="10017"/>
    <cellStyle name="Normal 3 4 6" xfId="10018"/>
    <cellStyle name="Normal 3 4 7" xfId="10019"/>
    <cellStyle name="Normal 3 4 8" xfId="10020"/>
    <cellStyle name="Normal 3 4 9" xfId="10021"/>
    <cellStyle name="Normal 3 40" xfId="10022"/>
    <cellStyle name="Normal 3 40 2" xfId="10023"/>
    <cellStyle name="Normal 3 41" xfId="10024"/>
    <cellStyle name="Normal 3 41 2" xfId="10025"/>
    <cellStyle name="Normal 3 42" xfId="10026"/>
    <cellStyle name="Normal 3 42 2" xfId="10027"/>
    <cellStyle name="Normal 3 43" xfId="10028"/>
    <cellStyle name="Normal 3 43 2" xfId="10029"/>
    <cellStyle name="Normal 3 44" xfId="10030"/>
    <cellStyle name="Normal 3 44 2" xfId="10031"/>
    <cellStyle name="Normal 3 5" xfId="10032"/>
    <cellStyle name="Normal 3 5 10" xfId="10033"/>
    <cellStyle name="Normal 3 5 11" xfId="10034"/>
    <cellStyle name="Normal 3 5 12" xfId="10035"/>
    <cellStyle name="Normal 3 5 13" xfId="10036"/>
    <cellStyle name="Normal 3 5 14" xfId="10037"/>
    <cellStyle name="Normal 3 5 15" xfId="10038"/>
    <cellStyle name="Normal 3 5 16" xfId="10039"/>
    <cellStyle name="Normal 3 5 17" xfId="10040"/>
    <cellStyle name="Normal 3 5 18" xfId="10041"/>
    <cellStyle name="Normal 3 5 19" xfId="10042"/>
    <cellStyle name="Normal 3 5 2" xfId="10043"/>
    <cellStyle name="Normal 3 5 3" xfId="10044"/>
    <cellStyle name="Normal 3 5 4" xfId="10045"/>
    <cellStyle name="Normal 3 5 5" xfId="10046"/>
    <cellStyle name="Normal 3 5 6" xfId="10047"/>
    <cellStyle name="Normal 3 5 7" xfId="10048"/>
    <cellStyle name="Normal 3 5 8" xfId="10049"/>
    <cellStyle name="Normal 3 5 9" xfId="10050"/>
    <cellStyle name="Normal 3 6" xfId="10051"/>
    <cellStyle name="Normal 3 6 10" xfId="10052"/>
    <cellStyle name="Normal 3 6 11" xfId="10053"/>
    <cellStyle name="Normal 3 6 12" xfId="10054"/>
    <cellStyle name="Normal 3 6 13" xfId="10055"/>
    <cellStyle name="Normal 3 6 14" xfId="10056"/>
    <cellStyle name="Normal 3 6 15" xfId="10057"/>
    <cellStyle name="Normal 3 6 16" xfId="10058"/>
    <cellStyle name="Normal 3 6 17" xfId="10059"/>
    <cellStyle name="Normal 3 6 18" xfId="10060"/>
    <cellStyle name="Normal 3 6 2" xfId="10061"/>
    <cellStyle name="Normal 3 6 3" xfId="10062"/>
    <cellStyle name="Normal 3 6 4" xfId="10063"/>
    <cellStyle name="Normal 3 6 5" xfId="10064"/>
    <cellStyle name="Normal 3 6 6" xfId="10065"/>
    <cellStyle name="Normal 3 6 7" xfId="10066"/>
    <cellStyle name="Normal 3 6 8" xfId="10067"/>
    <cellStyle name="Normal 3 6 9" xfId="10068"/>
    <cellStyle name="Normal 3 7" xfId="10069"/>
    <cellStyle name="Normal 3 7 10" xfId="10070"/>
    <cellStyle name="Normal 3 7 11" xfId="10071"/>
    <cellStyle name="Normal 3 7 12" xfId="10072"/>
    <cellStyle name="Normal 3 7 13" xfId="10073"/>
    <cellStyle name="Normal 3 7 14" xfId="10074"/>
    <cellStyle name="Normal 3 7 15" xfId="10075"/>
    <cellStyle name="Normal 3 7 16" xfId="10076"/>
    <cellStyle name="Normal 3 7 17" xfId="10077"/>
    <cellStyle name="Normal 3 7 18" xfId="10078"/>
    <cellStyle name="Normal 3 7 2" xfId="10079"/>
    <cellStyle name="Normal 3 7 3" xfId="10080"/>
    <cellStyle name="Normal 3 7 4" xfId="10081"/>
    <cellStyle name="Normal 3 7 5" xfId="10082"/>
    <cellStyle name="Normal 3 7 6" xfId="10083"/>
    <cellStyle name="Normal 3 7 7" xfId="10084"/>
    <cellStyle name="Normal 3 7 8" xfId="10085"/>
    <cellStyle name="Normal 3 7 9" xfId="10086"/>
    <cellStyle name="Normal 3 8" xfId="10087"/>
    <cellStyle name="Normal 3 8 10" xfId="10088"/>
    <cellStyle name="Normal 3 8 11" xfId="10089"/>
    <cellStyle name="Normal 3 8 12" xfId="10090"/>
    <cellStyle name="Normal 3 8 13" xfId="10091"/>
    <cellStyle name="Normal 3 8 14" xfId="10092"/>
    <cellStyle name="Normal 3 8 15" xfId="10093"/>
    <cellStyle name="Normal 3 8 16" xfId="10094"/>
    <cellStyle name="Normal 3 8 17" xfId="10095"/>
    <cellStyle name="Normal 3 8 18" xfId="10096"/>
    <cellStyle name="Normal 3 8 2" xfId="10097"/>
    <cellStyle name="Normal 3 8 3" xfId="10098"/>
    <cellStyle name="Normal 3 8 4" xfId="10099"/>
    <cellStyle name="Normal 3 8 5" xfId="10100"/>
    <cellStyle name="Normal 3 8 6" xfId="10101"/>
    <cellStyle name="Normal 3 8 7" xfId="10102"/>
    <cellStyle name="Normal 3 8 8" xfId="10103"/>
    <cellStyle name="Normal 3 8 9" xfId="10104"/>
    <cellStyle name="Normal 3 9" xfId="10105"/>
    <cellStyle name="Normal 3 9 10" xfId="10106"/>
    <cellStyle name="Normal 3 9 11" xfId="10107"/>
    <cellStyle name="Normal 3 9 12" xfId="10108"/>
    <cellStyle name="Normal 3 9 13" xfId="10109"/>
    <cellStyle name="Normal 3 9 14" xfId="10110"/>
    <cellStyle name="Normal 3 9 15" xfId="10111"/>
    <cellStyle name="Normal 3 9 16" xfId="10112"/>
    <cellStyle name="Normal 3 9 17" xfId="10113"/>
    <cellStyle name="Normal 3 9 18" xfId="10114"/>
    <cellStyle name="Normal 3 9 2" xfId="10115"/>
    <cellStyle name="Normal 3 9 3" xfId="10116"/>
    <cellStyle name="Normal 3 9 4" xfId="10117"/>
    <cellStyle name="Normal 3 9 5" xfId="10118"/>
    <cellStyle name="Normal 3 9 6" xfId="10119"/>
    <cellStyle name="Normal 3 9 7" xfId="10120"/>
    <cellStyle name="Normal 3 9 8" xfId="10121"/>
    <cellStyle name="Normal 3 9 9" xfId="10122"/>
    <cellStyle name="Normal 3_【ＡＩＳ】5月度営業報告書(更新版)20110527" xfId="10123"/>
    <cellStyle name="Normal 30" xfId="10124"/>
    <cellStyle name="Normal 30 2" xfId="10125"/>
    <cellStyle name="Normal 30 2 2" xfId="10126"/>
    <cellStyle name="Normal 30 3" xfId="10127"/>
    <cellStyle name="Normal 30 3 2" xfId="10128"/>
    <cellStyle name="Normal 30 4" xfId="10129"/>
    <cellStyle name="Normal 30 4 2" xfId="10130"/>
    <cellStyle name="Normal 30 5" xfId="10131"/>
    <cellStyle name="Normal 30 5 2" xfId="10132"/>
    <cellStyle name="Normal 30 6" xfId="10133"/>
    <cellStyle name="Normal 30 6 2" xfId="10134"/>
    <cellStyle name="Normal 30 7" xfId="10135"/>
    <cellStyle name="Normal 30 7 2" xfId="10136"/>
    <cellStyle name="Normal 30 8" xfId="10137"/>
    <cellStyle name="Normal 31" xfId="10138"/>
    <cellStyle name="Normal 31 10" xfId="10139"/>
    <cellStyle name="Normal 31 10 2" xfId="10140"/>
    <cellStyle name="Normal 31 11" xfId="10141"/>
    <cellStyle name="Normal 31 11 2" xfId="10142"/>
    <cellStyle name="Normal 31 12" xfId="10143"/>
    <cellStyle name="Normal 31 2" xfId="10144"/>
    <cellStyle name="Normal 31 2 2" xfId="10145"/>
    <cellStyle name="Normal 31 3" xfId="10146"/>
    <cellStyle name="Normal 31 3 2" xfId="10147"/>
    <cellStyle name="Normal 31 4" xfId="10148"/>
    <cellStyle name="Normal 31 4 2" xfId="10149"/>
    <cellStyle name="Normal 31 5" xfId="10150"/>
    <cellStyle name="Normal 31 5 2" xfId="10151"/>
    <cellStyle name="Normal 31 6" xfId="10152"/>
    <cellStyle name="Normal 31 6 2" xfId="10153"/>
    <cellStyle name="Normal 31 7" xfId="10154"/>
    <cellStyle name="Normal 31 7 2" xfId="10155"/>
    <cellStyle name="Normal 31 8" xfId="10156"/>
    <cellStyle name="Normal 31 8 2" xfId="10157"/>
    <cellStyle name="Normal 31 9" xfId="10158"/>
    <cellStyle name="Normal 31 9 2" xfId="10159"/>
    <cellStyle name="Normal 32" xfId="10160"/>
    <cellStyle name="Normal 32 2" xfId="10161"/>
    <cellStyle name="Normal 32 3" xfId="10162"/>
    <cellStyle name="Normal 33" xfId="10163"/>
    <cellStyle name="Normal 33 2" xfId="10164"/>
    <cellStyle name="Normal 33 3" xfId="10165"/>
    <cellStyle name="Normal 33 3 2" xfId="10166"/>
    <cellStyle name="Normal 33 4" xfId="10167"/>
    <cellStyle name="Normal 34" xfId="10168"/>
    <cellStyle name="Normal 34 10" xfId="10169"/>
    <cellStyle name="Normal 34 10 2" xfId="10170"/>
    <cellStyle name="Normal 34 11" xfId="10171"/>
    <cellStyle name="Normal 34 11 2" xfId="10172"/>
    <cellStyle name="Normal 34 12" xfId="10173"/>
    <cellStyle name="Normal 34 13" xfId="10174"/>
    <cellStyle name="Normal 34 2" xfId="10175"/>
    <cellStyle name="Normal 34 2 2" xfId="10176"/>
    <cellStyle name="Normal 34 3" xfId="10177"/>
    <cellStyle name="Normal 34 3 2" xfId="10178"/>
    <cellStyle name="Normal 34 4" xfId="10179"/>
    <cellStyle name="Normal 34 4 2" xfId="10180"/>
    <cellStyle name="Normal 34 5" xfId="10181"/>
    <cellStyle name="Normal 34 5 2" xfId="10182"/>
    <cellStyle name="Normal 34 6" xfId="10183"/>
    <cellStyle name="Normal 34 6 2" xfId="10184"/>
    <cellStyle name="Normal 34 7" xfId="10185"/>
    <cellStyle name="Normal 34 7 2" xfId="10186"/>
    <cellStyle name="Normal 34 8" xfId="10187"/>
    <cellStyle name="Normal 34 8 2" xfId="10188"/>
    <cellStyle name="Normal 34 9" xfId="10189"/>
    <cellStyle name="Normal 34 9 2" xfId="10190"/>
    <cellStyle name="Normal 35" xfId="10191"/>
    <cellStyle name="Normal 35 10" xfId="10192"/>
    <cellStyle name="Normal 35 10 2" xfId="10193"/>
    <cellStyle name="Normal 35 11" xfId="10194"/>
    <cellStyle name="Normal 35 11 2" xfId="10195"/>
    <cellStyle name="Normal 35 12" xfId="10196"/>
    <cellStyle name="Normal 35 2" xfId="10197"/>
    <cellStyle name="Normal 35 2 2" xfId="10198"/>
    <cellStyle name="Normal 35 3" xfId="10199"/>
    <cellStyle name="Normal 35 3 2" xfId="10200"/>
    <cellStyle name="Normal 35 4" xfId="10201"/>
    <cellStyle name="Normal 35 4 2" xfId="10202"/>
    <cellStyle name="Normal 35 5" xfId="10203"/>
    <cellStyle name="Normal 35 5 2" xfId="10204"/>
    <cellStyle name="Normal 35 6" xfId="10205"/>
    <cellStyle name="Normal 35 6 2" xfId="10206"/>
    <cellStyle name="Normal 35 7" xfId="10207"/>
    <cellStyle name="Normal 35 7 2" xfId="10208"/>
    <cellStyle name="Normal 35 8" xfId="10209"/>
    <cellStyle name="Normal 35 8 2" xfId="10210"/>
    <cellStyle name="Normal 35 9" xfId="10211"/>
    <cellStyle name="Normal 35 9 2" xfId="10212"/>
    <cellStyle name="Normal 36" xfId="10213"/>
    <cellStyle name="Normal 36 10" xfId="10214"/>
    <cellStyle name="Normal 36 10 2" xfId="10215"/>
    <cellStyle name="Normal 36 11" xfId="10216"/>
    <cellStyle name="Normal 36 11 2" xfId="10217"/>
    <cellStyle name="Normal 36 12" xfId="10218"/>
    <cellStyle name="Normal 36 2" xfId="10219"/>
    <cellStyle name="Normal 36 2 2" xfId="10220"/>
    <cellStyle name="Normal 36 3" xfId="10221"/>
    <cellStyle name="Normal 36 3 2" xfId="10222"/>
    <cellStyle name="Normal 36 4" xfId="10223"/>
    <cellStyle name="Normal 36 4 2" xfId="10224"/>
    <cellStyle name="Normal 36 5" xfId="10225"/>
    <cellStyle name="Normal 36 5 2" xfId="10226"/>
    <cellStyle name="Normal 36 6" xfId="10227"/>
    <cellStyle name="Normal 36 6 2" xfId="10228"/>
    <cellStyle name="Normal 36 7" xfId="10229"/>
    <cellStyle name="Normal 36 7 2" xfId="10230"/>
    <cellStyle name="Normal 36 8" xfId="10231"/>
    <cellStyle name="Normal 36 8 2" xfId="10232"/>
    <cellStyle name="Normal 36 9" xfId="10233"/>
    <cellStyle name="Normal 36 9 2" xfId="10234"/>
    <cellStyle name="Normal 37" xfId="10235"/>
    <cellStyle name="Normal 37 2" xfId="10236"/>
    <cellStyle name="Normal 38" xfId="10237"/>
    <cellStyle name="Normal 38 10" xfId="10238"/>
    <cellStyle name="Normal 38 10 2" xfId="10239"/>
    <cellStyle name="Normal 38 11" xfId="10240"/>
    <cellStyle name="Normal 38 11 2" xfId="10241"/>
    <cellStyle name="Normal 38 12" xfId="10242"/>
    <cellStyle name="Normal 38 2" xfId="10243"/>
    <cellStyle name="Normal 38 2 2" xfId="10244"/>
    <cellStyle name="Normal 38 3" xfId="10245"/>
    <cellStyle name="Normal 38 3 2" xfId="10246"/>
    <cellStyle name="Normal 38 4" xfId="10247"/>
    <cellStyle name="Normal 38 4 2" xfId="10248"/>
    <cellStyle name="Normal 38 5" xfId="10249"/>
    <cellStyle name="Normal 38 5 2" xfId="10250"/>
    <cellStyle name="Normal 38 6" xfId="10251"/>
    <cellStyle name="Normal 38 6 2" xfId="10252"/>
    <cellStyle name="Normal 38 7" xfId="10253"/>
    <cellStyle name="Normal 38 7 2" xfId="10254"/>
    <cellStyle name="Normal 38 8" xfId="10255"/>
    <cellStyle name="Normal 38 8 2" xfId="10256"/>
    <cellStyle name="Normal 38 9" xfId="10257"/>
    <cellStyle name="Normal 38 9 2" xfId="10258"/>
    <cellStyle name="Normal 39" xfId="10259"/>
    <cellStyle name="Normal 39 10" xfId="10260"/>
    <cellStyle name="Normal 39 10 2" xfId="10261"/>
    <cellStyle name="Normal 39 11" xfId="10262"/>
    <cellStyle name="Normal 39 11 2" xfId="10263"/>
    <cellStyle name="Normal 39 12" xfId="10264"/>
    <cellStyle name="Normal 39 2" xfId="10265"/>
    <cellStyle name="Normal 39 2 2" xfId="10266"/>
    <cellStyle name="Normal 39 3" xfId="10267"/>
    <cellStyle name="Normal 39 3 2" xfId="10268"/>
    <cellStyle name="Normal 39 4" xfId="10269"/>
    <cellStyle name="Normal 39 4 2" xfId="10270"/>
    <cellStyle name="Normal 39 5" xfId="10271"/>
    <cellStyle name="Normal 39 5 2" xfId="10272"/>
    <cellStyle name="Normal 39 6" xfId="10273"/>
    <cellStyle name="Normal 39 6 2" xfId="10274"/>
    <cellStyle name="Normal 39 7" xfId="10275"/>
    <cellStyle name="Normal 39 7 2" xfId="10276"/>
    <cellStyle name="Normal 39 8" xfId="10277"/>
    <cellStyle name="Normal 39 8 2" xfId="10278"/>
    <cellStyle name="Normal 39 9" xfId="10279"/>
    <cellStyle name="Normal 39 9 2" xfId="10280"/>
    <cellStyle name="Normal 4" xfId="10281"/>
    <cellStyle name="Normal 4 10" xfId="10282"/>
    <cellStyle name="Normal 4 10 2" xfId="10283"/>
    <cellStyle name="Normal 4 10 3" xfId="10284"/>
    <cellStyle name="Normal 4 11" xfId="10285"/>
    <cellStyle name="Normal 4 11 2" xfId="10286"/>
    <cellStyle name="Normal 4 11 3" xfId="10287"/>
    <cellStyle name="Normal 4 12" xfId="10288"/>
    <cellStyle name="Normal 4 12 2" xfId="10289"/>
    <cellStyle name="Normal 4 12 3" xfId="10290"/>
    <cellStyle name="Normal 4 13" xfId="10291"/>
    <cellStyle name="Normal 4 13 2" xfId="10292"/>
    <cellStyle name="Normal 4 14" xfId="10293"/>
    <cellStyle name="Normal 4 14 2" xfId="10294"/>
    <cellStyle name="Normal 4 15" xfId="10295"/>
    <cellStyle name="Normal 4 15 2" xfId="10296"/>
    <cellStyle name="Normal 4 16" xfId="10297"/>
    <cellStyle name="Normal 4 16 2" xfId="10298"/>
    <cellStyle name="Normal 4 17" xfId="10299"/>
    <cellStyle name="Normal 4 17 2" xfId="10300"/>
    <cellStyle name="Normal 4 18" xfId="10301"/>
    <cellStyle name="Normal 4 18 2" xfId="10302"/>
    <cellStyle name="Normal 4 19" xfId="10303"/>
    <cellStyle name="Normal 4 19 2" xfId="10304"/>
    <cellStyle name="Normal 4 2" xfId="10305"/>
    <cellStyle name="Normal 4 2 10" xfId="10306"/>
    <cellStyle name="Normal 4 2 10 2" xfId="10307"/>
    <cellStyle name="Normal 4 2 11" xfId="10308"/>
    <cellStyle name="Normal 4 2 11 2" xfId="10309"/>
    <cellStyle name="Normal 4 2 12" xfId="10310"/>
    <cellStyle name="Normal 4 2 12 2" xfId="10311"/>
    <cellStyle name="Normal 4 2 13" xfId="10312"/>
    <cellStyle name="Normal 4 2 13 2" xfId="10313"/>
    <cellStyle name="Normal 4 2 14" xfId="10314"/>
    <cellStyle name="Normal 4 2 14 2" xfId="10315"/>
    <cellStyle name="Normal 4 2 15" xfId="10316"/>
    <cellStyle name="Normal 4 2 15 2" xfId="10317"/>
    <cellStyle name="Normal 4 2 16" xfId="10318"/>
    <cellStyle name="Normal 4 2 16 2" xfId="10319"/>
    <cellStyle name="Normal 4 2 17" xfId="10320"/>
    <cellStyle name="Normal 4 2 17 2" xfId="10321"/>
    <cellStyle name="Normal 4 2 18" xfId="10322"/>
    <cellStyle name="Normal 4 2 18 2" xfId="10323"/>
    <cellStyle name="Normal 4 2 19" xfId="10324"/>
    <cellStyle name="Normal 4 2 19 2" xfId="10325"/>
    <cellStyle name="Normal 4 2 2" xfId="10326"/>
    <cellStyle name="Normal 4 2 2 2" xfId="10327"/>
    <cellStyle name="Normal 4 2 2 3" xfId="10328"/>
    <cellStyle name="Normal 4 2 20" xfId="10329"/>
    <cellStyle name="Normal 4 2 20 2" xfId="10330"/>
    <cellStyle name="Normal 4 2 21" xfId="10331"/>
    <cellStyle name="Normal 4 2 21 2" xfId="10332"/>
    <cellStyle name="Normal 4 2 22" xfId="10333"/>
    <cellStyle name="Normal 4 2 22 2" xfId="10334"/>
    <cellStyle name="Normal 4 2 23" xfId="10335"/>
    <cellStyle name="Normal 4 2 23 2" xfId="10336"/>
    <cellStyle name="Normal 4 2 24" xfId="10337"/>
    <cellStyle name="Normal 4 2 24 2" xfId="10338"/>
    <cellStyle name="Normal 4 2 25" xfId="10339"/>
    <cellStyle name="Normal 4 2 25 2" xfId="10340"/>
    <cellStyle name="Normal 4 2 26" xfId="10341"/>
    <cellStyle name="Normal 4 2 26 2" xfId="10342"/>
    <cellStyle name="Normal 4 2 27" xfId="10343"/>
    <cellStyle name="Normal 4 2 27 2" xfId="10344"/>
    <cellStyle name="Normal 4 2 28" xfId="10345"/>
    <cellStyle name="Normal 4 2 28 2" xfId="10346"/>
    <cellStyle name="Normal 4 2 29" xfId="10347"/>
    <cellStyle name="Normal 4 2 29 2" xfId="10348"/>
    <cellStyle name="Normal 4 2 3" xfId="10349"/>
    <cellStyle name="Normal 4 2 3 2" xfId="10350"/>
    <cellStyle name="Normal 4 2 30" xfId="10351"/>
    <cellStyle name="Normal 4 2 30 2" xfId="10352"/>
    <cellStyle name="Normal 4 2 31" xfId="10353"/>
    <cellStyle name="Normal 4 2 31 2" xfId="10354"/>
    <cellStyle name="Normal 4 2 32" xfId="10355"/>
    <cellStyle name="Normal 4 2 32 2" xfId="10356"/>
    <cellStyle name="Normal 4 2 33" xfId="10357"/>
    <cellStyle name="Normal 4 2 33 2" xfId="10358"/>
    <cellStyle name="Normal 4 2 34" xfId="10359"/>
    <cellStyle name="Normal 4 2 34 2" xfId="10360"/>
    <cellStyle name="Normal 4 2 35" xfId="10361"/>
    <cellStyle name="Normal 4 2 35 2" xfId="10362"/>
    <cellStyle name="Normal 4 2 36" xfId="10363"/>
    <cellStyle name="Normal 4 2 36 2" xfId="10364"/>
    <cellStyle name="Normal 4 2 37" xfId="10365"/>
    <cellStyle name="Normal 4 2 37 2" xfId="10366"/>
    <cellStyle name="Normal 4 2 38" xfId="10367"/>
    <cellStyle name="Normal 4 2 4" xfId="10368"/>
    <cellStyle name="Normal 4 2 4 2" xfId="10369"/>
    <cellStyle name="Normal 4 2 5" xfId="10370"/>
    <cellStyle name="Normal 4 2 5 2" xfId="10371"/>
    <cellStyle name="Normal 4 2 6" xfId="10372"/>
    <cellStyle name="Normal 4 2 6 2" xfId="10373"/>
    <cellStyle name="Normal 4 2 7" xfId="10374"/>
    <cellStyle name="Normal 4 2 7 2" xfId="10375"/>
    <cellStyle name="Normal 4 2 8" xfId="10376"/>
    <cellStyle name="Normal 4 2 8 2" xfId="10377"/>
    <cellStyle name="Normal 4 2 9" xfId="10378"/>
    <cellStyle name="Normal 4 2 9 2" xfId="10379"/>
    <cellStyle name="Normal 4 20" xfId="10380"/>
    <cellStyle name="Normal 4 20 2" xfId="10381"/>
    <cellStyle name="Normal 4 21" xfId="10382"/>
    <cellStyle name="Normal 4 21 2" xfId="10383"/>
    <cellStyle name="Normal 4 22" xfId="10384"/>
    <cellStyle name="Normal 4 22 10" xfId="10385"/>
    <cellStyle name="Normal 4 22 10 2" xfId="10386"/>
    <cellStyle name="Normal 4 22 11" xfId="10387"/>
    <cellStyle name="Normal 4 22 11 2" xfId="10388"/>
    <cellStyle name="Normal 4 22 12" xfId="10389"/>
    <cellStyle name="Normal 4 22 12 2" xfId="10390"/>
    <cellStyle name="Normal 4 22 13" xfId="10391"/>
    <cellStyle name="Normal 4 22 13 2" xfId="10392"/>
    <cellStyle name="Normal 4 22 14" xfId="10393"/>
    <cellStyle name="Normal 4 22 14 2" xfId="10394"/>
    <cellStyle name="Normal 4 22 15" xfId="10395"/>
    <cellStyle name="Normal 4 22 15 2" xfId="10396"/>
    <cellStyle name="Normal 4 22 16" xfId="10397"/>
    <cellStyle name="Normal 4 22 16 2" xfId="10398"/>
    <cellStyle name="Normal 4 22 17" xfId="10399"/>
    <cellStyle name="Normal 4 22 17 2" xfId="10400"/>
    <cellStyle name="Normal 4 22 18" xfId="10401"/>
    <cellStyle name="Normal 4 22 18 2" xfId="10402"/>
    <cellStyle name="Normal 4 22 19" xfId="10403"/>
    <cellStyle name="Normal 4 22 19 2" xfId="10404"/>
    <cellStyle name="Normal 4 22 2" xfId="10405"/>
    <cellStyle name="Normal 4 22 2 2" xfId="10406"/>
    <cellStyle name="Normal 4 22 20" xfId="10407"/>
    <cellStyle name="Normal 4 22 20 2" xfId="10408"/>
    <cellStyle name="Normal 4 22 21" xfId="10409"/>
    <cellStyle name="Normal 4 22 21 2" xfId="10410"/>
    <cellStyle name="Normal 4 22 22" xfId="10411"/>
    <cellStyle name="Normal 4 22 22 2" xfId="10412"/>
    <cellStyle name="Normal 4 22 23" xfId="10413"/>
    <cellStyle name="Normal 4 22 23 2" xfId="10414"/>
    <cellStyle name="Normal 4 22 24" xfId="10415"/>
    <cellStyle name="Normal 4 22 24 2" xfId="10416"/>
    <cellStyle name="Normal 4 22 25" xfId="10417"/>
    <cellStyle name="Normal 4 22 25 2" xfId="10418"/>
    <cellStyle name="Normal 4 22 3" xfId="10419"/>
    <cellStyle name="Normal 4 22 3 2" xfId="10420"/>
    <cellStyle name="Normal 4 22 4" xfId="10421"/>
    <cellStyle name="Normal 4 22 4 2" xfId="10422"/>
    <cellStyle name="Normal 4 22 5" xfId="10423"/>
    <cellStyle name="Normal 4 22 5 2" xfId="10424"/>
    <cellStyle name="Normal 4 22 6" xfId="10425"/>
    <cellStyle name="Normal 4 22 6 2" xfId="10426"/>
    <cellStyle name="Normal 4 22 7" xfId="10427"/>
    <cellStyle name="Normal 4 22 7 2" xfId="10428"/>
    <cellStyle name="Normal 4 22 8" xfId="10429"/>
    <cellStyle name="Normal 4 22 8 2" xfId="10430"/>
    <cellStyle name="Normal 4 22 9" xfId="10431"/>
    <cellStyle name="Normal 4 22 9 2" xfId="10432"/>
    <cellStyle name="Normal 4 23" xfId="10433"/>
    <cellStyle name="Normal 4 23 2" xfId="10434"/>
    <cellStyle name="Normal 4 24" xfId="10435"/>
    <cellStyle name="Normal 4 24 2" xfId="10436"/>
    <cellStyle name="Normal 4 25" xfId="10437"/>
    <cellStyle name="Normal 4 25 2" xfId="10438"/>
    <cellStyle name="Normal 4 26" xfId="10439"/>
    <cellStyle name="Normal 4 26 2" xfId="10440"/>
    <cellStyle name="Normal 4 27" xfId="10441"/>
    <cellStyle name="Normal 4 27 2" xfId="10442"/>
    <cellStyle name="Normal 4 28" xfId="10443"/>
    <cellStyle name="Normal 4 28 2" xfId="10444"/>
    <cellStyle name="Normal 4 29" xfId="10445"/>
    <cellStyle name="Normal 4 29 2" xfId="10446"/>
    <cellStyle name="Normal 4 3" xfId="10447"/>
    <cellStyle name="Normal 4 3 2" xfId="10448"/>
    <cellStyle name="Normal 4 3 2 2" xfId="10449"/>
    <cellStyle name="Normal 4 3 3" xfId="10450"/>
    <cellStyle name="Normal 4 3 3 2" xfId="10451"/>
    <cellStyle name="Normal 4 3 4" xfId="10452"/>
    <cellStyle name="Normal 4 3 4 2" xfId="10453"/>
    <cellStyle name="Normal 4 3 5" xfId="10454"/>
    <cellStyle name="Normal 4 3 5 2" xfId="10455"/>
    <cellStyle name="Normal 4 3 6" xfId="10456"/>
    <cellStyle name="Normal 4 3 6 2" xfId="10457"/>
    <cellStyle name="Normal 4 3 7" xfId="10458"/>
    <cellStyle name="Normal 4 3 7 2" xfId="10459"/>
    <cellStyle name="Normal 4 3 8" xfId="10460"/>
    <cellStyle name="Normal 4 30" xfId="10461"/>
    <cellStyle name="Normal 4 30 2" xfId="10462"/>
    <cellStyle name="Normal 4 31" xfId="10463"/>
    <cellStyle name="Normal 4 31 2" xfId="10464"/>
    <cellStyle name="Normal 4 32" xfId="10465"/>
    <cellStyle name="Normal 4 32 2" xfId="10466"/>
    <cellStyle name="Normal 4 32 2 2" xfId="10467"/>
    <cellStyle name="Normal 4 32 3" xfId="10468"/>
    <cellStyle name="Normal 4 32 3 2" xfId="10469"/>
    <cellStyle name="Normal 4 32 4" xfId="10470"/>
    <cellStyle name="Normal 4 32 4 2" xfId="10471"/>
    <cellStyle name="Normal 4 32 5" xfId="10472"/>
    <cellStyle name="Normal 4 32 5 2" xfId="10473"/>
    <cellStyle name="Normal 4 32 6" xfId="10474"/>
    <cellStyle name="Normal 4 32 6 2" xfId="10475"/>
    <cellStyle name="Normal 4 32 7" xfId="10476"/>
    <cellStyle name="Normal 4 32 7 2" xfId="10477"/>
    <cellStyle name="Normal 4 32 8" xfId="10478"/>
    <cellStyle name="Normal 4 32 8 2" xfId="10479"/>
    <cellStyle name="Normal 4 32 9" xfId="10480"/>
    <cellStyle name="Normal 4 32 9 2" xfId="10481"/>
    <cellStyle name="Normal 4 33" xfId="10482"/>
    <cellStyle name="Normal 4 33 2" xfId="10483"/>
    <cellStyle name="Normal 4 33 2 2" xfId="10484"/>
    <cellStyle name="Normal 4 33 3" xfId="10485"/>
    <cellStyle name="Normal 4 33 3 2" xfId="10486"/>
    <cellStyle name="Normal 4 33 4" xfId="10487"/>
    <cellStyle name="Normal 4 33 4 2" xfId="10488"/>
    <cellStyle name="Normal 4 33 5" xfId="10489"/>
    <cellStyle name="Normal 4 33 5 2" xfId="10490"/>
    <cellStyle name="Normal 4 33 6" xfId="10491"/>
    <cellStyle name="Normal 4 33 6 2" xfId="10492"/>
    <cellStyle name="Normal 4 33 7" xfId="10493"/>
    <cellStyle name="Normal 4 33 7 2" xfId="10494"/>
    <cellStyle name="Normal 4 33 8" xfId="10495"/>
    <cellStyle name="Normal 4 33 8 2" xfId="10496"/>
    <cellStyle name="Normal 4 33 9" xfId="10497"/>
    <cellStyle name="Normal 4 33 9 2" xfId="10498"/>
    <cellStyle name="Normal 4 34" xfId="10499"/>
    <cellStyle name="Normal 4 34 2" xfId="10500"/>
    <cellStyle name="Normal 4 34 2 2" xfId="10501"/>
    <cellStyle name="Normal 4 34 3" xfId="10502"/>
    <cellStyle name="Normal 4 34 3 2" xfId="10503"/>
    <cellStyle name="Normal 4 34 4" xfId="10504"/>
    <cellStyle name="Normal 4 34 4 2" xfId="10505"/>
    <cellStyle name="Normal 4 34 5" xfId="10506"/>
    <cellStyle name="Normal 4 34 5 2" xfId="10507"/>
    <cellStyle name="Normal 4 34 6" xfId="10508"/>
    <cellStyle name="Normal 4 34 6 2" xfId="10509"/>
    <cellStyle name="Normal 4 34 7" xfId="10510"/>
    <cellStyle name="Normal 4 34 7 2" xfId="10511"/>
    <cellStyle name="Normal 4 34 8" xfId="10512"/>
    <cellStyle name="Normal 4 34 8 2" xfId="10513"/>
    <cellStyle name="Normal 4 34 9" xfId="10514"/>
    <cellStyle name="Normal 4 34 9 2" xfId="10515"/>
    <cellStyle name="Normal 4 35" xfId="10516"/>
    <cellStyle name="Normal 4 35 2" xfId="10517"/>
    <cellStyle name="Normal 4 36" xfId="10518"/>
    <cellStyle name="Normal 4 36 2" xfId="10519"/>
    <cellStyle name="Normal 4 37" xfId="10520"/>
    <cellStyle name="Normal 4 37 2" xfId="10521"/>
    <cellStyle name="Normal 4 38" xfId="10522"/>
    <cellStyle name="Normal 4 38 2" xfId="10523"/>
    <cellStyle name="Normal 4 38 2 2" xfId="10524"/>
    <cellStyle name="Normal 4 38 3" xfId="10525"/>
    <cellStyle name="Normal 4 39" xfId="10526"/>
    <cellStyle name="Normal 4 39 2" xfId="10527"/>
    <cellStyle name="Normal 4 4" xfId="10528"/>
    <cellStyle name="Normal 4 4 2" xfId="10529"/>
    <cellStyle name="Normal 4 4 2 2" xfId="10530"/>
    <cellStyle name="Normal 4 4 3" xfId="10531"/>
    <cellStyle name="Normal 4 4 3 2" xfId="10532"/>
    <cellStyle name="Normal 4 4 4" xfId="10533"/>
    <cellStyle name="Normal 4 4 4 2" xfId="10534"/>
    <cellStyle name="Normal 4 4 5" xfId="10535"/>
    <cellStyle name="Normal 4 4 5 2" xfId="10536"/>
    <cellStyle name="Normal 4 4 6" xfId="10537"/>
    <cellStyle name="Normal 4 4 6 2" xfId="10538"/>
    <cellStyle name="Normal 4 4 7" xfId="10539"/>
    <cellStyle name="Normal 4 4 7 2" xfId="10540"/>
    <cellStyle name="Normal 4 4 8" xfId="10541"/>
    <cellStyle name="Normal 4 40" xfId="10542"/>
    <cellStyle name="Normal 4 40 2" xfId="10543"/>
    <cellStyle name="Normal 4 41" xfId="10544"/>
    <cellStyle name="Normal 4 41 2" xfId="10545"/>
    <cellStyle name="Normal 4 42" xfId="10546"/>
    <cellStyle name="Normal 4 42 2" xfId="10547"/>
    <cellStyle name="Normal 4 43" xfId="10548"/>
    <cellStyle name="Normal 4 43 2" xfId="10549"/>
    <cellStyle name="Normal 4 44" xfId="10550"/>
    <cellStyle name="Normal 4 44 2" xfId="10551"/>
    <cellStyle name="Normal 4 45" xfId="10552"/>
    <cellStyle name="Normal 4 46" xfId="10553"/>
    <cellStyle name="Normal 4 46 2" xfId="10554"/>
    <cellStyle name="Normal 4 5" xfId="10555"/>
    <cellStyle name="Normal 4 5 2" xfId="10556"/>
    <cellStyle name="Normal 4 5 2 2" xfId="10557"/>
    <cellStyle name="Normal 4 5 3" xfId="10558"/>
    <cellStyle name="Normal 4 5 3 2" xfId="10559"/>
    <cellStyle name="Normal 4 5 4" xfId="10560"/>
    <cellStyle name="Normal 4 5 4 2" xfId="10561"/>
    <cellStyle name="Normal 4 5 5" xfId="10562"/>
    <cellStyle name="Normal 4 5 5 2" xfId="10563"/>
    <cellStyle name="Normal 4 5 6" xfId="10564"/>
    <cellStyle name="Normal 4 5 6 2" xfId="10565"/>
    <cellStyle name="Normal 4 5 7" xfId="10566"/>
    <cellStyle name="Normal 4 5 7 2" xfId="10567"/>
    <cellStyle name="Normal 4 5 8" xfId="10568"/>
    <cellStyle name="Normal 4 6" xfId="10569"/>
    <cellStyle name="Normal 4 6 2" xfId="10570"/>
    <cellStyle name="Normal 4 6 2 2" xfId="10571"/>
    <cellStyle name="Normal 4 6 3" xfId="10572"/>
    <cellStyle name="Normal 4 6 3 2" xfId="10573"/>
    <cellStyle name="Normal 4 6 4" xfId="10574"/>
    <cellStyle name="Normal 4 6 4 2" xfId="10575"/>
    <cellStyle name="Normal 4 6 5" xfId="10576"/>
    <cellStyle name="Normal 4 6 5 2" xfId="10577"/>
    <cellStyle name="Normal 4 6 6" xfId="10578"/>
    <cellStyle name="Normal 4 6 6 2" xfId="10579"/>
    <cellStyle name="Normal 4 6 7" xfId="10580"/>
    <cellStyle name="Normal 4 6 7 2" xfId="10581"/>
    <cellStyle name="Normal 4 6 8" xfId="10582"/>
    <cellStyle name="Normal 4 7" xfId="10583"/>
    <cellStyle name="Normal 4 7 2" xfId="10584"/>
    <cellStyle name="Normal 4 7 3" xfId="10585"/>
    <cellStyle name="Normal 4 8" xfId="10586"/>
    <cellStyle name="Normal 4 8 2" xfId="10587"/>
    <cellStyle name="Normal 4 8 3" xfId="10588"/>
    <cellStyle name="Normal 4 9" xfId="10589"/>
    <cellStyle name="Normal 4 9 2" xfId="10590"/>
    <cellStyle name="Normal 4 9 3" xfId="10591"/>
    <cellStyle name="Normal 4_Bank Borrowings 08" xfId="10592"/>
    <cellStyle name="Normal 40" xfId="10593"/>
    <cellStyle name="Normal 40 10" xfId="10594"/>
    <cellStyle name="Normal 40 10 2" xfId="10595"/>
    <cellStyle name="Normal 40 11" xfId="10596"/>
    <cellStyle name="Normal 40 11 2" xfId="10597"/>
    <cellStyle name="Normal 40 12" xfId="10598"/>
    <cellStyle name="Normal 40 2" xfId="10599"/>
    <cellStyle name="Normal 40 2 2" xfId="10600"/>
    <cellStyle name="Normal 40 3" xfId="10601"/>
    <cellStyle name="Normal 40 3 2" xfId="10602"/>
    <cellStyle name="Normal 40 4" xfId="10603"/>
    <cellStyle name="Normal 40 4 2" xfId="10604"/>
    <cellStyle name="Normal 40 5" xfId="10605"/>
    <cellStyle name="Normal 40 5 2" xfId="10606"/>
    <cellStyle name="Normal 40 6" xfId="10607"/>
    <cellStyle name="Normal 40 6 2" xfId="10608"/>
    <cellStyle name="Normal 40 7" xfId="10609"/>
    <cellStyle name="Normal 40 7 2" xfId="10610"/>
    <cellStyle name="Normal 40 8" xfId="10611"/>
    <cellStyle name="Normal 40 8 2" xfId="10612"/>
    <cellStyle name="Normal 40 9" xfId="10613"/>
    <cellStyle name="Normal 40 9 2" xfId="10614"/>
    <cellStyle name="Normal 41" xfId="10615"/>
    <cellStyle name="Normal 41 10" xfId="10616"/>
    <cellStyle name="Normal 41 10 2" xfId="10617"/>
    <cellStyle name="Normal 41 11" xfId="10618"/>
    <cellStyle name="Normal 41 11 2" xfId="10619"/>
    <cellStyle name="Normal 41 12" xfId="10620"/>
    <cellStyle name="Normal 41 12 2" xfId="10621"/>
    <cellStyle name="Normal 41 13" xfId="10622"/>
    <cellStyle name="Normal 41 13 2" xfId="10623"/>
    <cellStyle name="Normal 41 14" xfId="10624"/>
    <cellStyle name="Normal 41 14 2" xfId="10625"/>
    <cellStyle name="Normal 41 15" xfId="10626"/>
    <cellStyle name="Normal 41 15 2" xfId="10627"/>
    <cellStyle name="Normal 41 16" xfId="10628"/>
    <cellStyle name="Normal 41 16 2" xfId="10629"/>
    <cellStyle name="Normal 41 17" xfId="10630"/>
    <cellStyle name="Normal 41 17 2" xfId="10631"/>
    <cellStyle name="Normal 41 18" xfId="10632"/>
    <cellStyle name="Normal 41 18 2" xfId="10633"/>
    <cellStyle name="Normal 41 18 2 2" xfId="10634"/>
    <cellStyle name="Normal 41 18 3" xfId="10635"/>
    <cellStyle name="Normal 41 19" xfId="10636"/>
    <cellStyle name="Normal 41 19 2" xfId="10637"/>
    <cellStyle name="Normal 41 2" xfId="10638"/>
    <cellStyle name="Normal 41 2 2" xfId="10639"/>
    <cellStyle name="Normal 41 20" xfId="10640"/>
    <cellStyle name="Normal 41 20 2" xfId="10641"/>
    <cellStyle name="Normal 41 21" xfId="10642"/>
    <cellStyle name="Normal 41 3" xfId="10643"/>
    <cellStyle name="Normal 41 3 2" xfId="10644"/>
    <cellStyle name="Normal 41 4" xfId="10645"/>
    <cellStyle name="Normal 41 4 2" xfId="10646"/>
    <cellStyle name="Normal 41 5" xfId="10647"/>
    <cellStyle name="Normal 41 5 2" xfId="10648"/>
    <cellStyle name="Normal 41 6" xfId="10649"/>
    <cellStyle name="Normal 41 6 2" xfId="10650"/>
    <cellStyle name="Normal 41 7" xfId="10651"/>
    <cellStyle name="Normal 41 7 2" xfId="10652"/>
    <cellStyle name="Normal 41 8" xfId="10653"/>
    <cellStyle name="Normal 41 8 2" xfId="10654"/>
    <cellStyle name="Normal 41 9" xfId="10655"/>
    <cellStyle name="Normal 41 9 2" xfId="10656"/>
    <cellStyle name="Normal 42" xfId="10657"/>
    <cellStyle name="Normal 42 10" xfId="10658"/>
    <cellStyle name="Normal 42 10 2" xfId="10659"/>
    <cellStyle name="Normal 42 11" xfId="10660"/>
    <cellStyle name="Normal 42 11 2" xfId="10661"/>
    <cellStyle name="Normal 42 12" xfId="10662"/>
    <cellStyle name="Normal 42 12 2" xfId="10663"/>
    <cellStyle name="Normal 42 13" xfId="10664"/>
    <cellStyle name="Normal 42 13 2" xfId="10665"/>
    <cellStyle name="Normal 42 14" xfId="10666"/>
    <cellStyle name="Normal 42 14 2" xfId="10667"/>
    <cellStyle name="Normal 42 15" xfId="10668"/>
    <cellStyle name="Normal 42 15 2" xfId="10669"/>
    <cellStyle name="Normal 42 16" xfId="10670"/>
    <cellStyle name="Normal 42 16 2" xfId="10671"/>
    <cellStyle name="Normal 42 17" xfId="10672"/>
    <cellStyle name="Normal 42 2" xfId="10673"/>
    <cellStyle name="Normal 42 2 2" xfId="10674"/>
    <cellStyle name="Normal 42 3" xfId="10675"/>
    <cellStyle name="Normal 42 3 2" xfId="10676"/>
    <cellStyle name="Normal 42 4" xfId="10677"/>
    <cellStyle name="Normal 42 4 2" xfId="10678"/>
    <cellStyle name="Normal 42 5" xfId="10679"/>
    <cellStyle name="Normal 42 5 2" xfId="10680"/>
    <cellStyle name="Normal 42 6" xfId="10681"/>
    <cellStyle name="Normal 42 6 2" xfId="10682"/>
    <cellStyle name="Normal 42 7" xfId="10683"/>
    <cellStyle name="Normal 42 7 2" xfId="10684"/>
    <cellStyle name="Normal 42 8" xfId="10685"/>
    <cellStyle name="Normal 42 8 2" xfId="10686"/>
    <cellStyle name="Normal 42 9" xfId="10687"/>
    <cellStyle name="Normal 42 9 2" xfId="10688"/>
    <cellStyle name="Normal 43" xfId="10689"/>
    <cellStyle name="Normal 43 10" xfId="10690"/>
    <cellStyle name="Normal 43 10 2" xfId="10691"/>
    <cellStyle name="Normal 43 11" xfId="10692"/>
    <cellStyle name="Normal 43 11 2" xfId="10693"/>
    <cellStyle name="Normal 43 12" xfId="10694"/>
    <cellStyle name="Normal 43 12 2" xfId="10695"/>
    <cellStyle name="Normal 43 13" xfId="10696"/>
    <cellStyle name="Normal 43 13 2" xfId="10697"/>
    <cellStyle name="Normal 43 14" xfId="10698"/>
    <cellStyle name="Normal 43 14 2" xfId="10699"/>
    <cellStyle name="Normal 43 15" xfId="10700"/>
    <cellStyle name="Normal 43 15 2" xfId="10701"/>
    <cellStyle name="Normal 43 16" xfId="10702"/>
    <cellStyle name="Normal 43 16 2" xfId="10703"/>
    <cellStyle name="Normal 43 17" xfId="10704"/>
    <cellStyle name="Normal 43 2" xfId="10705"/>
    <cellStyle name="Normal 43 2 2" xfId="10706"/>
    <cellStyle name="Normal 43 3" xfId="10707"/>
    <cellStyle name="Normal 43 3 2" xfId="10708"/>
    <cellStyle name="Normal 43 4" xfId="10709"/>
    <cellStyle name="Normal 43 4 2" xfId="10710"/>
    <cellStyle name="Normal 43 5" xfId="10711"/>
    <cellStyle name="Normal 43 5 2" xfId="10712"/>
    <cellStyle name="Normal 43 6" xfId="10713"/>
    <cellStyle name="Normal 43 6 2" xfId="10714"/>
    <cellStyle name="Normal 43 7" xfId="10715"/>
    <cellStyle name="Normal 43 7 2" xfId="10716"/>
    <cellStyle name="Normal 43 8" xfId="10717"/>
    <cellStyle name="Normal 43 8 2" xfId="10718"/>
    <cellStyle name="Normal 43 9" xfId="10719"/>
    <cellStyle name="Normal 43 9 2" xfId="10720"/>
    <cellStyle name="Normal 44" xfId="10721"/>
    <cellStyle name="Normal 44 2" xfId="10722"/>
    <cellStyle name="Normal 44 3" xfId="10723"/>
    <cellStyle name="Normal 44 3 2" xfId="10724"/>
    <cellStyle name="Normal 44 4" xfId="10725"/>
    <cellStyle name="Normal 44 4 2" xfId="10726"/>
    <cellStyle name="Normal 44 5" xfId="10727"/>
    <cellStyle name="Normal 45" xfId="10728"/>
    <cellStyle name="Normal 45 2" xfId="10729"/>
    <cellStyle name="Normal 45 3" xfId="10730"/>
    <cellStyle name="Normal 45 4" xfId="10731"/>
    <cellStyle name="Normal 45 5" xfId="10732"/>
    <cellStyle name="Normal 46" xfId="10733"/>
    <cellStyle name="Normal 46 2" xfId="10734"/>
    <cellStyle name="Normal 47" xfId="10735"/>
    <cellStyle name="Normal 47 2" xfId="10736"/>
    <cellStyle name="Normal 48" xfId="10737"/>
    <cellStyle name="Normal 48 2" xfId="10738"/>
    <cellStyle name="Normal 49" xfId="10739"/>
    <cellStyle name="Normal 49 2" xfId="10740"/>
    <cellStyle name="Normal 5" xfId="10741"/>
    <cellStyle name="Normal 5 10" xfId="10742"/>
    <cellStyle name="Normal 5 10 2" xfId="10743"/>
    <cellStyle name="Normal 5 11" xfId="10744"/>
    <cellStyle name="Normal 5 11 2" xfId="10745"/>
    <cellStyle name="Normal 5 12" xfId="10746"/>
    <cellStyle name="Normal 5 12 2" xfId="10747"/>
    <cellStyle name="Normal 5 13" xfId="10748"/>
    <cellStyle name="Normal 5 13 2" xfId="10749"/>
    <cellStyle name="Normal 5 14" xfId="10750"/>
    <cellStyle name="Normal 5 14 2" xfId="10751"/>
    <cellStyle name="Normal 5 15" xfId="10752"/>
    <cellStyle name="Normal 5 15 2" xfId="10753"/>
    <cellStyle name="Normal 5 16" xfId="10754"/>
    <cellStyle name="Normal 5 16 2" xfId="10755"/>
    <cellStyle name="Normal 5 17" xfId="10756"/>
    <cellStyle name="Normal 5 17 2" xfId="10757"/>
    <cellStyle name="Normal 5 18" xfId="10758"/>
    <cellStyle name="Normal 5 18 2" xfId="10759"/>
    <cellStyle name="Normal 5 19" xfId="10760"/>
    <cellStyle name="Normal 5 19 2" xfId="10761"/>
    <cellStyle name="Normal 5 2" xfId="10762"/>
    <cellStyle name="Normal 5 2 10" xfId="10763"/>
    <cellStyle name="Normal 5 2 10 2" xfId="10764"/>
    <cellStyle name="Normal 5 2 11" xfId="10765"/>
    <cellStyle name="Normal 5 2 11 2" xfId="10766"/>
    <cellStyle name="Normal 5 2 12" xfId="10767"/>
    <cellStyle name="Normal 5 2 12 2" xfId="10768"/>
    <cellStyle name="Normal 5 2 13" xfId="10769"/>
    <cellStyle name="Normal 5 2 13 2" xfId="10770"/>
    <cellStyle name="Normal 5 2 14" xfId="10771"/>
    <cellStyle name="Normal 5 2 14 2" xfId="10772"/>
    <cellStyle name="Normal 5 2 15" xfId="10773"/>
    <cellStyle name="Normal 5 2 15 2" xfId="10774"/>
    <cellStyle name="Normal 5 2 16" xfId="10775"/>
    <cellStyle name="Normal 5 2 16 2" xfId="10776"/>
    <cellStyle name="Normal 5 2 17" xfId="10777"/>
    <cellStyle name="Normal 5 2 17 2" xfId="10778"/>
    <cellStyle name="Normal 5 2 18" xfId="10779"/>
    <cellStyle name="Normal 5 2 18 2" xfId="10780"/>
    <cellStyle name="Normal 5 2 19" xfId="10781"/>
    <cellStyle name="Normal 5 2 19 2" xfId="10782"/>
    <cellStyle name="Normal 5 2 2" xfId="10783"/>
    <cellStyle name="Normal 5 2 2 2" xfId="10784"/>
    <cellStyle name="Normal 5 2 20" xfId="10785"/>
    <cellStyle name="Normal 5 2 20 2" xfId="10786"/>
    <cellStyle name="Normal 5 2 21" xfId="10787"/>
    <cellStyle name="Normal 5 2 21 2" xfId="10788"/>
    <cellStyle name="Normal 5 2 22" xfId="10789"/>
    <cellStyle name="Normal 5 2 22 2" xfId="10790"/>
    <cellStyle name="Normal 5 2 23" xfId="10791"/>
    <cellStyle name="Normal 5 2 23 2" xfId="10792"/>
    <cellStyle name="Normal 5 2 24" xfId="10793"/>
    <cellStyle name="Normal 5 2 24 2" xfId="10794"/>
    <cellStyle name="Normal 5 2 25" xfId="10795"/>
    <cellStyle name="Normal 5 2 25 2" xfId="10796"/>
    <cellStyle name="Normal 5 2 26" xfId="10797"/>
    <cellStyle name="Normal 5 2 26 2" xfId="10798"/>
    <cellStyle name="Normal 5 2 27" xfId="10799"/>
    <cellStyle name="Normal 5 2 27 2" xfId="10800"/>
    <cellStyle name="Normal 5 2 28" xfId="10801"/>
    <cellStyle name="Normal 5 2 28 2" xfId="10802"/>
    <cellStyle name="Normal 5 2 29" xfId="10803"/>
    <cellStyle name="Normal 5 2 29 2" xfId="10804"/>
    <cellStyle name="Normal 5 2 3" xfId="10805"/>
    <cellStyle name="Normal 5 2 3 2" xfId="10806"/>
    <cellStyle name="Normal 5 2 30" xfId="10807"/>
    <cellStyle name="Normal 5 2 30 2" xfId="10808"/>
    <cellStyle name="Normal 5 2 31" xfId="10809"/>
    <cellStyle name="Normal 5 2 31 2" xfId="10810"/>
    <cellStyle name="Normal 5 2 32" xfId="10811"/>
    <cellStyle name="Normal 5 2 32 2" xfId="10812"/>
    <cellStyle name="Normal 5 2 33" xfId="10813"/>
    <cellStyle name="Normal 5 2 33 2" xfId="10814"/>
    <cellStyle name="Normal 5 2 34" xfId="10815"/>
    <cellStyle name="Normal 5 2 34 2" xfId="10816"/>
    <cellStyle name="Normal 5 2 35" xfId="10817"/>
    <cellStyle name="Normal 5 2 35 2" xfId="10818"/>
    <cellStyle name="Normal 5 2 36" xfId="10819"/>
    <cellStyle name="Normal 5 2 36 2" xfId="10820"/>
    <cellStyle name="Normal 5 2 37" xfId="10821"/>
    <cellStyle name="Normal 5 2 37 2" xfId="10822"/>
    <cellStyle name="Normal 5 2 38" xfId="10823"/>
    <cellStyle name="Normal 5 2 4" xfId="10824"/>
    <cellStyle name="Normal 5 2 4 2" xfId="10825"/>
    <cellStyle name="Normal 5 2 5" xfId="10826"/>
    <cellStyle name="Normal 5 2 5 2" xfId="10827"/>
    <cellStyle name="Normal 5 2 6" xfId="10828"/>
    <cellStyle name="Normal 5 2 6 2" xfId="10829"/>
    <cellStyle name="Normal 5 2 7" xfId="10830"/>
    <cellStyle name="Normal 5 2 7 2" xfId="10831"/>
    <cellStyle name="Normal 5 2 8" xfId="10832"/>
    <cellStyle name="Normal 5 2 8 2" xfId="10833"/>
    <cellStyle name="Normal 5 2 9" xfId="10834"/>
    <cellStyle name="Normal 5 2 9 2" xfId="10835"/>
    <cellStyle name="Normal 5 20" xfId="10836"/>
    <cellStyle name="Normal 5 20 2" xfId="10837"/>
    <cellStyle name="Normal 5 21" xfId="10838"/>
    <cellStyle name="Normal 5 21 2" xfId="10839"/>
    <cellStyle name="Normal 5 22" xfId="10840"/>
    <cellStyle name="Normal 5 22 10" xfId="10841"/>
    <cellStyle name="Normal 5 22 10 2" xfId="10842"/>
    <cellStyle name="Normal 5 22 11" xfId="10843"/>
    <cellStyle name="Normal 5 22 11 2" xfId="10844"/>
    <cellStyle name="Normal 5 22 12" xfId="10845"/>
    <cellStyle name="Normal 5 22 12 2" xfId="10846"/>
    <cellStyle name="Normal 5 22 13" xfId="10847"/>
    <cellStyle name="Normal 5 22 13 2" xfId="10848"/>
    <cellStyle name="Normal 5 22 14" xfId="10849"/>
    <cellStyle name="Normal 5 22 14 2" xfId="10850"/>
    <cellStyle name="Normal 5 22 15" xfId="10851"/>
    <cellStyle name="Normal 5 22 15 2" xfId="10852"/>
    <cellStyle name="Normal 5 22 16" xfId="10853"/>
    <cellStyle name="Normal 5 22 16 2" xfId="10854"/>
    <cellStyle name="Normal 5 22 17" xfId="10855"/>
    <cellStyle name="Normal 5 22 17 2" xfId="10856"/>
    <cellStyle name="Normal 5 22 18" xfId="10857"/>
    <cellStyle name="Normal 5 22 18 2" xfId="10858"/>
    <cellStyle name="Normal 5 22 19" xfId="10859"/>
    <cellStyle name="Normal 5 22 19 2" xfId="10860"/>
    <cellStyle name="Normal 5 22 2" xfId="10861"/>
    <cellStyle name="Normal 5 22 2 2" xfId="10862"/>
    <cellStyle name="Normal 5 22 20" xfId="10863"/>
    <cellStyle name="Normal 5 22 20 2" xfId="10864"/>
    <cellStyle name="Normal 5 22 21" xfId="10865"/>
    <cellStyle name="Normal 5 22 21 2" xfId="10866"/>
    <cellStyle name="Normal 5 22 22" xfId="10867"/>
    <cellStyle name="Normal 5 22 22 2" xfId="10868"/>
    <cellStyle name="Normal 5 22 23" xfId="10869"/>
    <cellStyle name="Normal 5 22 23 2" xfId="10870"/>
    <cellStyle name="Normal 5 22 24" xfId="10871"/>
    <cellStyle name="Normal 5 22 24 2" xfId="10872"/>
    <cellStyle name="Normal 5 22 25" xfId="10873"/>
    <cellStyle name="Normal 5 22 25 2" xfId="10874"/>
    <cellStyle name="Normal 5 22 3" xfId="10875"/>
    <cellStyle name="Normal 5 22 3 2" xfId="10876"/>
    <cellStyle name="Normal 5 22 4" xfId="10877"/>
    <cellStyle name="Normal 5 22 4 2" xfId="10878"/>
    <cellStyle name="Normal 5 22 5" xfId="10879"/>
    <cellStyle name="Normal 5 22 5 2" xfId="10880"/>
    <cellStyle name="Normal 5 22 6" xfId="10881"/>
    <cellStyle name="Normal 5 22 6 2" xfId="10882"/>
    <cellStyle name="Normal 5 22 7" xfId="10883"/>
    <cellStyle name="Normal 5 22 7 2" xfId="10884"/>
    <cellStyle name="Normal 5 22 8" xfId="10885"/>
    <cellStyle name="Normal 5 22 8 2" xfId="10886"/>
    <cellStyle name="Normal 5 22 9" xfId="10887"/>
    <cellStyle name="Normal 5 22 9 2" xfId="10888"/>
    <cellStyle name="Normal 5 23" xfId="10889"/>
    <cellStyle name="Normal 5 23 2" xfId="10890"/>
    <cellStyle name="Normal 5 24" xfId="10891"/>
    <cellStyle name="Normal 5 24 2" xfId="10892"/>
    <cellStyle name="Normal 5 25" xfId="10893"/>
    <cellStyle name="Normal 5 25 2" xfId="10894"/>
    <cellStyle name="Normal 5 26" xfId="10895"/>
    <cellStyle name="Normal 5 26 2" xfId="10896"/>
    <cellStyle name="Normal 5 27" xfId="10897"/>
    <cellStyle name="Normal 5 27 2" xfId="10898"/>
    <cellStyle name="Normal 5 28" xfId="10899"/>
    <cellStyle name="Normal 5 28 2" xfId="10900"/>
    <cellStyle name="Normal 5 29" xfId="10901"/>
    <cellStyle name="Normal 5 29 2" xfId="10902"/>
    <cellStyle name="Normal 5 3" xfId="10903"/>
    <cellStyle name="Normal 5 3 2" xfId="10904"/>
    <cellStyle name="Normal 5 3 2 2" xfId="10905"/>
    <cellStyle name="Normal 5 3 3" xfId="10906"/>
    <cellStyle name="Normal 5 3 3 2" xfId="10907"/>
    <cellStyle name="Normal 5 3 4" xfId="10908"/>
    <cellStyle name="Normal 5 3 4 2" xfId="10909"/>
    <cellStyle name="Normal 5 3 5" xfId="10910"/>
    <cellStyle name="Normal 5 3 5 2" xfId="10911"/>
    <cellStyle name="Normal 5 3 6" xfId="10912"/>
    <cellStyle name="Normal 5 3 6 2" xfId="10913"/>
    <cellStyle name="Normal 5 3 7" xfId="10914"/>
    <cellStyle name="Normal 5 3 7 2" xfId="10915"/>
    <cellStyle name="Normal 5 3 8" xfId="10916"/>
    <cellStyle name="Normal 5 30" xfId="10917"/>
    <cellStyle name="Normal 5 30 2" xfId="10918"/>
    <cellStyle name="Normal 5 31" xfId="10919"/>
    <cellStyle name="Normal 5 31 2" xfId="10920"/>
    <cellStyle name="Normal 5 32" xfId="10921"/>
    <cellStyle name="Normal 5 32 2" xfId="10922"/>
    <cellStyle name="Normal 5 32 2 2" xfId="10923"/>
    <cellStyle name="Normal 5 32 3" xfId="10924"/>
    <cellStyle name="Normal 5 32 3 2" xfId="10925"/>
    <cellStyle name="Normal 5 32 4" xfId="10926"/>
    <cellStyle name="Normal 5 32 4 2" xfId="10927"/>
    <cellStyle name="Normal 5 32 5" xfId="10928"/>
    <cellStyle name="Normal 5 32 5 2" xfId="10929"/>
    <cellStyle name="Normal 5 32 6" xfId="10930"/>
    <cellStyle name="Normal 5 32 6 2" xfId="10931"/>
    <cellStyle name="Normal 5 32 7" xfId="10932"/>
    <cellStyle name="Normal 5 32 7 2" xfId="10933"/>
    <cellStyle name="Normal 5 32 8" xfId="10934"/>
    <cellStyle name="Normal 5 32 8 2" xfId="10935"/>
    <cellStyle name="Normal 5 32 9" xfId="10936"/>
    <cellStyle name="Normal 5 32 9 2" xfId="10937"/>
    <cellStyle name="Normal 5 33" xfId="10938"/>
    <cellStyle name="Normal 5 33 2" xfId="10939"/>
    <cellStyle name="Normal 5 33 2 2" xfId="10940"/>
    <cellStyle name="Normal 5 33 3" xfId="10941"/>
    <cellStyle name="Normal 5 33 3 2" xfId="10942"/>
    <cellStyle name="Normal 5 33 4" xfId="10943"/>
    <cellStyle name="Normal 5 33 4 2" xfId="10944"/>
    <cellStyle name="Normal 5 33 5" xfId="10945"/>
    <cellStyle name="Normal 5 33 5 2" xfId="10946"/>
    <cellStyle name="Normal 5 33 6" xfId="10947"/>
    <cellStyle name="Normal 5 33 6 2" xfId="10948"/>
    <cellStyle name="Normal 5 33 7" xfId="10949"/>
    <cellStyle name="Normal 5 33 7 2" xfId="10950"/>
    <cellStyle name="Normal 5 33 8" xfId="10951"/>
    <cellStyle name="Normal 5 33 8 2" xfId="10952"/>
    <cellStyle name="Normal 5 33 9" xfId="10953"/>
    <cellStyle name="Normal 5 33 9 2" xfId="10954"/>
    <cellStyle name="Normal 5 34" xfId="10955"/>
    <cellStyle name="Normal 5 34 2" xfId="10956"/>
    <cellStyle name="Normal 5 34 2 2" xfId="10957"/>
    <cellStyle name="Normal 5 34 3" xfId="10958"/>
    <cellStyle name="Normal 5 34 3 2" xfId="10959"/>
    <cellStyle name="Normal 5 34 4" xfId="10960"/>
    <cellStyle name="Normal 5 34 4 2" xfId="10961"/>
    <cellStyle name="Normal 5 34 5" xfId="10962"/>
    <cellStyle name="Normal 5 34 5 2" xfId="10963"/>
    <cellStyle name="Normal 5 34 6" xfId="10964"/>
    <cellStyle name="Normal 5 34 6 2" xfId="10965"/>
    <cellStyle name="Normal 5 34 7" xfId="10966"/>
    <cellStyle name="Normal 5 34 7 2" xfId="10967"/>
    <cellStyle name="Normal 5 34 8" xfId="10968"/>
    <cellStyle name="Normal 5 34 8 2" xfId="10969"/>
    <cellStyle name="Normal 5 34 9" xfId="10970"/>
    <cellStyle name="Normal 5 34 9 2" xfId="10971"/>
    <cellStyle name="Normal 5 35" xfId="10972"/>
    <cellStyle name="Normal 5 35 2" xfId="10973"/>
    <cellStyle name="Normal 5 36" xfId="10974"/>
    <cellStyle name="Normal 5 36 2" xfId="10975"/>
    <cellStyle name="Normal 5 37" xfId="10976"/>
    <cellStyle name="Normal 5 38" xfId="10977"/>
    <cellStyle name="Normal 5 38 2" xfId="10978"/>
    <cellStyle name="Normal 5 4" xfId="10979"/>
    <cellStyle name="Normal 5 4 2" xfId="10980"/>
    <cellStyle name="Normal 5 4 2 2" xfId="10981"/>
    <cellStyle name="Normal 5 4 3" xfId="10982"/>
    <cellStyle name="Normal 5 4 3 2" xfId="10983"/>
    <cellStyle name="Normal 5 4 4" xfId="10984"/>
    <cellStyle name="Normal 5 4 4 2" xfId="10985"/>
    <cellStyle name="Normal 5 4 5" xfId="10986"/>
    <cellStyle name="Normal 5 4 5 2" xfId="10987"/>
    <cellStyle name="Normal 5 4 6" xfId="10988"/>
    <cellStyle name="Normal 5 4 6 2" xfId="10989"/>
    <cellStyle name="Normal 5 4 7" xfId="10990"/>
    <cellStyle name="Normal 5 4 7 2" xfId="10991"/>
    <cellStyle name="Normal 5 4 8" xfId="10992"/>
    <cellStyle name="Normal 5 5" xfId="10993"/>
    <cellStyle name="Normal 5 5 2" xfId="10994"/>
    <cellStyle name="Normal 5 5 2 2" xfId="10995"/>
    <cellStyle name="Normal 5 5 3" xfId="10996"/>
    <cellStyle name="Normal 5 5 3 2" xfId="10997"/>
    <cellStyle name="Normal 5 5 4" xfId="10998"/>
    <cellStyle name="Normal 5 5 4 2" xfId="10999"/>
    <cellStyle name="Normal 5 5 5" xfId="11000"/>
    <cellStyle name="Normal 5 5 5 2" xfId="11001"/>
    <cellStyle name="Normal 5 5 6" xfId="11002"/>
    <cellStyle name="Normal 5 5 6 2" xfId="11003"/>
    <cellStyle name="Normal 5 5 7" xfId="11004"/>
    <cellStyle name="Normal 5 5 7 2" xfId="11005"/>
    <cellStyle name="Normal 5 5 8" xfId="11006"/>
    <cellStyle name="Normal 5 6" xfId="11007"/>
    <cellStyle name="Normal 5 6 2" xfId="11008"/>
    <cellStyle name="Normal 5 7" xfId="11009"/>
    <cellStyle name="Normal 5 7 2" xfId="11010"/>
    <cellStyle name="Normal 5 8" xfId="11011"/>
    <cellStyle name="Normal 5 8 2" xfId="11012"/>
    <cellStyle name="Normal 5 9" xfId="11013"/>
    <cellStyle name="Normal 5 9 2" xfId="11014"/>
    <cellStyle name="Normal 50" xfId="11015"/>
    <cellStyle name="Normal 50 2" xfId="11016"/>
    <cellStyle name="Normal 51" xfId="11017"/>
    <cellStyle name="Normal 51 2" xfId="11018"/>
    <cellStyle name="Normal 52" xfId="11019"/>
    <cellStyle name="Normal 52 2" xfId="11020"/>
    <cellStyle name="Normal 53" xfId="11021"/>
    <cellStyle name="Normal 53 2" xfId="11022"/>
    <cellStyle name="Normal 54" xfId="11023"/>
    <cellStyle name="Normal 54 2" xfId="11024"/>
    <cellStyle name="Normal 55" xfId="11025"/>
    <cellStyle name="Normal 55 2" xfId="11026"/>
    <cellStyle name="Normal 55 2 2" xfId="11027"/>
    <cellStyle name="Normal 55 3" xfId="11028"/>
    <cellStyle name="Normal 56" xfId="11029"/>
    <cellStyle name="Normal 56 2" xfId="11030"/>
    <cellStyle name="Normal 57" xfId="11031"/>
    <cellStyle name="Normal 57 2" xfId="11032"/>
    <cellStyle name="Normal 57 2 2" xfId="11033"/>
    <cellStyle name="Normal 57 3" xfId="11034"/>
    <cellStyle name="Normal 57 3 2" xfId="11035"/>
    <cellStyle name="Normal 57 4" xfId="11036"/>
    <cellStyle name="Normal 58" xfId="11037"/>
    <cellStyle name="Normal 58 2" xfId="11038"/>
    <cellStyle name="Normal 59" xfId="11039"/>
    <cellStyle name="Normal 59 2" xfId="11040"/>
    <cellStyle name="Normal 59 3" xfId="11041"/>
    <cellStyle name="Normal 59 3 2" xfId="11042"/>
    <cellStyle name="Normal 59 4" xfId="11043"/>
    <cellStyle name="Normal 6" xfId="11044"/>
    <cellStyle name="Normal 6 10" xfId="11045"/>
    <cellStyle name="Normal 6 11" xfId="11046"/>
    <cellStyle name="Normal 6 12" xfId="11047"/>
    <cellStyle name="Normal 6 13" xfId="11048"/>
    <cellStyle name="Normal 6 14" xfId="11049"/>
    <cellStyle name="Normal 6 15" xfId="11050"/>
    <cellStyle name="Normal 6 16" xfId="11051"/>
    <cellStyle name="Normal 6 17" xfId="11052"/>
    <cellStyle name="Normal 6 2" xfId="11053"/>
    <cellStyle name="Normal 6 2 10" xfId="11054"/>
    <cellStyle name="Normal 6 2 11" xfId="11055"/>
    <cellStyle name="Normal 6 2 12" xfId="11056"/>
    <cellStyle name="Normal 6 2 13" xfId="11057"/>
    <cellStyle name="Normal 6 2 14" xfId="11058"/>
    <cellStyle name="Normal 6 2 15" xfId="11059"/>
    <cellStyle name="Normal 6 2 16" xfId="11060"/>
    <cellStyle name="Normal 6 2 17" xfId="11061"/>
    <cellStyle name="Normal 6 2 2" xfId="11062"/>
    <cellStyle name="Normal 6 2 2 2" xfId="11063"/>
    <cellStyle name="Normal 6 2 2 3" xfId="11064"/>
    <cellStyle name="Normal 6 2 2 4" xfId="11065"/>
    <cellStyle name="Normal 6 2 3" xfId="11066"/>
    <cellStyle name="Normal 6 2 3 2" xfId="11067"/>
    <cellStyle name="Normal 6 2 3 3" xfId="11068"/>
    <cellStyle name="Normal 6 2 3 4" xfId="11069"/>
    <cellStyle name="Normal 6 2 4" xfId="11070"/>
    <cellStyle name="Normal 6 2 4 2" xfId="11071"/>
    <cellStyle name="Normal 6 2 4 3" xfId="11072"/>
    <cellStyle name="Normal 6 2 4 4" xfId="11073"/>
    <cellStyle name="Normal 6 2 5" xfId="11074"/>
    <cellStyle name="Normal 6 2 5 2" xfId="11075"/>
    <cellStyle name="Normal 6 2 5 3" xfId="11076"/>
    <cellStyle name="Normal 6 2 5 4" xfId="11077"/>
    <cellStyle name="Normal 6 2 6" xfId="11078"/>
    <cellStyle name="Normal 6 2 6 2" xfId="11079"/>
    <cellStyle name="Normal 6 2 6 3" xfId="11080"/>
    <cellStyle name="Normal 6 2 6 4" xfId="11081"/>
    <cellStyle name="Normal 6 2 7" xfId="11082"/>
    <cellStyle name="Normal 6 2 8" xfId="11083"/>
    <cellStyle name="Normal 6 2 9" xfId="11084"/>
    <cellStyle name="Normal 6 3" xfId="11085"/>
    <cellStyle name="Normal 6 3 2" xfId="11086"/>
    <cellStyle name="Normal 6 3 2 2" xfId="11087"/>
    <cellStyle name="Normal 6 3 2 3" xfId="11088"/>
    <cellStyle name="Normal 6 3 2 4" xfId="11089"/>
    <cellStyle name="Normal 6 3 3" xfId="11090"/>
    <cellStyle name="Normal 6 3 3 2" xfId="11091"/>
    <cellStyle name="Normal 6 3 3 3" xfId="11092"/>
    <cellStyle name="Normal 6 3 3 4" xfId="11093"/>
    <cellStyle name="Normal 6 3 4" xfId="11094"/>
    <cellStyle name="Normal 6 3 4 2" xfId="11095"/>
    <cellStyle name="Normal 6 3 4 3" xfId="11096"/>
    <cellStyle name="Normal 6 3 4 4" xfId="11097"/>
    <cellStyle name="Normal 6 3 5" xfId="11098"/>
    <cellStyle name="Normal 6 3 5 2" xfId="11099"/>
    <cellStyle name="Normal 6 3 5 3" xfId="11100"/>
    <cellStyle name="Normal 6 3 5 4" xfId="11101"/>
    <cellStyle name="Normal 6 3 6" xfId="11102"/>
    <cellStyle name="Normal 6 3 6 2" xfId="11103"/>
    <cellStyle name="Normal 6 3 6 3" xfId="11104"/>
    <cellStyle name="Normal 6 3 6 4" xfId="11105"/>
    <cellStyle name="Normal 6 3 7" xfId="11106"/>
    <cellStyle name="Normal 6 3 8" xfId="11107"/>
    <cellStyle name="Normal 6 3 9" xfId="11108"/>
    <cellStyle name="Normal 6 4" xfId="11109"/>
    <cellStyle name="Normal 6 5" xfId="11110"/>
    <cellStyle name="Normal 6 6" xfId="11111"/>
    <cellStyle name="Normal 6 7" xfId="11112"/>
    <cellStyle name="Normal 6 8" xfId="11113"/>
    <cellStyle name="Normal 6 9" xfId="11114"/>
    <cellStyle name="Normal 60" xfId="11115"/>
    <cellStyle name="Normal 60 10" xfId="11116"/>
    <cellStyle name="Normal 60 10 2" xfId="11117"/>
    <cellStyle name="Normal 60 11" xfId="11118"/>
    <cellStyle name="Normal 60 11 2" xfId="11119"/>
    <cellStyle name="Normal 60 12" xfId="11120"/>
    <cellStyle name="Normal 60 12 2" xfId="11121"/>
    <cellStyle name="Normal 60 13" xfId="11122"/>
    <cellStyle name="Normal 60 13 2" xfId="11123"/>
    <cellStyle name="Normal 60 14" xfId="11124"/>
    <cellStyle name="Normal 60 14 2" xfId="11125"/>
    <cellStyle name="Normal 60 15" xfId="11126"/>
    <cellStyle name="Normal 60 15 2" xfId="11127"/>
    <cellStyle name="Normal 60 16" xfId="11128"/>
    <cellStyle name="Normal 60 16 2" xfId="11129"/>
    <cellStyle name="Normal 60 17" xfId="11130"/>
    <cellStyle name="Normal 60 2" xfId="11131"/>
    <cellStyle name="Normal 60 2 2" xfId="11132"/>
    <cellStyle name="Normal 60 3" xfId="11133"/>
    <cellStyle name="Normal 60 3 2" xfId="11134"/>
    <cellStyle name="Normal 60 4" xfId="11135"/>
    <cellStyle name="Normal 60 4 2" xfId="11136"/>
    <cellStyle name="Normal 60 5" xfId="11137"/>
    <cellStyle name="Normal 60 5 2" xfId="11138"/>
    <cellStyle name="Normal 60 6" xfId="11139"/>
    <cellStyle name="Normal 60 6 2" xfId="11140"/>
    <cellStyle name="Normal 60 7" xfId="11141"/>
    <cellStyle name="Normal 60 7 2" xfId="11142"/>
    <cellStyle name="Normal 60 8" xfId="11143"/>
    <cellStyle name="Normal 60 8 2" xfId="11144"/>
    <cellStyle name="Normal 60 9" xfId="11145"/>
    <cellStyle name="Normal 60 9 2" xfId="11146"/>
    <cellStyle name="Normal 61" xfId="11147"/>
    <cellStyle name="Normal 61 2" xfId="11148"/>
    <cellStyle name="Normal 61 2 2" xfId="11149"/>
    <cellStyle name="Normal 61 3" xfId="11150"/>
    <cellStyle name="Normal 61 3 2" xfId="11151"/>
    <cellStyle name="Normal 61 4" xfId="11152"/>
    <cellStyle name="Normal 62" xfId="11153"/>
    <cellStyle name="Normal 62 2" xfId="11154"/>
    <cellStyle name="Normal 62 2 2" xfId="11155"/>
    <cellStyle name="Normal 62 3" xfId="11156"/>
    <cellStyle name="Normal 62 3 2" xfId="11157"/>
    <cellStyle name="Normal 62 4" xfId="11158"/>
    <cellStyle name="Normal 63" xfId="11159"/>
    <cellStyle name="Normal 63 2" xfId="11160"/>
    <cellStyle name="Normal 64" xfId="11161"/>
    <cellStyle name="Normal 64 2" xfId="11162"/>
    <cellStyle name="Normal 65" xfId="11163"/>
    <cellStyle name="Normal 65 2" xfId="11164"/>
    <cellStyle name="Normal 65 3" xfId="11165"/>
    <cellStyle name="Normal 65 4" xfId="11166"/>
    <cellStyle name="Normal 65 5" xfId="11167"/>
    <cellStyle name="Normal 65 6" xfId="11168"/>
    <cellStyle name="Normal 66" xfId="11169"/>
    <cellStyle name="Normal 66 2" xfId="11170"/>
    <cellStyle name="Normal 66 3" xfId="11171"/>
    <cellStyle name="Normal 67" xfId="11172"/>
    <cellStyle name="Normal 67 2" xfId="11173"/>
    <cellStyle name="Normal 67 3" xfId="11174"/>
    <cellStyle name="Normal 67 4" xfId="11175"/>
    <cellStyle name="Normal 68" xfId="11176"/>
    <cellStyle name="Normal 68 2" xfId="11177"/>
    <cellStyle name="Normal 68 3" xfId="11178"/>
    <cellStyle name="Normal 69" xfId="11179"/>
    <cellStyle name="Normal 69 2" xfId="11180"/>
    <cellStyle name="Normal 7" xfId="11181"/>
    <cellStyle name="Normal 7 10" xfId="11182"/>
    <cellStyle name="Normal 7 11" xfId="11183"/>
    <cellStyle name="Normal 7 12" xfId="11184"/>
    <cellStyle name="Normal 7 13" xfId="11185"/>
    <cellStyle name="Normal 7 14" xfId="11186"/>
    <cellStyle name="Normal 7 15" xfId="11187"/>
    <cellStyle name="Normal 7 16" xfId="11188"/>
    <cellStyle name="Normal 7 17" xfId="11189"/>
    <cellStyle name="Normal 7 2" xfId="11190"/>
    <cellStyle name="Normal 7 2 10" xfId="11191"/>
    <cellStyle name="Normal 7 2 11" xfId="11192"/>
    <cellStyle name="Normal 7 2 12" xfId="11193"/>
    <cellStyle name="Normal 7 2 13" xfId="11194"/>
    <cellStyle name="Normal 7 2 14" xfId="11195"/>
    <cellStyle name="Normal 7 2 15" xfId="11196"/>
    <cellStyle name="Normal 7 2 16" xfId="11197"/>
    <cellStyle name="Normal 7 2 17" xfId="11198"/>
    <cellStyle name="Normal 7 2 2" xfId="11199"/>
    <cellStyle name="Normal 7 2 3" xfId="11200"/>
    <cellStyle name="Normal 7 2 4" xfId="11201"/>
    <cellStyle name="Normal 7 2 5" xfId="11202"/>
    <cellStyle name="Normal 7 2 6" xfId="11203"/>
    <cellStyle name="Normal 7 2 7" xfId="11204"/>
    <cellStyle name="Normal 7 2 8" xfId="11205"/>
    <cellStyle name="Normal 7 2 9" xfId="11206"/>
    <cellStyle name="Normal 7 3" xfId="11207"/>
    <cellStyle name="Normal 7 4" xfId="11208"/>
    <cellStyle name="Normal 7 5" xfId="11209"/>
    <cellStyle name="Normal 7 6" xfId="11210"/>
    <cellStyle name="Normal 7 7" xfId="11211"/>
    <cellStyle name="Normal 7 8" xfId="11212"/>
    <cellStyle name="Normal 7 9" xfId="11213"/>
    <cellStyle name="Normal 70 2" xfId="11214"/>
    <cellStyle name="Normal 71" xfId="11215"/>
    <cellStyle name="Normal 71 10" xfId="11216"/>
    <cellStyle name="Normal 71 11" xfId="11217"/>
    <cellStyle name="Normal 71 12" xfId="11218"/>
    <cellStyle name="Normal 71 13" xfId="11219"/>
    <cellStyle name="Normal 71 14" xfId="11220"/>
    <cellStyle name="Normal 71 15" xfId="11221"/>
    <cellStyle name="Normal 71 16" xfId="11222"/>
    <cellStyle name="Normal 71 17" xfId="11223"/>
    <cellStyle name="Normal 71 18" xfId="11224"/>
    <cellStyle name="Normal 71 19" xfId="11225"/>
    <cellStyle name="Normal 71 2" xfId="11226"/>
    <cellStyle name="Normal 71 20" xfId="11227"/>
    <cellStyle name="Normal 71 21" xfId="11228"/>
    <cellStyle name="Normal 71 22" xfId="11229"/>
    <cellStyle name="Normal 71 23" xfId="11230"/>
    <cellStyle name="Normal 71 24" xfId="11231"/>
    <cellStyle name="Normal 71 25" xfId="11232"/>
    <cellStyle name="Normal 71 26" xfId="11233"/>
    <cellStyle name="Normal 71 27" xfId="11234"/>
    <cellStyle name="Normal 71 28" xfId="11235"/>
    <cellStyle name="Normal 71 29" xfId="11236"/>
    <cellStyle name="Normal 71 3" xfId="11237"/>
    <cellStyle name="Normal 71 4" xfId="11238"/>
    <cellStyle name="Normal 71 5" xfId="11239"/>
    <cellStyle name="Normal 71 6" xfId="11240"/>
    <cellStyle name="Normal 71 7" xfId="11241"/>
    <cellStyle name="Normal 71 8" xfId="11242"/>
    <cellStyle name="Normal 71 9" xfId="11243"/>
    <cellStyle name="Normal 74" xfId="11244"/>
    <cellStyle name="Normal 74 10" xfId="11245"/>
    <cellStyle name="Normal 74 10 2" xfId="11246"/>
    <cellStyle name="Normal 74 10 3" xfId="11247"/>
    <cellStyle name="Normal 74 10 4" xfId="11248"/>
    <cellStyle name="Normal 74 11" xfId="11249"/>
    <cellStyle name="Normal 74 11 2" xfId="11250"/>
    <cellStyle name="Normal 74 11 3" xfId="11251"/>
    <cellStyle name="Normal 74 11 4" xfId="11252"/>
    <cellStyle name="Normal 74 12" xfId="11253"/>
    <cellStyle name="Normal 74 12 2" xfId="11254"/>
    <cellStyle name="Normal 74 12 3" xfId="11255"/>
    <cellStyle name="Normal 74 12 4" xfId="11256"/>
    <cellStyle name="Normal 74 13" xfId="11257"/>
    <cellStyle name="Normal 74 13 2" xfId="11258"/>
    <cellStyle name="Normal 74 13 3" xfId="11259"/>
    <cellStyle name="Normal 74 13 4" xfId="11260"/>
    <cellStyle name="Normal 74 14" xfId="11261"/>
    <cellStyle name="Normal 74 14 2" xfId="11262"/>
    <cellStyle name="Normal 74 14 3" xfId="11263"/>
    <cellStyle name="Normal 74 14 4" xfId="11264"/>
    <cellStyle name="Normal 74 15" xfId="11265"/>
    <cellStyle name="Normal 74 16" xfId="11266"/>
    <cellStyle name="Normal 74 17" xfId="11267"/>
    <cellStyle name="Normal 74 18" xfId="11268"/>
    <cellStyle name="Normal 74 19" xfId="11269"/>
    <cellStyle name="Normal 74 2" xfId="11270"/>
    <cellStyle name="Normal 74 2 2" xfId="11271"/>
    <cellStyle name="Normal 74 2 3" xfId="11272"/>
    <cellStyle name="Normal 74 2 4" xfId="11273"/>
    <cellStyle name="Normal 74 20" xfId="11274"/>
    <cellStyle name="Normal 74 21" xfId="11275"/>
    <cellStyle name="Normal 74 22" xfId="11276"/>
    <cellStyle name="Normal 74 23" xfId="11277"/>
    <cellStyle name="Normal 74 24" xfId="11278"/>
    <cellStyle name="Normal 74 25" xfId="11279"/>
    <cellStyle name="Normal 74 26" xfId="11280"/>
    <cellStyle name="Normal 74 27" xfId="11281"/>
    <cellStyle name="Normal 74 28" xfId="11282"/>
    <cellStyle name="Normal 74 29" xfId="11283"/>
    <cellStyle name="Normal 74 3" xfId="11284"/>
    <cellStyle name="Normal 74 3 2" xfId="11285"/>
    <cellStyle name="Normal 74 3 3" xfId="11286"/>
    <cellStyle name="Normal 74 3 4" xfId="11287"/>
    <cellStyle name="Normal 74 4" xfId="11288"/>
    <cellStyle name="Normal 74 4 2" xfId="11289"/>
    <cellStyle name="Normal 74 4 3" xfId="11290"/>
    <cellStyle name="Normal 74 4 4" xfId="11291"/>
    <cellStyle name="Normal 74 5" xfId="11292"/>
    <cellStyle name="Normal 74 5 2" xfId="11293"/>
    <cellStyle name="Normal 74 5 3" xfId="11294"/>
    <cellStyle name="Normal 74 5 4" xfId="11295"/>
    <cellStyle name="Normal 74 6" xfId="11296"/>
    <cellStyle name="Normal 74 6 2" xfId="11297"/>
    <cellStyle name="Normal 74 6 3" xfId="11298"/>
    <cellStyle name="Normal 74 6 4" xfId="11299"/>
    <cellStyle name="Normal 74 7" xfId="11300"/>
    <cellStyle name="Normal 74 7 2" xfId="11301"/>
    <cellStyle name="Normal 74 7 3" xfId="11302"/>
    <cellStyle name="Normal 74 7 4" xfId="11303"/>
    <cellStyle name="Normal 74 8" xfId="11304"/>
    <cellStyle name="Normal 74 8 2" xfId="11305"/>
    <cellStyle name="Normal 74 8 3" xfId="11306"/>
    <cellStyle name="Normal 74 8 4" xfId="11307"/>
    <cellStyle name="Normal 74 9" xfId="11308"/>
    <cellStyle name="Normal 74 9 2" xfId="11309"/>
    <cellStyle name="Normal 74 9 3" xfId="11310"/>
    <cellStyle name="Normal 74 9 4" xfId="11311"/>
    <cellStyle name="Normal 75" xfId="11312"/>
    <cellStyle name="Normal 75 10" xfId="11313"/>
    <cellStyle name="Normal 75 10 2" xfId="11314"/>
    <cellStyle name="Normal 75 10 3" xfId="11315"/>
    <cellStyle name="Normal 75 10 4" xfId="11316"/>
    <cellStyle name="Normal 75 11" xfId="11317"/>
    <cellStyle name="Normal 75 11 2" xfId="11318"/>
    <cellStyle name="Normal 75 11 3" xfId="11319"/>
    <cellStyle name="Normal 75 11 4" xfId="11320"/>
    <cellStyle name="Normal 75 12" xfId="11321"/>
    <cellStyle name="Normal 75 12 2" xfId="11322"/>
    <cellStyle name="Normal 75 12 3" xfId="11323"/>
    <cellStyle name="Normal 75 12 4" xfId="11324"/>
    <cellStyle name="Normal 75 13" xfId="11325"/>
    <cellStyle name="Normal 75 13 2" xfId="11326"/>
    <cellStyle name="Normal 75 13 3" xfId="11327"/>
    <cellStyle name="Normal 75 13 4" xfId="11328"/>
    <cellStyle name="Normal 75 14" xfId="11329"/>
    <cellStyle name="Normal 75 14 2" xfId="11330"/>
    <cellStyle name="Normal 75 14 3" xfId="11331"/>
    <cellStyle name="Normal 75 14 4" xfId="11332"/>
    <cellStyle name="Normal 75 15" xfId="11333"/>
    <cellStyle name="Normal 75 16" xfId="11334"/>
    <cellStyle name="Normal 75 17" xfId="11335"/>
    <cellStyle name="Normal 75 18" xfId="11336"/>
    <cellStyle name="Normal 75 19" xfId="11337"/>
    <cellStyle name="Normal 75 2" xfId="11338"/>
    <cellStyle name="Normal 75 2 2" xfId="11339"/>
    <cellStyle name="Normal 75 2 3" xfId="11340"/>
    <cellStyle name="Normal 75 2 4" xfId="11341"/>
    <cellStyle name="Normal 75 20" xfId="11342"/>
    <cellStyle name="Normal 75 21" xfId="11343"/>
    <cellStyle name="Normal 75 22" xfId="11344"/>
    <cellStyle name="Normal 75 23" xfId="11345"/>
    <cellStyle name="Normal 75 24" xfId="11346"/>
    <cellStyle name="Normal 75 25" xfId="11347"/>
    <cellStyle name="Normal 75 26" xfId="11348"/>
    <cellStyle name="Normal 75 27" xfId="11349"/>
    <cellStyle name="Normal 75 28" xfId="11350"/>
    <cellStyle name="Normal 75 29" xfId="11351"/>
    <cellStyle name="Normal 75 3" xfId="11352"/>
    <cellStyle name="Normal 75 3 2" xfId="11353"/>
    <cellStyle name="Normal 75 3 3" xfId="11354"/>
    <cellStyle name="Normal 75 3 4" xfId="11355"/>
    <cellStyle name="Normal 75 4" xfId="11356"/>
    <cellStyle name="Normal 75 4 2" xfId="11357"/>
    <cellStyle name="Normal 75 4 3" xfId="11358"/>
    <cellStyle name="Normal 75 4 4" xfId="11359"/>
    <cellStyle name="Normal 75 5" xfId="11360"/>
    <cellStyle name="Normal 75 5 2" xfId="11361"/>
    <cellStyle name="Normal 75 5 3" xfId="11362"/>
    <cellStyle name="Normal 75 5 4" xfId="11363"/>
    <cellStyle name="Normal 75 6" xfId="11364"/>
    <cellStyle name="Normal 75 6 2" xfId="11365"/>
    <cellStyle name="Normal 75 6 3" xfId="11366"/>
    <cellStyle name="Normal 75 6 4" xfId="11367"/>
    <cellStyle name="Normal 75 7" xfId="11368"/>
    <cellStyle name="Normal 75 7 2" xfId="11369"/>
    <cellStyle name="Normal 75 7 3" xfId="11370"/>
    <cellStyle name="Normal 75 7 4" xfId="11371"/>
    <cellStyle name="Normal 75 8" xfId="11372"/>
    <cellStyle name="Normal 75 8 2" xfId="11373"/>
    <cellStyle name="Normal 75 8 3" xfId="11374"/>
    <cellStyle name="Normal 75 8 4" xfId="11375"/>
    <cellStyle name="Normal 75 9" xfId="11376"/>
    <cellStyle name="Normal 75 9 2" xfId="11377"/>
    <cellStyle name="Normal 75 9 3" xfId="11378"/>
    <cellStyle name="Normal 75 9 4" xfId="11379"/>
    <cellStyle name="Normal 79 2" xfId="11380"/>
    <cellStyle name="Normal 79 3" xfId="11381"/>
    <cellStyle name="Normal 79 4" xfId="11382"/>
    <cellStyle name="Normal 8" xfId="11383"/>
    <cellStyle name="Normal 8 10" xfId="11384"/>
    <cellStyle name="Normal 8 11" xfId="11385"/>
    <cellStyle name="Normal 8 12" xfId="11386"/>
    <cellStyle name="Normal 8 13" xfId="11387"/>
    <cellStyle name="Normal 8 14" xfId="11388"/>
    <cellStyle name="Normal 8 15" xfId="11389"/>
    <cellStyle name="Normal 8 16" xfId="11390"/>
    <cellStyle name="Normal 8 17" xfId="11391"/>
    <cellStyle name="Normal 8 2" xfId="11392"/>
    <cellStyle name="Normal 8 2 10" xfId="11393"/>
    <cellStyle name="Normal 8 2 11" xfId="11394"/>
    <cellStyle name="Normal 8 2 12" xfId="11395"/>
    <cellStyle name="Normal 8 2 13" xfId="11396"/>
    <cellStyle name="Normal 8 2 14" xfId="11397"/>
    <cellStyle name="Normal 8 2 15" xfId="11398"/>
    <cellStyle name="Normal 8 2 16" xfId="11399"/>
    <cellStyle name="Normal 8 2 17" xfId="11400"/>
    <cellStyle name="Normal 8 2 2" xfId="11401"/>
    <cellStyle name="Normal 8 2 2 2" xfId="11402"/>
    <cellStyle name="Normal 8 2 3" xfId="11403"/>
    <cellStyle name="Normal 8 2 4" xfId="11404"/>
    <cellStyle name="Normal 8 2 5" xfId="11405"/>
    <cellStyle name="Normal 8 2 6" xfId="11406"/>
    <cellStyle name="Normal 8 2 7" xfId="11407"/>
    <cellStyle name="Normal 8 2 8" xfId="11408"/>
    <cellStyle name="Normal 8 2 9" xfId="11409"/>
    <cellStyle name="Normal 8 3" xfId="11410"/>
    <cellStyle name="Normal 8 4" xfId="11411"/>
    <cellStyle name="Normal 8 5" xfId="11412"/>
    <cellStyle name="Normal 8 6" xfId="11413"/>
    <cellStyle name="Normal 8 7" xfId="11414"/>
    <cellStyle name="Normal 8 8" xfId="11415"/>
    <cellStyle name="Normal 8 9" xfId="11416"/>
    <cellStyle name="Normal 80 2" xfId="11417"/>
    <cellStyle name="Normal 80 3" xfId="11418"/>
    <cellStyle name="Normal 81" xfId="11419"/>
    <cellStyle name="Normal 81 2" xfId="11420"/>
    <cellStyle name="Normal 81 3" xfId="11421"/>
    <cellStyle name="Normal 81 4" xfId="11422"/>
    <cellStyle name="Normal 82" xfId="11423"/>
    <cellStyle name="Normal 82 2" xfId="11424"/>
    <cellStyle name="Normal 82 3" xfId="11425"/>
    <cellStyle name="Normal 82 4" xfId="11426"/>
    <cellStyle name="Normal 82 5" xfId="11427"/>
    <cellStyle name="Normal 82 6" xfId="11428"/>
    <cellStyle name="Normal 82 7" xfId="11429"/>
    <cellStyle name="Normal 82 8" xfId="11430"/>
    <cellStyle name="Normal 82 9" xfId="11431"/>
    <cellStyle name="Normal 83" xfId="11432"/>
    <cellStyle name="Normal 83 2" xfId="11433"/>
    <cellStyle name="Normal 83 3" xfId="11434"/>
    <cellStyle name="Normal 83 4" xfId="11435"/>
    <cellStyle name="Normal 83 5" xfId="11436"/>
    <cellStyle name="Normal 83 6" xfId="11437"/>
    <cellStyle name="Normal 83 7" xfId="11438"/>
    <cellStyle name="Normal 83 8" xfId="11439"/>
    <cellStyle name="Normal 83 9" xfId="11440"/>
    <cellStyle name="Normal 84" xfId="11441"/>
    <cellStyle name="Normal 84 10" xfId="11442"/>
    <cellStyle name="Normal 84 11" xfId="11443"/>
    <cellStyle name="Normal 84 12" xfId="11444"/>
    <cellStyle name="Normal 84 13" xfId="11445"/>
    <cellStyle name="Normal 84 14" xfId="11446"/>
    <cellStyle name="Normal 84 15" xfId="11447"/>
    <cellStyle name="Normal 84 16" xfId="11448"/>
    <cellStyle name="Normal 84 17" xfId="11449"/>
    <cellStyle name="Normal 84 18" xfId="11450"/>
    <cellStyle name="Normal 84 2" xfId="11451"/>
    <cellStyle name="Normal 84 3" xfId="11452"/>
    <cellStyle name="Normal 84 4" xfId="11453"/>
    <cellStyle name="Normal 84 5" xfId="11454"/>
    <cellStyle name="Normal 84 6" xfId="11455"/>
    <cellStyle name="Normal 84 7" xfId="11456"/>
    <cellStyle name="Normal 84 8" xfId="11457"/>
    <cellStyle name="Normal 84 9" xfId="11458"/>
    <cellStyle name="Normal 85" xfId="11459"/>
    <cellStyle name="Normal 85 2" xfId="11460"/>
    <cellStyle name="Normal 85 3" xfId="11461"/>
    <cellStyle name="Normal 85 4" xfId="11462"/>
    <cellStyle name="Normal 85 5" xfId="11463"/>
    <cellStyle name="Normal 85 6" xfId="11464"/>
    <cellStyle name="Normal 85 7" xfId="11465"/>
    <cellStyle name="Normal 85 8" xfId="11466"/>
    <cellStyle name="Normal 85 9" xfId="11467"/>
    <cellStyle name="Normal 86" xfId="11468"/>
    <cellStyle name="Normal 87" xfId="11469"/>
    <cellStyle name="Normal 88" xfId="11470"/>
    <cellStyle name="Normal 88 2" xfId="11471"/>
    <cellStyle name="Normal 89" xfId="11472"/>
    <cellStyle name="Normal 89 2" xfId="11473"/>
    <cellStyle name="Normal 9" xfId="11474"/>
    <cellStyle name="Normal 9 10" xfId="11475"/>
    <cellStyle name="Normal 9 10 2" xfId="11476"/>
    <cellStyle name="Normal 9 10 2 2" xfId="11477"/>
    <cellStyle name="Normal 9 11" xfId="11478"/>
    <cellStyle name="Normal 9 12" xfId="11479"/>
    <cellStyle name="Normal 9 13" xfId="11480"/>
    <cellStyle name="Normal 9 14" xfId="11481"/>
    <cellStyle name="Normal 9 15" xfId="11482"/>
    <cellStyle name="Normal 9 16" xfId="11483"/>
    <cellStyle name="Normal 9 17" xfId="11484"/>
    <cellStyle name="Normal 9 2" xfId="11485"/>
    <cellStyle name="Normal 9 2 10" xfId="11486"/>
    <cellStyle name="Normal 9 2 11" xfId="11487"/>
    <cellStyle name="Normal 9 2 12" xfId="11488"/>
    <cellStyle name="Normal 9 2 13" xfId="11489"/>
    <cellStyle name="Normal 9 2 14" xfId="11490"/>
    <cellStyle name="Normal 9 2 15" xfId="11491"/>
    <cellStyle name="Normal 9 2 16" xfId="11492"/>
    <cellStyle name="Normal 9 2 17" xfId="11493"/>
    <cellStyle name="Normal 9 2 2" xfId="11494"/>
    <cellStyle name="Normal 9 2 3" xfId="11495"/>
    <cellStyle name="Normal 9 2 4" xfId="11496"/>
    <cellStyle name="Normal 9 2 5" xfId="11497"/>
    <cellStyle name="Normal 9 2 6" xfId="11498"/>
    <cellStyle name="Normal 9 2 7" xfId="11499"/>
    <cellStyle name="Normal 9 2 8" xfId="11500"/>
    <cellStyle name="Normal 9 2 9" xfId="11501"/>
    <cellStyle name="Normal 9 3" xfId="11502"/>
    <cellStyle name="Normal 9 3 2" xfId="11503"/>
    <cellStyle name="Normal 9 4" xfId="11504"/>
    <cellStyle name="Normal 9 4 2" xfId="11505"/>
    <cellStyle name="Normal 9 5" xfId="11506"/>
    <cellStyle name="Normal 9 5 2" xfId="11507"/>
    <cellStyle name="Normal 9 6" xfId="11508"/>
    <cellStyle name="Normal 9 6 2" xfId="11509"/>
    <cellStyle name="Normal 9 7" xfId="11510"/>
    <cellStyle name="Normal 9 8" xfId="11511"/>
    <cellStyle name="Normal 9 9" xfId="11512"/>
    <cellStyle name="Normal 90" xfId="11513"/>
    <cellStyle name="Normal 90 2" xfId="11514"/>
    <cellStyle name="Normal 91" xfId="11515"/>
    <cellStyle name="Normal 91 2" xfId="11516"/>
    <cellStyle name="Normal 92" xfId="11517"/>
    <cellStyle name="Normal 92 2" xfId="11518"/>
    <cellStyle name="Normal 93" xfId="11519"/>
    <cellStyle name="Normal 93 2" xfId="11520"/>
    <cellStyle name="Normal 93 3" xfId="11521"/>
    <cellStyle name="Normal 95 10" xfId="11522"/>
    <cellStyle name="Normal 95 11" xfId="11523"/>
    <cellStyle name="Normal 95 12" xfId="11524"/>
    <cellStyle name="Normal 95 13" xfId="11525"/>
    <cellStyle name="Normal 95 2" xfId="11526"/>
    <cellStyle name="Normal 95 3" xfId="11527"/>
    <cellStyle name="Normal 95 4" xfId="11528"/>
    <cellStyle name="Normal 95 5" xfId="11529"/>
    <cellStyle name="Normal 95 6" xfId="11530"/>
    <cellStyle name="Normal 95 7" xfId="11531"/>
    <cellStyle name="Normal 95 8" xfId="11532"/>
    <cellStyle name="Normal 95 9" xfId="11533"/>
    <cellStyle name="Normal 96 2" xfId="11534"/>
    <cellStyle name="Normal 98 2" xfId="11535"/>
    <cellStyle name="Normal 98 3" xfId="11536"/>
    <cellStyle name="Normal 98 4" xfId="11537"/>
    <cellStyle name="Normal 98 5" xfId="11538"/>
    <cellStyle name="Normal 98 6" xfId="11539"/>
    <cellStyle name="Normal 98 7" xfId="11540"/>
    <cellStyle name="Normal 98 8" xfId="11541"/>
    <cellStyle name="Normal 99 2" xfId="11542"/>
    <cellStyle name="Normal1" xfId="11543"/>
    <cellStyle name="Normal2" xfId="11544"/>
    <cellStyle name="Normal3" xfId="11545"/>
    <cellStyle name="Normal4" xfId="11546"/>
    <cellStyle name="Normale_Cartel1" xfId="11547"/>
    <cellStyle name="Note 10" xfId="11548"/>
    <cellStyle name="Note 10 2" xfId="11549"/>
    <cellStyle name="Note 10 2 2" xfId="11550"/>
    <cellStyle name="Note 10 3" xfId="11551"/>
    <cellStyle name="Note 10 3 2" xfId="11552"/>
    <cellStyle name="Note 10 4" xfId="11553"/>
    <cellStyle name="Note 11" xfId="11554"/>
    <cellStyle name="Note 11 2" xfId="11555"/>
    <cellStyle name="Note 11 2 2" xfId="11556"/>
    <cellStyle name="Note 11 3" xfId="11557"/>
    <cellStyle name="Note 11 3 2" xfId="11558"/>
    <cellStyle name="Note 11 4" xfId="11559"/>
    <cellStyle name="Note 12" xfId="11560"/>
    <cellStyle name="Note 12 2" xfId="11561"/>
    <cellStyle name="Note 12 2 2" xfId="11562"/>
    <cellStyle name="Note 12 3" xfId="11563"/>
    <cellStyle name="Note 12 3 2" xfId="11564"/>
    <cellStyle name="Note 12 4" xfId="11565"/>
    <cellStyle name="Note 13" xfId="11566"/>
    <cellStyle name="Note 13 2" xfId="11567"/>
    <cellStyle name="Note 13 2 2" xfId="11568"/>
    <cellStyle name="Note 13 3" xfId="11569"/>
    <cellStyle name="Note 13 3 2" xfId="11570"/>
    <cellStyle name="Note 13 4" xfId="11571"/>
    <cellStyle name="Note 14" xfId="11572"/>
    <cellStyle name="Note 14 2" xfId="11573"/>
    <cellStyle name="Note 14 2 2" xfId="11574"/>
    <cellStyle name="Note 14 3" xfId="11575"/>
    <cellStyle name="Note 14 3 2" xfId="11576"/>
    <cellStyle name="Note 14 4" xfId="11577"/>
    <cellStyle name="Note 15" xfId="11578"/>
    <cellStyle name="Note 15 2" xfId="11579"/>
    <cellStyle name="Note 15 2 2" xfId="11580"/>
    <cellStyle name="Note 15 3" xfId="11581"/>
    <cellStyle name="Note 15 3 2" xfId="11582"/>
    <cellStyle name="Note 15 4" xfId="11583"/>
    <cellStyle name="Note 16" xfId="11584"/>
    <cellStyle name="Note 16 2" xfId="11585"/>
    <cellStyle name="Note 16 2 2" xfId="11586"/>
    <cellStyle name="Note 16 3" xfId="11587"/>
    <cellStyle name="Note 16 3 2" xfId="11588"/>
    <cellStyle name="Note 16 4" xfId="11589"/>
    <cellStyle name="Note 17" xfId="11590"/>
    <cellStyle name="Note 17 2" xfId="11591"/>
    <cellStyle name="Note 17 2 2" xfId="11592"/>
    <cellStyle name="Note 17 3" xfId="11593"/>
    <cellStyle name="Note 17 3 2" xfId="11594"/>
    <cellStyle name="Note 17 4" xfId="11595"/>
    <cellStyle name="Note 18" xfId="11596"/>
    <cellStyle name="Note 18 2" xfId="11597"/>
    <cellStyle name="Note 18 2 2" xfId="11598"/>
    <cellStyle name="Note 18 3" xfId="11599"/>
    <cellStyle name="Note 18 3 2" xfId="11600"/>
    <cellStyle name="Note 18 4" xfId="11601"/>
    <cellStyle name="Note 19" xfId="11602"/>
    <cellStyle name="Note 19 2" xfId="11603"/>
    <cellStyle name="Note 19 2 2" xfId="11604"/>
    <cellStyle name="Note 19 3" xfId="11605"/>
    <cellStyle name="Note 19 3 2" xfId="11606"/>
    <cellStyle name="Note 19 4" xfId="11607"/>
    <cellStyle name="Note 2" xfId="11608"/>
    <cellStyle name="Note 2 2" xfId="11609"/>
    <cellStyle name="Note 2 2 2" xfId="11610"/>
    <cellStyle name="Note 2 2 2 2" xfId="11611"/>
    <cellStyle name="Note 2 2 3" xfId="11612"/>
    <cellStyle name="Note 2 2 3 2" xfId="11613"/>
    <cellStyle name="Note 2 2 4" xfId="11614"/>
    <cellStyle name="Note 2 2 4 2" xfId="11615"/>
    <cellStyle name="Note 2 2 5" xfId="11616"/>
    <cellStyle name="Note 2 2 5 2" xfId="11617"/>
    <cellStyle name="Note 2 2 6" xfId="11618"/>
    <cellStyle name="Note 2 2 6 2" xfId="11619"/>
    <cellStyle name="Note 2 2 7" xfId="11620"/>
    <cellStyle name="Note 2 3" xfId="11621"/>
    <cellStyle name="Note 2 3 2" xfId="11622"/>
    <cellStyle name="Note 2 4" xfId="11623"/>
    <cellStyle name="Note 2 4 2" xfId="11624"/>
    <cellStyle name="Note 2 5" xfId="11625"/>
    <cellStyle name="Note 2 5 2" xfId="11626"/>
    <cellStyle name="Note 2 6" xfId="11627"/>
    <cellStyle name="Note 2 6 2" xfId="11628"/>
    <cellStyle name="Note 2 7" xfId="11629"/>
    <cellStyle name="Note 2 7 2" xfId="11630"/>
    <cellStyle name="Note 2 8" xfId="11631"/>
    <cellStyle name="Note 20" xfId="11632"/>
    <cellStyle name="Note 20 2" xfId="11633"/>
    <cellStyle name="Note 20 2 2" xfId="11634"/>
    <cellStyle name="Note 20 3" xfId="11635"/>
    <cellStyle name="Note 20 3 2" xfId="11636"/>
    <cellStyle name="Note 20 4" xfId="11637"/>
    <cellStyle name="Note 21" xfId="11638"/>
    <cellStyle name="Note 21 2" xfId="11639"/>
    <cellStyle name="Note 21 2 2" xfId="11640"/>
    <cellStyle name="Note 21 3" xfId="11641"/>
    <cellStyle name="Note 21 3 2" xfId="11642"/>
    <cellStyle name="Note 21 4" xfId="11643"/>
    <cellStyle name="Note 22" xfId="11644"/>
    <cellStyle name="Note 22 2" xfId="11645"/>
    <cellStyle name="Note 22 2 2" xfId="11646"/>
    <cellStyle name="Note 22 3" xfId="11647"/>
    <cellStyle name="Note 22 3 2" xfId="11648"/>
    <cellStyle name="Note 22 4" xfId="11649"/>
    <cellStyle name="Note 23" xfId="11650"/>
    <cellStyle name="Note 23 2" xfId="11651"/>
    <cellStyle name="Note 23 2 2" xfId="11652"/>
    <cellStyle name="Note 23 3" xfId="11653"/>
    <cellStyle name="Note 23 3 2" xfId="11654"/>
    <cellStyle name="Note 23 4" xfId="11655"/>
    <cellStyle name="Note 24" xfId="11656"/>
    <cellStyle name="Note 24 2" xfId="11657"/>
    <cellStyle name="Note 24 2 2" xfId="11658"/>
    <cellStyle name="Note 24 3" xfId="11659"/>
    <cellStyle name="Note 24 3 2" xfId="11660"/>
    <cellStyle name="Note 24 4" xfId="11661"/>
    <cellStyle name="Note 25" xfId="11662"/>
    <cellStyle name="Note 25 2" xfId="11663"/>
    <cellStyle name="Note 25 2 2" xfId="11664"/>
    <cellStyle name="Note 25 3" xfId="11665"/>
    <cellStyle name="Note 25 3 2" xfId="11666"/>
    <cellStyle name="Note 25 4" xfId="11667"/>
    <cellStyle name="Note 26" xfId="11668"/>
    <cellStyle name="Note 26 2" xfId="11669"/>
    <cellStyle name="Note 26 2 2" xfId="11670"/>
    <cellStyle name="Note 26 3" xfId="11671"/>
    <cellStyle name="Note 26 3 2" xfId="11672"/>
    <cellStyle name="Note 26 4" xfId="11673"/>
    <cellStyle name="Note 3" xfId="11674"/>
    <cellStyle name="Note 3 2" xfId="11675"/>
    <cellStyle name="Note 3 2 2" xfId="11676"/>
    <cellStyle name="Note 3 3" xfId="11677"/>
    <cellStyle name="Note 3 3 2" xfId="11678"/>
    <cellStyle name="Note 3 4" xfId="11679"/>
    <cellStyle name="Note 3 4 2" xfId="11680"/>
    <cellStyle name="Note 3 5" xfId="11681"/>
    <cellStyle name="Note 3 5 2" xfId="11682"/>
    <cellStyle name="Note 3 6" xfId="11683"/>
    <cellStyle name="Note 3 6 2" xfId="11684"/>
    <cellStyle name="Note 3 7" xfId="11685"/>
    <cellStyle name="Note 4" xfId="11686"/>
    <cellStyle name="Note 4 2" xfId="11687"/>
    <cellStyle name="Note 4 2 2" xfId="11688"/>
    <cellStyle name="Note 4 3" xfId="11689"/>
    <cellStyle name="Note 4 3 2" xfId="11690"/>
    <cellStyle name="Note 4 4" xfId="11691"/>
    <cellStyle name="Note 4 4 2" xfId="11692"/>
    <cellStyle name="Note 4 5" xfId="11693"/>
    <cellStyle name="Note 4 5 2" xfId="11694"/>
    <cellStyle name="Note 4 6" xfId="11695"/>
    <cellStyle name="Note 4 6 2" xfId="11696"/>
    <cellStyle name="Note 4 7" xfId="11697"/>
    <cellStyle name="Note 5" xfId="11698"/>
    <cellStyle name="Note 5 2" xfId="11699"/>
    <cellStyle name="Note 5 2 2" xfId="11700"/>
    <cellStyle name="Note 5 3" xfId="11701"/>
    <cellStyle name="Note 5 3 2" xfId="11702"/>
    <cellStyle name="Note 5 4" xfId="11703"/>
    <cellStyle name="Note 6" xfId="11704"/>
    <cellStyle name="Note 6 2" xfId="11705"/>
    <cellStyle name="Note 6 2 2" xfId="11706"/>
    <cellStyle name="Note 6 3" xfId="11707"/>
    <cellStyle name="Note 6 3 2" xfId="11708"/>
    <cellStyle name="Note 6 4" xfId="11709"/>
    <cellStyle name="Note 7" xfId="11710"/>
    <cellStyle name="Note 7 2" xfId="11711"/>
    <cellStyle name="Note 7 2 2" xfId="11712"/>
    <cellStyle name="Note 7 3" xfId="11713"/>
    <cellStyle name="Note 7 3 2" xfId="11714"/>
    <cellStyle name="Note 7 4" xfId="11715"/>
    <cellStyle name="Note 8" xfId="11716"/>
    <cellStyle name="Note 8 2" xfId="11717"/>
    <cellStyle name="Note 8 2 2" xfId="11718"/>
    <cellStyle name="Note 8 3" xfId="11719"/>
    <cellStyle name="Note 8 3 2" xfId="11720"/>
    <cellStyle name="Note 8 4" xfId="11721"/>
    <cellStyle name="Note 9" xfId="11722"/>
    <cellStyle name="Note 9 2" xfId="11723"/>
    <cellStyle name="Note 9 2 2" xfId="11724"/>
    <cellStyle name="Note 9 3" xfId="11725"/>
    <cellStyle name="Note 9 3 2" xfId="11726"/>
    <cellStyle name="Note 9 4" xfId="11727"/>
    <cellStyle name="Œ…‹æØ‚è [0.00]_PLDT" xfId="11728"/>
    <cellStyle name="Œ…‹æØ‚è_PLDT" xfId="11729"/>
    <cellStyle name="oft Excel]_x000a__x000a_Comment=open=/f を指定すると、ユーザー定義関数を関数貼り付けの一覧に登録することができます。_x000a__x000a_Maximized" xfId="11730"/>
    <cellStyle name="oft Excel]_x000a__x000a_Options5=1155_x000a__x000a_Pos=-12,9,1048,771_x000a__x000a_MRUFuncs=345,205,221,1,65,28,37,24,3,36_x000a__x000a_StickyPtX=574_x000a__x000a_StickyPtY=45" xfId="11731"/>
    <cellStyle name="oft Excel]_x000d__x000a_Comment=open=/f を指定すると、ユーザー定義関数を関数貼り付けの一覧に登録することができます。_x000d__x000a_Maximized" xfId="11732"/>
    <cellStyle name="oft Excel]_x000d__x000a_Options5=1155_x000d__x000a_Pos=-12,9,1048,771_x000d__x000a_MRUFuncs=345,205,221,1,65,28,37,24,3,36_x000d__x000a_StickyPtX=574_x000d__x000a_StickyPtY=45" xfId="11733"/>
    <cellStyle name="Output 10" xfId="11734"/>
    <cellStyle name="Output 10 2" xfId="11735"/>
    <cellStyle name="Output 10 2 2" xfId="11736"/>
    <cellStyle name="Output 10 3" xfId="11737"/>
    <cellStyle name="Output 10 3 2" xfId="11738"/>
    <cellStyle name="Output 10 4" xfId="11739"/>
    <cellStyle name="Output 11" xfId="11740"/>
    <cellStyle name="Output 11 2" xfId="11741"/>
    <cellStyle name="Output 11 2 2" xfId="11742"/>
    <cellStyle name="Output 11 3" xfId="11743"/>
    <cellStyle name="Output 11 3 2" xfId="11744"/>
    <cellStyle name="Output 11 4" xfId="11745"/>
    <cellStyle name="Output 12" xfId="11746"/>
    <cellStyle name="Output 12 2" xfId="11747"/>
    <cellStyle name="Output 12 2 2" xfId="11748"/>
    <cellStyle name="Output 12 3" xfId="11749"/>
    <cellStyle name="Output 12 3 2" xfId="11750"/>
    <cellStyle name="Output 12 4" xfId="11751"/>
    <cellStyle name="Output 13" xfId="11752"/>
    <cellStyle name="Output 13 2" xfId="11753"/>
    <cellStyle name="Output 13 2 2" xfId="11754"/>
    <cellStyle name="Output 13 3" xfId="11755"/>
    <cellStyle name="Output 13 3 2" xfId="11756"/>
    <cellStyle name="Output 13 4" xfId="11757"/>
    <cellStyle name="Output 14" xfId="11758"/>
    <cellStyle name="Output 14 2" xfId="11759"/>
    <cellStyle name="Output 14 2 2" xfId="11760"/>
    <cellStyle name="Output 14 3" xfId="11761"/>
    <cellStyle name="Output 14 3 2" xfId="11762"/>
    <cellStyle name="Output 14 4" xfId="11763"/>
    <cellStyle name="Output 15" xfId="11764"/>
    <cellStyle name="Output 15 2" xfId="11765"/>
    <cellStyle name="Output 15 2 2" xfId="11766"/>
    <cellStyle name="Output 15 3" xfId="11767"/>
    <cellStyle name="Output 15 3 2" xfId="11768"/>
    <cellStyle name="Output 15 4" xfId="11769"/>
    <cellStyle name="Output 16" xfId="11770"/>
    <cellStyle name="Output 16 2" xfId="11771"/>
    <cellStyle name="Output 16 2 2" xfId="11772"/>
    <cellStyle name="Output 16 3" xfId="11773"/>
    <cellStyle name="Output 16 3 2" xfId="11774"/>
    <cellStyle name="Output 16 4" xfId="11775"/>
    <cellStyle name="Output 17" xfId="11776"/>
    <cellStyle name="Output 17 2" xfId="11777"/>
    <cellStyle name="Output 17 2 2" xfId="11778"/>
    <cellStyle name="Output 17 3" xfId="11779"/>
    <cellStyle name="Output 17 3 2" xfId="11780"/>
    <cellStyle name="Output 17 4" xfId="11781"/>
    <cellStyle name="Output 18" xfId="11782"/>
    <cellStyle name="Output 18 2" xfId="11783"/>
    <cellStyle name="Output 18 2 2" xfId="11784"/>
    <cellStyle name="Output 18 3" xfId="11785"/>
    <cellStyle name="Output 18 3 2" xfId="11786"/>
    <cellStyle name="Output 18 4" xfId="11787"/>
    <cellStyle name="Output 19" xfId="11788"/>
    <cellStyle name="Output 19 2" xfId="11789"/>
    <cellStyle name="Output 19 2 2" xfId="11790"/>
    <cellStyle name="Output 19 3" xfId="11791"/>
    <cellStyle name="Output 19 3 2" xfId="11792"/>
    <cellStyle name="Output 19 4" xfId="11793"/>
    <cellStyle name="Output 2" xfId="11794"/>
    <cellStyle name="Output 2 2" xfId="11795"/>
    <cellStyle name="Output 2 2 2" xfId="11796"/>
    <cellStyle name="Output 2 3" xfId="11797"/>
    <cellStyle name="Output 2 3 2" xfId="11798"/>
    <cellStyle name="Output 2 4" xfId="11799"/>
    <cellStyle name="Output 2 4 2" xfId="11800"/>
    <cellStyle name="Output 2 5" xfId="11801"/>
    <cellStyle name="Output 2 5 2" xfId="11802"/>
    <cellStyle name="Output 2 6" xfId="11803"/>
    <cellStyle name="Output 2 6 2" xfId="11804"/>
    <cellStyle name="Output 2 7" xfId="11805"/>
    <cellStyle name="Output 20" xfId="11806"/>
    <cellStyle name="Output 20 2" xfId="11807"/>
    <cellStyle name="Output 20 2 2" xfId="11808"/>
    <cellStyle name="Output 20 3" xfId="11809"/>
    <cellStyle name="Output 20 3 2" xfId="11810"/>
    <cellStyle name="Output 20 4" xfId="11811"/>
    <cellStyle name="Output 21" xfId="11812"/>
    <cellStyle name="Output 21 2" xfId="11813"/>
    <cellStyle name="Output 21 2 2" xfId="11814"/>
    <cellStyle name="Output 21 3" xfId="11815"/>
    <cellStyle name="Output 21 3 2" xfId="11816"/>
    <cellStyle name="Output 21 4" xfId="11817"/>
    <cellStyle name="Output 22" xfId="11818"/>
    <cellStyle name="Output 22 2" xfId="11819"/>
    <cellStyle name="Output 22 2 2" xfId="11820"/>
    <cellStyle name="Output 22 3" xfId="11821"/>
    <cellStyle name="Output 22 3 2" xfId="11822"/>
    <cellStyle name="Output 22 4" xfId="11823"/>
    <cellStyle name="Output 23" xfId="11824"/>
    <cellStyle name="Output 23 2" xfId="11825"/>
    <cellStyle name="Output 23 2 2" xfId="11826"/>
    <cellStyle name="Output 23 3" xfId="11827"/>
    <cellStyle name="Output 23 3 2" xfId="11828"/>
    <cellStyle name="Output 23 4" xfId="11829"/>
    <cellStyle name="Output 24" xfId="11830"/>
    <cellStyle name="Output 24 2" xfId="11831"/>
    <cellStyle name="Output 24 2 2" xfId="11832"/>
    <cellStyle name="Output 24 3" xfId="11833"/>
    <cellStyle name="Output 24 3 2" xfId="11834"/>
    <cellStyle name="Output 24 4" xfId="11835"/>
    <cellStyle name="Output 25" xfId="11836"/>
    <cellStyle name="Output 25 2" xfId="11837"/>
    <cellStyle name="Output 25 2 2" xfId="11838"/>
    <cellStyle name="Output 25 3" xfId="11839"/>
    <cellStyle name="Output 25 3 2" xfId="11840"/>
    <cellStyle name="Output 25 4" xfId="11841"/>
    <cellStyle name="Output 26" xfId="11842"/>
    <cellStyle name="Output 26 2" xfId="11843"/>
    <cellStyle name="Output 26 2 2" xfId="11844"/>
    <cellStyle name="Output 26 3" xfId="11845"/>
    <cellStyle name="Output 26 3 2" xfId="11846"/>
    <cellStyle name="Output 26 4" xfId="11847"/>
    <cellStyle name="Output 3" xfId="11848"/>
    <cellStyle name="Output 3 2" xfId="11849"/>
    <cellStyle name="Output 3 2 2" xfId="11850"/>
    <cellStyle name="Output 3 3" xfId="11851"/>
    <cellStyle name="Output 3 3 2" xfId="11852"/>
    <cellStyle name="Output 3 4" xfId="11853"/>
    <cellStyle name="Output 3 4 2" xfId="11854"/>
    <cellStyle name="Output 3 5" xfId="11855"/>
    <cellStyle name="Output 3 5 2" xfId="11856"/>
    <cellStyle name="Output 3 6" xfId="11857"/>
    <cellStyle name="Output 3 6 2" xfId="11858"/>
    <cellStyle name="Output 3 7" xfId="11859"/>
    <cellStyle name="Output 4" xfId="11860"/>
    <cellStyle name="Output 4 2" xfId="11861"/>
    <cellStyle name="Output 4 2 2" xfId="11862"/>
    <cellStyle name="Output 4 3" xfId="11863"/>
    <cellStyle name="Output 4 3 2" xfId="11864"/>
    <cellStyle name="Output 4 4" xfId="11865"/>
    <cellStyle name="Output 5" xfId="11866"/>
    <cellStyle name="Output 5 2" xfId="11867"/>
    <cellStyle name="Output 5 2 2" xfId="11868"/>
    <cellStyle name="Output 5 3" xfId="11869"/>
    <cellStyle name="Output 5 3 2" xfId="11870"/>
    <cellStyle name="Output 5 4" xfId="11871"/>
    <cellStyle name="Output 6" xfId="11872"/>
    <cellStyle name="Output 6 2" xfId="11873"/>
    <cellStyle name="Output 6 2 2" xfId="11874"/>
    <cellStyle name="Output 6 3" xfId="11875"/>
    <cellStyle name="Output 6 3 2" xfId="11876"/>
    <cellStyle name="Output 6 4" xfId="11877"/>
    <cellStyle name="Output 7" xfId="11878"/>
    <cellStyle name="Output 7 2" xfId="11879"/>
    <cellStyle name="Output 7 2 2" xfId="11880"/>
    <cellStyle name="Output 7 3" xfId="11881"/>
    <cellStyle name="Output 7 3 2" xfId="11882"/>
    <cellStyle name="Output 7 4" xfId="11883"/>
    <cellStyle name="Output 8" xfId="11884"/>
    <cellStyle name="Output 8 2" xfId="11885"/>
    <cellStyle name="Output 8 2 2" xfId="11886"/>
    <cellStyle name="Output 8 3" xfId="11887"/>
    <cellStyle name="Output 8 3 2" xfId="11888"/>
    <cellStyle name="Output 8 4" xfId="11889"/>
    <cellStyle name="Output 9" xfId="11890"/>
    <cellStyle name="Output 9 2" xfId="11891"/>
    <cellStyle name="Output 9 2 2" xfId="11892"/>
    <cellStyle name="Output 9 3" xfId="11893"/>
    <cellStyle name="Output 9 3 2" xfId="11894"/>
    <cellStyle name="Output 9 4" xfId="11895"/>
    <cellStyle name="per.style" xfId="11896"/>
    <cellStyle name="Percent" xfId="2" builtinId="5"/>
    <cellStyle name="Percent [2]" xfId="11897"/>
    <cellStyle name="Percent 10" xfId="11898"/>
    <cellStyle name="Percent 10 10" xfId="11899"/>
    <cellStyle name="Percent 10 11" xfId="11900"/>
    <cellStyle name="Percent 10 12" xfId="11901"/>
    <cellStyle name="Percent 10 13" xfId="11902"/>
    <cellStyle name="Percent 10 14" xfId="11903"/>
    <cellStyle name="Percent 10 15" xfId="11904"/>
    <cellStyle name="Percent 10 16" xfId="11905"/>
    <cellStyle name="Percent 10 17" xfId="11906"/>
    <cellStyle name="Percent 10 2" xfId="11907"/>
    <cellStyle name="Percent 10 3" xfId="11908"/>
    <cellStyle name="Percent 10 4" xfId="11909"/>
    <cellStyle name="Percent 10 5" xfId="11910"/>
    <cellStyle name="Percent 10 6" xfId="11911"/>
    <cellStyle name="Percent 10 7" xfId="11912"/>
    <cellStyle name="Percent 10 8" xfId="11913"/>
    <cellStyle name="Percent 10 9" xfId="11914"/>
    <cellStyle name="Percent 11" xfId="11915"/>
    <cellStyle name="Percent 11 10" xfId="11916"/>
    <cellStyle name="Percent 11 11" xfId="11917"/>
    <cellStyle name="Percent 11 12" xfId="11918"/>
    <cellStyle name="Percent 11 13" xfId="11919"/>
    <cellStyle name="Percent 11 14" xfId="11920"/>
    <cellStyle name="Percent 11 15" xfId="11921"/>
    <cellStyle name="Percent 11 16" xfId="11922"/>
    <cellStyle name="Percent 11 17" xfId="11923"/>
    <cellStyle name="Percent 11 2" xfId="11924"/>
    <cellStyle name="Percent 11 3" xfId="11925"/>
    <cellStyle name="Percent 11 4" xfId="11926"/>
    <cellStyle name="Percent 11 5" xfId="11927"/>
    <cellStyle name="Percent 11 6" xfId="11928"/>
    <cellStyle name="Percent 11 7" xfId="11929"/>
    <cellStyle name="Percent 11 8" xfId="11930"/>
    <cellStyle name="Percent 11 9" xfId="11931"/>
    <cellStyle name="Percent 12" xfId="11932"/>
    <cellStyle name="Percent 12 10" xfId="11933"/>
    <cellStyle name="Percent 12 11" xfId="11934"/>
    <cellStyle name="Percent 12 12" xfId="11935"/>
    <cellStyle name="Percent 12 13" xfId="11936"/>
    <cellStyle name="Percent 12 14" xfId="11937"/>
    <cellStyle name="Percent 12 15" xfId="11938"/>
    <cellStyle name="Percent 12 16" xfId="11939"/>
    <cellStyle name="Percent 12 17" xfId="11940"/>
    <cellStyle name="Percent 12 2" xfId="11941"/>
    <cellStyle name="Percent 12 2 2" xfId="11942"/>
    <cellStyle name="Percent 12 3" xfId="11943"/>
    <cellStyle name="Percent 12 4" xfId="11944"/>
    <cellStyle name="Percent 12 5" xfId="11945"/>
    <cellStyle name="Percent 12 6" xfId="11946"/>
    <cellStyle name="Percent 12 7" xfId="11947"/>
    <cellStyle name="Percent 12 8" xfId="11948"/>
    <cellStyle name="Percent 12 9" xfId="11949"/>
    <cellStyle name="Percent 13" xfId="11950"/>
    <cellStyle name="Percent 13 10" xfId="11951"/>
    <cellStyle name="Percent 13 11" xfId="11952"/>
    <cellStyle name="Percent 13 12" xfId="11953"/>
    <cellStyle name="Percent 13 13" xfId="11954"/>
    <cellStyle name="Percent 13 14" xfId="11955"/>
    <cellStyle name="Percent 13 15" xfId="11956"/>
    <cellStyle name="Percent 13 16" xfId="11957"/>
    <cellStyle name="Percent 13 17" xfId="11958"/>
    <cellStyle name="Percent 13 2" xfId="11959"/>
    <cellStyle name="Percent 13 2 2" xfId="11960"/>
    <cellStyle name="Percent 13 3" xfId="11961"/>
    <cellStyle name="Percent 13 4" xfId="11962"/>
    <cellStyle name="Percent 13 5" xfId="11963"/>
    <cellStyle name="Percent 13 6" xfId="11964"/>
    <cellStyle name="Percent 13 7" xfId="11965"/>
    <cellStyle name="Percent 13 8" xfId="11966"/>
    <cellStyle name="Percent 13 9" xfId="11967"/>
    <cellStyle name="Percent 14" xfId="11968"/>
    <cellStyle name="Percent 14 10" xfId="11969"/>
    <cellStyle name="Percent 14 11" xfId="11970"/>
    <cellStyle name="Percent 14 12" xfId="11971"/>
    <cellStyle name="Percent 14 13" xfId="11972"/>
    <cellStyle name="Percent 14 14" xfId="11973"/>
    <cellStyle name="Percent 14 15" xfId="11974"/>
    <cellStyle name="Percent 14 16" xfId="11975"/>
    <cellStyle name="Percent 14 17" xfId="11976"/>
    <cellStyle name="Percent 14 2" xfId="11977"/>
    <cellStyle name="Percent 14 3" xfId="11978"/>
    <cellStyle name="Percent 14 4" xfId="11979"/>
    <cellStyle name="Percent 14 5" xfId="11980"/>
    <cellStyle name="Percent 14 6" xfId="11981"/>
    <cellStyle name="Percent 14 7" xfId="11982"/>
    <cellStyle name="Percent 14 8" xfId="11983"/>
    <cellStyle name="Percent 14 9" xfId="11984"/>
    <cellStyle name="Percent 15" xfId="11985"/>
    <cellStyle name="Percent 15 10" xfId="11986"/>
    <cellStyle name="Percent 15 11" xfId="11987"/>
    <cellStyle name="Percent 15 12" xfId="11988"/>
    <cellStyle name="Percent 15 13" xfId="11989"/>
    <cellStyle name="Percent 15 14" xfId="11990"/>
    <cellStyle name="Percent 15 15" xfId="11991"/>
    <cellStyle name="Percent 15 16" xfId="11992"/>
    <cellStyle name="Percent 15 17" xfId="11993"/>
    <cellStyle name="Percent 15 2" xfId="11994"/>
    <cellStyle name="Percent 15 3" xfId="11995"/>
    <cellStyle name="Percent 15 4" xfId="11996"/>
    <cellStyle name="Percent 15 5" xfId="11997"/>
    <cellStyle name="Percent 15 6" xfId="11998"/>
    <cellStyle name="Percent 15 7" xfId="11999"/>
    <cellStyle name="Percent 15 8" xfId="12000"/>
    <cellStyle name="Percent 15 9" xfId="12001"/>
    <cellStyle name="Percent 16" xfId="12002"/>
    <cellStyle name="Percent 16 2" xfId="12003"/>
    <cellStyle name="Percent 16 2 2" xfId="12004"/>
    <cellStyle name="Percent 16 3" xfId="12005"/>
    <cellStyle name="Percent 16 4" xfId="12006"/>
    <cellStyle name="Percent 16 5" xfId="12007"/>
    <cellStyle name="Percent 17" xfId="12008"/>
    <cellStyle name="Percent 17 2" xfId="12009"/>
    <cellStyle name="Percent 17 3" xfId="12010"/>
    <cellStyle name="Percent 17 4" xfId="12011"/>
    <cellStyle name="Percent 17 5" xfId="12012"/>
    <cellStyle name="Percent 17 6" xfId="12013"/>
    <cellStyle name="Percent 18" xfId="12014"/>
    <cellStyle name="Percent 18 2" xfId="12015"/>
    <cellStyle name="Percent 18 2 2" xfId="12016"/>
    <cellStyle name="Percent 18 3" xfId="12017"/>
    <cellStyle name="Percent 19" xfId="12018"/>
    <cellStyle name="Percent 2" xfId="12019"/>
    <cellStyle name="Percent 2 10" xfId="12020"/>
    <cellStyle name="Percent 2 11" xfId="12021"/>
    <cellStyle name="Percent 2 12" xfId="12022"/>
    <cellStyle name="Percent 2 13" xfId="12023"/>
    <cellStyle name="Percent 2 14" xfId="12024"/>
    <cellStyle name="Percent 2 15" xfId="12025"/>
    <cellStyle name="Percent 2 16" xfId="12026"/>
    <cellStyle name="Percent 2 17" xfId="12027"/>
    <cellStyle name="Percent 2 18" xfId="12028"/>
    <cellStyle name="Percent 2 19" xfId="12029"/>
    <cellStyle name="Percent 2 2" xfId="12030"/>
    <cellStyle name="Percent 2 2 2" xfId="12031"/>
    <cellStyle name="Percent 2 2 2 2" xfId="12032"/>
    <cellStyle name="Percent 2 2 2 2 2" xfId="12033"/>
    <cellStyle name="Percent 2 2 2 2 2 2" xfId="12034"/>
    <cellStyle name="Percent 2 2 2 2 2 2 2" xfId="12035"/>
    <cellStyle name="Percent 2 2 2 2 2 2 3" xfId="12036"/>
    <cellStyle name="Percent 2 2 2 2 2 3" xfId="12037"/>
    <cellStyle name="Percent 2 2 2 2 2 4" xfId="12038"/>
    <cellStyle name="Percent 2 2 2 2 3" xfId="12039"/>
    <cellStyle name="Percent 2 2 2 2 4" xfId="12040"/>
    <cellStyle name="Percent 2 2 2 3" xfId="12041"/>
    <cellStyle name="Percent 2 2 2 4" xfId="12042"/>
    <cellStyle name="Percent 2 2 3" xfId="12043"/>
    <cellStyle name="Percent 2 2 4" xfId="12044"/>
    <cellStyle name="Percent 2 2 5" xfId="12045"/>
    <cellStyle name="Percent 2 2 6" xfId="12046"/>
    <cellStyle name="Percent 2 2 7" xfId="12047"/>
    <cellStyle name="Percent 2 20" xfId="12048"/>
    <cellStyle name="Percent 2 21" xfId="12049"/>
    <cellStyle name="Percent 2 22" xfId="12050"/>
    <cellStyle name="Percent 2 23" xfId="12051"/>
    <cellStyle name="Percent 2 24" xfId="12052"/>
    <cellStyle name="Percent 2 25" xfId="12053"/>
    <cellStyle name="Percent 2 26" xfId="12054"/>
    <cellStyle name="Percent 2 27" xfId="12055"/>
    <cellStyle name="Percent 2 28" xfId="12056"/>
    <cellStyle name="Percent 2 29" xfId="12057"/>
    <cellStyle name="Percent 2 3" xfId="12058"/>
    <cellStyle name="Percent 2 3 2" xfId="12059"/>
    <cellStyle name="Percent 2 3 3" xfId="12060"/>
    <cellStyle name="Percent 2 3 4" xfId="12061"/>
    <cellStyle name="Percent 2 3 5" xfId="12062"/>
    <cellStyle name="Percent 2 30" xfId="12063"/>
    <cellStyle name="Percent 2 31" xfId="12064"/>
    <cellStyle name="Percent 2 32" xfId="12065"/>
    <cellStyle name="Percent 2 33" xfId="12066"/>
    <cellStyle name="Percent 2 34" xfId="12067"/>
    <cellStyle name="Percent 2 35" xfId="12068"/>
    <cellStyle name="Percent 2 36" xfId="12069"/>
    <cellStyle name="Percent 2 37" xfId="12070"/>
    <cellStyle name="Percent 2 38" xfId="12071"/>
    <cellStyle name="Percent 2 39" xfId="12072"/>
    <cellStyle name="Percent 2 4" xfId="12073"/>
    <cellStyle name="Percent 2 40" xfId="12074"/>
    <cellStyle name="Percent 2 41" xfId="12075"/>
    <cellStyle name="Percent 2 42" xfId="12076"/>
    <cellStyle name="Percent 2 43" xfId="12077"/>
    <cellStyle name="Percent 2 44" xfId="12078"/>
    <cellStyle name="Percent 2 45" xfId="12079"/>
    <cellStyle name="Percent 2 46" xfId="12080"/>
    <cellStyle name="Percent 2 47" xfId="12081"/>
    <cellStyle name="Percent 2 48" xfId="12082"/>
    <cellStyle name="Percent 2 49" xfId="12083"/>
    <cellStyle name="Percent 2 5" xfId="12084"/>
    <cellStyle name="Percent 2 50" xfId="12085"/>
    <cellStyle name="Percent 2 51" xfId="12086"/>
    <cellStyle name="Percent 2 52" xfId="12087"/>
    <cellStyle name="Percent 2 53" xfId="12088"/>
    <cellStyle name="Percent 2 54" xfId="12089"/>
    <cellStyle name="Percent 2 55" xfId="12090"/>
    <cellStyle name="Percent 2 56" xfId="12091"/>
    <cellStyle name="Percent 2 6" xfId="12092"/>
    <cellStyle name="Percent 2 7" xfId="12093"/>
    <cellStyle name="Percent 2 8" xfId="12094"/>
    <cellStyle name="Percent 2 9" xfId="12095"/>
    <cellStyle name="Percent 2_Summary Result" xfId="12096"/>
    <cellStyle name="Percent 20" xfId="12097"/>
    <cellStyle name="Percent 20 2" xfId="12098"/>
    <cellStyle name="Percent 21" xfId="12099"/>
    <cellStyle name="Percent 27 2" xfId="12100"/>
    <cellStyle name="Percent 27 3" xfId="12101"/>
    <cellStyle name="Percent 27 4" xfId="12102"/>
    <cellStyle name="Percent 29 2" xfId="12103"/>
    <cellStyle name="Percent 3" xfId="12104"/>
    <cellStyle name="Percent 3 10" xfId="12105"/>
    <cellStyle name="Percent 3 11" xfId="12106"/>
    <cellStyle name="Percent 3 12" xfId="12107"/>
    <cellStyle name="Percent 3 13" xfId="12108"/>
    <cellStyle name="Percent 3 14" xfId="12109"/>
    <cellStyle name="Percent 3 15" xfId="12110"/>
    <cellStyle name="Percent 3 16" xfId="12111"/>
    <cellStyle name="Percent 3 17" xfId="12112"/>
    <cellStyle name="Percent 3 2" xfId="12113"/>
    <cellStyle name="Percent 3 2 10" xfId="12114"/>
    <cellStyle name="Percent 3 2 11" xfId="12115"/>
    <cellStyle name="Percent 3 2 12" xfId="12116"/>
    <cellStyle name="Percent 3 2 13" xfId="12117"/>
    <cellStyle name="Percent 3 2 14" xfId="12118"/>
    <cellStyle name="Percent 3 2 15" xfId="12119"/>
    <cellStyle name="Percent 3 2 16" xfId="12120"/>
    <cellStyle name="Percent 3 2 17" xfId="12121"/>
    <cellStyle name="Percent 3 2 2" xfId="12122"/>
    <cellStyle name="Percent 3 2 2 2" xfId="12123"/>
    <cellStyle name="Percent 3 2 2 2 2" xfId="12124"/>
    <cellStyle name="Percent 3 2 2 2 2 2" xfId="12125"/>
    <cellStyle name="Percent 3 2 2 2 2 3" xfId="12126"/>
    <cellStyle name="Percent 3 2 2 2 3" xfId="12127"/>
    <cellStyle name="Percent 3 2 2 2 4" xfId="12128"/>
    <cellStyle name="Percent 3 2 2 3" xfId="12129"/>
    <cellStyle name="Percent 3 2 2 4" xfId="12130"/>
    <cellStyle name="Percent 3 2 3" xfId="12131"/>
    <cellStyle name="Percent 3 2 4" xfId="12132"/>
    <cellStyle name="Percent 3 2 5" xfId="12133"/>
    <cellStyle name="Percent 3 2 6" xfId="12134"/>
    <cellStyle name="Percent 3 2 7" xfId="12135"/>
    <cellStyle name="Percent 3 2 8" xfId="12136"/>
    <cellStyle name="Percent 3 2 9" xfId="12137"/>
    <cellStyle name="Percent 3 3" xfId="12138"/>
    <cellStyle name="Percent 3 3 2" xfId="12139"/>
    <cellStyle name="Percent 3 4" xfId="12140"/>
    <cellStyle name="Percent 3 5" xfId="12141"/>
    <cellStyle name="Percent 3 6" xfId="12142"/>
    <cellStyle name="Percent 3 7" xfId="12143"/>
    <cellStyle name="Percent 3 8" xfId="12144"/>
    <cellStyle name="Percent 3 9" xfId="12145"/>
    <cellStyle name="Percent 4" xfId="12146"/>
    <cellStyle name="Percent 4 10" xfId="12147"/>
    <cellStyle name="Percent 4 11" xfId="12148"/>
    <cellStyle name="Percent 4 12" xfId="12149"/>
    <cellStyle name="Percent 4 13" xfId="12150"/>
    <cellStyle name="Percent 4 14" xfId="12151"/>
    <cellStyle name="Percent 4 15" xfId="12152"/>
    <cellStyle name="Percent 4 16" xfId="12153"/>
    <cellStyle name="Percent 4 17" xfId="12154"/>
    <cellStyle name="Percent 4 2" xfId="12155"/>
    <cellStyle name="Percent 4 3" xfId="12156"/>
    <cellStyle name="Percent 4 4" xfId="12157"/>
    <cellStyle name="Percent 4 5" xfId="12158"/>
    <cellStyle name="Percent 4 6" xfId="12159"/>
    <cellStyle name="Percent 4 7" xfId="12160"/>
    <cellStyle name="Percent 4 8" xfId="12161"/>
    <cellStyle name="Percent 4 9" xfId="12162"/>
    <cellStyle name="Percent 5" xfId="12163"/>
    <cellStyle name="Percent 5 10" xfId="12164"/>
    <cellStyle name="Percent 5 11" xfId="12165"/>
    <cellStyle name="Percent 5 12" xfId="12166"/>
    <cellStyle name="Percent 5 13" xfId="12167"/>
    <cellStyle name="Percent 5 14" xfId="12168"/>
    <cellStyle name="Percent 5 15" xfId="12169"/>
    <cellStyle name="Percent 5 16" xfId="12170"/>
    <cellStyle name="Percent 5 17" xfId="12171"/>
    <cellStyle name="Percent 5 2" xfId="12172"/>
    <cellStyle name="Percent 5 2 2" xfId="12173"/>
    <cellStyle name="Percent 5 2 3" xfId="12174"/>
    <cellStyle name="Percent 5 2 4" xfId="12175"/>
    <cellStyle name="Percent 5 2 5" xfId="12176"/>
    <cellStyle name="Percent 5 3" xfId="12177"/>
    <cellStyle name="Percent 5 4" xfId="12178"/>
    <cellStyle name="Percent 5 5" xfId="12179"/>
    <cellStyle name="Percent 5 6" xfId="12180"/>
    <cellStyle name="Percent 5 7" xfId="12181"/>
    <cellStyle name="Percent 5 8" xfId="12182"/>
    <cellStyle name="Percent 5 9" xfId="12183"/>
    <cellStyle name="Percent 6" xfId="12184"/>
    <cellStyle name="Percent 6 10" xfId="12185"/>
    <cellStyle name="Percent 6 11" xfId="12186"/>
    <cellStyle name="Percent 6 12" xfId="12187"/>
    <cellStyle name="Percent 6 13" xfId="12188"/>
    <cellStyle name="Percent 6 14" xfId="12189"/>
    <cellStyle name="Percent 6 15" xfId="12190"/>
    <cellStyle name="Percent 6 16" xfId="12191"/>
    <cellStyle name="Percent 6 17" xfId="12192"/>
    <cellStyle name="Percent 6 2" xfId="12193"/>
    <cellStyle name="Percent 6 3" xfId="12194"/>
    <cellStyle name="Percent 6 4" xfId="12195"/>
    <cellStyle name="Percent 6 5" xfId="12196"/>
    <cellStyle name="Percent 6 6" xfId="12197"/>
    <cellStyle name="Percent 6 7" xfId="12198"/>
    <cellStyle name="Percent 6 8" xfId="12199"/>
    <cellStyle name="Percent 6 9" xfId="12200"/>
    <cellStyle name="Percent 7" xfId="12201"/>
    <cellStyle name="Percent 7 10" xfId="12202"/>
    <cellStyle name="Percent 7 11" xfId="12203"/>
    <cellStyle name="Percent 7 12" xfId="12204"/>
    <cellStyle name="Percent 7 13" xfId="12205"/>
    <cellStyle name="Percent 7 14" xfId="12206"/>
    <cellStyle name="Percent 7 15" xfId="12207"/>
    <cellStyle name="Percent 7 16" xfId="12208"/>
    <cellStyle name="Percent 7 17" xfId="12209"/>
    <cellStyle name="Percent 7 2" xfId="12210"/>
    <cellStyle name="Percent 7 3" xfId="12211"/>
    <cellStyle name="Percent 7 4" xfId="12212"/>
    <cellStyle name="Percent 7 5" xfId="12213"/>
    <cellStyle name="Percent 7 6" xfId="12214"/>
    <cellStyle name="Percent 7 7" xfId="12215"/>
    <cellStyle name="Percent 7 8" xfId="12216"/>
    <cellStyle name="Percent 7 9" xfId="12217"/>
    <cellStyle name="Percent 8" xfId="12218"/>
    <cellStyle name="Percent 8 10" xfId="12219"/>
    <cellStyle name="Percent 8 11" xfId="12220"/>
    <cellStyle name="Percent 8 12" xfId="12221"/>
    <cellStyle name="Percent 8 13" xfId="12222"/>
    <cellStyle name="Percent 8 14" xfId="12223"/>
    <cellStyle name="Percent 8 15" xfId="12224"/>
    <cellStyle name="Percent 8 16" xfId="12225"/>
    <cellStyle name="Percent 8 17" xfId="12226"/>
    <cellStyle name="Percent 8 2" xfId="12227"/>
    <cellStyle name="Percent 8 3" xfId="12228"/>
    <cellStyle name="Percent 8 4" xfId="12229"/>
    <cellStyle name="Percent 8 5" xfId="12230"/>
    <cellStyle name="Percent 8 6" xfId="12231"/>
    <cellStyle name="Percent 8 7" xfId="12232"/>
    <cellStyle name="Percent 8 8" xfId="12233"/>
    <cellStyle name="Percent 8 9" xfId="12234"/>
    <cellStyle name="Percent 9" xfId="12235"/>
    <cellStyle name="Percent 9 10" xfId="12236"/>
    <cellStyle name="Percent 9 11" xfId="12237"/>
    <cellStyle name="Percent 9 12" xfId="12238"/>
    <cellStyle name="Percent 9 13" xfId="12239"/>
    <cellStyle name="Percent 9 14" xfId="12240"/>
    <cellStyle name="Percent 9 15" xfId="12241"/>
    <cellStyle name="Percent 9 16" xfId="12242"/>
    <cellStyle name="Percent 9 17" xfId="12243"/>
    <cellStyle name="Percent 9 2" xfId="12244"/>
    <cellStyle name="Percent 9 3" xfId="12245"/>
    <cellStyle name="Percent 9 4" xfId="12246"/>
    <cellStyle name="Percent 9 5" xfId="12247"/>
    <cellStyle name="Percent 9 6" xfId="12248"/>
    <cellStyle name="Percent 9 7" xfId="12249"/>
    <cellStyle name="Percent 9 8" xfId="12250"/>
    <cellStyle name="Percent 9 9" xfId="12251"/>
    <cellStyle name="Percent 9 9 2" xfId="12252"/>
    <cellStyle name="protocol\StdFileEditing" xfId="12253"/>
    <cellStyle name="PSChar" xfId="12254"/>
    <cellStyle name="PSHeading" xfId="12255"/>
    <cellStyle name="RowLevel_0" xfId="12256"/>
    <cellStyle name="SAPBEXstdData" xfId="12257"/>
    <cellStyle name="SAPBEXstdData 2" xfId="12258"/>
    <cellStyle name="SAPBEXundefined" xfId="12259"/>
    <cellStyle name="SAPBEXundefined 2" xfId="12260"/>
    <cellStyle name="SAS FM Client calculated data cell (data entry table)" xfId="12261"/>
    <cellStyle name="SAS FM Client calculated data cell (data entry table) 2" xfId="12262"/>
    <cellStyle name="SAS FM Client calculated data cell (data entry table) 2 2" xfId="12263"/>
    <cellStyle name="SAS FM Client calculated data cell (data entry table) 3" xfId="12264"/>
    <cellStyle name="SAS FM Client calculated data cell (data entry table) 3 2" xfId="12265"/>
    <cellStyle name="SAS FM Client calculated data cell (data entry table) 4" xfId="12266"/>
    <cellStyle name="SAS FM Client calculated data cell (data entry table) 4 2" xfId="12267"/>
    <cellStyle name="SAS FM Client calculated data cell (data entry table) 5" xfId="12268"/>
    <cellStyle name="SAS FM Client calculated data cell (data entry table) 5 2" xfId="12269"/>
    <cellStyle name="SAS FM Client calculated data cell (data entry table) 6" xfId="12270"/>
    <cellStyle name="SAS FM Client calculated data cell (data entry table) 6 2" xfId="12271"/>
    <cellStyle name="SAS FM Client calculated data cell (data entry table) 7" xfId="12272"/>
    <cellStyle name="SAS FM Client calculated data cell (data entry table) 7 2" xfId="12273"/>
    <cellStyle name="SAS FM Client calculated data cell (data entry table) 8" xfId="12274"/>
    <cellStyle name="SAS FM Client calculated data cell (data entry table) 8 2" xfId="12275"/>
    <cellStyle name="SAS FM Client calculated data cell (read only table)" xfId="12276"/>
    <cellStyle name="SAS FM Client calculated data cell (read only table) 2" xfId="12277"/>
    <cellStyle name="SAS FM Client calculated data cell (read only table) 2 2" xfId="12278"/>
    <cellStyle name="SAS FM Client calculated data cell (read only table) 3" xfId="12279"/>
    <cellStyle name="SAS FM Client calculated data cell (read only table) 3 2" xfId="12280"/>
    <cellStyle name="SAS FM Client calculated data cell (read only table) 4" xfId="12281"/>
    <cellStyle name="SAS FM Client calculated data cell (read only table) 4 2" xfId="12282"/>
    <cellStyle name="SAS FM Client calculated data cell (read only table) 5" xfId="12283"/>
    <cellStyle name="SAS FM Client calculated data cell (read only table) 5 2" xfId="12284"/>
    <cellStyle name="SAS FM Client calculated data cell (read only table) 6" xfId="12285"/>
    <cellStyle name="SAS FM Client calculated data cell (read only table) 6 2" xfId="12286"/>
    <cellStyle name="SAS FM Client calculated data cell (read only table) 7" xfId="12287"/>
    <cellStyle name="SAS FM Client calculated data cell (read only table) 7 2" xfId="12288"/>
    <cellStyle name="SAS FM Client calculated data cell (read only table) 8" xfId="12289"/>
    <cellStyle name="SAS FM Client calculated data cell (read only table) 8 2" xfId="12290"/>
    <cellStyle name="SAS FM Column drillable header" xfId="12291"/>
    <cellStyle name="SAS FM Column drillable header 10" xfId="12292"/>
    <cellStyle name="SAS FM Column drillable header 10 2" xfId="12293"/>
    <cellStyle name="SAS FM Column drillable header 11" xfId="12294"/>
    <cellStyle name="SAS FM Column drillable header 2" xfId="12295"/>
    <cellStyle name="SAS FM Column drillable header 2 2" xfId="12296"/>
    <cellStyle name="SAS FM Column drillable header 3" xfId="12297"/>
    <cellStyle name="SAS FM Column drillable header 3 2" xfId="12298"/>
    <cellStyle name="SAS FM Column drillable header 4" xfId="12299"/>
    <cellStyle name="SAS FM Column drillable header 4 2" xfId="12300"/>
    <cellStyle name="SAS FM Column drillable header 5" xfId="12301"/>
    <cellStyle name="SAS FM Column drillable header 5 2" xfId="12302"/>
    <cellStyle name="SAS FM Column drillable header 6" xfId="12303"/>
    <cellStyle name="SAS FM Column drillable header 6 2" xfId="12304"/>
    <cellStyle name="SAS FM Column drillable header 7" xfId="12305"/>
    <cellStyle name="SAS FM Column drillable header 7 2" xfId="12306"/>
    <cellStyle name="SAS FM Column drillable header 8" xfId="12307"/>
    <cellStyle name="SAS FM Column drillable header 8 2" xfId="12308"/>
    <cellStyle name="SAS FM Column drillable header 9" xfId="12309"/>
    <cellStyle name="SAS FM Column drillable header 9 2" xfId="12310"/>
    <cellStyle name="SAS FM Column header" xfId="12311"/>
    <cellStyle name="SAS FM Column header 10" xfId="12312"/>
    <cellStyle name="SAS FM Column header 10 2" xfId="12313"/>
    <cellStyle name="SAS FM Column header 11" xfId="12314"/>
    <cellStyle name="SAS FM Column header 2" xfId="12315"/>
    <cellStyle name="SAS FM Column header 2 2" xfId="12316"/>
    <cellStyle name="SAS FM Column header 3" xfId="12317"/>
    <cellStyle name="SAS FM Column header 3 2" xfId="12318"/>
    <cellStyle name="SAS FM Column header 4" xfId="12319"/>
    <cellStyle name="SAS FM Column header 4 2" xfId="12320"/>
    <cellStyle name="SAS FM Column header 5" xfId="12321"/>
    <cellStyle name="SAS FM Column header 5 2" xfId="12322"/>
    <cellStyle name="SAS FM Column header 6" xfId="12323"/>
    <cellStyle name="SAS FM Column header 6 2" xfId="12324"/>
    <cellStyle name="SAS FM Column header 7" xfId="12325"/>
    <cellStyle name="SAS FM Column header 7 2" xfId="12326"/>
    <cellStyle name="SAS FM Column header 8" xfId="12327"/>
    <cellStyle name="SAS FM Column header 8 2" xfId="12328"/>
    <cellStyle name="SAS FM Column header 9" xfId="12329"/>
    <cellStyle name="SAS FM Column header 9 2" xfId="12330"/>
    <cellStyle name="SAS FM Drill path" xfId="12331"/>
    <cellStyle name="SAS FM Invalid data cell" xfId="12332"/>
    <cellStyle name="SAS FM Invalid data cell 2" xfId="12333"/>
    <cellStyle name="SAS FM Invalid data cell 2 2" xfId="12334"/>
    <cellStyle name="SAS FM Invalid data cell 3" xfId="12335"/>
    <cellStyle name="SAS FM Invalid data cell 3 2" xfId="12336"/>
    <cellStyle name="SAS FM Invalid data cell 4" xfId="12337"/>
    <cellStyle name="SAS FM Invalid data cell 4 2" xfId="12338"/>
    <cellStyle name="SAS FM Invalid data cell 5" xfId="12339"/>
    <cellStyle name="SAS FM Invalid data cell 5 2" xfId="12340"/>
    <cellStyle name="SAS FM Invalid data cell 6" xfId="12341"/>
    <cellStyle name="SAS FM Invalid data cell 6 2" xfId="12342"/>
    <cellStyle name="SAS FM Invalid data cell 7" xfId="12343"/>
    <cellStyle name="SAS FM Invalid data cell 7 2" xfId="12344"/>
    <cellStyle name="SAS FM Invalid data cell 8" xfId="12345"/>
    <cellStyle name="SAS FM Invalid data cell 8 2" xfId="12346"/>
    <cellStyle name="SAS FM No query data cell" xfId="12347"/>
    <cellStyle name="SAS FM No query data cell 2" xfId="12348"/>
    <cellStyle name="SAS FM No query data cell 2 2" xfId="12349"/>
    <cellStyle name="SAS FM No query data cell 3" xfId="12350"/>
    <cellStyle name="SAS FM No query data cell 3 2" xfId="12351"/>
    <cellStyle name="SAS FM No query data cell 4" xfId="12352"/>
    <cellStyle name="SAS FM No query data cell 4 2" xfId="12353"/>
    <cellStyle name="SAS FM No query data cell 5" xfId="12354"/>
    <cellStyle name="SAS FM No query data cell 5 2" xfId="12355"/>
    <cellStyle name="SAS FM No query data cell 6" xfId="12356"/>
    <cellStyle name="SAS FM No query data cell 6 2" xfId="12357"/>
    <cellStyle name="SAS FM No query data cell 7" xfId="12358"/>
    <cellStyle name="SAS FM No query data cell 7 2" xfId="12359"/>
    <cellStyle name="SAS FM No query data cell 8" xfId="12360"/>
    <cellStyle name="SAS FM No query data cell 8 2" xfId="12361"/>
    <cellStyle name="SAS FM Protected member data cell" xfId="12362"/>
    <cellStyle name="SAS FM Protected member data cell 2" xfId="12363"/>
    <cellStyle name="SAS FM Protected member data cell 2 2" xfId="12364"/>
    <cellStyle name="SAS FM Protected member data cell 3" xfId="12365"/>
    <cellStyle name="SAS FM Protected member data cell 3 2" xfId="12366"/>
    <cellStyle name="SAS FM Protected member data cell 4" xfId="12367"/>
    <cellStyle name="SAS FM Protected member data cell 4 2" xfId="12368"/>
    <cellStyle name="SAS FM Protected member data cell 5" xfId="12369"/>
    <cellStyle name="SAS FM Protected member data cell 5 2" xfId="12370"/>
    <cellStyle name="SAS FM Protected member data cell 6" xfId="12371"/>
    <cellStyle name="SAS FM Protected member data cell 6 2" xfId="12372"/>
    <cellStyle name="SAS FM Protected member data cell 7" xfId="12373"/>
    <cellStyle name="SAS FM Protected member data cell 7 2" xfId="12374"/>
    <cellStyle name="SAS FM Protected member data cell 8" xfId="12375"/>
    <cellStyle name="SAS FM Protected member data cell 8 2" xfId="12376"/>
    <cellStyle name="SAS FM Read-only data cell (data entry table)" xfId="12377"/>
    <cellStyle name="SAS FM Read-only data cell (data entry table) 2" xfId="12378"/>
    <cellStyle name="SAS FM Read-only data cell (data entry table) 2 2" xfId="12379"/>
    <cellStyle name="SAS FM Read-only data cell (data entry table) 3" xfId="12380"/>
    <cellStyle name="SAS FM Read-only data cell (data entry table) 3 2" xfId="12381"/>
    <cellStyle name="SAS FM Read-only data cell (data entry table) 4" xfId="12382"/>
    <cellStyle name="SAS FM Read-only data cell (data entry table) 4 2" xfId="12383"/>
    <cellStyle name="SAS FM Read-only data cell (data entry table) 5" xfId="12384"/>
    <cellStyle name="SAS FM Read-only data cell (data entry table) 5 2" xfId="12385"/>
    <cellStyle name="SAS FM Read-only data cell (data entry table) 6" xfId="12386"/>
    <cellStyle name="SAS FM Read-only data cell (data entry table) 6 2" xfId="12387"/>
    <cellStyle name="SAS FM Read-only data cell (data entry table) 7" xfId="12388"/>
    <cellStyle name="SAS FM Read-only data cell (data entry table) 7 2" xfId="12389"/>
    <cellStyle name="SAS FM Read-only data cell (data entry table) 8" xfId="12390"/>
    <cellStyle name="SAS FM Read-only data cell (data entry table) 8 2" xfId="12391"/>
    <cellStyle name="SAS FM Read-only data cell (read-only table)" xfId="12392"/>
    <cellStyle name="SAS FM Read-only data cell (read-only table) 2" xfId="12393"/>
    <cellStyle name="SAS FM Read-only data cell (read-only table) 2 2" xfId="12394"/>
    <cellStyle name="SAS FM Read-only data cell (read-only table) 3" xfId="12395"/>
    <cellStyle name="SAS FM Read-only data cell (read-only table) 3 2" xfId="12396"/>
    <cellStyle name="SAS FM Read-only data cell (read-only table) 4" xfId="12397"/>
    <cellStyle name="SAS FM Read-only data cell (read-only table) 4 2" xfId="12398"/>
    <cellStyle name="SAS FM Read-only data cell (read-only table) 5" xfId="12399"/>
    <cellStyle name="SAS FM Read-only data cell (read-only table) 5 2" xfId="12400"/>
    <cellStyle name="SAS FM Read-only data cell (read-only table) 6" xfId="12401"/>
    <cellStyle name="SAS FM Read-only data cell (read-only table) 6 2" xfId="12402"/>
    <cellStyle name="SAS FM Read-only data cell (read-only table) 7" xfId="12403"/>
    <cellStyle name="SAS FM Read-only data cell (read-only table) 7 2" xfId="12404"/>
    <cellStyle name="SAS FM Read-only data cell (read-only table) 8" xfId="12405"/>
    <cellStyle name="SAS FM Read-only data cell (read-only table) 8 2" xfId="12406"/>
    <cellStyle name="SAS FM Row drillable header" xfId="12407"/>
    <cellStyle name="SAS FM Row drillable header 10" xfId="12408"/>
    <cellStyle name="SAS FM Row drillable header 10 2" xfId="12409"/>
    <cellStyle name="SAS FM Row drillable header 11" xfId="12410"/>
    <cellStyle name="SAS FM Row drillable header 2" xfId="12411"/>
    <cellStyle name="SAS FM Row drillable header 2 2" xfId="12412"/>
    <cellStyle name="SAS FM Row drillable header 3" xfId="12413"/>
    <cellStyle name="SAS FM Row drillable header 3 2" xfId="12414"/>
    <cellStyle name="SAS FM Row drillable header 4" xfId="12415"/>
    <cellStyle name="SAS FM Row drillable header 4 2" xfId="12416"/>
    <cellStyle name="SAS FM Row drillable header 5" xfId="12417"/>
    <cellStyle name="SAS FM Row drillable header 5 2" xfId="12418"/>
    <cellStyle name="SAS FM Row drillable header 6" xfId="12419"/>
    <cellStyle name="SAS FM Row drillable header 6 2" xfId="12420"/>
    <cellStyle name="SAS FM Row drillable header 7" xfId="12421"/>
    <cellStyle name="SAS FM Row drillable header 7 2" xfId="12422"/>
    <cellStyle name="SAS FM Row drillable header 8" xfId="12423"/>
    <cellStyle name="SAS FM Row drillable header 8 2" xfId="12424"/>
    <cellStyle name="SAS FM Row drillable header 9" xfId="12425"/>
    <cellStyle name="SAS FM Row drillable header 9 2" xfId="12426"/>
    <cellStyle name="SAS FM Row header" xfId="12427"/>
    <cellStyle name="SAS FM Row header 10" xfId="12428"/>
    <cellStyle name="SAS FM Row header 10 2" xfId="12429"/>
    <cellStyle name="SAS FM Row header 11" xfId="12430"/>
    <cellStyle name="SAS FM Row header 2" xfId="12431"/>
    <cellStyle name="SAS FM Row header 2 2" xfId="12432"/>
    <cellStyle name="SAS FM Row header 3" xfId="12433"/>
    <cellStyle name="SAS FM Row header 3 2" xfId="12434"/>
    <cellStyle name="SAS FM Row header 4" xfId="12435"/>
    <cellStyle name="SAS FM Row header 4 2" xfId="12436"/>
    <cellStyle name="SAS FM Row header 5" xfId="12437"/>
    <cellStyle name="SAS FM Row header 5 2" xfId="12438"/>
    <cellStyle name="SAS FM Row header 6" xfId="12439"/>
    <cellStyle name="SAS FM Row header 6 2" xfId="12440"/>
    <cellStyle name="SAS FM Row header 7" xfId="12441"/>
    <cellStyle name="SAS FM Row header 7 2" xfId="12442"/>
    <cellStyle name="SAS FM Row header 8" xfId="12443"/>
    <cellStyle name="SAS FM Row header 8 2" xfId="12444"/>
    <cellStyle name="SAS FM Row header 9" xfId="12445"/>
    <cellStyle name="SAS FM Row header 9 2" xfId="12446"/>
    <cellStyle name="SAS FM Slicers" xfId="12447"/>
    <cellStyle name="SAS FM Supplemented member data cell" xfId="12448"/>
    <cellStyle name="SAS FM Supplemented member data cell 2" xfId="12449"/>
    <cellStyle name="SAS FM Supplemented member data cell 2 2" xfId="12450"/>
    <cellStyle name="SAS FM Supplemented member data cell 3" xfId="12451"/>
    <cellStyle name="SAS FM Supplemented member data cell 3 2" xfId="12452"/>
    <cellStyle name="SAS FM Supplemented member data cell 4" xfId="12453"/>
    <cellStyle name="SAS FM Supplemented member data cell 4 2" xfId="12454"/>
    <cellStyle name="SAS FM Supplemented member data cell 5" xfId="12455"/>
    <cellStyle name="SAS FM Supplemented member data cell 5 2" xfId="12456"/>
    <cellStyle name="SAS FM Supplemented member data cell 6" xfId="12457"/>
    <cellStyle name="SAS FM Supplemented member data cell 6 2" xfId="12458"/>
    <cellStyle name="SAS FM Supplemented member data cell 7" xfId="12459"/>
    <cellStyle name="SAS FM Supplemented member data cell 7 2" xfId="12460"/>
    <cellStyle name="SAS FM Supplemented member data cell 8" xfId="12461"/>
    <cellStyle name="SAS FM Supplemented member data cell 8 2" xfId="12462"/>
    <cellStyle name="SAS FM Writeable data cell" xfId="12463"/>
    <cellStyle name="SAS FM Writeable data cell 2" xfId="12464"/>
    <cellStyle name="SAS FM Writeable data cell 2 2" xfId="12465"/>
    <cellStyle name="SAS FM Writeable data cell 3" xfId="12466"/>
    <cellStyle name="SAS FM Writeable data cell 3 2" xfId="12467"/>
    <cellStyle name="SAS FM Writeable data cell 4" xfId="12468"/>
    <cellStyle name="SAS FM Writeable data cell 4 2" xfId="12469"/>
    <cellStyle name="SAS FM Writeable data cell 5" xfId="12470"/>
    <cellStyle name="SAS FM Writeable data cell 5 2" xfId="12471"/>
    <cellStyle name="SAS FM Writeable data cell 6" xfId="12472"/>
    <cellStyle name="SAS FM Writeable data cell 6 2" xfId="12473"/>
    <cellStyle name="SAS FM Writeable data cell 7" xfId="12474"/>
    <cellStyle name="SAS FM Writeable data cell 7 2" xfId="12475"/>
    <cellStyle name="SAS FM Writeable data cell 8" xfId="12476"/>
    <cellStyle name="SAS FM Writeable data cell 8 2" xfId="12477"/>
    <cellStyle name="server" xfId="12478"/>
    <cellStyle name="Style 1" xfId="12479"/>
    <cellStyle name="Style 1 2" xfId="12480"/>
    <cellStyle name="Style 1 3" xfId="12481"/>
    <cellStyle name="Style 1 4" xfId="12482"/>
    <cellStyle name="Style 1 5" xfId="12483"/>
    <cellStyle name="subhead" xfId="12484"/>
    <cellStyle name="Title 10" xfId="12485"/>
    <cellStyle name="Title 10 2" xfId="12486"/>
    <cellStyle name="Title 10 3" xfId="12487"/>
    <cellStyle name="Title 11" xfId="12488"/>
    <cellStyle name="Title 11 2" xfId="12489"/>
    <cellStyle name="Title 11 3" xfId="12490"/>
    <cellStyle name="Title 12" xfId="12491"/>
    <cellStyle name="Title 12 2" xfId="12492"/>
    <cellStyle name="Title 12 3" xfId="12493"/>
    <cellStyle name="Title 13" xfId="12494"/>
    <cellStyle name="Title 13 2" xfId="12495"/>
    <cellStyle name="Title 13 3" xfId="12496"/>
    <cellStyle name="Title 14" xfId="12497"/>
    <cellStyle name="Title 14 2" xfId="12498"/>
    <cellStyle name="Title 14 3" xfId="12499"/>
    <cellStyle name="Title 15" xfId="12500"/>
    <cellStyle name="Title 15 2" xfId="12501"/>
    <cellStyle name="Title 15 3" xfId="12502"/>
    <cellStyle name="Title 16" xfId="12503"/>
    <cellStyle name="Title 16 2" xfId="12504"/>
    <cellStyle name="Title 16 3" xfId="12505"/>
    <cellStyle name="Title 17" xfId="12506"/>
    <cellStyle name="Title 17 2" xfId="12507"/>
    <cellStyle name="Title 17 3" xfId="12508"/>
    <cellStyle name="Title 18" xfId="12509"/>
    <cellStyle name="Title 18 2" xfId="12510"/>
    <cellStyle name="Title 18 3" xfId="12511"/>
    <cellStyle name="Title 19" xfId="12512"/>
    <cellStyle name="Title 19 2" xfId="12513"/>
    <cellStyle name="Title 19 3" xfId="12514"/>
    <cellStyle name="Title 2" xfId="12515"/>
    <cellStyle name="Title 2 2" xfId="12516"/>
    <cellStyle name="Title 2 3" xfId="12517"/>
    <cellStyle name="Title 20" xfId="12518"/>
    <cellStyle name="Title 20 2" xfId="12519"/>
    <cellStyle name="Title 20 3" xfId="12520"/>
    <cellStyle name="Title 21" xfId="12521"/>
    <cellStyle name="Title 21 2" xfId="12522"/>
    <cellStyle name="Title 21 3" xfId="12523"/>
    <cellStyle name="Title 22" xfId="12524"/>
    <cellStyle name="Title 22 2" xfId="12525"/>
    <cellStyle name="Title 22 3" xfId="12526"/>
    <cellStyle name="Title 23" xfId="12527"/>
    <cellStyle name="Title 23 2" xfId="12528"/>
    <cellStyle name="Title 23 3" xfId="12529"/>
    <cellStyle name="Title 24" xfId="12530"/>
    <cellStyle name="Title 24 2" xfId="12531"/>
    <cellStyle name="Title 24 3" xfId="12532"/>
    <cellStyle name="Title 25" xfId="12533"/>
    <cellStyle name="Title 25 2" xfId="12534"/>
    <cellStyle name="Title 25 3" xfId="12535"/>
    <cellStyle name="Title 26" xfId="12536"/>
    <cellStyle name="Title 26 2" xfId="12537"/>
    <cellStyle name="Title 26 3" xfId="12538"/>
    <cellStyle name="Title 3" xfId="12539"/>
    <cellStyle name="Title 3 2" xfId="12540"/>
    <cellStyle name="Title 3 3" xfId="12541"/>
    <cellStyle name="Title 4" xfId="12542"/>
    <cellStyle name="Title 4 2" xfId="12543"/>
    <cellStyle name="Title 4 3" xfId="12544"/>
    <cellStyle name="Title 5" xfId="12545"/>
    <cellStyle name="Title 5 2" xfId="12546"/>
    <cellStyle name="Title 5 3" xfId="12547"/>
    <cellStyle name="Title 6" xfId="12548"/>
    <cellStyle name="Title 6 2" xfId="12549"/>
    <cellStyle name="Title 6 3" xfId="12550"/>
    <cellStyle name="Title 7" xfId="12551"/>
    <cellStyle name="Title 7 2" xfId="12552"/>
    <cellStyle name="Title 7 3" xfId="12553"/>
    <cellStyle name="Title 8" xfId="12554"/>
    <cellStyle name="Title 8 2" xfId="12555"/>
    <cellStyle name="Title 8 3" xfId="12556"/>
    <cellStyle name="Title 9" xfId="12557"/>
    <cellStyle name="Title 9 2" xfId="12558"/>
    <cellStyle name="Title 9 3" xfId="12559"/>
    <cellStyle name="Total 10" xfId="12560"/>
    <cellStyle name="Total 10 2" xfId="12561"/>
    <cellStyle name="Total 10 2 2" xfId="12562"/>
    <cellStyle name="Total 10 3" xfId="12563"/>
    <cellStyle name="Total 10 3 2" xfId="12564"/>
    <cellStyle name="Total 10 4" xfId="12565"/>
    <cellStyle name="Total 11" xfId="12566"/>
    <cellStyle name="Total 11 2" xfId="12567"/>
    <cellStyle name="Total 11 2 2" xfId="12568"/>
    <cellStyle name="Total 11 3" xfId="12569"/>
    <cellStyle name="Total 11 3 2" xfId="12570"/>
    <cellStyle name="Total 11 4" xfId="12571"/>
    <cellStyle name="Total 12" xfId="12572"/>
    <cellStyle name="Total 12 2" xfId="12573"/>
    <cellStyle name="Total 12 2 2" xfId="12574"/>
    <cellStyle name="Total 12 3" xfId="12575"/>
    <cellStyle name="Total 12 3 2" xfId="12576"/>
    <cellStyle name="Total 12 4" xfId="12577"/>
    <cellStyle name="Total 13" xfId="12578"/>
    <cellStyle name="Total 13 2" xfId="12579"/>
    <cellStyle name="Total 13 2 2" xfId="12580"/>
    <cellStyle name="Total 13 3" xfId="12581"/>
    <cellStyle name="Total 13 3 2" xfId="12582"/>
    <cellStyle name="Total 13 4" xfId="12583"/>
    <cellStyle name="Total 14" xfId="12584"/>
    <cellStyle name="Total 14 2" xfId="12585"/>
    <cellStyle name="Total 14 2 2" xfId="12586"/>
    <cellStyle name="Total 14 3" xfId="12587"/>
    <cellStyle name="Total 14 3 2" xfId="12588"/>
    <cellStyle name="Total 14 4" xfId="12589"/>
    <cellStyle name="Total 15" xfId="12590"/>
    <cellStyle name="Total 15 2" xfId="12591"/>
    <cellStyle name="Total 15 2 2" xfId="12592"/>
    <cellStyle name="Total 15 3" xfId="12593"/>
    <cellStyle name="Total 15 3 2" xfId="12594"/>
    <cellStyle name="Total 15 4" xfId="12595"/>
    <cellStyle name="Total 16" xfId="12596"/>
    <cellStyle name="Total 16 2" xfId="12597"/>
    <cellStyle name="Total 16 2 2" xfId="12598"/>
    <cellStyle name="Total 16 3" xfId="12599"/>
    <cellStyle name="Total 16 3 2" xfId="12600"/>
    <cellStyle name="Total 16 4" xfId="12601"/>
    <cellStyle name="Total 17" xfId="12602"/>
    <cellStyle name="Total 17 2" xfId="12603"/>
    <cellStyle name="Total 17 2 2" xfId="12604"/>
    <cellStyle name="Total 17 3" xfId="12605"/>
    <cellStyle name="Total 17 3 2" xfId="12606"/>
    <cellStyle name="Total 17 4" xfId="12607"/>
    <cellStyle name="Total 18" xfId="12608"/>
    <cellStyle name="Total 18 2" xfId="12609"/>
    <cellStyle name="Total 18 2 2" xfId="12610"/>
    <cellStyle name="Total 18 3" xfId="12611"/>
    <cellStyle name="Total 18 3 2" xfId="12612"/>
    <cellStyle name="Total 18 4" xfId="12613"/>
    <cellStyle name="Total 19" xfId="12614"/>
    <cellStyle name="Total 19 2" xfId="12615"/>
    <cellStyle name="Total 19 2 2" xfId="12616"/>
    <cellStyle name="Total 19 3" xfId="12617"/>
    <cellStyle name="Total 19 3 2" xfId="12618"/>
    <cellStyle name="Total 19 4" xfId="12619"/>
    <cellStyle name="Total 2" xfId="12620"/>
    <cellStyle name="Total 2 2" xfId="12621"/>
    <cellStyle name="Total 2 2 2" xfId="12622"/>
    <cellStyle name="Total 2 3" xfId="12623"/>
    <cellStyle name="Total 2 3 2" xfId="12624"/>
    <cellStyle name="Total 2 4" xfId="12625"/>
    <cellStyle name="Total 2 4 2" xfId="12626"/>
    <cellStyle name="Total 2 5" xfId="12627"/>
    <cellStyle name="Total 2 5 2" xfId="12628"/>
    <cellStyle name="Total 2 6" xfId="12629"/>
    <cellStyle name="Total 2 6 2" xfId="12630"/>
    <cellStyle name="Total 2 7" xfId="12631"/>
    <cellStyle name="Total 20" xfId="12632"/>
    <cellStyle name="Total 20 2" xfId="12633"/>
    <cellStyle name="Total 20 2 2" xfId="12634"/>
    <cellStyle name="Total 20 3" xfId="12635"/>
    <cellStyle name="Total 20 3 2" xfId="12636"/>
    <cellStyle name="Total 20 4" xfId="12637"/>
    <cellStyle name="Total 21" xfId="12638"/>
    <cellStyle name="Total 21 2" xfId="12639"/>
    <cellStyle name="Total 21 2 2" xfId="12640"/>
    <cellStyle name="Total 21 3" xfId="12641"/>
    <cellStyle name="Total 21 3 2" xfId="12642"/>
    <cellStyle name="Total 21 4" xfId="12643"/>
    <cellStyle name="Total 22" xfId="12644"/>
    <cellStyle name="Total 22 2" xfId="12645"/>
    <cellStyle name="Total 22 2 2" xfId="12646"/>
    <cellStyle name="Total 22 3" xfId="12647"/>
    <cellStyle name="Total 22 3 2" xfId="12648"/>
    <cellStyle name="Total 22 4" xfId="12649"/>
    <cellStyle name="Total 23" xfId="12650"/>
    <cellStyle name="Total 23 2" xfId="12651"/>
    <cellStyle name="Total 23 2 2" xfId="12652"/>
    <cellStyle name="Total 23 3" xfId="12653"/>
    <cellStyle name="Total 23 3 2" xfId="12654"/>
    <cellStyle name="Total 23 4" xfId="12655"/>
    <cellStyle name="Total 24" xfId="12656"/>
    <cellStyle name="Total 24 2" xfId="12657"/>
    <cellStyle name="Total 24 2 2" xfId="12658"/>
    <cellStyle name="Total 24 3" xfId="12659"/>
    <cellStyle name="Total 24 3 2" xfId="12660"/>
    <cellStyle name="Total 24 4" xfId="12661"/>
    <cellStyle name="Total 25" xfId="12662"/>
    <cellStyle name="Total 25 2" xfId="12663"/>
    <cellStyle name="Total 25 2 2" xfId="12664"/>
    <cellStyle name="Total 25 3" xfId="12665"/>
    <cellStyle name="Total 25 3 2" xfId="12666"/>
    <cellStyle name="Total 25 4" xfId="12667"/>
    <cellStyle name="Total 26" xfId="12668"/>
    <cellStyle name="Total 26 2" xfId="12669"/>
    <cellStyle name="Total 26 2 2" xfId="12670"/>
    <cellStyle name="Total 26 3" xfId="12671"/>
    <cellStyle name="Total 26 3 2" xfId="12672"/>
    <cellStyle name="Total 26 4" xfId="12673"/>
    <cellStyle name="Total 3" xfId="12674"/>
    <cellStyle name="Total 3 2" xfId="12675"/>
    <cellStyle name="Total 3 2 2" xfId="12676"/>
    <cellStyle name="Total 3 3" xfId="12677"/>
    <cellStyle name="Total 3 3 2" xfId="12678"/>
    <cellStyle name="Total 3 4" xfId="12679"/>
    <cellStyle name="Total 4" xfId="12680"/>
    <cellStyle name="Total 4 2" xfId="12681"/>
    <cellStyle name="Total 4 2 2" xfId="12682"/>
    <cellStyle name="Total 4 3" xfId="12683"/>
    <cellStyle name="Total 4 3 2" xfId="12684"/>
    <cellStyle name="Total 4 4" xfId="12685"/>
    <cellStyle name="Total 5" xfId="12686"/>
    <cellStyle name="Total 5 2" xfId="12687"/>
    <cellStyle name="Total 5 2 2" xfId="12688"/>
    <cellStyle name="Total 5 3" xfId="12689"/>
    <cellStyle name="Total 5 3 2" xfId="12690"/>
    <cellStyle name="Total 5 4" xfId="12691"/>
    <cellStyle name="Total 6" xfId="12692"/>
    <cellStyle name="Total 6 2" xfId="12693"/>
    <cellStyle name="Total 6 2 2" xfId="12694"/>
    <cellStyle name="Total 6 3" xfId="12695"/>
    <cellStyle name="Total 6 3 2" xfId="12696"/>
    <cellStyle name="Total 6 4" xfId="12697"/>
    <cellStyle name="Total 7" xfId="12698"/>
    <cellStyle name="Total 7 2" xfId="12699"/>
    <cellStyle name="Total 7 2 2" xfId="12700"/>
    <cellStyle name="Total 7 3" xfId="12701"/>
    <cellStyle name="Total 7 3 2" xfId="12702"/>
    <cellStyle name="Total 7 4" xfId="12703"/>
    <cellStyle name="Total 8" xfId="12704"/>
    <cellStyle name="Total 8 2" xfId="12705"/>
    <cellStyle name="Total 8 2 2" xfId="12706"/>
    <cellStyle name="Total 8 3" xfId="12707"/>
    <cellStyle name="Total 8 3 2" xfId="12708"/>
    <cellStyle name="Total 8 4" xfId="12709"/>
    <cellStyle name="Total 9" xfId="12710"/>
    <cellStyle name="Total 9 2" xfId="12711"/>
    <cellStyle name="Total 9 2 2" xfId="12712"/>
    <cellStyle name="Total 9 3" xfId="12713"/>
    <cellStyle name="Total 9 3 2" xfId="12714"/>
    <cellStyle name="Total 9 4" xfId="12715"/>
    <cellStyle name="User Defined" xfId="12716"/>
    <cellStyle name="Valuta (0)_Cartel1" xfId="12717"/>
    <cellStyle name="Valuta_Cartel1" xfId="12718"/>
    <cellStyle name="Warning Text 10" xfId="12719"/>
    <cellStyle name="Warning Text 10 2" xfId="12720"/>
    <cellStyle name="Warning Text 10 3" xfId="12721"/>
    <cellStyle name="Warning Text 11" xfId="12722"/>
    <cellStyle name="Warning Text 11 2" xfId="12723"/>
    <cellStyle name="Warning Text 11 3" xfId="12724"/>
    <cellStyle name="Warning Text 12" xfId="12725"/>
    <cellStyle name="Warning Text 12 2" xfId="12726"/>
    <cellStyle name="Warning Text 12 3" xfId="12727"/>
    <cellStyle name="Warning Text 13" xfId="12728"/>
    <cellStyle name="Warning Text 13 2" xfId="12729"/>
    <cellStyle name="Warning Text 13 3" xfId="12730"/>
    <cellStyle name="Warning Text 14" xfId="12731"/>
    <cellStyle name="Warning Text 14 2" xfId="12732"/>
    <cellStyle name="Warning Text 14 3" xfId="12733"/>
    <cellStyle name="Warning Text 15" xfId="12734"/>
    <cellStyle name="Warning Text 15 2" xfId="12735"/>
    <cellStyle name="Warning Text 15 3" xfId="12736"/>
    <cellStyle name="Warning Text 16" xfId="12737"/>
    <cellStyle name="Warning Text 16 2" xfId="12738"/>
    <cellStyle name="Warning Text 16 3" xfId="12739"/>
    <cellStyle name="Warning Text 17" xfId="12740"/>
    <cellStyle name="Warning Text 17 2" xfId="12741"/>
    <cellStyle name="Warning Text 17 3" xfId="12742"/>
    <cellStyle name="Warning Text 18" xfId="12743"/>
    <cellStyle name="Warning Text 18 2" xfId="12744"/>
    <cellStyle name="Warning Text 18 3" xfId="12745"/>
    <cellStyle name="Warning Text 19" xfId="12746"/>
    <cellStyle name="Warning Text 19 2" xfId="12747"/>
    <cellStyle name="Warning Text 19 3" xfId="12748"/>
    <cellStyle name="Warning Text 2" xfId="12749"/>
    <cellStyle name="Warning Text 2 2" xfId="12750"/>
    <cellStyle name="Warning Text 2 3" xfId="12751"/>
    <cellStyle name="Warning Text 20" xfId="12752"/>
    <cellStyle name="Warning Text 20 2" xfId="12753"/>
    <cellStyle name="Warning Text 20 3" xfId="12754"/>
    <cellStyle name="Warning Text 21" xfId="12755"/>
    <cellStyle name="Warning Text 21 2" xfId="12756"/>
    <cellStyle name="Warning Text 21 3" xfId="12757"/>
    <cellStyle name="Warning Text 22" xfId="12758"/>
    <cellStyle name="Warning Text 22 2" xfId="12759"/>
    <cellStyle name="Warning Text 22 3" xfId="12760"/>
    <cellStyle name="Warning Text 23" xfId="12761"/>
    <cellStyle name="Warning Text 23 2" xfId="12762"/>
    <cellStyle name="Warning Text 23 3" xfId="12763"/>
    <cellStyle name="Warning Text 24" xfId="12764"/>
    <cellStyle name="Warning Text 24 2" xfId="12765"/>
    <cellStyle name="Warning Text 24 3" xfId="12766"/>
    <cellStyle name="Warning Text 25" xfId="12767"/>
    <cellStyle name="Warning Text 25 2" xfId="12768"/>
    <cellStyle name="Warning Text 25 3" xfId="12769"/>
    <cellStyle name="Warning Text 26" xfId="12770"/>
    <cellStyle name="Warning Text 26 2" xfId="12771"/>
    <cellStyle name="Warning Text 26 3" xfId="12772"/>
    <cellStyle name="Warning Text 3" xfId="12773"/>
    <cellStyle name="Warning Text 3 2" xfId="12774"/>
    <cellStyle name="Warning Text 3 3" xfId="12775"/>
    <cellStyle name="Warning Text 4" xfId="12776"/>
    <cellStyle name="Warning Text 4 2" xfId="12777"/>
    <cellStyle name="Warning Text 4 3" xfId="12778"/>
    <cellStyle name="Warning Text 5" xfId="12779"/>
    <cellStyle name="Warning Text 5 2" xfId="12780"/>
    <cellStyle name="Warning Text 5 3" xfId="12781"/>
    <cellStyle name="Warning Text 6" xfId="12782"/>
    <cellStyle name="Warning Text 6 2" xfId="12783"/>
    <cellStyle name="Warning Text 6 3" xfId="12784"/>
    <cellStyle name="Warning Text 7" xfId="12785"/>
    <cellStyle name="Warning Text 7 2" xfId="12786"/>
    <cellStyle name="Warning Text 7 3" xfId="12787"/>
    <cellStyle name="Warning Text 8" xfId="12788"/>
    <cellStyle name="Warning Text 8 2" xfId="12789"/>
    <cellStyle name="Warning Text 8 3" xfId="12790"/>
    <cellStyle name="Warning Text 9" xfId="12791"/>
    <cellStyle name="Warning Text 9 2" xfId="12792"/>
    <cellStyle name="Warning Text 9 3" xfId="12793"/>
    <cellStyle name="z" xfId="12794"/>
    <cellStyle name="z_Book1" xfId="12795"/>
    <cellStyle name="z_Book9" xfId="12796"/>
    <cellStyle name="z_LANs様0403提出用" xfId="12797"/>
    <cellStyle name="z_LANs様0403提出用_Book1" xfId="12798"/>
    <cellStyle name="z_LANs様0403提出用_Book1_Book1" xfId="12799"/>
    <cellStyle name="z_LANs様0403提出用_Book1_Book9" xfId="12800"/>
    <cellStyle name="z_LANs様0403提出用_Book1_LANs様0501" xfId="12801"/>
    <cellStyle name="z_LANs様0403提出用_Book1_LANs様0607" xfId="12802"/>
    <cellStyle name="z_LANs様0403提出用_Book1_LANs様0608" xfId="12803"/>
    <cellStyle name="z_LANs様0403提出用_Book1_LANs様0612提出用" xfId="12804"/>
    <cellStyle name="z_LANs様0403提出用_Book1_LANs様0701提出用" xfId="12805"/>
    <cellStyle name="z_LANs様0403提出用_Book1_LANs様0704提出用" xfId="12806"/>
    <cellStyle name="z_LANs様0403提出用_Book1_LANs様0705" xfId="12807"/>
    <cellStyle name="z_LANs様0403提出用_Book1_LANs様0706" xfId="12808"/>
    <cellStyle name="z_LANs様0403提出用_Book1_Ｚ付与依頼20060405" xfId="12809"/>
    <cellStyle name="z_LANs様0403提出用_Book1_出動、別途請求200603" xfId="12810"/>
    <cellStyle name="z_LANs様0403提出用_Book1_出動、別途請求200608" xfId="12811"/>
    <cellStyle name="z_LANs様0403提出用_Book1_請求明細案" xfId="12812"/>
    <cellStyle name="z_LANs様0403提出用_LANs様0404提出用" xfId="12813"/>
    <cellStyle name="z_LANs様0403提出用_LANs様0404提出用_Book1" xfId="12814"/>
    <cellStyle name="z_LANs様0403提出用_LANs様0404提出用_Book9" xfId="12815"/>
    <cellStyle name="z_LANs様0403提出用_LANs様0404提出用_LANs様0501" xfId="12816"/>
    <cellStyle name="z_LANs様0403提出用_LANs様0404提出用_LANs様0607" xfId="12817"/>
    <cellStyle name="z_LANs様0403提出用_LANs様0404提出用_LANs様0608" xfId="12818"/>
    <cellStyle name="z_LANs様0403提出用_LANs様0404提出用_LANs様0612提出用" xfId="12819"/>
    <cellStyle name="z_LANs様0403提出用_LANs様0404提出用_LANs様0701提出用" xfId="12820"/>
    <cellStyle name="z_LANs様0403提出用_LANs様0404提出用_LANs様0704提出用" xfId="12821"/>
    <cellStyle name="z_LANs様0403提出用_LANs様0404提出用_LANs様0705" xfId="12822"/>
    <cellStyle name="z_LANs様0403提出用_LANs様0404提出用_LANs様0706" xfId="12823"/>
    <cellStyle name="z_LANs様0403提出用_LANs様0404提出用_Ｚ付与依頼20060405" xfId="12824"/>
    <cellStyle name="z_LANs様0403提出用_LANs様0404提出用_出動、別途請求200603" xfId="12825"/>
    <cellStyle name="z_LANs様0403提出用_LANs様0404提出用_出動、別途請求200608" xfId="12826"/>
    <cellStyle name="z_LANs様0403提出用_LANs様0404提出用_請求明細案" xfId="12827"/>
    <cellStyle name="z_LANs様0403提出用_LANs様0405提出用" xfId="12828"/>
    <cellStyle name="z_LANs様0403提出用_LANs様0405提出用_Book1" xfId="12829"/>
    <cellStyle name="z_LANs様0403提出用_LANs様0405提出用_Book9" xfId="12830"/>
    <cellStyle name="z_LANs様0403提出用_LANs様0405提出用_LANs様0501" xfId="12831"/>
    <cellStyle name="z_LANs様0403提出用_LANs様0405提出用_LANs様0607" xfId="12832"/>
    <cellStyle name="z_LANs様0403提出用_LANs様0405提出用_LANs様0608" xfId="12833"/>
    <cellStyle name="z_LANs様0403提出用_LANs様0405提出用_LANs様0612提出用" xfId="12834"/>
    <cellStyle name="z_LANs様0403提出用_LANs様0405提出用_LANs様0701提出用" xfId="12835"/>
    <cellStyle name="z_LANs様0403提出用_LANs様0405提出用_LANs様0704提出用" xfId="12836"/>
    <cellStyle name="z_LANs様0403提出用_LANs様0405提出用_LANs様0705" xfId="12837"/>
    <cellStyle name="z_LANs様0403提出用_LANs様0405提出用_LANs様0706" xfId="12838"/>
    <cellStyle name="z_LANs様0403提出用_LANs様0405提出用_Ｚ付与依頼20060405" xfId="12839"/>
    <cellStyle name="z_LANs様0403提出用_LANs様0405提出用_出動、別途請求200603" xfId="12840"/>
    <cellStyle name="z_LANs様0403提出用_LANs様0405提出用_出動、別途請求200608" xfId="12841"/>
    <cellStyle name="z_LANs様0403提出用_LANs様0405提出用_請求明細案" xfId="12842"/>
    <cellStyle name="z_LANs様0501" xfId="12843"/>
    <cellStyle name="z_LANs様0607" xfId="12844"/>
    <cellStyle name="z_LANs様0608" xfId="12845"/>
    <cellStyle name="z_LANs様0612提出用" xfId="12846"/>
    <cellStyle name="z_LANs様0701提出用" xfId="12847"/>
    <cellStyle name="z_LANs様0704提出用" xfId="12848"/>
    <cellStyle name="z_LANs様0705" xfId="12849"/>
    <cellStyle name="z_LANs様0706" xfId="12850"/>
    <cellStyle name="z_Ｚ付与依頼20060405" xfId="12851"/>
    <cellStyle name="z_出動、別途請求200603" xfId="12852"/>
    <cellStyle name="z_出動、別途請求200608" xfId="12853"/>
    <cellStyle name="z_請求明細案" xfId="12854"/>
    <cellStyle name="あい" xfId="12855"/>
    <cellStyle name="アクセント 1" xfId="12856"/>
    <cellStyle name="アクセント 2" xfId="12857"/>
    <cellStyle name="アクセント 3" xfId="12858"/>
    <cellStyle name="アクセント 4" xfId="12859"/>
    <cellStyle name="アクセント 5" xfId="12860"/>
    <cellStyle name="アクセント 6" xfId="12861"/>
    <cellStyle name="カンマ" xfId="12862"/>
    <cellStyle name="スタイル 1" xfId="12863"/>
    <cellStyle name="タイトル" xfId="12864"/>
    <cellStyle name="チェック セル" xfId="12865"/>
    <cellStyle name="テーブル 1" xfId="12866"/>
    <cellStyle name="どちらでもない" xfId="12867"/>
    <cellStyle name="パーセンテージ" xfId="12868"/>
    <cellStyle name="パーセンテージ 2" xfId="12869"/>
    <cellStyle name="パーセンテージ 2 2" xfId="12870"/>
    <cellStyle name="パーセンテージ 3" xfId="12871"/>
    <cellStyle name="パーセンテージ 3 2" xfId="12872"/>
    <cellStyle name="パーセンテージ 4" xfId="12873"/>
    <cellStyle name="パーセンテージ 4 2" xfId="12874"/>
    <cellStyle name="パーセンテージ 5" xfId="12875"/>
    <cellStyle name="パーセンテージ 5 2" xfId="12876"/>
    <cellStyle name="パーセンテージ 6" xfId="12877"/>
    <cellStyle name="パーセンテージ 6 2" xfId="12878"/>
    <cellStyle name="パーセンテージ 7" xfId="12879"/>
    <cellStyle name="パーセンテージ 7 2" xfId="12880"/>
    <cellStyle name="パーセンテージ 8" xfId="12881"/>
    <cellStyle name="パーセンテージ 8 2" xfId="12882"/>
    <cellStyle name="パーセント 2" xfId="12883"/>
    <cellStyle name="パーセント 2 2" xfId="12884"/>
    <cellStyle name="パーセント 2 3" xfId="12885"/>
    <cellStyle name="パーセント 2 4" xfId="12886"/>
    <cellStyle name="パーセント 2 5" xfId="12887"/>
    <cellStyle name="パーセント 2 6" xfId="12888"/>
    <cellStyle name="パーセント 2 7" xfId="12889"/>
    <cellStyle name="パーセント 3" xfId="12890"/>
    <cellStyle name="パーセント 4" xfId="12891"/>
    <cellStyle name="パーセント 5" xfId="12892"/>
    <cellStyle name="パーセント 6" xfId="12893"/>
    <cellStyle name="パーセント 7" xfId="12894"/>
    <cellStyle name="パーセント()" xfId="12895"/>
    <cellStyle name="パーセント(0.00)" xfId="12896"/>
    <cellStyle name="パーセント[0.00]" xfId="12897"/>
    <cellStyle name="パーセント書式" xfId="12898"/>
    <cellStyle name="パーセント書式 2" xfId="12899"/>
    <cellStyle name="メモ" xfId="12900"/>
    <cellStyle name="メモ 2" xfId="12901"/>
    <cellStyle name="メモ 2 2" xfId="12902"/>
    <cellStyle name="メモ 3" xfId="12903"/>
    <cellStyle name="メモ 3 2" xfId="12904"/>
    <cellStyle name="メモ 4" xfId="12905"/>
    <cellStyle name="メモ 4 2" xfId="12906"/>
    <cellStyle name="メモ 5" xfId="12907"/>
    <cellStyle name="ユーザー定義" xfId="12908"/>
    <cellStyle name="リンク セル" xfId="12909"/>
    <cellStyle name="เครื่องหมายจุลภาค [0]_Book1" xfId="12910"/>
    <cellStyle name="เครื่องหมายจุลภาค 2" xfId="12911"/>
    <cellStyle name="เครื่องหมายจุลภาค 2 2" xfId="12912"/>
    <cellStyle name="เครื่องหมายจุลภาค 2 3" xfId="12913"/>
    <cellStyle name="เครื่องหมายจุลภาค 2_BKK North" xfId="12914"/>
    <cellStyle name="เครื่องหมายจุลภาค_Activity Lampang Jun 2011" xfId="12915"/>
    <cellStyle name="เครื่องหมายสกุลเงิน [0]_Book1" xfId="12916"/>
    <cellStyle name="เครื่องหมายสกุลเงิน 2" xfId="12917"/>
    <cellStyle name="เครื่องหมายสกุลเงิน_Book1" xfId="12918"/>
    <cellStyle name="เซลล์ตรวจสอบ" xfId="12919"/>
    <cellStyle name="เซลล์ตรวจสอบ 2" xfId="12920"/>
    <cellStyle name="เซลล์ตรวจสอบ 3" xfId="12921"/>
    <cellStyle name="เซลล์ที่มีการเชื่อมโยง" xfId="12922"/>
    <cellStyle name="เซลล์ที่มีการเชื่อมโยง 2" xfId="12923"/>
    <cellStyle name="เปอร์เซ็นต์_Sample Report Monday(1)" xfId="12924"/>
    <cellStyle name="แย่" xfId="12925"/>
    <cellStyle name="แย่ 2" xfId="12926"/>
    <cellStyle name="แย่ 3" xfId="12927"/>
    <cellStyle name="แสดงผล" xfId="12928"/>
    <cellStyle name="แสดงผล 2" xfId="12929"/>
    <cellStyle name="แสดงผล 2 2" xfId="12930"/>
    <cellStyle name="แสดงผล 2 2 2" xfId="12931"/>
    <cellStyle name="แสดงผล 2 3" xfId="12932"/>
    <cellStyle name="แสดงผล 2 3 2" xfId="12933"/>
    <cellStyle name="แสดงผล 2 4" xfId="12934"/>
    <cellStyle name="แสดงผล 2 4 2" xfId="12935"/>
    <cellStyle name="แสดงผล 2 5" xfId="12936"/>
    <cellStyle name="แสดงผล 2 5 2" xfId="12937"/>
    <cellStyle name="แสดงผล 2 6" xfId="12938"/>
    <cellStyle name="แสดงผล 2 6 2" xfId="12939"/>
    <cellStyle name="แสดงผล 2 7" xfId="12940"/>
    <cellStyle name="แสดงผล 3" xfId="12941"/>
    <cellStyle name="แสดงผล 3 2" xfId="12942"/>
    <cellStyle name="แสดงผล 3 2 2" xfId="12943"/>
    <cellStyle name="แสดงผล 3 3" xfId="12944"/>
    <cellStyle name="แสดงผล 3 3 2" xfId="12945"/>
    <cellStyle name="แสดงผล 3 4" xfId="12946"/>
    <cellStyle name="แสดงผล 3 4 2" xfId="12947"/>
    <cellStyle name="แสดงผล 3 5" xfId="12948"/>
    <cellStyle name="แสดงผล 3 5 2" xfId="12949"/>
    <cellStyle name="แสดงผล 3 6" xfId="12950"/>
    <cellStyle name="แสดงผล 3 6 2" xfId="12951"/>
    <cellStyle name="แสดงผล 3 7" xfId="12952"/>
    <cellStyle name="แสดงผล 4" xfId="12953"/>
    <cellStyle name="แสดงผล 4 2" xfId="12954"/>
    <cellStyle name="แสดงผล 5" xfId="12955"/>
    <cellStyle name="แสดงผล 5 2" xfId="12956"/>
    <cellStyle name="แสดงผล 6" xfId="12957"/>
    <cellStyle name="แสดงผล 6 2" xfId="12958"/>
    <cellStyle name="แสดงผล 7" xfId="12959"/>
    <cellStyle name="แสดงผล 7 2" xfId="12960"/>
    <cellStyle name="แสดงผล 8" xfId="12961"/>
    <cellStyle name="แสดงผล 8 2" xfId="12962"/>
    <cellStyle name="แสดงผล 9" xfId="12963"/>
    <cellStyle name="การคำนวณ" xfId="12964"/>
    <cellStyle name="การคำนวณ 2" xfId="12965"/>
    <cellStyle name="การคำนวณ 2 2" xfId="12966"/>
    <cellStyle name="การคำนวณ 2 2 2" xfId="12967"/>
    <cellStyle name="การคำนวณ 2 3" xfId="12968"/>
    <cellStyle name="การคำนวณ 2 3 2" xfId="12969"/>
    <cellStyle name="การคำนวณ 2 4" xfId="12970"/>
    <cellStyle name="การคำนวณ 2 4 2" xfId="12971"/>
    <cellStyle name="การคำนวณ 2 5" xfId="12972"/>
    <cellStyle name="การคำนวณ 2 5 2" xfId="12973"/>
    <cellStyle name="การคำนวณ 2 6" xfId="12974"/>
    <cellStyle name="การคำนวณ 2 6 2" xfId="12975"/>
    <cellStyle name="การคำนวณ 2 7" xfId="12976"/>
    <cellStyle name="การคำนวณ 3" xfId="12977"/>
    <cellStyle name="การคำนวณ 3 2" xfId="12978"/>
    <cellStyle name="การคำนวณ 3 2 2" xfId="12979"/>
    <cellStyle name="การคำนวณ 3 3" xfId="12980"/>
    <cellStyle name="การคำนวณ 3 3 2" xfId="12981"/>
    <cellStyle name="การคำนวณ 3 4" xfId="12982"/>
    <cellStyle name="การคำนวณ 3 4 2" xfId="12983"/>
    <cellStyle name="การคำนวณ 3 5" xfId="12984"/>
    <cellStyle name="การคำนวณ 3 5 2" xfId="12985"/>
    <cellStyle name="การคำนวณ 3 6" xfId="12986"/>
    <cellStyle name="การคำนวณ 3 6 2" xfId="12987"/>
    <cellStyle name="การคำนวณ 3 7" xfId="12988"/>
    <cellStyle name="การคำนวณ 4" xfId="12989"/>
    <cellStyle name="การคำนวณ 4 2" xfId="12990"/>
    <cellStyle name="การคำนวณ 5" xfId="12991"/>
    <cellStyle name="การคำนวณ 5 2" xfId="12992"/>
    <cellStyle name="การคำนวณ 6" xfId="12993"/>
    <cellStyle name="การคำนวณ 6 2" xfId="12994"/>
    <cellStyle name="การคำนวณ 7" xfId="12995"/>
    <cellStyle name="การคำนวณ 7 2" xfId="12996"/>
    <cellStyle name="การคำนวณ 8" xfId="12997"/>
    <cellStyle name="การคำนวณ 8 2" xfId="12998"/>
    <cellStyle name="การคำนวณ 9" xfId="12999"/>
    <cellStyle name="ข้อความเตือน" xfId="13000"/>
    <cellStyle name="ข้อความเตือน 2" xfId="13001"/>
    <cellStyle name="ข้อความอธิบาย" xfId="13002"/>
    <cellStyle name="ข้อความอธิบาย 2" xfId="13003"/>
    <cellStyle name="ชื่อเรื่อง" xfId="13004"/>
    <cellStyle name="ชื่อเรื่อง 2" xfId="13005"/>
    <cellStyle name="ดี" xfId="13006"/>
    <cellStyle name="ดี 2" xfId="13007"/>
    <cellStyle name="ดี 3" xfId="13008"/>
    <cellStyle name="ปกติ 2" xfId="13009"/>
    <cellStyle name="ปกติ 2 2" xfId="13010"/>
    <cellStyle name="ปกติ 2 3" xfId="13011"/>
    <cellStyle name="ปกติ 3" xfId="13012"/>
    <cellStyle name="ปกติ 3 2" xfId="13013"/>
    <cellStyle name="ปกติ 3 3" xfId="13014"/>
    <cellStyle name="ปกติ 3_BKK North" xfId="13015"/>
    <cellStyle name="ปกติ_Activity Lampang Jun 2011" xfId="13016"/>
    <cellStyle name="ป้อนค่า" xfId="13017"/>
    <cellStyle name="ป้อนค่า 2" xfId="13018"/>
    <cellStyle name="ป้อนค่า 2 2" xfId="13019"/>
    <cellStyle name="ป้อนค่า 2 2 2" xfId="13020"/>
    <cellStyle name="ป้อนค่า 2 3" xfId="13021"/>
    <cellStyle name="ป้อนค่า 2 3 2" xfId="13022"/>
    <cellStyle name="ป้อนค่า 2 4" xfId="13023"/>
    <cellStyle name="ป้อนค่า 2 4 2" xfId="13024"/>
    <cellStyle name="ป้อนค่า 2 5" xfId="13025"/>
    <cellStyle name="ป้อนค่า 2 5 2" xfId="13026"/>
    <cellStyle name="ป้อนค่า 2 6" xfId="13027"/>
    <cellStyle name="ป้อนค่า 2 6 2" xfId="13028"/>
    <cellStyle name="ป้อนค่า 2 7" xfId="13029"/>
    <cellStyle name="ป้อนค่า 3" xfId="13030"/>
    <cellStyle name="ป้อนค่า 3 2" xfId="13031"/>
    <cellStyle name="ป้อนค่า 3 2 2" xfId="13032"/>
    <cellStyle name="ป้อนค่า 3 3" xfId="13033"/>
    <cellStyle name="ป้อนค่า 3 3 2" xfId="13034"/>
    <cellStyle name="ป้อนค่า 3 4" xfId="13035"/>
    <cellStyle name="ป้อนค่า 3 4 2" xfId="13036"/>
    <cellStyle name="ป้อนค่า 3 5" xfId="13037"/>
    <cellStyle name="ป้อนค่า 3 5 2" xfId="13038"/>
    <cellStyle name="ป้อนค่า 3 6" xfId="13039"/>
    <cellStyle name="ป้อนค่า 3 6 2" xfId="13040"/>
    <cellStyle name="ป้อนค่า 3 7" xfId="13041"/>
    <cellStyle name="ป้อนค่า 4" xfId="13042"/>
    <cellStyle name="ป้อนค่า 4 2" xfId="13043"/>
    <cellStyle name="ป้อนค่า 5" xfId="13044"/>
    <cellStyle name="ป้อนค่า 5 2" xfId="13045"/>
    <cellStyle name="ป้อนค่า 6" xfId="13046"/>
    <cellStyle name="ป้อนค่า 6 2" xfId="13047"/>
    <cellStyle name="ป้อนค่า 7" xfId="13048"/>
    <cellStyle name="ป้อนค่า 7 2" xfId="13049"/>
    <cellStyle name="ป้อนค่า 8" xfId="13050"/>
    <cellStyle name="ป้อนค่า 8 2" xfId="13051"/>
    <cellStyle name="ป้อนค่า 9" xfId="13052"/>
    <cellStyle name="ปานกลาง" xfId="13053"/>
    <cellStyle name="ปานกลาง 2" xfId="13054"/>
    <cellStyle name="ปานกลาง 3" xfId="13055"/>
    <cellStyle name="ผลรวม" xfId="13056"/>
    <cellStyle name="ผลรวม 2" xfId="13057"/>
    <cellStyle name="ผลรวม 2 2" xfId="13058"/>
    <cellStyle name="ผลรวม 2 2 2" xfId="13059"/>
    <cellStyle name="ผลรวม 2 3" xfId="13060"/>
    <cellStyle name="ผลรวม 2 3 2" xfId="13061"/>
    <cellStyle name="ผลรวม 2 4" xfId="13062"/>
    <cellStyle name="ผลรวม 2 4 2" xfId="13063"/>
    <cellStyle name="ผลรวม 2 5" xfId="13064"/>
    <cellStyle name="ผลรวม 2 5 2" xfId="13065"/>
    <cellStyle name="ผลรวม 2 6" xfId="13066"/>
    <cellStyle name="ผลรวม 2 6 2" xfId="13067"/>
    <cellStyle name="ผลรวม 2 7" xfId="13068"/>
    <cellStyle name="ผลรวม 3" xfId="13069"/>
    <cellStyle name="ผลรวม 3 2" xfId="13070"/>
    <cellStyle name="ผลรวม 4" xfId="13071"/>
    <cellStyle name="ผลรวม 4 2" xfId="13072"/>
    <cellStyle name="ผลรวม 5" xfId="13073"/>
    <cellStyle name="ผลรวม 5 2" xfId="13074"/>
    <cellStyle name="ผลรวม 6" xfId="13075"/>
    <cellStyle name="ผลรวม 6 2" xfId="13076"/>
    <cellStyle name="ผลรวม 7" xfId="13077"/>
    <cellStyle name="ผลรวม 7 2" xfId="13078"/>
    <cellStyle name="ผลรวม 8" xfId="13079"/>
    <cellStyle name="ลักษณะ 1" xfId="13080"/>
    <cellStyle name="ส่วนที่ถูกเน้น1" xfId="13081"/>
    <cellStyle name="ส่วนที่ถูกเน้น1 2" xfId="13082"/>
    <cellStyle name="ส่วนที่ถูกเน้น1 3" xfId="13083"/>
    <cellStyle name="ส่วนที่ถูกเน้น2" xfId="13084"/>
    <cellStyle name="ส่วนที่ถูกเน้น2 2" xfId="13085"/>
    <cellStyle name="ส่วนที่ถูกเน้น2 3" xfId="13086"/>
    <cellStyle name="ส่วนที่ถูกเน้น3" xfId="13087"/>
    <cellStyle name="ส่วนที่ถูกเน้น3 2" xfId="13088"/>
    <cellStyle name="ส่วนที่ถูกเน้น3 3" xfId="13089"/>
    <cellStyle name="ส่วนที่ถูกเน้น4" xfId="13090"/>
    <cellStyle name="ส่วนที่ถูกเน้น4 2" xfId="13091"/>
    <cellStyle name="ส่วนที่ถูกเน้น4 3" xfId="13092"/>
    <cellStyle name="ส่วนที่ถูกเน้น5" xfId="13093"/>
    <cellStyle name="ส่วนที่ถูกเน้น5 2" xfId="13094"/>
    <cellStyle name="ส่วนที่ถูกเน้น5 3" xfId="13095"/>
    <cellStyle name="ส่วนที่ถูกเน้น6" xfId="13096"/>
    <cellStyle name="ส่วนที่ถูกเน้น6 2" xfId="13097"/>
    <cellStyle name="ส่วนที่ถูกเน้น6 3" xfId="13098"/>
    <cellStyle name="หมายเหตุ" xfId="13099"/>
    <cellStyle name="หมายเหตุ 10" xfId="13100"/>
    <cellStyle name="หมายเหตุ 10 2" xfId="13101"/>
    <cellStyle name="หมายเหตุ 11" xfId="13102"/>
    <cellStyle name="หมายเหตุ 11 2" xfId="13103"/>
    <cellStyle name="หมายเหตุ 12" xfId="13104"/>
    <cellStyle name="หมายเหตุ 2" xfId="13105"/>
    <cellStyle name="หมายเหตุ 2 2" xfId="13106"/>
    <cellStyle name="หมายเหตุ 2 2 2" xfId="13107"/>
    <cellStyle name="หมายเหตุ 2 2 2 2" xfId="13108"/>
    <cellStyle name="หมายเหตุ 2 2 3" xfId="13109"/>
    <cellStyle name="หมายเหตุ 2 2 3 2" xfId="13110"/>
    <cellStyle name="หมายเหตุ 2 2 4" xfId="13111"/>
    <cellStyle name="หมายเหตุ 2 2 4 2" xfId="13112"/>
    <cellStyle name="หมายเหตุ 2 2 5" xfId="13113"/>
    <cellStyle name="หมายเหตุ 2 2 5 2" xfId="13114"/>
    <cellStyle name="หมายเหตุ 2 2 6" xfId="13115"/>
    <cellStyle name="หมายเหตุ 2 2 6 2" xfId="13116"/>
    <cellStyle name="หมายเหตุ 2 2 7" xfId="13117"/>
    <cellStyle name="หมายเหตุ 2 3" xfId="13118"/>
    <cellStyle name="หมายเหตุ 2 3 2" xfId="13119"/>
    <cellStyle name="หมายเหตุ 2 3 2 2" xfId="13120"/>
    <cellStyle name="หมายเหตุ 2 3 3" xfId="13121"/>
    <cellStyle name="หมายเหตุ 2 3 3 2" xfId="13122"/>
    <cellStyle name="หมายเหตุ 2 3 4" xfId="13123"/>
    <cellStyle name="หมายเหตุ 2 3 4 2" xfId="13124"/>
    <cellStyle name="หมายเหตุ 2 3 5" xfId="13125"/>
    <cellStyle name="หมายเหตุ 2 3 5 2" xfId="13126"/>
    <cellStyle name="หมายเหตุ 2 3 6" xfId="13127"/>
    <cellStyle name="หมายเหตุ 2 3 6 2" xfId="13128"/>
    <cellStyle name="หมายเหตุ 2 3 7" xfId="13129"/>
    <cellStyle name="หมายเหตุ 2 4" xfId="13130"/>
    <cellStyle name="หมายเหตุ 2 4 2" xfId="13131"/>
    <cellStyle name="หมายเหตุ 2 5" xfId="13132"/>
    <cellStyle name="หมายเหตุ 2 5 2" xfId="13133"/>
    <cellStyle name="หมายเหตุ 2 6" xfId="13134"/>
    <cellStyle name="หมายเหตุ 2 6 2" xfId="13135"/>
    <cellStyle name="หมายเหตุ 2 7" xfId="13136"/>
    <cellStyle name="หมายเหตุ 2 7 2" xfId="13137"/>
    <cellStyle name="หมายเหตุ 2 8" xfId="13138"/>
    <cellStyle name="หมายเหตุ 2 8 2" xfId="13139"/>
    <cellStyle name="หมายเหตุ 2 9" xfId="13140"/>
    <cellStyle name="หมายเหตุ 2_Summary Result" xfId="13141"/>
    <cellStyle name="หมายเหตุ 3" xfId="13142"/>
    <cellStyle name="หมายเหตุ 3 2" xfId="13143"/>
    <cellStyle name="หมายเหตุ 3 2 2" xfId="13144"/>
    <cellStyle name="หมายเหตุ 3 2 2 2" xfId="13145"/>
    <cellStyle name="หมายเหตุ 3 2 3" xfId="13146"/>
    <cellStyle name="หมายเหตุ 3 2 3 2" xfId="13147"/>
    <cellStyle name="หมายเหตุ 3 2 4" xfId="13148"/>
    <cellStyle name="หมายเหตุ 3 2 4 2" xfId="13149"/>
    <cellStyle name="หมายเหตุ 3 2 5" xfId="13150"/>
    <cellStyle name="หมายเหตุ 3 2 5 2" xfId="13151"/>
    <cellStyle name="หมายเหตุ 3 2 6" xfId="13152"/>
    <cellStyle name="หมายเหตุ 3 2 6 2" xfId="13153"/>
    <cellStyle name="หมายเหตุ 3 2 7" xfId="13154"/>
    <cellStyle name="หมายเหตุ 3 3" xfId="13155"/>
    <cellStyle name="หมายเหตุ 3 3 2" xfId="13156"/>
    <cellStyle name="หมายเหตุ 3 4" xfId="13157"/>
    <cellStyle name="หมายเหตุ 3 4 2" xfId="13158"/>
    <cellStyle name="หมายเหตุ 3 5" xfId="13159"/>
    <cellStyle name="หมายเหตุ 3 5 2" xfId="13160"/>
    <cellStyle name="หมายเหตุ 3 6" xfId="13161"/>
    <cellStyle name="หมายเหตุ 3 6 2" xfId="13162"/>
    <cellStyle name="หมายเหตุ 3 7" xfId="13163"/>
    <cellStyle name="หมายเหตุ 3 7 2" xfId="13164"/>
    <cellStyle name="หมายเหตุ 3 8" xfId="13165"/>
    <cellStyle name="หมายเหตุ 4" xfId="13166"/>
    <cellStyle name="หมายเหตุ 4 2" xfId="13167"/>
    <cellStyle name="หมายเหตุ 4 2 2" xfId="13168"/>
    <cellStyle name="หมายเหตุ 4 3" xfId="13169"/>
    <cellStyle name="หมายเหตุ 4 3 2" xfId="13170"/>
    <cellStyle name="หมายเหตุ 4 4" xfId="13171"/>
    <cellStyle name="หมายเหตุ 4 4 2" xfId="13172"/>
    <cellStyle name="หมายเหตุ 4 5" xfId="13173"/>
    <cellStyle name="หมายเหตุ 4 5 2" xfId="13174"/>
    <cellStyle name="หมายเหตุ 4 6" xfId="13175"/>
    <cellStyle name="หมายเหตุ 4 6 2" xfId="13176"/>
    <cellStyle name="หมายเหตุ 4 7" xfId="13177"/>
    <cellStyle name="หมายเหตุ 5" xfId="13178"/>
    <cellStyle name="หมายเหตุ 5 2" xfId="13179"/>
    <cellStyle name="หมายเหตุ 5 2 2" xfId="13180"/>
    <cellStyle name="หมายเหตุ 5 3" xfId="13181"/>
    <cellStyle name="หมายเหตุ 5 3 2" xfId="13182"/>
    <cellStyle name="หมายเหตุ 5 4" xfId="13183"/>
    <cellStyle name="หมายเหตุ 5 4 2" xfId="13184"/>
    <cellStyle name="หมายเหตุ 5 5" xfId="13185"/>
    <cellStyle name="หมายเหตุ 5 5 2" xfId="13186"/>
    <cellStyle name="หมายเหตุ 5 6" xfId="13187"/>
    <cellStyle name="หมายเหตุ 5 6 2" xfId="13188"/>
    <cellStyle name="หมายเหตุ 5 7" xfId="13189"/>
    <cellStyle name="หมายเหตุ 6" xfId="13190"/>
    <cellStyle name="หมายเหตุ 6 2" xfId="13191"/>
    <cellStyle name="หมายเหตุ 6 2 2" xfId="13192"/>
    <cellStyle name="หมายเหตุ 6 3" xfId="13193"/>
    <cellStyle name="หมายเหตุ 6 3 2" xfId="13194"/>
    <cellStyle name="หมายเหตุ 6 4" xfId="13195"/>
    <cellStyle name="หมายเหตุ 6 4 2" xfId="13196"/>
    <cellStyle name="หมายเหตุ 6 5" xfId="13197"/>
    <cellStyle name="หมายเหตุ 6 5 2" xfId="13198"/>
    <cellStyle name="หมายเหตุ 6 6" xfId="13199"/>
    <cellStyle name="หมายเหตุ 6 6 2" xfId="13200"/>
    <cellStyle name="หมายเหตุ 6 7" xfId="13201"/>
    <cellStyle name="หมายเหตุ 7" xfId="13202"/>
    <cellStyle name="หมายเหตุ 7 2" xfId="13203"/>
    <cellStyle name="หมายเหตุ 8" xfId="13204"/>
    <cellStyle name="หมายเหตุ 8 2" xfId="13205"/>
    <cellStyle name="หมายเหตุ 9" xfId="13206"/>
    <cellStyle name="หมายเหตุ 9 2" xfId="13207"/>
    <cellStyle name="หัวเรื่อง 1" xfId="13208"/>
    <cellStyle name="หัวเรื่อง 1 2" xfId="13209"/>
    <cellStyle name="หัวเรื่อง 2" xfId="13210"/>
    <cellStyle name="หัวเรื่อง 2 2" xfId="13211"/>
    <cellStyle name="หัวเรื่อง 3" xfId="13212"/>
    <cellStyle name="หัวเรื่อง 3 2" xfId="13213"/>
    <cellStyle name="หัวเรื่อง 4" xfId="13214"/>
    <cellStyle name="หัวเรื่อง 4 2" xfId="13215"/>
    <cellStyle name="금액" xfId="13216"/>
    <cellStyle name="뒤에 오는 하이퍼링크" xfId="13217"/>
    <cellStyle name="쉼표 [0]_2002년사업계획(환율1270원)" xfId="13218"/>
    <cellStyle name="안건회계법인" xfId="13219"/>
    <cellStyle name="열어 본 하이퍼링크_A 주간업무보고(0505)_1주_02" xfId="13220"/>
    <cellStyle name="_x001c_준_12.18(누계)_x001c__x000c_표준_12.19(누계)" xfId="13221"/>
    <cellStyle name="_x0018_준_매출9812" xfId="13222"/>
    <cellStyle name="지정되지 않음" xfId="13223"/>
    <cellStyle name="콤마 [0]_(2)" xfId="13224"/>
    <cellStyle name="콤마_(2)" xfId="13225"/>
    <cellStyle name="표준_(생산)" xfId="13226"/>
    <cellStyle name="하이퍼링크_A 주간업무보고(0505)_1주_02" xfId="13227"/>
    <cellStyle name="一般_Book1" xfId="13228"/>
    <cellStyle name="予算比 赤" xfId="13229"/>
    <cellStyle name="予算比 青" xfId="13230"/>
    <cellStyle name="入力" xfId="13231"/>
    <cellStyle name="入力 2" xfId="13232"/>
    <cellStyle name="入力 2 2" xfId="13233"/>
    <cellStyle name="入力 3" xfId="13234"/>
    <cellStyle name="入力 3 2" xfId="13235"/>
    <cellStyle name="入力 4" xfId="13236"/>
    <cellStyle name="入力 4 2" xfId="13237"/>
    <cellStyle name="入力 5" xfId="13238"/>
    <cellStyle name="円" xfId="13239"/>
    <cellStyle name="出力" xfId="13240"/>
    <cellStyle name="出力 2" xfId="13241"/>
    <cellStyle name="出力 2 2" xfId="13242"/>
    <cellStyle name="出力 3" xfId="13243"/>
    <cellStyle name="出力 3 2" xfId="13244"/>
    <cellStyle name="出力 4" xfId="13245"/>
    <cellStyle name="出力 4 2" xfId="13246"/>
    <cellStyle name="出力 5" xfId="13247"/>
    <cellStyle name="千位分隔[0]_AIS12月度営業報告書" xfId="13248"/>
    <cellStyle name="千位分隔_AIS12月度営業報告書" xfId="13249"/>
    <cellStyle name="千分位_AB_Kate&amp;YY-BS" xfId="13250"/>
    <cellStyle name="単価" xfId="13251"/>
    <cellStyle name="合計" xfId="13252"/>
    <cellStyle name="小数" xfId="13253"/>
    <cellStyle name="常?_LDF_LDSB_SFD01A?客管理情?" xfId="13254"/>
    <cellStyle name="常规_20080531AIS(Estimaiton)-0515" xfId="13255"/>
    <cellStyle name="年月" xfId="13256"/>
    <cellStyle name="悪い" xfId="13257"/>
    <cellStyle name="折り返し" xfId="13258"/>
    <cellStyle name="日付" xfId="13259"/>
    <cellStyle name="未定義" xfId="13260"/>
    <cellStyle name="未定義 2" xfId="13261"/>
    <cellStyle name="未定義 2 2" xfId="13262"/>
    <cellStyle name="未定義 2 2 2" xfId="13263"/>
    <cellStyle name="未定義 3" xfId="13264"/>
    <cellStyle name="未定義 4" xfId="13265"/>
    <cellStyle name="未定義 5" xfId="13266"/>
    <cellStyle name="未定義 6" xfId="13267"/>
    <cellStyle name="未定義 7" xfId="13268"/>
    <cellStyle name="未定義 8" xfId="13269"/>
    <cellStyle name="桁区切り [0.00] 2" xfId="13270"/>
    <cellStyle name="桁区切り [0.00] 2 10" xfId="13271"/>
    <cellStyle name="桁区切り [0.00] 2 11" xfId="13272"/>
    <cellStyle name="桁区切り [0.00] 2 2" xfId="13273"/>
    <cellStyle name="桁区切り [0.00] 2 3" xfId="13274"/>
    <cellStyle name="桁区切り [0.00] 2 4" xfId="13275"/>
    <cellStyle name="桁区切り [0.00] 2 5" xfId="13276"/>
    <cellStyle name="桁区切り [0.00] 2 6" xfId="13277"/>
    <cellStyle name="桁区切り [0.00] 2 7" xfId="13278"/>
    <cellStyle name="桁区切り [0.00] 2 8" xfId="13279"/>
    <cellStyle name="桁区切り [0.00] 2 9" xfId="13280"/>
    <cellStyle name="桁区切り [0.00] 3" xfId="13281"/>
    <cellStyle name="桁区切り [0.00] 8" xfId="13282"/>
    <cellStyle name="桁区切り [0.00] 9" xfId="13283"/>
    <cellStyle name="桁区切り [0.00]_BM format CMD" xfId="13284"/>
    <cellStyle name="桁区切り 10" xfId="13285"/>
    <cellStyle name="桁区切り 2" xfId="13286"/>
    <cellStyle name="桁区切り 2 10" xfId="13287"/>
    <cellStyle name="桁区切り 2 11" xfId="13288"/>
    <cellStyle name="桁区切り 2 2" xfId="13289"/>
    <cellStyle name="桁区切り 2 3" xfId="13290"/>
    <cellStyle name="桁区切り 2 4" xfId="13291"/>
    <cellStyle name="桁区切り 2 5" xfId="13292"/>
    <cellStyle name="桁区切り 2 6" xfId="13293"/>
    <cellStyle name="桁区切り 2 7" xfId="13294"/>
    <cellStyle name="桁区切り 2 8" xfId="13295"/>
    <cellStyle name="桁区切り 2 9" xfId="13296"/>
    <cellStyle name="桁区切り 3" xfId="13297"/>
    <cellStyle name="桁区切り 3 2" xfId="13298"/>
    <cellStyle name="桁区切り 3 3" xfId="13299"/>
    <cellStyle name="桁区切り 3 4" xfId="13300"/>
    <cellStyle name="桁区切り 3 5" xfId="13301"/>
    <cellStyle name="桁区切り 4" xfId="13302"/>
    <cellStyle name="桁区切り 5" xfId="13303"/>
    <cellStyle name="桁区切り 6" xfId="13304"/>
    <cellStyle name="桁区切り 9" xfId="13305"/>
    <cellStyle name="桁区切り_【アジア】2011下重点実施(海外連結）0705（2000）佐藤修正" xfId="13306"/>
    <cellStyle name="標準 10" xfId="13307"/>
    <cellStyle name="標準 10 2" xfId="13308"/>
    <cellStyle name="標準 11" xfId="13309"/>
    <cellStyle name="標準 11 2" xfId="13310"/>
    <cellStyle name="標準 12" xfId="13311"/>
    <cellStyle name="標準 12 2" xfId="13312"/>
    <cellStyle name="標準 13" xfId="13313"/>
    <cellStyle name="標準 14" xfId="13314"/>
    <cellStyle name="標準 15" xfId="13315"/>
    <cellStyle name="標準 16" xfId="13316"/>
    <cellStyle name="標準 2" xfId="13317"/>
    <cellStyle name="標準 2 10" xfId="13318"/>
    <cellStyle name="標準 2 11" xfId="13319"/>
    <cellStyle name="標準 2 2" xfId="13320"/>
    <cellStyle name="標準 2 3" xfId="13321"/>
    <cellStyle name="標準 2 4" xfId="13322"/>
    <cellStyle name="標準 2 5" xfId="13323"/>
    <cellStyle name="標準 2 6" xfId="13324"/>
    <cellStyle name="標準 2 7" xfId="13325"/>
    <cellStyle name="標準 2 8" xfId="13326"/>
    <cellStyle name="標準 2 9" xfId="13327"/>
    <cellStyle name="標準 3" xfId="13328"/>
    <cellStyle name="標準 4" xfId="13329"/>
    <cellStyle name="標準 5" xfId="13330"/>
    <cellStyle name="標準 6" xfId="13331"/>
    <cellStyle name="標準 7" xfId="13332"/>
    <cellStyle name="標準 8" xfId="13333"/>
    <cellStyle name="標準 9" xfId="13334"/>
    <cellStyle name="標準_(page06)branch PL" xfId="13335"/>
    <cellStyle name="組み込み" xfId="13336"/>
    <cellStyle name="脱浦 [0.00]_AP" xfId="13337"/>
    <cellStyle name="脱浦_AP" xfId="13338"/>
    <cellStyle name="良い" xfId="13339"/>
    <cellStyle name="見出し 1" xfId="13340"/>
    <cellStyle name="見出し 2" xfId="13341"/>
    <cellStyle name="見出し 3" xfId="13342"/>
    <cellStyle name="見出し 4" xfId="13343"/>
    <cellStyle name="見出し１" xfId="13344"/>
    <cellStyle name="見出し２" xfId="13345"/>
    <cellStyle name="計算" xfId="13346"/>
    <cellStyle name="計算 2" xfId="13347"/>
    <cellStyle name="計算 2 2" xfId="13348"/>
    <cellStyle name="計算 3" xfId="13349"/>
    <cellStyle name="計算 3 2" xfId="13350"/>
    <cellStyle name="計算 4" xfId="13351"/>
    <cellStyle name="計算 4 2" xfId="13352"/>
    <cellStyle name="計算 5" xfId="13353"/>
    <cellStyle name="説明文" xfId="13354"/>
    <cellStyle name="警告文" xfId="13355"/>
    <cellStyle name="通貨 [0.00]_FY05 Sales Target 140205" xfId="13356"/>
    <cellStyle name="通貨 2" xfId="13357"/>
    <cellStyle name="集計" xfId="13358"/>
    <cellStyle name="集計 2" xfId="13359"/>
    <cellStyle name="集計 2 2" xfId="13360"/>
    <cellStyle name="集計 3" xfId="13361"/>
    <cellStyle name="集計 3 2" xfId="13362"/>
    <cellStyle name="集計 4" xfId="13363"/>
    <cellStyle name="集計 4 2" xfId="13364"/>
    <cellStyle name="集計 5" xfId="1336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2001\Tax3\Wei450\Tax%20comp2001\Comp20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0205073\&#36899;&#32080;\&#26368;&#26032;&#29256;RP&#65288;&#33521;&#35486;&#29256;&#65289;\RP(JA)\RPAC030829J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FA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DATA\Year_End_2000\Examples\Aw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t.GHOPEMDF\Local%20Settings\Temp\Temporary%20Directory%202%20for%20Budget%202004.zip\MRU%20-%20Sub%20contract%20sawmil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08165/Documents/Finance/Finance%20Reporting/Consol%20Pack/FY2015/Q3%202015/151105135058-268000-AEON%20Credit%20Service%20(Malaysia)%20BHD.-Cons.Pack_Q3%202016_revis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150513/Desktop/SAP/COA/ACS_COA_27051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zuhairi.GHOPEMDF\My%20Documents\Budget\Budget%202004\DFB\2.%20Final\Budget%202004%20Main%20Schedule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13212/AppData/Local/Microsoft/Windows/Temporary%20Internet%20Files/Content.Outlook/CI0T9KFJ/Branch%20PL%20-%20Jan%20201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BAfile\Aud2\Nst334\Ye00\AWP\Nst334_Awp1_without%20ad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9.4&#50900;\&#44208;&#49328;&#49552;&#51061;&#44228;&#49328;&#49436;&#5080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mail.dongwha.co.kr/mail/191029.nsf/($webinbox)/AB591EE80A45269749256DB00025A4D2/$FILE/_p26td04e7q88r9qohobrh3d7b270rc4e7kkk34c1g6co3gcph273vc4e0ssmh3fm8270vga9ef1m76_/&#48516;&#54624;&#45824;&#52264;&#45824;&#51312;&#54364;(2003.08.31&#44592;&#51456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eon/Local%20Settings/Temporary%20Internet%20Files/Content.Outlook/VKD9E809/&#12452;&#12458;&#12531;&#24467;&#26989;&#21729;&#12522;&#12473;&#12488;20130521%20(2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.aeon.co.jp\&#20027;&#35336;\S&#12288;J.SUZUKI\2003&#24180;2&#26376;&#26399;&#27770;&#31639;&#36039;&#26009;\Consolidation%20package(Original&#65289;\Package2003.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on-edmsprd\Documents%20and%20Settings\shinyichang\My%20Documents\Work%20Folder\Rexpak%20Sdn%20Bhd\Final\Rexpak%20AWPs%202005%20t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on-edmsprd\Documents%20and%20Settings\siewchenchua\Desktop\Assignments\Svedala%20(M)\awps\Assignments\Svedala%20(M)\Assignments\Svedala%20(M)\FA\fm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iewchenchua\Desktop\Assignments\Svedala%20(M)\awps\Assignments\Svedala%20(M)\Assignments\Svedala%20(M)\FA\fm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KB\My%20Documents\My%20files\DWAH\Monthly%20MA\&#53440;&#49828;&#54252;_&#51088;&#54924;&#49324;&#44288;&#47532;&#51648;&#54364;('04.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mail.dongwha.co.kr/Documents%20and%20Settings/account/My%20Documents/&#44221;&#50689;&#44288;&#47532;/&#44592;&#54925;&#50629;&#47924;/&#45824;&#49457;&#49552;&#51061;/0110&#49552;&#51061;/&#51228;&#51312;&#52280;&#4425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51116;&#44256;&#44288;&#47532;\LPM&#50896;&#51648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reen.dongwha.co.kr/Documents%20and%20Settings/account/My%20Documents/&#44221;&#50689;&#44288;&#47532;/&#44592;&#54925;&#50629;&#47924;/&#45824;&#49457;&#49552;&#51061;/0111&#49552;&#51061;/&#51228;&#51312;&#52280;&#44256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&#51116;&#44256;&#51312;&#49324;07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BAfile\AUD2\Nit344\Ye99\AWPs\Nit344_AWP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.aeon.co.jp\&#20027;&#35336;\&#20250;&#31038;&#21029;&#12497;&#12483;&#12465;&#12540;&#12472;\J(US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Financial%20Projections%20-%20Peter%20English%2030.04.011(bank)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file\Aud2\Pel146\2002\Hock%20Lam%2002\final02\Year_End_2000\Examples\Aw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SOFFICE\EXCEL\MTHACCTS\MPSB'2K\MP2K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Documents%20and%20Settings\siewchenchua\Desktop\Assignments\Svedala%20(M)\awps\Assignments\Svedala%20(M)\Assignments\Svedala%20(M)\FA\fm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on-edmsprd\alchemyfileconnector\Documents%20and%20Settings\A11040\Local%20Settings\Temporary%20Internet%20Files\OLK13B\Quarter%20Reporting\Bursa%20Q4(2012)\Bursa%20Announcement%20Q4%202012%20(20%20Feb%20201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13212/Desktop/hptan/EC%20meeting/FYE%202018/May%2017/Product%20PL%20FYE%202018%20May17_0906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"/>
      <sheetName val="Lampiran"/>
      <sheetName val="FMC"/>
      <sheetName val="S108-2001"/>
      <sheetName val="108 (IRB)"/>
      <sheetName val="RA"/>
      <sheetName val="108"/>
      <sheetName val="EXEMP"/>
      <sheetName val="CONT"/>
      <sheetName val="Com"/>
      <sheetName val="COV"/>
      <sheetName val="AE"/>
      <sheetName val="MFA"/>
      <sheetName val="DFA"/>
      <sheetName val="AFA"/>
      <sheetName val="BSI"/>
      <sheetName val="HP"/>
      <sheetName val="CA"/>
      <sheetName val="CA2001"/>
      <sheetName val="Summary"/>
      <sheetName val="HCC1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結内での役割分担"/>
      <sheetName val="PUSeg"/>
      <sheetName val="Param"/>
      <sheetName val="DMCtrl"/>
      <sheetName val="TopMenu"/>
      <sheetName val="DataMenu"/>
      <sheetName val="INFO"/>
      <sheetName val="BS"/>
      <sheetName val="BSPU"/>
      <sheetName val="PL"/>
      <sheetName val="PLPU"/>
      <sheetName val="KPL"/>
      <sheetName val="KPLPU"/>
      <sheetName val="KBS"/>
      <sheetName val="KPLM"/>
      <sheetName val="KPLD"/>
      <sheetName val="Chk"/>
      <sheetName val="MstIT"/>
      <sheetName val="MstCU"/>
      <sheetName val="MstVT"/>
      <sheetName val="WK"/>
      <sheetName val="U_WK"/>
      <sheetName val="Data_WK"/>
      <sheetName val="ChkU"/>
      <sheetName val="U035"/>
      <sheetName val="U055"/>
      <sheetName val="U086"/>
      <sheetName val="U056"/>
      <sheetName val="U101"/>
      <sheetName val="U103"/>
      <sheetName val="U131"/>
      <sheetName val="U132"/>
      <sheetName val="U135"/>
      <sheetName val="U139"/>
      <sheetName val="U143"/>
      <sheetName val="U148"/>
      <sheetName val="U152"/>
      <sheetName val="U154"/>
      <sheetName val="U157"/>
      <sheetName val="U171"/>
      <sheetName val="U305"/>
      <sheetName val="U350"/>
      <sheetName val="U354"/>
      <sheetName val="U362"/>
      <sheetName val="U363"/>
      <sheetName val="U485"/>
      <sheetName val="U701"/>
      <sheetName val="U705"/>
      <sheetName val="U707"/>
      <sheetName val="U802"/>
      <sheetName val="U803A"/>
      <sheetName val="U803B"/>
      <sheetName val="U822"/>
      <sheetName val="U90I"/>
      <sheetName val="U90J"/>
      <sheetName val="U90J2"/>
      <sheetName val="U90K"/>
      <sheetName val="U90K2"/>
      <sheetName val="U90S"/>
      <sheetName val="U90U"/>
      <sheetName val="U90Y"/>
      <sheetName val="U90Z"/>
      <sheetName val="CF1"/>
      <sheetName val="CF2"/>
      <sheetName val="CF3"/>
      <sheetName val="CF4"/>
      <sheetName val="CF5"/>
      <sheetName val="CF6"/>
      <sheetName val="CF7"/>
      <sheetName val="US1"/>
      <sheetName val="CINFO"/>
      <sheetName val="RPAC030829J"/>
      <sheetName val="Grou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s"/>
      <sheetName val="accumdeprn"/>
      <sheetName val="addl cost"/>
      <sheetName val="dev_exp (2)"/>
      <sheetName val="dev_exp"/>
      <sheetName val="Addl Dev Exp"/>
      <sheetName val="Macola GL"/>
    </sheetNames>
    <sheetDataSet>
      <sheetData sheetId="0"/>
      <sheetData sheetId="1"/>
      <sheetData sheetId="2">
        <row r="3">
          <cell r="A3" t="str">
            <v>YTD DEPRECIATION</v>
          </cell>
          <cell r="B3">
            <v>35915</v>
          </cell>
          <cell r="C3">
            <v>35946</v>
          </cell>
          <cell r="D3">
            <v>35976</v>
          </cell>
          <cell r="E3">
            <v>36007</v>
          </cell>
          <cell r="F3">
            <v>36038</v>
          </cell>
          <cell r="G3">
            <v>36068</v>
          </cell>
          <cell r="H3">
            <v>36099</v>
          </cell>
          <cell r="I3">
            <v>36129</v>
          </cell>
          <cell r="J3">
            <v>36160</v>
          </cell>
          <cell r="K3">
            <v>36191</v>
          </cell>
          <cell r="L3">
            <v>36219</v>
          </cell>
          <cell r="M3">
            <v>36250</v>
          </cell>
        </row>
        <row r="4">
          <cell r="A4" t="str">
            <v>American Jeep - BCN 300</v>
          </cell>
          <cell r="B4">
            <v>717.72</v>
          </cell>
          <cell r="C4">
            <v>1435.44</v>
          </cell>
          <cell r="D4">
            <v>2153.16</v>
          </cell>
          <cell r="E4">
            <v>2272.0299999999997</v>
          </cell>
          <cell r="F4">
            <v>2272.0299999999997</v>
          </cell>
          <cell r="G4">
            <v>2272.0299999999997</v>
          </cell>
          <cell r="H4">
            <v>2272.0299999999997</v>
          </cell>
          <cell r="I4">
            <v>2272.0299999999997</v>
          </cell>
          <cell r="J4">
            <v>2272.0299999999997</v>
          </cell>
          <cell r="K4">
            <v>2272.0299999999997</v>
          </cell>
          <cell r="L4">
            <v>2272.0299999999997</v>
          </cell>
          <cell r="M4">
            <v>2272.0299999999997</v>
          </cell>
        </row>
        <row r="5">
          <cell r="A5" t="str">
            <v>Firearms</v>
          </cell>
          <cell r="B5">
            <v>132.94999999999999</v>
          </cell>
          <cell r="C5">
            <v>265.89999999999998</v>
          </cell>
          <cell r="D5">
            <v>398.84999999999997</v>
          </cell>
          <cell r="E5">
            <v>531.79999999999995</v>
          </cell>
          <cell r="F5">
            <v>993.91</v>
          </cell>
          <cell r="G5">
            <v>1456.02</v>
          </cell>
          <cell r="H5">
            <v>1918.13</v>
          </cell>
          <cell r="I5">
            <v>2380.2400000000002</v>
          </cell>
          <cell r="J5">
            <v>2842.3500000000004</v>
          </cell>
          <cell r="K5">
            <v>3304.4500000000003</v>
          </cell>
          <cell r="L5">
            <v>3766.55</v>
          </cell>
          <cell r="M5">
            <v>4228.6500000000005</v>
          </cell>
        </row>
        <row r="6">
          <cell r="A6" t="str">
            <v>2 set plan hanger stands &amp; 20 hangers</v>
          </cell>
          <cell r="B6">
            <v>13.25</v>
          </cell>
          <cell r="C6">
            <v>26.5</v>
          </cell>
          <cell r="D6">
            <v>39.75</v>
          </cell>
          <cell r="E6">
            <v>53</v>
          </cell>
          <cell r="F6">
            <v>66.25</v>
          </cell>
          <cell r="G6">
            <v>79.5</v>
          </cell>
          <cell r="H6">
            <v>92.75</v>
          </cell>
          <cell r="I6">
            <v>106</v>
          </cell>
          <cell r="J6">
            <v>119.25</v>
          </cell>
          <cell r="K6">
            <v>132.5</v>
          </cell>
          <cell r="L6">
            <v>145.75</v>
          </cell>
          <cell r="M6">
            <v>159</v>
          </cell>
        </row>
        <row r="7">
          <cell r="A7" t="str">
            <v>3 units Lion steel cupboard with castor</v>
          </cell>
          <cell r="B7">
            <v>10.33</v>
          </cell>
          <cell r="C7">
            <v>20.66</v>
          </cell>
          <cell r="D7">
            <v>30.990000000000002</v>
          </cell>
          <cell r="E7">
            <v>41.32</v>
          </cell>
          <cell r="F7">
            <v>51.65</v>
          </cell>
          <cell r="G7">
            <v>61.98</v>
          </cell>
          <cell r="H7">
            <v>72.3</v>
          </cell>
          <cell r="I7">
            <v>82.62</v>
          </cell>
          <cell r="J7">
            <v>92.94</v>
          </cell>
          <cell r="K7">
            <v>103.25999999999999</v>
          </cell>
          <cell r="L7">
            <v>113.57999999999998</v>
          </cell>
          <cell r="M7">
            <v>123.89999999999998</v>
          </cell>
        </row>
        <row r="8">
          <cell r="A8" t="str">
            <v>2 units Typist chair w/o arm</v>
          </cell>
          <cell r="B8">
            <v>4.67</v>
          </cell>
          <cell r="C8">
            <v>9.34</v>
          </cell>
          <cell r="D8">
            <v>14.01</v>
          </cell>
          <cell r="E8">
            <v>18.68</v>
          </cell>
          <cell r="F8">
            <v>23.35</v>
          </cell>
          <cell r="G8">
            <v>28.020000000000003</v>
          </cell>
          <cell r="H8">
            <v>32.690000000000005</v>
          </cell>
          <cell r="I8">
            <v>37.360000000000007</v>
          </cell>
          <cell r="J8">
            <v>42.02000000000001</v>
          </cell>
          <cell r="K8">
            <v>46.680000000000007</v>
          </cell>
          <cell r="L8">
            <v>51.34</v>
          </cell>
          <cell r="M8">
            <v>56</v>
          </cell>
        </row>
        <row r="9">
          <cell r="A9" t="str">
            <v>3 units Low Back Executive chairs</v>
          </cell>
          <cell r="B9">
            <v>5.63</v>
          </cell>
          <cell r="C9">
            <v>11.26</v>
          </cell>
          <cell r="D9">
            <v>16.89</v>
          </cell>
          <cell r="E9">
            <v>22.52</v>
          </cell>
          <cell r="F9">
            <v>28.15</v>
          </cell>
          <cell r="G9">
            <v>33.78</v>
          </cell>
          <cell r="H9">
            <v>39.4</v>
          </cell>
          <cell r="I9">
            <v>45.019999999999996</v>
          </cell>
          <cell r="J9">
            <v>50.639999999999993</v>
          </cell>
          <cell r="K9">
            <v>56.259999999999991</v>
          </cell>
          <cell r="L9">
            <v>61.879999999999988</v>
          </cell>
          <cell r="M9">
            <v>67.499999999999986</v>
          </cell>
        </row>
        <row r="10">
          <cell r="A10" t="str">
            <v>Furniture 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Furniture 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Furniture 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Furniture 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Furniture 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Furniture 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Furniture 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Furniture 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Furniture 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1 Digitex computer &amp; Epson printer</v>
          </cell>
          <cell r="B19">
            <v>132.4</v>
          </cell>
          <cell r="C19">
            <v>264.8</v>
          </cell>
          <cell r="D19">
            <v>397.20000000000005</v>
          </cell>
          <cell r="E19">
            <v>529.6</v>
          </cell>
          <cell r="F19">
            <v>662</v>
          </cell>
          <cell r="G19">
            <v>794.4</v>
          </cell>
          <cell r="H19">
            <v>926.8</v>
          </cell>
          <cell r="I19">
            <v>1059.2</v>
          </cell>
          <cell r="J19">
            <v>1191.6000000000001</v>
          </cell>
          <cell r="K19">
            <v>1324.0000000000002</v>
          </cell>
          <cell r="L19">
            <v>1456.4000000000003</v>
          </cell>
          <cell r="M19">
            <v>1588.8000000000004</v>
          </cell>
        </row>
        <row r="20">
          <cell r="A20" t="str">
            <v>3 units IBM PC300GL 166MHz</v>
          </cell>
          <cell r="B20">
            <v>194.5</v>
          </cell>
          <cell r="C20">
            <v>389</v>
          </cell>
          <cell r="D20">
            <v>583.5</v>
          </cell>
          <cell r="E20">
            <v>778</v>
          </cell>
          <cell r="F20">
            <v>972.5</v>
          </cell>
          <cell r="G20">
            <v>1167</v>
          </cell>
          <cell r="H20">
            <v>1361.5</v>
          </cell>
          <cell r="I20">
            <v>1556</v>
          </cell>
          <cell r="J20">
            <v>1750.5</v>
          </cell>
          <cell r="K20">
            <v>1945</v>
          </cell>
          <cell r="L20">
            <v>2139.5</v>
          </cell>
          <cell r="M20">
            <v>2334</v>
          </cell>
        </row>
        <row r="21">
          <cell r="A21" t="str">
            <v>3 units APC Back UPS</v>
          </cell>
          <cell r="B21">
            <v>39</v>
          </cell>
          <cell r="C21">
            <v>78</v>
          </cell>
          <cell r="D21">
            <v>117</v>
          </cell>
          <cell r="E21">
            <v>156</v>
          </cell>
          <cell r="F21">
            <v>195</v>
          </cell>
          <cell r="G21">
            <v>234</v>
          </cell>
          <cell r="H21">
            <v>273</v>
          </cell>
          <cell r="I21">
            <v>312</v>
          </cell>
          <cell r="J21">
            <v>351</v>
          </cell>
          <cell r="K21">
            <v>390</v>
          </cell>
          <cell r="L21">
            <v>429</v>
          </cell>
          <cell r="M21">
            <v>468</v>
          </cell>
        </row>
        <row r="22">
          <cell r="A22" t="str">
            <v>3 units Epson LQ-2170 Printer</v>
          </cell>
          <cell r="B22">
            <v>95</v>
          </cell>
          <cell r="C22">
            <v>190</v>
          </cell>
          <cell r="D22">
            <v>285</v>
          </cell>
          <cell r="E22">
            <v>380</v>
          </cell>
          <cell r="F22">
            <v>475</v>
          </cell>
          <cell r="G22">
            <v>570</v>
          </cell>
          <cell r="H22">
            <v>665</v>
          </cell>
          <cell r="I22">
            <v>760</v>
          </cell>
          <cell r="J22">
            <v>855</v>
          </cell>
          <cell r="K22">
            <v>950</v>
          </cell>
          <cell r="L22">
            <v>1045</v>
          </cell>
          <cell r="M22">
            <v>1140</v>
          </cell>
        </row>
        <row r="23">
          <cell r="A23" t="str">
            <v>1 unit Epson LQ-2070 Printer</v>
          </cell>
          <cell r="B23">
            <v>23.34</v>
          </cell>
          <cell r="C23">
            <v>46.68</v>
          </cell>
          <cell r="D23">
            <v>70.02</v>
          </cell>
          <cell r="E23">
            <v>93.36</v>
          </cell>
          <cell r="F23">
            <v>116.69</v>
          </cell>
          <cell r="G23">
            <v>140.01999999999998</v>
          </cell>
          <cell r="H23">
            <v>163.34999999999997</v>
          </cell>
          <cell r="I23">
            <v>186.67999999999995</v>
          </cell>
          <cell r="J23">
            <v>210.00999999999993</v>
          </cell>
          <cell r="K23">
            <v>233.33999999999992</v>
          </cell>
          <cell r="L23">
            <v>256.6699999999999</v>
          </cell>
          <cell r="M23">
            <v>279.99999999999989</v>
          </cell>
        </row>
        <row r="24">
          <cell r="A24" t="str">
            <v>1 unit Servex 266 MHz computer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170.4</v>
          </cell>
          <cell r="J24">
            <v>340.8</v>
          </cell>
          <cell r="K24">
            <v>511.20000000000005</v>
          </cell>
          <cell r="L24">
            <v>681.6</v>
          </cell>
          <cell r="M24">
            <v>852</v>
          </cell>
        </row>
        <row r="25">
          <cell r="A25" t="str">
            <v>Motor Vehicles 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Motor Vehicles 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Motor Vehicles 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1 unit Motorola pager</v>
          </cell>
          <cell r="B28">
            <v>1.88</v>
          </cell>
          <cell r="C28">
            <v>3.76</v>
          </cell>
          <cell r="D28">
            <v>5.64</v>
          </cell>
          <cell r="E28">
            <v>7.52</v>
          </cell>
          <cell r="F28">
            <v>9.3999999999999986</v>
          </cell>
          <cell r="G28">
            <v>11.279999999999998</v>
          </cell>
          <cell r="H28">
            <v>13.149999999999999</v>
          </cell>
          <cell r="I28">
            <v>15.02</v>
          </cell>
          <cell r="J28">
            <v>16.89</v>
          </cell>
          <cell r="K28">
            <v>18.760000000000002</v>
          </cell>
          <cell r="L28">
            <v>20.630000000000003</v>
          </cell>
          <cell r="M28">
            <v>22.500000000000004</v>
          </cell>
        </row>
        <row r="29">
          <cell r="A29" t="str">
            <v>Office Equipment 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Office Equipment 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Office Equipment 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6">
          <cell r="B36">
            <v>1370.67</v>
          </cell>
          <cell r="C36">
            <v>2741.34</v>
          </cell>
          <cell r="D36">
            <v>4112.01</v>
          </cell>
          <cell r="E36">
            <v>4883.83</v>
          </cell>
          <cell r="F36">
            <v>5865.9299999999994</v>
          </cell>
          <cell r="G36">
            <v>6848.03</v>
          </cell>
          <cell r="H36">
            <v>7830.0999999999995</v>
          </cell>
          <cell r="I36">
            <v>8982.5700000000015</v>
          </cell>
          <cell r="J36">
            <v>10135.030000000001</v>
          </cell>
          <cell r="K36">
            <v>11287.480000000001</v>
          </cell>
          <cell r="L36">
            <v>12439.93</v>
          </cell>
          <cell r="M36">
            <v>13592.380000000001</v>
          </cell>
        </row>
      </sheetData>
      <sheetData sheetId="3">
        <row r="3">
          <cell r="A3" t="str">
            <v>COST</v>
          </cell>
          <cell r="B3">
            <v>35915</v>
          </cell>
          <cell r="C3">
            <v>35946</v>
          </cell>
          <cell r="D3">
            <v>35976</v>
          </cell>
          <cell r="E3">
            <v>36007</v>
          </cell>
          <cell r="F3">
            <v>36038</v>
          </cell>
          <cell r="G3">
            <v>36068</v>
          </cell>
          <cell r="H3">
            <v>36099</v>
          </cell>
          <cell r="I3">
            <v>36129</v>
          </cell>
          <cell r="J3">
            <v>36160</v>
          </cell>
          <cell r="K3">
            <v>36191</v>
          </cell>
          <cell r="L3">
            <v>36219</v>
          </cell>
          <cell r="M3">
            <v>36250</v>
          </cell>
        </row>
        <row r="4">
          <cell r="A4" t="str">
            <v>American Jeep</v>
          </cell>
          <cell r="B4">
            <v>43063.519999999997</v>
          </cell>
          <cell r="C4">
            <v>43063.519999999997</v>
          </cell>
          <cell r="D4">
            <v>43063.519999999997</v>
          </cell>
          <cell r="E4">
            <v>43063.519999999997</v>
          </cell>
          <cell r="F4">
            <v>43063.519999999997</v>
          </cell>
          <cell r="G4">
            <v>43063.519999999997</v>
          </cell>
          <cell r="H4">
            <v>43063.519999999997</v>
          </cell>
          <cell r="I4">
            <v>43063.519999999997</v>
          </cell>
          <cell r="J4">
            <v>43063.519999999997</v>
          </cell>
          <cell r="K4">
            <v>43063.519999999997</v>
          </cell>
          <cell r="L4">
            <v>43063.519999999997</v>
          </cell>
          <cell r="M4">
            <v>43063.519999999997</v>
          </cell>
        </row>
        <row r="5">
          <cell r="A5" t="str">
            <v>Firearms</v>
          </cell>
          <cell r="B5">
            <v>15954</v>
          </cell>
          <cell r="C5">
            <v>15954</v>
          </cell>
          <cell r="D5">
            <v>15954</v>
          </cell>
          <cell r="E5">
            <v>15954</v>
          </cell>
          <cell r="F5">
            <v>15954</v>
          </cell>
          <cell r="G5">
            <v>15954</v>
          </cell>
          <cell r="H5">
            <v>15954</v>
          </cell>
          <cell r="I5">
            <v>15954</v>
          </cell>
          <cell r="J5">
            <v>15954</v>
          </cell>
          <cell r="K5">
            <v>15954</v>
          </cell>
          <cell r="L5">
            <v>15954</v>
          </cell>
          <cell r="M5">
            <v>15954</v>
          </cell>
        </row>
        <row r="6">
          <cell r="A6" t="str">
            <v>2 set plan hanger stands &amp; 20 hangers</v>
          </cell>
          <cell r="B6">
            <v>1590</v>
          </cell>
          <cell r="C6">
            <v>1590</v>
          </cell>
          <cell r="D6">
            <v>1590</v>
          </cell>
          <cell r="E6">
            <v>1590</v>
          </cell>
          <cell r="F6">
            <v>1590</v>
          </cell>
          <cell r="G6">
            <v>1590</v>
          </cell>
          <cell r="H6">
            <v>1590</v>
          </cell>
          <cell r="I6">
            <v>1590</v>
          </cell>
          <cell r="J6">
            <v>1590</v>
          </cell>
          <cell r="K6">
            <v>1590</v>
          </cell>
          <cell r="L6">
            <v>1590</v>
          </cell>
          <cell r="M6">
            <v>1590</v>
          </cell>
        </row>
        <row r="7">
          <cell r="A7" t="str">
            <v>3 units Lion steel cupboard with castor</v>
          </cell>
          <cell r="B7">
            <v>1239</v>
          </cell>
          <cell r="C7">
            <v>1239</v>
          </cell>
          <cell r="D7">
            <v>1239</v>
          </cell>
          <cell r="E7">
            <v>1239</v>
          </cell>
          <cell r="F7">
            <v>1239</v>
          </cell>
          <cell r="G7">
            <v>1239</v>
          </cell>
          <cell r="H7">
            <v>1239</v>
          </cell>
          <cell r="I7">
            <v>1239</v>
          </cell>
          <cell r="J7">
            <v>1239</v>
          </cell>
          <cell r="K7">
            <v>1239</v>
          </cell>
          <cell r="L7">
            <v>1239</v>
          </cell>
          <cell r="M7">
            <v>1239</v>
          </cell>
        </row>
        <row r="8">
          <cell r="A8" t="str">
            <v>2 units Typist chair w/o arm</v>
          </cell>
          <cell r="B8">
            <v>560</v>
          </cell>
          <cell r="C8">
            <v>560</v>
          </cell>
          <cell r="D8">
            <v>560</v>
          </cell>
          <cell r="E8">
            <v>560</v>
          </cell>
          <cell r="F8">
            <v>560</v>
          </cell>
          <cell r="G8">
            <v>560</v>
          </cell>
          <cell r="H8">
            <v>560</v>
          </cell>
          <cell r="I8">
            <v>560</v>
          </cell>
          <cell r="J8">
            <v>560</v>
          </cell>
          <cell r="K8">
            <v>560</v>
          </cell>
          <cell r="L8">
            <v>560</v>
          </cell>
          <cell r="M8">
            <v>560</v>
          </cell>
        </row>
        <row r="9">
          <cell r="A9" t="str">
            <v>3 units low back chairs</v>
          </cell>
          <cell r="B9">
            <v>675</v>
          </cell>
          <cell r="C9">
            <v>675</v>
          </cell>
          <cell r="D9">
            <v>675</v>
          </cell>
          <cell r="E9">
            <v>675</v>
          </cell>
          <cell r="F9">
            <v>675</v>
          </cell>
          <cell r="G9">
            <v>675</v>
          </cell>
          <cell r="H9">
            <v>675</v>
          </cell>
          <cell r="I9">
            <v>675</v>
          </cell>
          <cell r="J9">
            <v>675</v>
          </cell>
          <cell r="K9">
            <v>675</v>
          </cell>
          <cell r="L9">
            <v>675</v>
          </cell>
          <cell r="M9">
            <v>675</v>
          </cell>
        </row>
        <row r="10">
          <cell r="A10" t="str">
            <v>Furniture 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Furniture 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Furniture 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Furniture 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Furniture 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Furniture 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Furniture 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Furniture 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Furniture 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1 Digitex computer &amp; Epson printer</v>
          </cell>
          <cell r="B19">
            <v>7944</v>
          </cell>
          <cell r="C19">
            <v>7944</v>
          </cell>
          <cell r="D19">
            <v>7944</v>
          </cell>
          <cell r="E19">
            <v>7944</v>
          </cell>
          <cell r="F19">
            <v>7944</v>
          </cell>
          <cell r="G19">
            <v>7944</v>
          </cell>
          <cell r="H19">
            <v>7944</v>
          </cell>
          <cell r="I19">
            <v>7944</v>
          </cell>
          <cell r="J19">
            <v>7944</v>
          </cell>
          <cell r="K19">
            <v>7944</v>
          </cell>
          <cell r="L19">
            <v>7944</v>
          </cell>
          <cell r="M19">
            <v>7944</v>
          </cell>
        </row>
        <row r="20">
          <cell r="A20" t="str">
            <v>3 units IBM PC300GL 166MHz</v>
          </cell>
          <cell r="B20">
            <v>11670</v>
          </cell>
          <cell r="C20">
            <v>11670</v>
          </cell>
          <cell r="D20">
            <v>11670</v>
          </cell>
          <cell r="E20">
            <v>11670</v>
          </cell>
          <cell r="F20">
            <v>11670</v>
          </cell>
          <cell r="G20">
            <v>11670</v>
          </cell>
          <cell r="H20">
            <v>11670</v>
          </cell>
          <cell r="I20">
            <v>11670</v>
          </cell>
          <cell r="J20">
            <v>11670</v>
          </cell>
          <cell r="K20">
            <v>11670</v>
          </cell>
          <cell r="L20">
            <v>11670</v>
          </cell>
          <cell r="M20">
            <v>11670</v>
          </cell>
        </row>
        <row r="21">
          <cell r="A21" t="str">
            <v>3 units APC Back UPS</v>
          </cell>
          <cell r="B21">
            <v>2340</v>
          </cell>
          <cell r="C21">
            <v>2340</v>
          </cell>
          <cell r="D21">
            <v>2340</v>
          </cell>
          <cell r="E21">
            <v>2340</v>
          </cell>
          <cell r="F21">
            <v>2340</v>
          </cell>
          <cell r="G21">
            <v>2340</v>
          </cell>
          <cell r="H21">
            <v>2340</v>
          </cell>
          <cell r="I21">
            <v>2340</v>
          </cell>
          <cell r="J21">
            <v>2340</v>
          </cell>
          <cell r="K21">
            <v>2340</v>
          </cell>
          <cell r="L21">
            <v>2340</v>
          </cell>
          <cell r="M21">
            <v>2340</v>
          </cell>
        </row>
        <row r="22">
          <cell r="A22" t="str">
            <v>3 units Epson LQ-2170 Printer</v>
          </cell>
          <cell r="B22">
            <v>5700</v>
          </cell>
          <cell r="C22">
            <v>5700</v>
          </cell>
          <cell r="D22">
            <v>5700</v>
          </cell>
          <cell r="E22">
            <v>5700</v>
          </cell>
          <cell r="F22">
            <v>5700</v>
          </cell>
          <cell r="G22">
            <v>5700</v>
          </cell>
          <cell r="H22">
            <v>5700</v>
          </cell>
          <cell r="I22">
            <v>5700</v>
          </cell>
          <cell r="J22">
            <v>5700</v>
          </cell>
          <cell r="K22">
            <v>5700</v>
          </cell>
          <cell r="L22">
            <v>5700</v>
          </cell>
          <cell r="M22">
            <v>5700</v>
          </cell>
        </row>
        <row r="23">
          <cell r="A23" t="str">
            <v>1 unit Epson LQ-2070 Printer</v>
          </cell>
          <cell r="B23">
            <v>1400</v>
          </cell>
          <cell r="C23">
            <v>1400</v>
          </cell>
          <cell r="D23">
            <v>1400</v>
          </cell>
          <cell r="E23">
            <v>1400</v>
          </cell>
          <cell r="F23">
            <v>1400</v>
          </cell>
          <cell r="G23">
            <v>1400</v>
          </cell>
          <cell r="H23">
            <v>1400</v>
          </cell>
          <cell r="I23">
            <v>1400</v>
          </cell>
          <cell r="J23">
            <v>1400</v>
          </cell>
          <cell r="K23">
            <v>1400</v>
          </cell>
          <cell r="L23">
            <v>1400</v>
          </cell>
          <cell r="M23">
            <v>1400</v>
          </cell>
        </row>
        <row r="24">
          <cell r="A24" t="str">
            <v>1 unit Servex 266 MHz computer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4260</v>
          </cell>
          <cell r="I24">
            <v>4260</v>
          </cell>
          <cell r="J24">
            <v>4260</v>
          </cell>
          <cell r="K24">
            <v>4260</v>
          </cell>
          <cell r="L24">
            <v>4260</v>
          </cell>
          <cell r="M24">
            <v>4260</v>
          </cell>
        </row>
        <row r="25">
          <cell r="A25" t="str">
            <v>Motor Vehicles 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Motor Vehicles 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Motor Vehicles 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Motorola Pager for P.Lim</v>
          </cell>
          <cell r="B28">
            <v>225</v>
          </cell>
          <cell r="C28">
            <v>225</v>
          </cell>
          <cell r="D28">
            <v>225</v>
          </cell>
          <cell r="E28">
            <v>225</v>
          </cell>
          <cell r="F28">
            <v>225</v>
          </cell>
          <cell r="G28">
            <v>225</v>
          </cell>
          <cell r="H28">
            <v>225</v>
          </cell>
          <cell r="I28">
            <v>225</v>
          </cell>
          <cell r="J28">
            <v>225</v>
          </cell>
          <cell r="K28">
            <v>225</v>
          </cell>
          <cell r="L28">
            <v>225</v>
          </cell>
          <cell r="M28">
            <v>225</v>
          </cell>
        </row>
        <row r="29">
          <cell r="A29" t="str">
            <v>Office Equipment 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Office Equipment 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Office Equipment 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7">
          <cell r="B37">
            <v>92360.51999999999</v>
          </cell>
          <cell r="C37">
            <v>92360.51999999999</v>
          </cell>
          <cell r="D37">
            <v>92360.51999999999</v>
          </cell>
          <cell r="E37">
            <v>92360.51999999999</v>
          </cell>
          <cell r="F37">
            <v>92360.51999999999</v>
          </cell>
          <cell r="G37">
            <v>92360.51999999999</v>
          </cell>
          <cell r="H37">
            <v>96620.51999999999</v>
          </cell>
          <cell r="I37">
            <v>96620.51999999999</v>
          </cell>
          <cell r="J37">
            <v>96620.51999999999</v>
          </cell>
          <cell r="K37">
            <v>96620.51999999999</v>
          </cell>
          <cell r="L37">
            <v>96620.51999999999</v>
          </cell>
          <cell r="M37">
            <v>96620.51999999999</v>
          </cell>
        </row>
      </sheetData>
      <sheetData sheetId="4"/>
      <sheetData sheetId="5"/>
      <sheetData sheetId="6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R"/>
      <sheetName val="BPR-1"/>
      <sheetName val="Note"/>
      <sheetName val="Data"/>
      <sheetName val="F-1"/>
      <sheetName val="F-2"/>
      <sheetName val="F-3"/>
      <sheetName val="F-4"/>
      <sheetName val="F-5"/>
      <sheetName val="F-6"/>
      <sheetName val="F-22"/>
      <sheetName val="10"/>
      <sheetName val="20"/>
      <sheetName val="30"/>
      <sheetName val="C"/>
      <sheetName val="FF"/>
      <sheetName val="FF-1"/>
      <sheetName val="FF-3"/>
      <sheetName val="A"/>
      <sheetName val="B"/>
      <sheetName val="B-10"/>
      <sheetName val="B-30"/>
      <sheetName val="L"/>
      <sheetName val="U"/>
      <sheetName val="U-1 "/>
      <sheetName val="U-100"/>
      <sheetName val="BB"/>
      <sheetName val="CC"/>
      <sheetName val="KK"/>
      <sheetName val="M&amp;MM"/>
      <sheetName val="PP"/>
      <sheetName val="NN"/>
      <sheetName val="sales cut off"/>
      <sheetName val="purchase cut off"/>
      <sheetName val="세부(보험료1)"/>
    </sheetNames>
    <sheetDataSet>
      <sheetData sheetId="0" refreshError="1">
        <row r="11">
          <cell r="F11" t="str">
            <v>30.09.2000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. 9 - Administration"/>
      <sheetName val="MRU"/>
      <sheetName val="P&amp;L-Sawmill"/>
      <sheetName val="Cost"/>
      <sheetName val="Bases - Wood Supply"/>
      <sheetName val="Bases - Sawmill"/>
      <sheetName val="FAsset"/>
      <sheetName val="Conversion"/>
      <sheetName val="MRU - Sub contract sawmill"/>
      <sheetName val="Chip Log"/>
      <sheetName val="#REF"/>
      <sheetName val="BPR"/>
      <sheetName val="Office"/>
      <sheetName val="Chemlist"/>
      <sheetName val="Details"/>
      <sheetName val="Criteria"/>
    </sheetNames>
    <sheetDataSet>
      <sheetData sheetId="0">
        <row r="4">
          <cell r="C4" t="str">
            <v>PRODUCTION DAYS</v>
          </cell>
        </row>
        <row r="5">
          <cell r="C5" t="str">
            <v>GROSS PRODUCTION VOLUME (m3)</v>
          </cell>
        </row>
        <row r="7">
          <cell r="A7" t="str">
            <v>(SUMMARY)</v>
          </cell>
          <cell r="F7" t="str">
            <v xml:space="preserve">SUPPORTING </v>
          </cell>
        </row>
        <row r="8">
          <cell r="A8" t="str">
            <v>ADMINISTRATION</v>
          </cell>
          <cell r="F8" t="str">
            <v xml:space="preserve"> SCH. REF.</v>
          </cell>
        </row>
        <row r="11">
          <cell r="B11" t="str">
            <v xml:space="preserve">ITEMS </v>
          </cell>
          <cell r="G11" t="str">
            <v>RM</v>
          </cell>
          <cell r="H11" t="str">
            <v>RM</v>
          </cell>
          <cell r="I11" t="str">
            <v>RM</v>
          </cell>
          <cell r="J11" t="str">
            <v>RM</v>
          </cell>
          <cell r="K11" t="str">
            <v>RM</v>
          </cell>
          <cell r="L11" t="str">
            <v>RM</v>
          </cell>
          <cell r="M11" t="str">
            <v>RM</v>
          </cell>
          <cell r="N11" t="str">
            <v>RM</v>
          </cell>
          <cell r="O11" t="str">
            <v>RM</v>
          </cell>
          <cell r="P11" t="str">
            <v>RM</v>
          </cell>
          <cell r="Q11" t="str">
            <v>RM</v>
          </cell>
        </row>
        <row r="13">
          <cell r="B13" t="str">
            <v>Manpower Costs</v>
          </cell>
          <cell r="G13">
            <v>753650.03333333344</v>
          </cell>
          <cell r="H13">
            <v>521330.8</v>
          </cell>
          <cell r="I13">
            <v>155094.6</v>
          </cell>
          <cell r="J13">
            <v>64262.26666666667</v>
          </cell>
          <cell r="K13">
            <v>436463.7666666666</v>
          </cell>
          <cell r="L13">
            <v>129524.06666666667</v>
          </cell>
          <cell r="M13">
            <v>243486.46</v>
          </cell>
          <cell r="N13">
            <v>2489754.9333333331</v>
          </cell>
          <cell r="O13">
            <v>282604.7666666666</v>
          </cell>
          <cell r="P13">
            <v>81917.600000000006</v>
          </cell>
          <cell r="Q13">
            <v>5158089.293333333</v>
          </cell>
        </row>
        <row r="14">
          <cell r="B14" t="str">
            <v>Other Overhead Costs</v>
          </cell>
          <cell r="G14">
            <v>195907.8</v>
          </cell>
          <cell r="H14">
            <v>580926</v>
          </cell>
          <cell r="I14">
            <v>23405</v>
          </cell>
          <cell r="J14">
            <v>28999</v>
          </cell>
          <cell r="K14">
            <v>105000</v>
          </cell>
          <cell r="L14">
            <v>61200</v>
          </cell>
          <cell r="M14">
            <v>83965</v>
          </cell>
          <cell r="N14">
            <v>994700</v>
          </cell>
          <cell r="O14">
            <v>79300</v>
          </cell>
          <cell r="P14">
            <v>263231.59999999998</v>
          </cell>
          <cell r="Q14">
            <v>2416634.4</v>
          </cell>
        </row>
        <row r="15">
          <cell r="B15" t="str">
            <v>TOTAL - ADMINISTRATION</v>
          </cell>
          <cell r="G15">
            <v>949557.83333333349</v>
          </cell>
          <cell r="H15">
            <v>1102256.8</v>
          </cell>
          <cell r="I15">
            <v>178499.6</v>
          </cell>
          <cell r="J15">
            <v>93261.266666666663</v>
          </cell>
          <cell r="K15">
            <v>541463.7666666666</v>
          </cell>
          <cell r="L15">
            <v>190724.06666666665</v>
          </cell>
          <cell r="M15">
            <v>327451.45999999996</v>
          </cell>
          <cell r="N15">
            <v>3484454.9333333331</v>
          </cell>
          <cell r="O15">
            <v>361904.7666666666</v>
          </cell>
          <cell r="P15">
            <v>345149.19999999995</v>
          </cell>
          <cell r="Q15">
            <v>7574723.6933333334</v>
          </cell>
        </row>
        <row r="17">
          <cell r="A17" t="str">
            <v>(DETAILS)</v>
          </cell>
        </row>
        <row r="18">
          <cell r="A18" t="str">
            <v>ADMINISTRATION</v>
          </cell>
        </row>
        <row r="19">
          <cell r="G19" t="str">
            <v>Human Resources</v>
          </cell>
          <cell r="H19" t="str">
            <v>Administration</v>
          </cell>
          <cell r="I19" t="str">
            <v>Purchasing</v>
          </cell>
          <cell r="J19" t="str">
            <v>Weighbridge</v>
          </cell>
          <cell r="K19" t="str">
            <v>Finished Goods Store</v>
          </cell>
          <cell r="L19" t="str">
            <v>Shipping</v>
          </cell>
          <cell r="M19" t="str">
            <v>MRU</v>
          </cell>
          <cell r="N19" t="str">
            <v>GM's Office</v>
          </cell>
          <cell r="O19" t="str">
            <v>Finance</v>
          </cell>
          <cell r="P19" t="str">
            <v>IT</v>
          </cell>
          <cell r="Q19" t="str">
            <v>TOTAL Administration</v>
          </cell>
        </row>
        <row r="20">
          <cell r="M20">
            <v>0.7</v>
          </cell>
        </row>
        <row r="21">
          <cell r="B21" t="str">
            <v xml:space="preserve">ITEMS </v>
          </cell>
          <cell r="G21" t="str">
            <v>RM</v>
          </cell>
          <cell r="H21" t="str">
            <v>RM</v>
          </cell>
          <cell r="I21" t="str">
            <v>RM</v>
          </cell>
          <cell r="J21" t="str">
            <v>RM</v>
          </cell>
          <cell r="K21" t="str">
            <v>RM</v>
          </cell>
          <cell r="L21" t="str">
            <v>RM</v>
          </cell>
          <cell r="M21" t="str">
            <v>RM</v>
          </cell>
          <cell r="N21" t="str">
            <v>RM</v>
          </cell>
          <cell r="O21" t="str">
            <v>RM</v>
          </cell>
          <cell r="P21" t="str">
            <v>RM</v>
          </cell>
          <cell r="Q21" t="str">
            <v>RM</v>
          </cell>
        </row>
        <row r="22">
          <cell r="B22" t="str">
            <v xml:space="preserve">MANPOWER COSTS </v>
          </cell>
        </row>
        <row r="23">
          <cell r="B23" t="str">
            <v>Salaries/Wages</v>
          </cell>
          <cell r="G23">
            <v>123701</v>
          </cell>
          <cell r="H23">
            <v>141498</v>
          </cell>
          <cell r="I23">
            <v>89611</v>
          </cell>
          <cell r="J23">
            <v>26158</v>
          </cell>
          <cell r="K23">
            <v>175417</v>
          </cell>
          <cell r="L23">
            <v>74302</v>
          </cell>
          <cell r="M23">
            <v>128923.2</v>
          </cell>
          <cell r="N23">
            <v>1791140</v>
          </cell>
          <cell r="O23">
            <v>192994</v>
          </cell>
          <cell r="P23">
            <v>44176</v>
          </cell>
          <cell r="Q23">
            <v>2787920.2</v>
          </cell>
        </row>
        <row r="24">
          <cell r="B24" t="str">
            <v>Bonus Provision</v>
          </cell>
          <cell r="G24">
            <v>20616.833333333332</v>
          </cell>
          <cell r="H24">
            <v>23583</v>
          </cell>
          <cell r="I24">
            <v>15955</v>
          </cell>
          <cell r="J24">
            <v>4359.666666666667</v>
          </cell>
          <cell r="K24">
            <v>29236.166666666668</v>
          </cell>
          <cell r="L24">
            <v>12383.666666666666</v>
          </cell>
          <cell r="M24">
            <v>21487.199999999997</v>
          </cell>
          <cell r="N24">
            <v>298523.33333333331</v>
          </cell>
          <cell r="O24">
            <v>32165.666666666668</v>
          </cell>
          <cell r="P24">
            <v>8004</v>
          </cell>
          <cell r="Q24">
            <v>466314.53333333333</v>
          </cell>
        </row>
        <row r="25">
          <cell r="B25" t="str">
            <v>Other Benefits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C26" t="str">
            <v>Accomodation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139200</v>
          </cell>
          <cell r="O26">
            <v>0</v>
          </cell>
          <cell r="P26">
            <v>0</v>
          </cell>
          <cell r="Q26">
            <v>139200</v>
          </cell>
        </row>
        <row r="27">
          <cell r="C27" t="str">
            <v>Car (rented)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27600</v>
          </cell>
          <cell r="O27">
            <v>0</v>
          </cell>
          <cell r="P27">
            <v>0</v>
          </cell>
          <cell r="Q27">
            <v>27600</v>
          </cell>
        </row>
        <row r="28">
          <cell r="C28" t="str">
            <v>Child School Fees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105000</v>
          </cell>
          <cell r="O28">
            <v>0</v>
          </cell>
          <cell r="P28">
            <v>0</v>
          </cell>
          <cell r="Q28">
            <v>105000</v>
          </cell>
        </row>
        <row r="29">
          <cell r="C29" t="str">
            <v>Utility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13800</v>
          </cell>
          <cell r="O29">
            <v>0</v>
          </cell>
          <cell r="P29">
            <v>0</v>
          </cell>
          <cell r="Q29">
            <v>13800</v>
          </cell>
        </row>
        <row r="30">
          <cell r="C30" t="str">
            <v>Telephone/Mobile phone claims</v>
          </cell>
          <cell r="G30">
            <v>780</v>
          </cell>
          <cell r="H30">
            <v>252</v>
          </cell>
          <cell r="I30">
            <v>612</v>
          </cell>
          <cell r="J30">
            <v>0</v>
          </cell>
          <cell r="K30">
            <v>0</v>
          </cell>
          <cell r="L30">
            <v>252</v>
          </cell>
          <cell r="M30">
            <v>172.2</v>
          </cell>
          <cell r="N30">
            <v>9798</v>
          </cell>
          <cell r="O30">
            <v>756</v>
          </cell>
          <cell r="P30">
            <v>252</v>
          </cell>
          <cell r="Q30">
            <v>12874.2</v>
          </cell>
        </row>
        <row r="31">
          <cell r="C31" t="str">
            <v>Leave Passage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24000</v>
          </cell>
          <cell r="O31">
            <v>0</v>
          </cell>
          <cell r="P31">
            <v>0</v>
          </cell>
          <cell r="Q31">
            <v>24000</v>
          </cell>
        </row>
        <row r="32">
          <cell r="B32" t="str">
            <v>Shift Allowance</v>
          </cell>
          <cell r="G32">
            <v>0</v>
          </cell>
          <cell r="H32">
            <v>11856</v>
          </cell>
          <cell r="I32">
            <v>0</v>
          </cell>
          <cell r="J32">
            <v>0</v>
          </cell>
          <cell r="K32">
            <v>13200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25056</v>
          </cell>
        </row>
        <row r="33">
          <cell r="B33" t="str">
            <v>Meal Allowance</v>
          </cell>
          <cell r="G33">
            <v>936</v>
          </cell>
          <cell r="H33">
            <v>3432</v>
          </cell>
          <cell r="I33">
            <v>312</v>
          </cell>
          <cell r="J33">
            <v>624</v>
          </cell>
          <cell r="K33">
            <v>3744</v>
          </cell>
          <cell r="L33">
            <v>624</v>
          </cell>
          <cell r="M33">
            <v>2184</v>
          </cell>
          <cell r="N33">
            <v>624</v>
          </cell>
          <cell r="O33">
            <v>1560</v>
          </cell>
          <cell r="P33">
            <v>312</v>
          </cell>
          <cell r="Q33">
            <v>14352</v>
          </cell>
        </row>
        <row r="34">
          <cell r="B34" t="str">
            <v>Other Allowance</v>
          </cell>
          <cell r="G34">
            <v>0</v>
          </cell>
          <cell r="H34">
            <v>1320</v>
          </cell>
          <cell r="I34">
            <v>0</v>
          </cell>
          <cell r="J34">
            <v>0</v>
          </cell>
          <cell r="K34">
            <v>6000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7320</v>
          </cell>
        </row>
        <row r="35">
          <cell r="B35" t="str">
            <v>Transport Allowance</v>
          </cell>
          <cell r="G35">
            <v>1980</v>
          </cell>
          <cell r="H35">
            <v>8220</v>
          </cell>
          <cell r="I35">
            <v>660</v>
          </cell>
          <cell r="J35">
            <v>1584</v>
          </cell>
          <cell r="K35">
            <v>9504</v>
          </cell>
          <cell r="L35">
            <v>1320</v>
          </cell>
          <cell r="M35">
            <v>5451.5999999999995</v>
          </cell>
          <cell r="N35">
            <v>1320</v>
          </cell>
          <cell r="O35">
            <v>3300</v>
          </cell>
          <cell r="P35">
            <v>660</v>
          </cell>
          <cell r="Q35">
            <v>33999.599999999999</v>
          </cell>
        </row>
        <row r="36">
          <cell r="B36" t="str">
            <v>Attendance Allowance</v>
          </cell>
          <cell r="G36">
            <v>1800</v>
          </cell>
          <cell r="H36">
            <v>6600</v>
          </cell>
          <cell r="I36">
            <v>600</v>
          </cell>
          <cell r="J36">
            <v>1200</v>
          </cell>
          <cell r="K36">
            <v>7200</v>
          </cell>
          <cell r="L36">
            <v>1200</v>
          </cell>
          <cell r="M36">
            <v>4200</v>
          </cell>
          <cell r="N36">
            <v>1200</v>
          </cell>
          <cell r="O36">
            <v>3000</v>
          </cell>
          <cell r="P36">
            <v>600</v>
          </cell>
          <cell r="Q36">
            <v>27600</v>
          </cell>
        </row>
        <row r="37">
          <cell r="B37" t="str">
            <v>Overtime</v>
          </cell>
          <cell r="G37">
            <v>31668</v>
          </cell>
          <cell r="H37">
            <v>107856</v>
          </cell>
          <cell r="I37">
            <v>18000</v>
          </cell>
          <cell r="J37">
            <v>18000</v>
          </cell>
          <cell r="K37">
            <v>135000</v>
          </cell>
          <cell r="L37">
            <v>13200</v>
          </cell>
          <cell r="M37">
            <v>42000</v>
          </cell>
          <cell r="N37">
            <v>18000</v>
          </cell>
          <cell r="O37">
            <v>37464</v>
          </cell>
          <cell r="P37">
            <v>6000</v>
          </cell>
          <cell r="Q37">
            <v>427188</v>
          </cell>
        </row>
        <row r="38">
          <cell r="B38" t="str">
            <v>Incentive Allowance</v>
          </cell>
          <cell r="G38">
            <v>276000</v>
          </cell>
          <cell r="H38" t="str">
            <v>HR</v>
          </cell>
          <cell r="I38" t="str">
            <v>HR</v>
          </cell>
          <cell r="J38" t="str">
            <v>HR</v>
          </cell>
          <cell r="K38" t="str">
            <v>HR</v>
          </cell>
          <cell r="L38" t="str">
            <v>HR</v>
          </cell>
          <cell r="M38" t="str">
            <v>HR</v>
          </cell>
          <cell r="N38" t="str">
            <v>HR</v>
          </cell>
          <cell r="O38" t="str">
            <v>HR</v>
          </cell>
          <cell r="P38" t="str">
            <v>HR</v>
          </cell>
          <cell r="Q38">
            <v>276000</v>
          </cell>
        </row>
        <row r="39">
          <cell r="B39" t="str">
            <v>EPF</v>
          </cell>
          <cell r="G39">
            <v>22393</v>
          </cell>
          <cell r="H39">
            <v>29278</v>
          </cell>
          <cell r="I39">
            <v>15725</v>
          </cell>
          <cell r="J39">
            <v>5089</v>
          </cell>
          <cell r="K39">
            <v>35745</v>
          </cell>
          <cell r="L39">
            <v>13513</v>
          </cell>
          <cell r="M39">
            <v>24362.799999999999</v>
          </cell>
          <cell r="N39">
            <v>314416</v>
          </cell>
          <cell r="O39">
            <v>35029</v>
          </cell>
          <cell r="P39">
            <v>7874</v>
          </cell>
          <cell r="Q39">
            <v>503424.8</v>
          </cell>
        </row>
        <row r="40">
          <cell r="B40" t="str">
            <v>SOCSO</v>
          </cell>
        </row>
        <row r="41">
          <cell r="B41" t="str">
            <v>Uniforms</v>
          </cell>
        </row>
        <row r="42">
          <cell r="B42" t="str">
            <v>Welfare/Canteen</v>
          </cell>
        </row>
        <row r="43">
          <cell r="B43" t="str">
            <v>Suggestion Scheme</v>
          </cell>
        </row>
        <row r="44">
          <cell r="B44" t="str">
            <v>Medical</v>
          </cell>
        </row>
        <row r="45">
          <cell r="B45" t="str">
            <v>Transportation</v>
          </cell>
        </row>
        <row r="46">
          <cell r="B46" t="str">
            <v>Accomodation</v>
          </cell>
        </row>
        <row r="47">
          <cell r="B47" t="str">
            <v>Training Expenses</v>
          </cell>
        </row>
        <row r="48">
          <cell r="B48" t="str">
            <v>Recruitment</v>
          </cell>
        </row>
        <row r="49">
          <cell r="B49" t="str">
            <v>Sports&amp;Recreation</v>
          </cell>
        </row>
        <row r="50">
          <cell r="B50" t="str">
            <v>Contract Labour</v>
          </cell>
        </row>
        <row r="51">
          <cell r="B51" t="str">
            <v>Transfer to Sawn Timber Operations</v>
          </cell>
        </row>
        <row r="54">
          <cell r="B54" t="str">
            <v>TOTAL MANPOWER COST - WEIGHBRIDGE</v>
          </cell>
        </row>
        <row r="57">
          <cell r="A57" t="str">
            <v>(DETAILS)</v>
          </cell>
        </row>
        <row r="58">
          <cell r="A58" t="str">
            <v>ADMINISTRATION</v>
          </cell>
        </row>
        <row r="61">
          <cell r="B61" t="str">
            <v xml:space="preserve">ITEMS </v>
          </cell>
        </row>
        <row r="62">
          <cell r="B62" t="str">
            <v>OTHER COSTS / OVERHEADS</v>
          </cell>
        </row>
        <row r="63">
          <cell r="B63" t="str">
            <v>Packing Material</v>
          </cell>
        </row>
        <row r="64">
          <cell r="B64" t="str">
            <v>Carpentary</v>
          </cell>
        </row>
        <row r="65">
          <cell r="B65" t="str">
            <v>Advertising &amp; Promotion - Local</v>
          </cell>
          <cell r="E65" t="str">
            <v>Advert &amp; Promotion-Local</v>
          </cell>
        </row>
        <row r="66">
          <cell r="B66" t="str">
            <v>Seminars</v>
          </cell>
        </row>
        <row r="67">
          <cell r="B67" t="str">
            <v>Travelling - Local</v>
          </cell>
        </row>
        <row r="68">
          <cell r="B68" t="str">
            <v>Travelling - Overseas</v>
          </cell>
        </row>
        <row r="69">
          <cell r="B69" t="str">
            <v>Entertainment</v>
          </cell>
        </row>
        <row r="70">
          <cell r="B70" t="str">
            <v>Meeting &amp; Function</v>
          </cell>
        </row>
        <row r="71">
          <cell r="B71" t="str">
            <v>Training</v>
          </cell>
        </row>
        <row r="72">
          <cell r="B72" t="str">
            <v>Subscriptions/memberships</v>
          </cell>
        </row>
        <row r="73">
          <cell r="B73" t="str">
            <v>Bad Debts</v>
          </cell>
        </row>
        <row r="74">
          <cell r="B74" t="str">
            <v>Cleaning Services</v>
          </cell>
        </row>
        <row r="75">
          <cell r="B75" t="str">
            <v>Compound</v>
          </cell>
        </row>
        <row r="76">
          <cell r="B76" t="str">
            <v xml:space="preserve">Repair &amp; Maintenance </v>
          </cell>
        </row>
        <row r="77">
          <cell r="B77" t="str">
            <v>Equipment/Vehicles/Running</v>
          </cell>
        </row>
        <row r="78">
          <cell r="B78" t="str">
            <v>Stationery</v>
          </cell>
        </row>
        <row r="79">
          <cell r="B79" t="str">
            <v>Books &amp; Periodical</v>
          </cell>
        </row>
        <row r="80">
          <cell r="B80" t="str">
            <v>Telephone.Telefax/Telex</v>
          </cell>
        </row>
        <row r="81">
          <cell r="B81" t="str">
            <v>Postages/Courier</v>
          </cell>
        </row>
        <row r="82">
          <cell r="B82" t="str">
            <v>Insurance - General</v>
          </cell>
        </row>
        <row r="83">
          <cell r="B83" t="str">
            <v>Security</v>
          </cell>
        </row>
        <row r="84">
          <cell r="B84" t="str">
            <v>Safety</v>
          </cell>
        </row>
        <row r="85">
          <cell r="B85" t="str">
            <v>Rental</v>
          </cell>
        </row>
        <row r="86">
          <cell r="B86" t="str">
            <v>Quit Rent/Assesment/Rates</v>
          </cell>
        </row>
        <row r="87">
          <cell r="B87" t="str">
            <v>EDP Expenses</v>
          </cell>
        </row>
        <row r="88">
          <cell r="B88" t="str">
            <v>Legal Fees</v>
          </cell>
        </row>
        <row r="89">
          <cell r="B89" t="str">
            <v>Audit Fees</v>
          </cell>
        </row>
        <row r="90">
          <cell r="B90" t="str">
            <v>Professional Fees</v>
          </cell>
        </row>
        <row r="91">
          <cell r="B91" t="str">
            <v>Bank Charges</v>
          </cell>
        </row>
        <row r="92">
          <cell r="B92" t="str">
            <v>Interest</v>
          </cell>
        </row>
        <row r="93">
          <cell r="B93" t="str">
            <v>Docomentation Charges</v>
          </cell>
        </row>
        <row r="94">
          <cell r="B94" t="str">
            <v>Sundries</v>
          </cell>
        </row>
        <row r="95">
          <cell r="B95" t="str">
            <v>Donation</v>
          </cell>
        </row>
        <row r="96">
          <cell r="B96" t="str">
            <v>Transfer to Sawn Timber Operations</v>
          </cell>
        </row>
        <row r="106">
          <cell r="B106" t="str">
            <v>Transfer to Sawntimber Operation</v>
          </cell>
        </row>
        <row r="107">
          <cell r="B107" t="str">
            <v>Manager</v>
          </cell>
          <cell r="C107">
            <v>0.2</v>
          </cell>
          <cell r="D107" t="str">
            <v>(Salary/EPF/Bonus)</v>
          </cell>
        </row>
        <row r="108">
          <cell r="B108" t="str">
            <v>Executive</v>
          </cell>
          <cell r="C108">
            <v>0.3</v>
          </cell>
          <cell r="D108" t="str">
            <v>(Salary/EPF/Bonus)</v>
          </cell>
        </row>
        <row r="109">
          <cell r="B109" t="str">
            <v>Assistant</v>
          </cell>
          <cell r="C109">
            <v>1</v>
          </cell>
          <cell r="D109" t="str">
            <v>(Salary/EPF/Bonus)</v>
          </cell>
        </row>
        <row r="111">
          <cell r="B111" t="str">
            <v>Transfer to Sawntimber Operation</v>
          </cell>
        </row>
        <row r="112">
          <cell r="B112" t="str">
            <v>Stationery</v>
          </cell>
          <cell r="D112">
            <v>0.2</v>
          </cell>
        </row>
        <row r="113">
          <cell r="B113" t="str">
            <v>EDP Expenses</v>
          </cell>
          <cell r="D113">
            <v>0.2</v>
          </cell>
        </row>
        <row r="114">
          <cell r="B114" t="str">
            <v>Audit Fees</v>
          </cell>
          <cell r="D114">
            <v>0.2</v>
          </cell>
        </row>
        <row r="115">
          <cell r="B115" t="str">
            <v>Professional Fees</v>
          </cell>
          <cell r="D115">
            <v>0.2</v>
          </cell>
        </row>
        <row r="117">
          <cell r="B117" t="str">
            <v>Basis : Turnover Sawntimber to MDF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Cover"/>
      <sheetName val="Period"/>
      <sheetName val="4.Info"/>
      <sheetName val="5 Pol"/>
      <sheetName val="7 Pnt"/>
      <sheetName val="8 Sec"/>
      <sheetName val="9 FCinv"/>
      <sheetName val="9 FCinv(Year End)"/>
      <sheetName val="10 Cns"/>
      <sheetName val="11 Msg"/>
      <sheetName val="BS"/>
      <sheetName val="PL"/>
      <sheetName val="A-0"/>
      <sheetName val="A-1"/>
      <sheetName val="A-5"/>
      <sheetName val="A-7"/>
      <sheetName val="A-8"/>
      <sheetName val="A-8-2"/>
      <sheetName val="A-8-3"/>
      <sheetName val="A-9"/>
      <sheetName val="A-10"/>
      <sheetName val="A-10-2"/>
      <sheetName val="A-11"/>
      <sheetName val="A-12"/>
      <sheetName val="A-13"/>
      <sheetName val="A-13-2"/>
      <sheetName val="L-1"/>
      <sheetName val="L-2"/>
      <sheetName val="L-4"/>
      <sheetName val="L-4-1"/>
      <sheetName val="L-5"/>
      <sheetName val="L-5-1"/>
      <sheetName val="L-6"/>
      <sheetName val="L-6-1"/>
      <sheetName val="L-8"/>
      <sheetName val="S-1"/>
      <sheetName val="S-2"/>
      <sheetName val="P-1"/>
      <sheetName val="P-2"/>
      <sheetName val="P-3"/>
      <sheetName val="CF"/>
      <sheetName val="OP-1"/>
      <sheetName val="OP-4"/>
      <sheetName val="PA"/>
      <sheetName val="CMT"/>
      <sheetName val="Q-1(BS AFS)"/>
      <sheetName val="Q-2(PL AFS)"/>
      <sheetName val="Q-1(BS AEON)"/>
      <sheetName val="Q-2(PL AEON)"/>
      <sheetName val="Q-4"/>
      <sheetName val="ATS-1"/>
      <sheetName val="ATS-2"/>
      <sheetName val="ATS-3"/>
      <sheetName val="Company"/>
      <sheetName val="Cell Comments"/>
      <sheetName val="VLVSheet"/>
      <sheetName val="Sheet List"/>
      <sheetName val="ATS_Group_List"/>
    </sheetNames>
    <sheetDataSet>
      <sheetData sheetId="0">
        <row r="29">
          <cell r="J29">
            <v>42064</v>
          </cell>
        </row>
      </sheetData>
      <sheetData sheetId="1">
        <row r="1">
          <cell r="B1" t="str">
            <v>2/28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vs new"/>
      <sheetName val="DM take note"/>
      <sheetName val="SAP COA"/>
      <sheetName val="PL temp"/>
      <sheetName val="BS temp "/>
      <sheetName val="BS - EC"/>
      <sheetName val="account ranges"/>
      <sheetName val="bank"/>
      <sheetName val="loan"/>
      <sheetName val="thai COA"/>
      <sheetName val="jpn consol BS"/>
      <sheetName val="jpn consol pl"/>
      <sheetName val="BS-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zation"/>
      <sheetName val="Overall P&amp;L"/>
      <sheetName val="Fireboard"/>
      <sheetName val="P&amp;L Summary"/>
      <sheetName val="P&amp;L - MDF"/>
      <sheetName val="P&amp;L-MRU"/>
      <sheetName val="Mthly P&amp;L-MDF"/>
      <sheetName val="Mthly P&amp;L-MRU"/>
      <sheetName val="Sch. 1 - Production"/>
      <sheetName val="Sch. 2 - Sales"/>
      <sheetName val="Sch. 3 - Claims &amp; Commissions"/>
      <sheetName val="Sch. 4 - Direct Selling Exp"/>
      <sheetName val="Costing Sheet for AB"/>
      <sheetName val="Sch. 5 - Direct Cost of Sales"/>
      <sheetName val="Sch. 6 - Depreciation"/>
      <sheetName val="Depreciation- Amended"/>
      <sheetName val="Sch. 7 - Factory O-heads Others"/>
      <sheetName val="Sch. 8 - Marketing"/>
      <sheetName val="Sch. 9 - Administration"/>
      <sheetName val="Manpower"/>
      <sheetName val="Cost Chip Log FY04"/>
      <sheetName val="HRcopy"/>
      <sheetName val="Actual Admin Manpower 2003"/>
      <sheetName val="Actual General O-H 2003"/>
      <sheetName val="Actual General O-H 2003 (2)"/>
      <sheetName val="Admin Cost 03 Raw"/>
      <sheetName val="Capital Improvements"/>
      <sheetName val="Capex timing"/>
      <sheetName val="Sensitivity"/>
      <sheetName val="Volume &amp; Raw Mat"/>
      <sheetName val="Revised Dgrade"/>
      <sheetName val="Budget 2004 Main Schedules"/>
      <sheetName val="hour"/>
      <sheetName val="C1"/>
      <sheetName val="Breakeven Analysis"/>
      <sheetName val="Q_Charts"/>
      <sheetName val="A_Charts"/>
      <sheetName val="Q_A1"/>
      <sheetName val="Q_A2"/>
      <sheetName val="Q_BS"/>
      <sheetName val="Q_CF"/>
      <sheetName val="Q_PL"/>
      <sheetName val="Text"/>
      <sheetName val="Calc"/>
      <sheetName val="M_C"/>
      <sheetName val="Q_PR"/>
      <sheetName val="45_A"/>
      <sheetName val="Quik"/>
      <sheetName val="Front"/>
      <sheetName val="Sens"/>
      <sheetName val="Upgrade"/>
      <sheetName val="addl cost"/>
      <sheetName val="accumdeprn"/>
      <sheetName val="10"/>
      <sheetName val="Audit"/>
    </sheetNames>
    <definedNames>
      <definedName name="FORM1_조회"/>
    </defined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Feb15 (21-28th)"/>
      <sheetName val="&lt;&lt;&lt;---2014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&lt;&lt;&lt;---2015"/>
      <sheetName val="Parameter"/>
      <sheetName val="Total LY"/>
      <sheetName val="Total CY"/>
      <sheetName val="Branch PL"/>
      <sheetName val="For Mac"/>
      <sheetName val="Mac Performace Report"/>
      <sheetName val="Branch Grouping"/>
      <sheetName val="Branches Network"/>
      <sheetName val="Uncollection by Counter"/>
      <sheetName val="FYE16 budget ---&gt;&gt;&gt;"/>
      <sheetName val="CRO"/>
      <sheetName val="NRO"/>
      <sheetName val="ERO"/>
      <sheetName val="SRO"/>
      <sheetName val="SRWK"/>
      <sheetName val="SB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K2" t="str">
            <v>month</v>
          </cell>
          <cell r="M2" t="str">
            <v>month</v>
          </cell>
        </row>
        <row r="3">
          <cell r="M3" t="str">
            <v>Mar</v>
          </cell>
        </row>
        <row r="4">
          <cell r="M4" t="str">
            <v>Apr</v>
          </cell>
        </row>
        <row r="5">
          <cell r="M5" t="str">
            <v>May</v>
          </cell>
        </row>
        <row r="6">
          <cell r="M6" t="str">
            <v>Jun</v>
          </cell>
        </row>
        <row r="7">
          <cell r="M7" t="str">
            <v>Jul</v>
          </cell>
        </row>
        <row r="8">
          <cell r="M8" t="str">
            <v>Aug</v>
          </cell>
        </row>
        <row r="9">
          <cell r="M9" t="str">
            <v>Sep</v>
          </cell>
        </row>
        <row r="10">
          <cell r="M10" t="str">
            <v>Oct</v>
          </cell>
        </row>
        <row r="11">
          <cell r="M11" t="str">
            <v>Nov</v>
          </cell>
        </row>
        <row r="12">
          <cell r="M12" t="str">
            <v>Dec</v>
          </cell>
        </row>
        <row r="13">
          <cell r="M13" t="str">
            <v>Jan</v>
          </cell>
        </row>
        <row r="14">
          <cell r="M14" t="str">
            <v>Feb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"/>
      <sheetName val="Attach"/>
      <sheetName val="Hypo"/>
      <sheetName val="F-11"/>
      <sheetName val="F-22"/>
      <sheetName val="AP110 sup"/>
      <sheetName val="AP110sup"/>
      <sheetName val="A"/>
      <sheetName val="B"/>
      <sheetName val="B-10"/>
      <sheetName val="C"/>
      <sheetName val="L"/>
      <sheetName val="U"/>
      <sheetName val="AA"/>
      <sheetName val="BB"/>
      <sheetName val="BB-10"/>
      <sheetName val="BB-30"/>
      <sheetName val="CC"/>
      <sheetName val="FF"/>
      <sheetName val="FF "/>
      <sheetName val="FF-1"/>
      <sheetName val="FF-2 (1)"/>
      <sheetName val="FF-2 (2)"/>
      <sheetName val="FF-2 (3)"/>
      <sheetName val="FF-3"/>
      <sheetName val="FF-6"/>
      <sheetName val="KK-1"/>
      <sheetName val="MM"/>
      <sheetName val="MM-1"/>
      <sheetName val="MM-10"/>
      <sheetName val="NN"/>
      <sheetName val="NN-1"/>
      <sheetName val="10"/>
      <sheetName val="20"/>
      <sheetName val="30"/>
      <sheetName val="Payroll"/>
      <sheetName val="FS Item List"/>
    </sheetNames>
    <sheetDataSet>
      <sheetData sheetId="0" refreshError="1">
        <row r="1">
          <cell r="A1" t="str">
            <v>IDSM ELECTRONICS SDN BHD</v>
          </cell>
        </row>
        <row r="2">
          <cell r="A2" t="str">
            <v>FOR THE YEAR ENDED 31 DECEMBER 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계산서"/>
    </sheetNames>
    <sheetDataSet>
      <sheetData sheetId="0" refreshError="1">
        <row r="2">
          <cell r="A2" t="str">
            <v xml:space="preserve">                月 次 損 益 計 算 書 </v>
          </cell>
        </row>
        <row r="3">
          <cell r="A3" t="str">
            <v xml:space="preserve">                                 (1996년12월 31일 현재)</v>
          </cell>
        </row>
        <row r="5">
          <cell r="A5" t="str">
            <v xml:space="preserve"> (주)대경코퍼레이션</v>
          </cell>
          <cell r="E5" t="str">
            <v>(단위 : 원)</v>
          </cell>
        </row>
        <row r="6">
          <cell r="A6" t="str">
            <v>科   目</v>
          </cell>
          <cell r="B6" t="str">
            <v xml:space="preserve">     11월차</v>
          </cell>
          <cell r="C6" t="str">
            <v>손 익</v>
          </cell>
          <cell r="D6" t="str">
            <v xml:space="preserve">     12월차</v>
          </cell>
          <cell r="E6" t="str">
            <v>손 익</v>
          </cell>
        </row>
        <row r="7">
          <cell r="A7" t="str">
            <v/>
          </cell>
          <cell r="B7" t="str">
            <v>金</v>
          </cell>
          <cell r="C7" t="str">
            <v xml:space="preserve">  額</v>
          </cell>
          <cell r="D7" t="str">
            <v>金</v>
          </cell>
          <cell r="E7" t="str">
            <v xml:space="preserve">  額</v>
          </cell>
        </row>
        <row r="8">
          <cell r="A8" t="str">
            <v xml:space="preserve"> 1. 매출총액</v>
          </cell>
          <cell r="C8">
            <v>356071636</v>
          </cell>
          <cell r="E8">
            <v>180870197</v>
          </cell>
        </row>
        <row r="9">
          <cell r="A9" t="str">
            <v xml:space="preserve">  1) 상품수출</v>
          </cell>
          <cell r="B9">
            <v>0</v>
          </cell>
          <cell r="D9">
            <v>40870199</v>
          </cell>
        </row>
        <row r="10">
          <cell r="A10" t="str">
            <v xml:space="preserve">  2) 창호공사매출</v>
          </cell>
          <cell r="B10">
            <v>356071636</v>
          </cell>
          <cell r="D10">
            <v>139999998</v>
          </cell>
        </row>
        <row r="11">
          <cell r="A11" t="str">
            <v xml:space="preserve"> 2. 매출원가</v>
          </cell>
          <cell r="C11">
            <v>362812348</v>
          </cell>
          <cell r="D11" t="str">
            <v/>
          </cell>
          <cell r="E11">
            <v>216588624</v>
          </cell>
        </row>
        <row r="12">
          <cell r="A12" t="str">
            <v xml:space="preserve">  1) 상품수출원가</v>
          </cell>
          <cell r="B12">
            <v>0</v>
          </cell>
          <cell r="D12">
            <v>38843529</v>
          </cell>
        </row>
        <row r="13">
          <cell r="A13" t="str">
            <v xml:space="preserve">  2) 창호공사매출원가</v>
          </cell>
          <cell r="B13">
            <v>362812348</v>
          </cell>
          <cell r="D13">
            <v>177745095</v>
          </cell>
        </row>
        <row r="14">
          <cell r="A14" t="str">
            <v xml:space="preserve">   ① 원재료비 </v>
          </cell>
          <cell r="B14">
            <v>183059606</v>
          </cell>
          <cell r="D14">
            <v>37295423</v>
          </cell>
        </row>
        <row r="15">
          <cell r="A15" t="str">
            <v xml:space="preserve">   ② 부재료비</v>
          </cell>
          <cell r="B15">
            <v>10080837</v>
          </cell>
          <cell r="D15">
            <v>11355100</v>
          </cell>
        </row>
        <row r="16">
          <cell r="A16" t="str">
            <v xml:space="preserve">   ③ 노 무 비</v>
          </cell>
          <cell r="B16">
            <v>21938550</v>
          </cell>
          <cell r="D16">
            <v>13055000</v>
          </cell>
        </row>
        <row r="17">
          <cell r="A17" t="str">
            <v xml:space="preserve">      임    금</v>
          </cell>
          <cell r="B17">
            <v>8740000</v>
          </cell>
          <cell r="D17">
            <v>8540000</v>
          </cell>
        </row>
        <row r="18">
          <cell r="A18" t="str">
            <v xml:space="preserve">      상    여</v>
          </cell>
          <cell r="B18">
            <v>4275000</v>
          </cell>
          <cell r="D18">
            <v>4515000</v>
          </cell>
        </row>
        <row r="19">
          <cell r="A19" t="str">
            <v xml:space="preserve">      잡    급</v>
          </cell>
          <cell r="B19">
            <v>8411000</v>
          </cell>
          <cell r="D19">
            <v>0</v>
          </cell>
        </row>
        <row r="20">
          <cell r="A20" t="str">
            <v xml:space="preserve">      복리후생비</v>
          </cell>
          <cell r="B20">
            <v>512550</v>
          </cell>
          <cell r="D20">
            <v>0</v>
          </cell>
        </row>
        <row r="21">
          <cell r="A21" t="str">
            <v xml:space="preserve">   ④ 제조경비</v>
          </cell>
          <cell r="B21">
            <v>147733355</v>
          </cell>
          <cell r="D21">
            <v>116039572</v>
          </cell>
        </row>
        <row r="22">
          <cell r="A22" t="str">
            <v xml:space="preserve">      소 모 품비</v>
          </cell>
          <cell r="B22">
            <v>270430</v>
          </cell>
          <cell r="D22">
            <v>238750</v>
          </cell>
        </row>
        <row r="23">
          <cell r="A23" t="str">
            <v xml:space="preserve">      수도광열비</v>
          </cell>
          <cell r="B23">
            <v>82020</v>
          </cell>
          <cell r="D23">
            <v>0</v>
          </cell>
        </row>
        <row r="24">
          <cell r="A24" t="str">
            <v xml:space="preserve">      세금과공과</v>
          </cell>
          <cell r="B24">
            <v>50000</v>
          </cell>
          <cell r="D24">
            <v>399510</v>
          </cell>
        </row>
        <row r="25">
          <cell r="A25" t="str">
            <v xml:space="preserve">      여비교통비</v>
          </cell>
          <cell r="B25">
            <v>476200</v>
          </cell>
          <cell r="D25">
            <v>150800</v>
          </cell>
        </row>
        <row r="26">
          <cell r="A26" t="str">
            <v xml:space="preserve">      통  신  비</v>
          </cell>
          <cell r="B26">
            <v>0</v>
          </cell>
          <cell r="D26">
            <v>29618</v>
          </cell>
        </row>
        <row r="27">
          <cell r="A27" t="str">
            <v xml:space="preserve">      차량유지비</v>
          </cell>
          <cell r="B27">
            <v>1311918</v>
          </cell>
          <cell r="D27">
            <v>866082</v>
          </cell>
        </row>
        <row r="28">
          <cell r="A28" t="str">
            <v xml:space="preserve">      접  대  비</v>
          </cell>
          <cell r="B28">
            <v>226660</v>
          </cell>
          <cell r="D28">
            <v>0</v>
          </cell>
        </row>
        <row r="29">
          <cell r="A29" t="str">
            <v xml:space="preserve">      지급임차료</v>
          </cell>
          <cell r="B29">
            <v>1000000</v>
          </cell>
          <cell r="D29">
            <v>0</v>
          </cell>
        </row>
        <row r="30">
          <cell r="A30" t="str">
            <v xml:space="preserve">      운  반  비</v>
          </cell>
          <cell r="B30">
            <v>1800000</v>
          </cell>
          <cell r="D30">
            <v>14150000</v>
          </cell>
        </row>
        <row r="31">
          <cell r="A31" t="str">
            <v xml:space="preserve">      도서인쇄비</v>
          </cell>
          <cell r="B31">
            <v>8000</v>
          </cell>
          <cell r="D31">
            <v>0</v>
          </cell>
        </row>
        <row r="32">
          <cell r="A32" t="str">
            <v xml:space="preserve">      보  험  료</v>
          </cell>
          <cell r="D32">
            <v>1798712</v>
          </cell>
        </row>
        <row r="33">
          <cell r="A33" t="str">
            <v xml:space="preserve">      지급수수료</v>
          </cell>
          <cell r="B33">
            <v>20800</v>
          </cell>
          <cell r="D33">
            <v>136000</v>
          </cell>
        </row>
        <row r="34">
          <cell r="A34" t="str">
            <v xml:space="preserve">      외주가공비</v>
          </cell>
          <cell r="B34">
            <v>142042727</v>
          </cell>
          <cell r="D34">
            <v>96000000</v>
          </cell>
        </row>
        <row r="35">
          <cell r="A35" t="str">
            <v xml:space="preserve">      잡자재대</v>
          </cell>
          <cell r="B35">
            <v>444600</v>
          </cell>
          <cell r="D35">
            <v>2270100</v>
          </cell>
        </row>
        <row r="36">
          <cell r="A36" t="str">
            <v xml:space="preserve"> 3. 매출총이익</v>
          </cell>
          <cell r="C36">
            <v>-6740712</v>
          </cell>
          <cell r="E36">
            <v>-35718427</v>
          </cell>
        </row>
        <row r="37">
          <cell r="A37" t="str">
            <v xml:space="preserve"> 4. 판매비와일반관리비</v>
          </cell>
          <cell r="C37">
            <v>24007966</v>
          </cell>
          <cell r="E37">
            <v>26773240</v>
          </cell>
        </row>
        <row r="38">
          <cell r="A38" t="str">
            <v xml:space="preserve">   1) 인 건 비</v>
          </cell>
          <cell r="B38">
            <v>13329926</v>
          </cell>
          <cell r="D38">
            <v>14613540</v>
          </cell>
        </row>
        <row r="39">
          <cell r="A39" t="str">
            <v xml:space="preserve">      급      료</v>
          </cell>
          <cell r="B39">
            <v>6440000</v>
          </cell>
          <cell r="D39">
            <v>5540000</v>
          </cell>
        </row>
        <row r="40">
          <cell r="A40" t="str">
            <v xml:space="preserve">      상  여  금</v>
          </cell>
          <cell r="B40">
            <v>4596000</v>
          </cell>
          <cell r="D40">
            <v>4740000</v>
          </cell>
        </row>
        <row r="41">
          <cell r="A41" t="str">
            <v xml:space="preserve">      잡      급</v>
          </cell>
          <cell r="B41">
            <v>310000</v>
          </cell>
          <cell r="D41">
            <v>0</v>
          </cell>
        </row>
        <row r="42">
          <cell r="A42" t="str">
            <v xml:space="preserve">      복리후생비</v>
          </cell>
          <cell r="B42">
            <v>1983926</v>
          </cell>
          <cell r="D42">
            <v>4333540</v>
          </cell>
        </row>
        <row r="43">
          <cell r="A43" t="str">
            <v xml:space="preserve">   2) 물 건 비</v>
          </cell>
          <cell r="B43">
            <v>10678040</v>
          </cell>
          <cell r="D43">
            <v>12159700</v>
          </cell>
        </row>
        <row r="44">
          <cell r="A44" t="str">
            <v xml:space="preserve">      소 모 품비</v>
          </cell>
          <cell r="B44">
            <v>485600</v>
          </cell>
          <cell r="D44">
            <v>223260</v>
          </cell>
        </row>
        <row r="45">
          <cell r="A45" t="str">
            <v xml:space="preserve">      수선유지비</v>
          </cell>
          <cell r="B45">
            <v>1530000</v>
          </cell>
          <cell r="D45">
            <v>2900000</v>
          </cell>
        </row>
        <row r="46">
          <cell r="A46" t="str">
            <v xml:space="preserve">      세금과공과</v>
          </cell>
          <cell r="B46">
            <v>41700</v>
          </cell>
          <cell r="D46">
            <v>0</v>
          </cell>
        </row>
        <row r="47">
          <cell r="A47" t="str">
            <v xml:space="preserve">      여비교통비</v>
          </cell>
          <cell r="B47">
            <v>2167800</v>
          </cell>
          <cell r="D47">
            <v>1151006</v>
          </cell>
        </row>
        <row r="48">
          <cell r="A48" t="str">
            <v xml:space="preserve">      통  신  비</v>
          </cell>
          <cell r="B48">
            <v>920310</v>
          </cell>
          <cell r="D48">
            <v>813291</v>
          </cell>
        </row>
        <row r="49">
          <cell r="A49" t="str">
            <v xml:space="preserve">      차량유지비</v>
          </cell>
          <cell r="B49">
            <v>839488</v>
          </cell>
          <cell r="D49">
            <v>0</v>
          </cell>
        </row>
        <row r="50">
          <cell r="A50" t="str">
            <v xml:space="preserve">      접  대  비</v>
          </cell>
          <cell r="B50">
            <v>201000</v>
          </cell>
          <cell r="D50">
            <v>5080150</v>
          </cell>
        </row>
        <row r="51">
          <cell r="A51" t="str">
            <v xml:space="preserve">      기  밀  비</v>
          </cell>
          <cell r="B51">
            <v>500000</v>
          </cell>
          <cell r="D51">
            <v>500000</v>
          </cell>
        </row>
        <row r="52">
          <cell r="A52" t="str">
            <v xml:space="preserve">      지급임차료</v>
          </cell>
        </row>
        <row r="53">
          <cell r="A53" t="str">
            <v xml:space="preserve">      운  반  비</v>
          </cell>
          <cell r="B53">
            <v>429000</v>
          </cell>
          <cell r="D53">
            <v>0</v>
          </cell>
        </row>
        <row r="54">
          <cell r="A54" t="str">
            <v xml:space="preserve">      도서인쇄비</v>
          </cell>
          <cell r="B54">
            <v>8000</v>
          </cell>
          <cell r="D54">
            <v>281000</v>
          </cell>
        </row>
        <row r="55">
          <cell r="A55" t="str">
            <v xml:space="preserve">      지급수수료</v>
          </cell>
          <cell r="B55">
            <v>1280350</v>
          </cell>
          <cell r="D55">
            <v>1076289</v>
          </cell>
        </row>
        <row r="56">
          <cell r="A56" t="str">
            <v xml:space="preserve">      광고선전비</v>
          </cell>
          <cell r="B56">
            <v>1850560</v>
          </cell>
          <cell r="D56">
            <v>0</v>
          </cell>
        </row>
        <row r="57">
          <cell r="A57" t="str">
            <v xml:space="preserve">      판매촉진비</v>
          </cell>
          <cell r="D57">
            <v>0</v>
          </cell>
        </row>
        <row r="58">
          <cell r="A58" t="str">
            <v xml:space="preserve">      수출제경비</v>
          </cell>
          <cell r="B58">
            <v>424232</v>
          </cell>
          <cell r="D58">
            <v>134704</v>
          </cell>
        </row>
        <row r="59">
          <cell r="A59" t="str">
            <v xml:space="preserve">      잡      비</v>
          </cell>
        </row>
        <row r="60">
          <cell r="A60" t="str">
            <v xml:space="preserve"> 5. 영업이익</v>
          </cell>
          <cell r="C60">
            <v>-30748678</v>
          </cell>
          <cell r="E60">
            <v>-62491667</v>
          </cell>
        </row>
        <row r="61">
          <cell r="A61" t="str">
            <v xml:space="preserve"> 6. 영업외수익</v>
          </cell>
          <cell r="C61">
            <v>1459641</v>
          </cell>
          <cell r="E61">
            <v>709352</v>
          </cell>
        </row>
        <row r="62">
          <cell r="A62" t="str">
            <v xml:space="preserve">     수입이자와할인료</v>
          </cell>
          <cell r="B62">
            <v>656835</v>
          </cell>
          <cell r="D62">
            <v>59717</v>
          </cell>
        </row>
        <row r="63">
          <cell r="A63" t="str">
            <v xml:space="preserve">     외 환 차 익</v>
          </cell>
          <cell r="B63">
            <v>674183</v>
          </cell>
          <cell r="D63">
            <v>649534</v>
          </cell>
        </row>
        <row r="64">
          <cell r="A64" t="str">
            <v xml:space="preserve">     잡   이  익</v>
          </cell>
          <cell r="B64">
            <v>128623</v>
          </cell>
          <cell r="D64">
            <v>101</v>
          </cell>
        </row>
        <row r="65">
          <cell r="A65" t="str">
            <v xml:space="preserve"> 7. 영업외비용</v>
          </cell>
          <cell r="C65">
            <v>7614725</v>
          </cell>
          <cell r="E65">
            <v>21601061</v>
          </cell>
        </row>
        <row r="66">
          <cell r="A66" t="str">
            <v xml:space="preserve">     지급이자와할인료</v>
          </cell>
          <cell r="B66">
            <v>7614725</v>
          </cell>
          <cell r="D66">
            <v>18684606</v>
          </cell>
        </row>
        <row r="67">
          <cell r="A67" t="str">
            <v xml:space="preserve">     잡손실</v>
          </cell>
          <cell r="B67">
            <v>0</v>
          </cell>
          <cell r="D67">
            <v>2916455</v>
          </cell>
        </row>
        <row r="68">
          <cell r="A68" t="str">
            <v xml:space="preserve"> 8. 경상이익</v>
          </cell>
          <cell r="C68">
            <v>-36903762</v>
          </cell>
          <cell r="E68">
            <v>-83383376</v>
          </cell>
        </row>
        <row r="69">
          <cell r="A69" t="str">
            <v xml:space="preserve"> 9. 특별이익</v>
          </cell>
          <cell r="C69">
            <v>0</v>
          </cell>
          <cell r="E69">
            <v>723969717</v>
          </cell>
        </row>
        <row r="70">
          <cell r="A70" t="str">
            <v xml:space="preserve">     채무면제이익</v>
          </cell>
          <cell r="D70">
            <v>723969717</v>
          </cell>
        </row>
        <row r="71">
          <cell r="A71" t="str">
            <v>XII. 당기순이익</v>
          </cell>
          <cell r="C71">
            <v>-36903762</v>
          </cell>
          <cell r="E71">
            <v>640586341</v>
          </cell>
        </row>
        <row r="74">
          <cell r="A74" t="str">
            <v xml:space="preserve">   주) 발생기준에 의하여 월차손익 계상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분할BS(20030831현재)"/>
      <sheetName val="합잔-base"/>
      <sheetName val="현금"/>
      <sheetName val="단기금융상품"/>
      <sheetName val="유가증권"/>
      <sheetName val="외상매출"/>
      <sheetName val="외상매출금(전자어음)"/>
      <sheetName val="외화외상매출"/>
      <sheetName val="외상매출금"/>
      <sheetName val="외화외상매출금"/>
      <sheetName val="전도금"/>
      <sheetName val="선급비용(제경비)"/>
      <sheetName val="선급비용(보험료)"/>
      <sheetName val="세부(보험료1)"/>
      <sheetName val="세부(보험료2)"/>
      <sheetName val="세부(재산세)"/>
      <sheetName val="미착품"/>
      <sheetName val="유형자산명세서"/>
      <sheetName val="토지"/>
      <sheetName val="건물"/>
      <sheetName val="구축물"/>
      <sheetName val="기계"/>
      <sheetName val="차량"/>
      <sheetName val="공기구"/>
      <sheetName val="건설중인자산"/>
      <sheetName val="투자유가증권"/>
      <sheetName val="예치보증금"/>
      <sheetName val="외상매입금"/>
      <sheetName val="외화외상매입금"/>
      <sheetName val="구매카드"/>
      <sheetName val="미지급금"/>
      <sheetName val="미지급비용"/>
      <sheetName val="미지급비용(생산직상여)"/>
      <sheetName val="미지급비용(관리직상여)"/>
      <sheetName val="퇴충"/>
      <sheetName val="분할퇴직금추계액"/>
      <sheetName val="퇴직보험예치금"/>
      <sheetName val="퇴직보험예치금(세부)"/>
      <sheetName val="교보생명"/>
      <sheetName val="삼성생명"/>
      <sheetName val="차입금1"/>
      <sheetName val="차입금2"/>
      <sheetName val="매출채권(케미칼)"/>
      <sheetName val="매입채무(케미칼)"/>
      <sheetName val="토지(동화캐미칼)"/>
      <sheetName val="건물(동화캐미칼)"/>
      <sheetName val="기타자산(동화캐미칼)"/>
      <sheetName val="addl cost"/>
      <sheetName val="accumdep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_従業員リスト"/>
      <sheetName val="Macro1"/>
    </sheetNames>
    <sheetDataSet>
      <sheetData sheetId="0" refreshError="1"/>
      <sheetData sheetId="1" refreshError="1">
        <row r="45">
          <cell r="A45" t="str">
            <v>Recover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ccounting policies"/>
      <sheetName val="BS(1)"/>
      <sheetName val="BS(2)"/>
      <sheetName val="PL"/>
      <sheetName val="CF"/>
      <sheetName val="FormA1"/>
      <sheetName val="FormA2"/>
      <sheetName val="FormB1"/>
      <sheetName val="FormC1"/>
      <sheetName val="FormBC2"/>
      <sheetName val="FormB3"/>
      <sheetName val="FormD"/>
      <sheetName val="FormE-1"/>
      <sheetName val="FormE-2"/>
      <sheetName val="FormF"/>
      <sheetName val="FormG"/>
      <sheetName val="FormH1"/>
      <sheetName val="FormH2-1"/>
      <sheetName val="FormH2-4"/>
      <sheetName val="FormH2-5"/>
      <sheetName val="FormH2-6"/>
      <sheetName val="FormH3"/>
      <sheetName val="FormH4"/>
      <sheetName val="FormI"/>
      <sheetName val="FormJ"/>
      <sheetName val="FormJ-2"/>
      <sheetName val="FormK-1"/>
      <sheetName val="FormK-2"/>
      <sheetName val="FormL"/>
      <sheetName val="FormM1"/>
      <sheetName val="FormM2"/>
      <sheetName val="FormM3"/>
      <sheetName val="FormM4"/>
      <sheetName val="FormM5"/>
      <sheetName val="FormN"/>
      <sheetName val="FormO"/>
      <sheetName val="FormP"/>
      <sheetName val="FormQ-1"/>
      <sheetName val="FormQ-2"/>
      <sheetName val="FormQ-3"/>
      <sheetName val="FormQ-4"/>
      <sheetName val="FormQ-5"/>
      <sheetName val="FormQ-6"/>
      <sheetName val="FormQ-7"/>
      <sheetName val="FormR"/>
      <sheetName val="FormS"/>
      <sheetName val="FormS-2"/>
      <sheetName val="連結BS(資産の部)"/>
      <sheetName val="連結BS(負債・資本の部)"/>
      <sheetName val="連結PL(営業損益)"/>
      <sheetName val="連結PL(営業外損益剰余金)"/>
      <sheetName val="関係会社間取引"/>
      <sheetName val="ｷｬｯｼｭﾌﾛｰ (外貨建)"/>
      <sheetName val="ｷｬｯｼｭﾌﾛｰ"/>
      <sheetName val="会社設定"/>
      <sheetName val="TB.tb"/>
      <sheetName val="Module2"/>
      <sheetName val="Module3"/>
      <sheetName val="Module4"/>
      <sheetName val="Module1"/>
      <sheetName val="BS_1_"/>
      <sheetName val="BS_2_"/>
      <sheetName val="FormH2_6"/>
      <sheetName val="共通事項"/>
      <sheetName val="業務統括・開発・支店"/>
      <sheetName val="販促企画　事業開発"/>
      <sheetName val="総務事項"/>
      <sheetName val="人事事項"/>
      <sheetName val="財務事項"/>
      <sheetName val="会計・控制"/>
      <sheetName val="資訊事項"/>
      <sheetName val="支払権限表"/>
      <sheetName val="MstCU"/>
      <sheetName val="CF_Q4"/>
      <sheetName val="Journal"/>
      <sheetName val="LTAna"/>
      <sheetName val="Input_Table"/>
      <sheetName val="Package2003.2"/>
      <sheetName val="Accounting_policies"/>
      <sheetName val="ｷｬｯｼｭﾌﾛｰ_(外貨建)"/>
      <sheetName val="TB_tb"/>
      <sheetName val="Accounting_policies1"/>
      <sheetName val="ｷｬｯｼｭﾌﾛｰ_(外貨建)1"/>
      <sheetName val="TB_tb1"/>
      <sheetName val="Accounting_policies2"/>
      <sheetName val="ｷｬｯｼｭﾌﾛｰ_(外貨建)2"/>
      <sheetName val="TB_tb2"/>
      <sheetName val="Accounting_policies3"/>
      <sheetName val="ｷｬｯｼｭﾌﾛｰ_(外貨建)3"/>
      <sheetName val="TB_tb3"/>
      <sheetName val="Accounting_policies4"/>
      <sheetName val="ｷｬｯｼｭﾌﾛｰ_(外貨建)4"/>
      <sheetName val="TB_tb4"/>
      <sheetName val="Accounting_policies5"/>
      <sheetName val="ｷｬｯｼｭﾌﾛｰ_(外貨建)5"/>
      <sheetName val="TB_tb5"/>
      <sheetName val="Accounting_policies9"/>
      <sheetName val="ｷｬｯｼｭﾌﾛｰ_(外貨建)9"/>
      <sheetName val="TB_tb9"/>
      <sheetName val="Accounting_policies6"/>
      <sheetName val="ｷｬｯｼｭﾌﾛｰ_(外貨建)6"/>
      <sheetName val="TB_tb6"/>
      <sheetName val="Accounting_policies7"/>
      <sheetName val="ｷｬｯｼｭﾌﾛｰ_(外貨建)7"/>
      <sheetName val="TB_tb7"/>
      <sheetName val="Accounting_policies8"/>
      <sheetName val="ｷｬｯｼｭﾌﾛｰ_(外貨建)8"/>
      <sheetName val="TB_tb8"/>
      <sheetName val="Accounting_policies10"/>
      <sheetName val="ｷｬｯｼｭﾌﾛｰ_(外貨建)10"/>
      <sheetName val="TB_tb10"/>
      <sheetName val="Accounting_policies11"/>
      <sheetName val="ｷｬｯｼｭﾌﾛｰ_(外貨建)11"/>
      <sheetName val="TB_tb11"/>
      <sheetName val="Accounting_policies12"/>
      <sheetName val="ｷｬｯｼｭﾌﾛｰ_(外貨建)12"/>
      <sheetName val="TB_tb12"/>
      <sheetName val="Accounting_policies14"/>
      <sheetName val="ｷｬｯｼｭﾌﾛｰ_(外貨建)14"/>
      <sheetName val="TB_tb14"/>
      <sheetName val="Accounting_policies13"/>
      <sheetName val="ｷｬｯｼｭﾌﾛｰ_(外貨建)13"/>
      <sheetName val="TB_tb13"/>
      <sheetName val="区分値"/>
      <sheetName val="Test of detail"/>
      <sheetName val="XREF"/>
      <sheetName val="FA Movement Dec 10"/>
      <sheetName val="원시데이타"/>
    </sheetNames>
    <sheetDataSet>
      <sheetData sheetId="0"/>
      <sheetData sheetId="1">
        <row r="1">
          <cell r="B1" t="str">
            <v>会社設定一覧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>
        <row r="1">
          <cell r="B1" t="str">
            <v>会社設定一覧</v>
          </cell>
        </row>
      </sheetData>
      <sheetData sheetId="80"/>
      <sheetData sheetId="81"/>
      <sheetData sheetId="82"/>
      <sheetData sheetId="83"/>
      <sheetData sheetId="84"/>
      <sheetData sheetId="85">
        <row r="1">
          <cell r="B1" t="str">
            <v>会社設定一覧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1">
          <cell r="B1" t="str">
            <v>会社設定一覧</v>
          </cell>
        </row>
      </sheetData>
      <sheetData sheetId="116"/>
      <sheetData sheetId="117"/>
      <sheetData sheetId="118">
        <row r="1">
          <cell r="B1" t="str">
            <v>会社設定一覧</v>
          </cell>
        </row>
      </sheetData>
      <sheetData sheetId="119"/>
      <sheetData sheetId="120"/>
      <sheetData sheetId="121">
        <row r="1">
          <cell r="B1" t="str">
            <v>会社設定一覧</v>
          </cell>
        </row>
      </sheetData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B1 (2)"/>
      <sheetName val="BS (3)"/>
      <sheetName val="D1 (3)"/>
      <sheetName val="E1  (3)"/>
      <sheetName val="F1  (3)"/>
      <sheetName val="G1  (3)"/>
      <sheetName val="J1 (3)"/>
      <sheetName val="J3 (3)"/>
      <sheetName val="M1 (3)"/>
      <sheetName val="M1-1 (3)"/>
      <sheetName val="M1-2 (3)"/>
      <sheetName val="N1 (3)"/>
      <sheetName val="General info"/>
      <sheetName val="PBSE BS"/>
      <sheetName val="comp of re pack"/>
      <sheetName val="CF Statements"/>
      <sheetName val="Stmt of equity"/>
      <sheetName val="SUAD"/>
      <sheetName val="A5-1"/>
      <sheetName val="A13"/>
      <sheetName val="FB1"/>
      <sheetName val="FB2"/>
      <sheetName val="GP analysis"/>
      <sheetName val="FB3"/>
      <sheetName val="PBSE PL"/>
      <sheetName val="FB4 Sch9 Disclosure"/>
      <sheetName val="HCC1"/>
      <sheetName val="HCC4"/>
      <sheetName val="HCC5"/>
      <sheetName val="HHH1"/>
      <sheetName val="BS"/>
      <sheetName val="D1"/>
      <sheetName val="D1-1"/>
      <sheetName val="E1 "/>
      <sheetName val="FE3"/>
      <sheetName val="FE3-1"/>
      <sheetName val="HLL1"/>
      <sheetName val="E4"/>
      <sheetName val="HE1"/>
      <sheetName val="HE2-1"/>
      <sheetName val="HE2"/>
      <sheetName val="F1 "/>
      <sheetName val="G1 "/>
      <sheetName val="J1"/>
      <sheetName val="J3"/>
      <sheetName val="Tax"/>
      <sheetName val="M1"/>
      <sheetName val="M1-1"/>
      <sheetName val="M1-2"/>
      <sheetName val="N1"/>
      <sheetName val="General info (2)"/>
      <sheetName val="BS (2)"/>
      <sheetName val="CF Statements (2)"/>
      <sheetName val="Stmt of equity (2)"/>
      <sheetName val="B1"/>
      <sheetName val="D1 (2)"/>
      <sheetName val="D1-1 (2)"/>
      <sheetName val="E1  (2)"/>
      <sheetName val="F1  (2)"/>
      <sheetName val="G1  (2)"/>
      <sheetName val="J1 (2)"/>
      <sheetName val="J3 (2)"/>
      <sheetName val="Tax (2)"/>
      <sheetName val="L1 (2)"/>
      <sheetName val="L1-1"/>
      <sheetName val="M1 (2)"/>
      <sheetName val="M1-1 (2)"/>
      <sheetName val="M1-2 (2)"/>
      <sheetName val="N1 (2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>
        <row r="1">
          <cell r="E1" t="str">
            <v>Rexpak Sdn Bhd</v>
          </cell>
          <cell r="F1" t="str">
            <v>Adjustments on financial statement captions</v>
          </cell>
        </row>
        <row r="2">
          <cell r="E2">
            <v>38352</v>
          </cell>
          <cell r="F2" t="str">
            <v>Net Income</v>
          </cell>
          <cell r="I2" t="str">
            <v>Balance Sheet</v>
          </cell>
          <cell r="N2" t="str">
            <v>Cash Flow</v>
          </cell>
        </row>
        <row r="3">
          <cell r="F3" t="str">
            <v>Unadjusted misstatements arising in</v>
          </cell>
        </row>
        <row r="4">
          <cell r="E4" t="str">
            <v>Description</v>
          </cell>
          <cell r="F4" t="str">
            <v>Current Year</v>
          </cell>
          <cell r="G4" t="str">
            <v>Prior Year</v>
          </cell>
          <cell r="H4" t="str">
            <v>Total</v>
          </cell>
          <cell r="I4" t="str">
            <v>Stockholders' Equity</v>
          </cell>
          <cell r="J4" t="str">
            <v>Current Assets</v>
          </cell>
          <cell r="K4" t="str">
            <v>Non-Current Assets</v>
          </cell>
          <cell r="L4" t="str">
            <v>Current Liabilities</v>
          </cell>
          <cell r="M4" t="str">
            <v>Non-Current Liabilities</v>
          </cell>
          <cell r="N4" t="str">
            <v>Operating Activities</v>
          </cell>
          <cell r="O4" t="str">
            <v>Investing Activities</v>
          </cell>
          <cell r="P4" t="str">
            <v>Financing Activities</v>
          </cell>
        </row>
        <row r="7">
          <cell r="E7" t="str">
            <v>Effect of prior year unrecorded audit differences:</v>
          </cell>
        </row>
        <row r="10">
          <cell r="E10" t="str">
            <v>Pre-tax Adjustments:</v>
          </cell>
        </row>
        <row r="11">
          <cell r="H11">
            <v>0</v>
          </cell>
        </row>
        <row r="12">
          <cell r="F12">
            <v>13057</v>
          </cell>
          <cell r="H12">
            <v>13057</v>
          </cell>
          <cell r="L12">
            <v>-8057</v>
          </cell>
          <cell r="M12">
            <v>-5000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I28">
            <v>0</v>
          </cell>
        </row>
        <row r="29">
          <cell r="D29" t="str">
            <v>Total pretax adjustments not recorded</v>
          </cell>
          <cell r="F29">
            <v>13057</v>
          </cell>
          <cell r="G29">
            <v>0</v>
          </cell>
          <cell r="H29">
            <v>13057</v>
          </cell>
          <cell r="I29">
            <v>0</v>
          </cell>
          <cell r="J29">
            <v>0</v>
          </cell>
          <cell r="K29">
            <v>0</v>
          </cell>
          <cell r="L29">
            <v>-8057</v>
          </cell>
          <cell r="M29">
            <v>-5000</v>
          </cell>
          <cell r="N29">
            <v>0</v>
          </cell>
          <cell r="O29">
            <v>0</v>
          </cell>
          <cell r="P29">
            <v>0</v>
          </cell>
        </row>
        <row r="30">
          <cell r="D30" t="str">
            <v>Tax effect of pretax adjustments not recorded</v>
          </cell>
        </row>
        <row r="31">
          <cell r="D31" t="str">
            <v>After tax impact of adjustments not recorded</v>
          </cell>
          <cell r="F31">
            <v>13057</v>
          </cell>
          <cell r="G31">
            <v>0</v>
          </cell>
          <cell r="H31">
            <v>13057</v>
          </cell>
          <cell r="I31">
            <v>0</v>
          </cell>
          <cell r="J31">
            <v>0</v>
          </cell>
          <cell r="K31">
            <v>0</v>
          </cell>
          <cell r="L31">
            <v>-8057</v>
          </cell>
          <cell r="M31">
            <v>-5000</v>
          </cell>
          <cell r="N31">
            <v>0</v>
          </cell>
          <cell r="O31">
            <v>0</v>
          </cell>
          <cell r="P31">
            <v>0</v>
          </cell>
        </row>
        <row r="32">
          <cell r="D32" t="str">
            <v>Foreign currency (FX) translation effect of adjustment not recorded</v>
          </cell>
        </row>
        <row r="33">
          <cell r="D33" t="str">
            <v>After tax and FX adjustment not recorded</v>
          </cell>
          <cell r="F33">
            <v>13057</v>
          </cell>
          <cell r="G33">
            <v>0</v>
          </cell>
          <cell r="H33">
            <v>13057</v>
          </cell>
          <cell r="I33">
            <v>0</v>
          </cell>
          <cell r="J33">
            <v>0</v>
          </cell>
          <cell r="K33">
            <v>0</v>
          </cell>
          <cell r="L33">
            <v>-8057</v>
          </cell>
          <cell r="M33">
            <v>-5000</v>
          </cell>
          <cell r="N33">
            <v>0</v>
          </cell>
          <cell r="O33">
            <v>0</v>
          </cell>
          <cell r="P33">
            <v>0</v>
          </cell>
        </row>
        <row r="35">
          <cell r="D35" t="str">
            <v>Financial statement amounts</v>
          </cell>
        </row>
        <row r="37">
          <cell r="D37" t="str">
            <v>After tax and FX impact as a percentage of f/s amounts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"/>
      <sheetName val="MV"/>
      <sheetName val="Workshop"/>
      <sheetName val="Signage"/>
      <sheetName val="Renovation"/>
      <sheetName val="Computer"/>
      <sheetName val="F&amp;F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"/>
      <sheetName val="MV"/>
      <sheetName val="Workshop"/>
      <sheetName val="Signage"/>
      <sheetName val="Renovation"/>
      <sheetName val="Computer"/>
      <sheetName val="F&amp;F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04년사업계획"/>
      <sheetName val="사업목표달성도"/>
      <sheetName val="경영효율"/>
      <sheetName val="인력효율"/>
      <sheetName val="세부"/>
      <sheetName val="동화기업"/>
      <sheetName val="동화세부"/>
      <sheetName val="인원"/>
      <sheetName val="일반현황"/>
      <sheetName val="작성참조"/>
      <sheetName val="그래프"/>
      <sheetName val="정보화지수"/>
      <sheetName val="동월인원"/>
      <sheetName val="주식가치"/>
      <sheetName val="동화기업인원현황"/>
      <sheetName val="FF-4"/>
      <sheetName val="January"/>
      <sheetName val="타스포_자회사관리지표('04.1)"/>
      <sheetName val="Reasonableness test"/>
      <sheetName val="Office"/>
    </sheetNames>
    <sheetDataSet>
      <sheetData sheetId="0" refreshError="1"/>
      <sheetData sheetId="1" refreshError="1"/>
      <sheetData sheetId="2">
        <row r="25">
          <cell r="E25">
            <v>880.52</v>
          </cell>
        </row>
      </sheetData>
      <sheetData sheetId="3" refreshError="1"/>
      <sheetData sheetId="4" refreshError="1"/>
      <sheetData sheetId="5">
        <row r="10">
          <cell r="D10" t="str">
            <v>매출A</v>
          </cell>
          <cell r="Q10" t="str">
            <v>지급이자</v>
          </cell>
          <cell r="Y10" t="str">
            <v>총자산</v>
          </cell>
          <cell r="AF10" t="str">
            <v>부채</v>
          </cell>
          <cell r="AG10" t="str">
            <v>자본</v>
          </cell>
          <cell r="AI10" t="str">
            <v>매출채권</v>
          </cell>
          <cell r="AJ10" t="str">
            <v>매입채무</v>
          </cell>
          <cell r="AK10" t="str">
            <v>차입금</v>
          </cell>
          <cell r="AL10" t="str">
            <v>재고자산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판원재"/>
      <sheetName val="PB원재"/>
      <sheetName val="MDF원재"/>
      <sheetName val="합판부재"/>
      <sheetName val="PB부재"/>
      <sheetName val="MDF부재"/>
      <sheetName val="2000제조㎥"/>
      <sheetName val="2000제조"/>
      <sheetName val="2000제조1"/>
      <sheetName val="2000제조2"/>
      <sheetName val="제조참고"/>
      <sheetName val="세부"/>
      <sheetName val="사업목표달성도"/>
      <sheetName val="FF-4"/>
    </sheetNames>
    <definedNames>
      <definedName name="FORM1_조회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가공,임가공 판매계획"/>
      <sheetName val="수출계획"/>
      <sheetName val="마루판 생산계획"/>
      <sheetName val="스페이스,콤퍼넌트원재료"/>
      <sheetName val="판매,타계정계획총괄"/>
      <sheetName val="원,부재료사용계획총괄"/>
      <sheetName val=" 소판종류별사용계획"/>
      <sheetName val="판매용 원재료 사용계획 "/>
      <sheetName val="LPM사용계획 "/>
      <sheetName val="MFB가동계획"/>
      <sheetName val="소판집계실제 "/>
      <sheetName val="원지현황"/>
      <sheetName val="요약"/>
      <sheetName val="9907"/>
      <sheetName val="9908"/>
      <sheetName val="9909"/>
      <sheetName val="9910"/>
      <sheetName val="DF"/>
      <sheetName val="과잉체화"/>
      <sheetName val="실재고"/>
      <sheetName val="사용모듈"/>
      <sheetName val="전송모듈"/>
      <sheetName val="Module2"/>
      <sheetName val="가동계획"/>
      <sheetName val="원부재M"/>
      <sheetName val="영업"/>
      <sheetName val="판타M"/>
      <sheetName val="MFB판매계획실제 "/>
      <sheetName val="LPM사용계획"/>
      <sheetName val="소모품"/>
      <sheetName val="포장비"/>
      <sheetName val="수선유지"/>
      <sheetName val="B-C유 사용량"/>
      <sheetName val="LPM원지"/>
      <sheetName val="세부"/>
      <sheetName val="사업목표달성도"/>
      <sheetName val="주주명부&lt;끝&gt;"/>
    </sheetNames>
    <definedNames>
      <definedName name="실재고불러오기" refersTo="#REF!"/>
      <definedName name="재고분류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판원재"/>
      <sheetName val="PB원재"/>
      <sheetName val="MDF원재"/>
      <sheetName val="합판부재"/>
      <sheetName val="PB부재"/>
      <sheetName val="MDF부재"/>
      <sheetName val="2000제조㎥"/>
      <sheetName val="2000제조"/>
      <sheetName val="2000제조1"/>
      <sheetName val="2000제조2"/>
      <sheetName val="제조참고"/>
      <sheetName val="B"/>
      <sheetName val="January"/>
    </sheetNames>
    <definedNames>
      <definedName name="FORM1_조회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시데이타"/>
      <sheetName val="집계(원본)"/>
      <sheetName val="(계산용)"/>
      <sheetName val="선발행"/>
      <sheetName val="당일출고"/>
      <sheetName val="분류"/>
      <sheetName val="재고조사0714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-3"/>
      <sheetName val="F-1"/>
      <sheetName val="F-2"/>
      <sheetName val="F-3"/>
      <sheetName val="F-4"/>
      <sheetName val="F-5"/>
      <sheetName val="F-11"/>
      <sheetName val="F-11a"/>
      <sheetName val="F-22"/>
      <sheetName val="B-40"/>
      <sheetName val="B-50"/>
      <sheetName val="U "/>
      <sheetName val="U-10"/>
      <sheetName val="U-30"/>
      <sheetName val="BB-30"/>
      <sheetName val="CC-30"/>
      <sheetName val="FF-1"/>
      <sheetName val="FF-2"/>
      <sheetName val="FF-4"/>
      <sheetName val="FF-4a"/>
      <sheetName val="FF-5"/>
      <sheetName val="FF-6"/>
      <sheetName val="FF-7"/>
      <sheetName val="FF-8"/>
      <sheetName val="10"/>
      <sheetName val="11"/>
      <sheetName val="20"/>
      <sheetName val="21"/>
      <sheetName val="30"/>
      <sheetName val="40"/>
      <sheetName val="50"/>
      <sheetName val="DD-10"/>
      <sheetName val="FSA"/>
    </sheetNames>
    <sheetDataSet>
      <sheetData sheetId="0" refreshError="1">
        <row r="1">
          <cell r="A1" t="str">
            <v>NITE BEAUTY INDUSTRIES SDN. BHD.</v>
          </cell>
        </row>
        <row r="2">
          <cell r="A2" t="str">
            <v>FILE NUMBER   :  C 0887357-07</v>
          </cell>
        </row>
        <row r="3">
          <cell r="A3" t="str">
            <v>SECTION 108 CREDIT BALANCE</v>
          </cell>
        </row>
        <row r="6">
          <cell r="A6" t="str">
            <v>YEAR</v>
          </cell>
          <cell r="C6" t="str">
            <v>BALANCE</v>
          </cell>
          <cell r="E6" t="str">
            <v>CURRENT</v>
          </cell>
          <cell r="I6" t="str">
            <v>DIVIDENDS</v>
          </cell>
          <cell r="K6" t="str">
            <v>BALANCE</v>
          </cell>
        </row>
        <row r="7">
          <cell r="A7" t="str">
            <v>ENDED</v>
          </cell>
          <cell r="C7" t="str">
            <v>B/F</v>
          </cell>
          <cell r="E7" t="str">
            <v>YEAR</v>
          </cell>
          <cell r="G7" t="str">
            <v>BALANCE</v>
          </cell>
          <cell r="I7" t="str">
            <v>PAID</v>
          </cell>
          <cell r="K7" t="str">
            <v>C/F</v>
          </cell>
        </row>
        <row r="10">
          <cell r="A10" t="str">
            <v>31.12.1996</v>
          </cell>
          <cell r="C10">
            <v>14969.4</v>
          </cell>
          <cell r="E10">
            <v>518067.6</v>
          </cell>
          <cell r="G10">
            <v>533037</v>
          </cell>
          <cell r="I10">
            <v>0</v>
          </cell>
          <cell r="K10">
            <v>533037</v>
          </cell>
        </row>
        <row r="11">
          <cell r="G11" t="str">
            <v/>
          </cell>
          <cell r="K11" t="str">
            <v/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資本の部異動"/>
      <sheetName val="連結BS(資産の部)"/>
      <sheetName val="連結BS(負債・資本の部)"/>
      <sheetName val="連結PL(営業損益)"/>
      <sheetName val="連結PL(営業外損益)・剰余金"/>
      <sheetName val="関係会社間取引"/>
      <sheetName val="ｷｬｯｼｭﾌﾛｰ (外貨建)"/>
      <sheetName val="ｷｬｯｼｭﾌﾛｰ"/>
      <sheetName val="会社設定"/>
      <sheetName val="勘定設定"/>
      <sheetName val="TB.tb"/>
      <sheetName val="Module2"/>
      <sheetName val="Module3"/>
      <sheetName val="Module4"/>
      <sheetName val="Module1"/>
      <sheetName val="MstCU"/>
      <sheetName val="Dating"/>
      <sheetName val="Menu"/>
      <sheetName val="ｷｬｯｼｭﾌﾛｰ_(外貨建)2"/>
      <sheetName val="TB_tb2"/>
      <sheetName val="ｷｬｯｼｭﾌﾛｰ_(外貨建)"/>
      <sheetName val="TB_tb"/>
      <sheetName val="ｷｬｯｼｭﾌﾛｰ_(外貨建)1"/>
      <sheetName val="TB_tb1"/>
      <sheetName val="ｷｬｯｼｭﾌﾛｰ_(外貨建)3"/>
      <sheetName val="TB_tb3"/>
      <sheetName val="ｷｬｯｼｭﾌﾛｰ_(外貨建)4"/>
      <sheetName val="TB_tb4"/>
      <sheetName val="ｷｬｯｼｭﾌﾛｰ_(外貨建)5"/>
      <sheetName val="TB_tb5"/>
      <sheetName val="ｷｬｯｼｭﾌﾛｰ_(外貨建)9"/>
      <sheetName val="TB_tb9"/>
      <sheetName val="ｷｬｯｼｭﾌﾛｰ_(外貨建)6"/>
      <sheetName val="TB_tb6"/>
      <sheetName val="ｷｬｯｼｭﾌﾛｰ_(外貨建)7"/>
      <sheetName val="TB_tb7"/>
      <sheetName val="ｷｬｯｼｭﾌﾛｰ_(外貨建)8"/>
      <sheetName val="TB_tb8"/>
      <sheetName val="ｷｬｯｼｭﾌﾛｰ_(外貨建)10"/>
      <sheetName val="TB_tb10"/>
      <sheetName val="ｷｬｯｼｭﾌﾛｰ_(外貨建)11"/>
      <sheetName val="TB_tb11"/>
      <sheetName val="ｷｬｯｼｭﾌﾛｰ_(外貨建)12"/>
      <sheetName val="TB_tb12"/>
      <sheetName val="ｷｬｯｼｭﾌﾛｰ_(外貨建)14"/>
      <sheetName val="TB_tb14"/>
      <sheetName val="ｷｬｯｼｭﾌﾛｰ_(外貨建)13"/>
      <sheetName val="TB_tb13"/>
    </sheetNames>
    <sheetDataSet>
      <sheetData sheetId="0"/>
      <sheetData sheetId="1">
        <row r="1">
          <cell r="A1" t="str">
            <v>勘定設定一覧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>
        <row r="1">
          <cell r="A1" t="str">
            <v>勘定設定一覧</v>
          </cell>
        </row>
        <row r="2">
          <cell r="A2" t="str">
            <v>コード</v>
          </cell>
          <cell r="B2" t="str">
            <v>名称</v>
          </cell>
        </row>
        <row r="3">
          <cell r="A3">
            <v>10</v>
          </cell>
          <cell r="B3" t="str">
            <v>定期預金・積金</v>
          </cell>
          <cell r="C3" t="str">
            <v>0010</v>
          </cell>
        </row>
        <row r="4">
          <cell r="A4">
            <v>20</v>
          </cell>
          <cell r="B4" t="str">
            <v>現金及びその他の預金</v>
          </cell>
          <cell r="C4" t="str">
            <v>0020</v>
          </cell>
        </row>
        <row r="5">
          <cell r="A5">
            <v>200</v>
          </cell>
          <cell r="B5" t="str">
            <v>現金及び預金計</v>
          </cell>
          <cell r="C5" t="str">
            <v>0200</v>
          </cell>
        </row>
        <row r="6">
          <cell r="A6">
            <v>310</v>
          </cell>
          <cell r="B6" t="str">
            <v>受取手形</v>
          </cell>
          <cell r="C6" t="str">
            <v>0310</v>
          </cell>
        </row>
        <row r="7">
          <cell r="A7">
            <v>311</v>
          </cell>
          <cell r="B7" t="str">
            <v>受手-連結会社</v>
          </cell>
          <cell r="C7" t="str">
            <v>0311</v>
          </cell>
        </row>
        <row r="8">
          <cell r="A8">
            <v>312</v>
          </cell>
          <cell r="B8" t="str">
            <v>受手-非連子・関連会社</v>
          </cell>
          <cell r="C8" t="str">
            <v>0312</v>
          </cell>
        </row>
        <row r="9">
          <cell r="A9">
            <v>313</v>
          </cell>
          <cell r="B9" t="str">
            <v>受手-その他</v>
          </cell>
          <cell r="C9" t="str">
            <v>0313</v>
          </cell>
        </row>
        <row r="10">
          <cell r="A10">
            <v>330</v>
          </cell>
          <cell r="B10" t="str">
            <v>売掛金</v>
          </cell>
          <cell r="C10" t="str">
            <v>0330</v>
          </cell>
        </row>
        <row r="11">
          <cell r="A11">
            <v>331</v>
          </cell>
          <cell r="B11" t="str">
            <v>売掛金-連結会社</v>
          </cell>
          <cell r="C11" t="str">
            <v>0331</v>
          </cell>
        </row>
        <row r="12">
          <cell r="A12">
            <v>332</v>
          </cell>
          <cell r="B12" t="str">
            <v>売掛金-非連子・関連会社</v>
          </cell>
          <cell r="C12" t="str">
            <v>0332</v>
          </cell>
        </row>
        <row r="13">
          <cell r="A13">
            <v>333</v>
          </cell>
          <cell r="B13" t="str">
            <v>売掛金-その他</v>
          </cell>
          <cell r="C13" t="str">
            <v>0333</v>
          </cell>
        </row>
        <row r="14">
          <cell r="A14">
            <v>350</v>
          </cell>
          <cell r="B14" t="str">
            <v>有価証券</v>
          </cell>
          <cell r="C14" t="str">
            <v>0350</v>
          </cell>
        </row>
        <row r="15">
          <cell r="A15">
            <v>351</v>
          </cell>
          <cell r="B15" t="str">
            <v>有価証券-自己株式</v>
          </cell>
          <cell r="C15" t="str">
            <v>0351</v>
          </cell>
        </row>
        <row r="16">
          <cell r="A16">
            <v>352</v>
          </cell>
          <cell r="B16" t="str">
            <v>有価証券-その他</v>
          </cell>
          <cell r="C16" t="str">
            <v>0352</v>
          </cell>
        </row>
        <row r="17">
          <cell r="A17">
            <v>360</v>
          </cell>
          <cell r="B17" t="str">
            <v>商品</v>
          </cell>
          <cell r="C17" t="str">
            <v>0360</v>
          </cell>
        </row>
        <row r="18">
          <cell r="A18">
            <v>370</v>
          </cell>
          <cell r="B18" t="str">
            <v>貯蔵品</v>
          </cell>
          <cell r="C18" t="str">
            <v>0370</v>
          </cell>
        </row>
        <row r="19">
          <cell r="A19">
            <v>380</v>
          </cell>
          <cell r="B19" t="str">
            <v>前渡金</v>
          </cell>
          <cell r="C19" t="str">
            <v>0380</v>
          </cell>
        </row>
        <row r="20">
          <cell r="A20">
            <v>381</v>
          </cell>
          <cell r="B20" t="str">
            <v>前渡金-連結会社</v>
          </cell>
          <cell r="C20" t="str">
            <v>0381</v>
          </cell>
        </row>
        <row r="21">
          <cell r="A21">
            <v>382</v>
          </cell>
          <cell r="B21" t="str">
            <v>前渡金-非連子・関連会社</v>
          </cell>
          <cell r="C21" t="str">
            <v>0382</v>
          </cell>
        </row>
        <row r="22">
          <cell r="A22">
            <v>383</v>
          </cell>
          <cell r="B22" t="str">
            <v>前渡金-その他</v>
          </cell>
          <cell r="C22" t="str">
            <v>0383</v>
          </cell>
        </row>
        <row r="23">
          <cell r="A23">
            <v>400</v>
          </cell>
          <cell r="B23" t="str">
            <v>前払費用</v>
          </cell>
          <cell r="C23" t="str">
            <v>0400</v>
          </cell>
        </row>
        <row r="24">
          <cell r="A24">
            <v>401</v>
          </cell>
          <cell r="B24" t="str">
            <v>前払費用-連結会社</v>
          </cell>
          <cell r="C24" t="str">
            <v>0401</v>
          </cell>
        </row>
        <row r="25">
          <cell r="A25">
            <v>402</v>
          </cell>
          <cell r="B25" t="str">
            <v>前払費用-非連子・関連会社</v>
          </cell>
          <cell r="C25" t="str">
            <v>0402</v>
          </cell>
        </row>
        <row r="26">
          <cell r="A26">
            <v>403</v>
          </cell>
          <cell r="B26" t="str">
            <v>前払費用-その他</v>
          </cell>
          <cell r="C26" t="str">
            <v>0403</v>
          </cell>
        </row>
        <row r="27">
          <cell r="A27">
            <v>410</v>
          </cell>
          <cell r="B27" t="str">
            <v>未収収益</v>
          </cell>
          <cell r="C27" t="str">
            <v>0410</v>
          </cell>
        </row>
        <row r="28">
          <cell r="A28">
            <v>411</v>
          </cell>
          <cell r="B28" t="str">
            <v>未収収益-連結会社</v>
          </cell>
          <cell r="C28" t="str">
            <v>0411</v>
          </cell>
        </row>
        <row r="29">
          <cell r="A29">
            <v>412</v>
          </cell>
          <cell r="B29" t="str">
            <v>未収収益-非連子・関連会社</v>
          </cell>
          <cell r="C29" t="str">
            <v>0412</v>
          </cell>
        </row>
        <row r="30">
          <cell r="A30">
            <v>413</v>
          </cell>
          <cell r="B30" t="str">
            <v>未収収益-その他</v>
          </cell>
          <cell r="C30" t="str">
            <v>0413</v>
          </cell>
        </row>
        <row r="31">
          <cell r="A31">
            <v>430</v>
          </cell>
          <cell r="B31" t="str">
            <v>短期貸付金</v>
          </cell>
          <cell r="C31" t="str">
            <v>0430</v>
          </cell>
        </row>
        <row r="32">
          <cell r="A32">
            <v>431</v>
          </cell>
          <cell r="B32" t="str">
            <v>短期貸付金-連結会社</v>
          </cell>
          <cell r="C32" t="str">
            <v>0431</v>
          </cell>
        </row>
        <row r="33">
          <cell r="A33">
            <v>432</v>
          </cell>
          <cell r="B33" t="str">
            <v>短期貸付金-非連子・関連会社</v>
          </cell>
          <cell r="C33" t="str">
            <v>0432</v>
          </cell>
        </row>
        <row r="34">
          <cell r="A34">
            <v>433</v>
          </cell>
          <cell r="B34" t="str">
            <v>短期貸付金-その他</v>
          </cell>
          <cell r="C34" t="str">
            <v>0433</v>
          </cell>
        </row>
        <row r="35">
          <cell r="A35">
            <v>450</v>
          </cell>
          <cell r="B35" t="str">
            <v>未収入金</v>
          </cell>
          <cell r="C35" t="str">
            <v>0450</v>
          </cell>
        </row>
        <row r="36">
          <cell r="A36">
            <v>451</v>
          </cell>
          <cell r="B36" t="str">
            <v>未収入金-連結会社</v>
          </cell>
          <cell r="C36" t="str">
            <v>0451</v>
          </cell>
        </row>
        <row r="37">
          <cell r="A37">
            <v>452</v>
          </cell>
          <cell r="B37" t="str">
            <v>未収入金-非連子・関連会社</v>
          </cell>
          <cell r="C37" t="str">
            <v>0452</v>
          </cell>
        </row>
        <row r="38">
          <cell r="A38">
            <v>453</v>
          </cell>
          <cell r="B38" t="str">
            <v>未収入金-その他</v>
          </cell>
          <cell r="C38" t="str">
            <v>0453</v>
          </cell>
        </row>
        <row r="39">
          <cell r="A39">
            <v>460</v>
          </cell>
          <cell r="B39" t="str">
            <v>未収消費税</v>
          </cell>
          <cell r="C39" t="str">
            <v>0460</v>
          </cell>
        </row>
        <row r="40">
          <cell r="A40">
            <v>470</v>
          </cell>
          <cell r="B40" t="str">
            <v>立替金</v>
          </cell>
          <cell r="C40" t="str">
            <v>0470</v>
          </cell>
        </row>
        <row r="41">
          <cell r="A41">
            <v>471</v>
          </cell>
          <cell r="B41" t="str">
            <v>立替金-連結会社</v>
          </cell>
          <cell r="C41" t="str">
            <v>0471</v>
          </cell>
        </row>
        <row r="42">
          <cell r="A42">
            <v>472</v>
          </cell>
          <cell r="B42" t="str">
            <v>立替金-非連子・関連会社</v>
          </cell>
          <cell r="C42" t="str">
            <v>0472</v>
          </cell>
        </row>
        <row r="43">
          <cell r="A43">
            <v>473</v>
          </cell>
          <cell r="B43" t="str">
            <v>立替金-その他</v>
          </cell>
          <cell r="C43" t="str">
            <v>0473</v>
          </cell>
        </row>
        <row r="44">
          <cell r="A44">
            <v>490</v>
          </cell>
          <cell r="B44" t="str">
            <v>仮払金</v>
          </cell>
          <cell r="C44" t="str">
            <v>0490</v>
          </cell>
        </row>
        <row r="45">
          <cell r="A45">
            <v>491</v>
          </cell>
          <cell r="B45" t="str">
            <v>仮払金-連結会社</v>
          </cell>
          <cell r="C45" t="str">
            <v>0491</v>
          </cell>
        </row>
        <row r="46">
          <cell r="A46">
            <v>492</v>
          </cell>
          <cell r="B46" t="str">
            <v>仮払金-非連子・関連会社</v>
          </cell>
          <cell r="C46" t="str">
            <v>0492</v>
          </cell>
        </row>
        <row r="47">
          <cell r="A47">
            <v>493</v>
          </cell>
          <cell r="B47" t="str">
            <v>仮払金-その他</v>
          </cell>
          <cell r="C47" t="str">
            <v>0493</v>
          </cell>
        </row>
        <row r="48">
          <cell r="A48">
            <v>500</v>
          </cell>
          <cell r="B48" t="str">
            <v>仮払消費税</v>
          </cell>
          <cell r="C48" t="str">
            <v>0500</v>
          </cell>
        </row>
        <row r="49">
          <cell r="A49">
            <v>510</v>
          </cell>
          <cell r="B49" t="str">
            <v>1年内返済長期貸付金</v>
          </cell>
          <cell r="C49" t="str">
            <v>0510</v>
          </cell>
        </row>
        <row r="50">
          <cell r="A50">
            <v>511</v>
          </cell>
          <cell r="B50" t="str">
            <v>1年内長期貸付金-連結会社</v>
          </cell>
          <cell r="C50" t="str">
            <v>0511</v>
          </cell>
        </row>
        <row r="51">
          <cell r="A51">
            <v>512</v>
          </cell>
          <cell r="B51" t="str">
            <v>1年内長期貸付金-非連子・関連</v>
          </cell>
          <cell r="C51" t="str">
            <v>0512</v>
          </cell>
        </row>
        <row r="52">
          <cell r="A52">
            <v>513</v>
          </cell>
          <cell r="B52" t="str">
            <v>1年内長期貸付金-その他</v>
          </cell>
          <cell r="C52" t="str">
            <v>0513</v>
          </cell>
        </row>
        <row r="53">
          <cell r="A53">
            <v>530</v>
          </cell>
          <cell r="B53" t="str">
            <v>1年内返済差入保証金</v>
          </cell>
          <cell r="C53" t="str">
            <v>0530</v>
          </cell>
        </row>
        <row r="54">
          <cell r="A54">
            <v>531</v>
          </cell>
          <cell r="B54" t="str">
            <v>1年内差入保証金-連結会社</v>
          </cell>
          <cell r="C54" t="str">
            <v>0531</v>
          </cell>
        </row>
        <row r="55">
          <cell r="A55">
            <v>532</v>
          </cell>
          <cell r="B55" t="str">
            <v>1年内差入保証金-非連子・関連</v>
          </cell>
          <cell r="C55" t="str">
            <v>0532</v>
          </cell>
        </row>
        <row r="56">
          <cell r="A56">
            <v>533</v>
          </cell>
          <cell r="B56" t="str">
            <v>1年内差入保証金-その他</v>
          </cell>
          <cell r="C56" t="str">
            <v>0533</v>
          </cell>
        </row>
        <row r="57">
          <cell r="A57">
            <v>540</v>
          </cell>
          <cell r="B57" t="str">
            <v>繰延税金(短期)</v>
          </cell>
          <cell r="C57" t="str">
            <v>0540</v>
          </cell>
        </row>
        <row r="58">
          <cell r="A58">
            <v>550</v>
          </cell>
          <cell r="B58" t="str">
            <v>貸倒引当金(▲)</v>
          </cell>
          <cell r="C58" t="str">
            <v>0550</v>
          </cell>
        </row>
        <row r="59">
          <cell r="A59">
            <v>600</v>
          </cell>
          <cell r="B59" t="str">
            <v>流動資産合計</v>
          </cell>
          <cell r="C59" t="str">
            <v>0600</v>
          </cell>
        </row>
        <row r="60">
          <cell r="A60">
            <v>700</v>
          </cell>
          <cell r="B60" t="str">
            <v>建物（期首）</v>
          </cell>
          <cell r="C60" t="str">
            <v>0700</v>
          </cell>
        </row>
        <row r="61">
          <cell r="A61">
            <v>701</v>
          </cell>
          <cell r="B61" t="str">
            <v>建物（増加）</v>
          </cell>
          <cell r="C61" t="str">
            <v>0701</v>
          </cell>
        </row>
        <row r="62">
          <cell r="A62">
            <v>702</v>
          </cell>
          <cell r="B62" t="str">
            <v>建物（減少）</v>
          </cell>
          <cell r="C62" t="str">
            <v>0702</v>
          </cell>
        </row>
        <row r="63">
          <cell r="A63">
            <v>703</v>
          </cell>
          <cell r="B63" t="str">
            <v>建物（期末）</v>
          </cell>
          <cell r="C63" t="str">
            <v>0703</v>
          </cell>
        </row>
        <row r="64">
          <cell r="A64">
            <v>710</v>
          </cell>
          <cell r="B64" t="str">
            <v>建物－償却累計（期首）(▲)</v>
          </cell>
          <cell r="C64" t="str">
            <v>0710</v>
          </cell>
        </row>
        <row r="65">
          <cell r="A65">
            <v>711</v>
          </cell>
          <cell r="B65" t="str">
            <v>建物－償却累計（増加）(▲)</v>
          </cell>
          <cell r="C65" t="str">
            <v>0711</v>
          </cell>
        </row>
        <row r="66">
          <cell r="A66">
            <v>712</v>
          </cell>
          <cell r="B66" t="str">
            <v>建物－償却累計（減少）(▲)</v>
          </cell>
          <cell r="C66" t="str">
            <v>0712</v>
          </cell>
        </row>
        <row r="67">
          <cell r="A67">
            <v>713</v>
          </cell>
          <cell r="B67" t="str">
            <v>建物－償却累計（期末）(▲)</v>
          </cell>
          <cell r="C67" t="str">
            <v>0713</v>
          </cell>
        </row>
        <row r="68">
          <cell r="A68">
            <v>720</v>
          </cell>
          <cell r="B68" t="str">
            <v>建物付属設備 (期首)</v>
          </cell>
          <cell r="C68" t="str">
            <v>0720</v>
          </cell>
        </row>
        <row r="69">
          <cell r="A69">
            <v>721</v>
          </cell>
          <cell r="B69" t="str">
            <v>建物付属設備 (増加)</v>
          </cell>
          <cell r="C69" t="str">
            <v>0721</v>
          </cell>
        </row>
        <row r="70">
          <cell r="A70">
            <v>722</v>
          </cell>
          <cell r="B70" t="str">
            <v>建物付属設備 (減少)</v>
          </cell>
          <cell r="C70" t="str">
            <v>0722</v>
          </cell>
        </row>
        <row r="71">
          <cell r="A71">
            <v>723</v>
          </cell>
          <cell r="B71" t="str">
            <v>建物付属設備 (期末)</v>
          </cell>
          <cell r="C71" t="str">
            <v>0723</v>
          </cell>
        </row>
        <row r="72">
          <cell r="A72">
            <v>730</v>
          </cell>
          <cell r="B72" t="str">
            <v>建付－償却累計 (期首)(▲)</v>
          </cell>
          <cell r="C72" t="str">
            <v>0730</v>
          </cell>
        </row>
        <row r="73">
          <cell r="A73">
            <v>731</v>
          </cell>
          <cell r="B73" t="str">
            <v>建付－償却累計 (増加)(▲)</v>
          </cell>
          <cell r="C73" t="str">
            <v>0731</v>
          </cell>
        </row>
        <row r="74">
          <cell r="A74">
            <v>732</v>
          </cell>
          <cell r="B74" t="str">
            <v>建付－償却累計 (減少)(▲)</v>
          </cell>
          <cell r="C74" t="str">
            <v>0732</v>
          </cell>
        </row>
        <row r="75">
          <cell r="A75">
            <v>733</v>
          </cell>
          <cell r="B75" t="str">
            <v>建付－償却累計 (期末)(▲)</v>
          </cell>
          <cell r="C75" t="str">
            <v>0733</v>
          </cell>
        </row>
        <row r="76">
          <cell r="A76">
            <v>740</v>
          </cell>
          <cell r="B76" t="str">
            <v>構築物 (期首)</v>
          </cell>
          <cell r="C76" t="str">
            <v>0740</v>
          </cell>
        </row>
        <row r="77">
          <cell r="A77">
            <v>741</v>
          </cell>
          <cell r="B77" t="str">
            <v>構築物 (増加)</v>
          </cell>
          <cell r="C77" t="str">
            <v>0741</v>
          </cell>
        </row>
        <row r="78">
          <cell r="A78">
            <v>742</v>
          </cell>
          <cell r="B78" t="str">
            <v>構築物 (減少)</v>
          </cell>
          <cell r="C78" t="str">
            <v>0742</v>
          </cell>
        </row>
        <row r="79">
          <cell r="A79">
            <v>743</v>
          </cell>
          <cell r="B79" t="str">
            <v>構築物 (期末)</v>
          </cell>
          <cell r="C79" t="str">
            <v>0743</v>
          </cell>
        </row>
        <row r="80">
          <cell r="A80">
            <v>750</v>
          </cell>
          <cell r="B80" t="str">
            <v>構築物－償却累計 (期首)(▲)</v>
          </cell>
          <cell r="C80" t="str">
            <v>0750</v>
          </cell>
        </row>
        <row r="81">
          <cell r="A81">
            <v>751</v>
          </cell>
          <cell r="B81" t="str">
            <v>構築物－償却累計 (増加)(▲)</v>
          </cell>
          <cell r="C81" t="str">
            <v>0751</v>
          </cell>
        </row>
        <row r="82">
          <cell r="A82">
            <v>752</v>
          </cell>
          <cell r="B82" t="str">
            <v>構築物－償却累計 (減少)(▲)</v>
          </cell>
          <cell r="C82" t="str">
            <v>0752</v>
          </cell>
        </row>
        <row r="83">
          <cell r="A83">
            <v>753</v>
          </cell>
          <cell r="B83" t="str">
            <v>構築物－償却累計 (期末)(▲)</v>
          </cell>
          <cell r="C83" t="str">
            <v>0753</v>
          </cell>
        </row>
        <row r="84">
          <cell r="A84">
            <v>770</v>
          </cell>
          <cell r="B84" t="str">
            <v>機械及び装置（期首）</v>
          </cell>
          <cell r="C84" t="str">
            <v>0770</v>
          </cell>
        </row>
        <row r="85">
          <cell r="A85">
            <v>771</v>
          </cell>
          <cell r="B85" t="str">
            <v>機械及び装置（増加）</v>
          </cell>
          <cell r="C85" t="str">
            <v>0771</v>
          </cell>
        </row>
        <row r="86">
          <cell r="A86">
            <v>772</v>
          </cell>
          <cell r="B86" t="str">
            <v>機械及び装置（減少）</v>
          </cell>
          <cell r="C86" t="str">
            <v>0772</v>
          </cell>
        </row>
        <row r="87">
          <cell r="A87">
            <v>773</v>
          </cell>
          <cell r="B87" t="str">
            <v>機械及び装置（期末）</v>
          </cell>
          <cell r="C87" t="str">
            <v>0773</v>
          </cell>
        </row>
        <row r="88">
          <cell r="A88">
            <v>780</v>
          </cell>
          <cell r="B88" t="str">
            <v>機械－償却累計（期首）(▲)</v>
          </cell>
          <cell r="C88" t="str">
            <v>0780</v>
          </cell>
        </row>
        <row r="89">
          <cell r="A89">
            <v>781</v>
          </cell>
          <cell r="B89" t="str">
            <v>機械－償却累計（増加）(▲)</v>
          </cell>
          <cell r="C89" t="str">
            <v>0781</v>
          </cell>
        </row>
        <row r="90">
          <cell r="A90">
            <v>782</v>
          </cell>
          <cell r="B90" t="str">
            <v>機械－償却累計（減少）(▲)</v>
          </cell>
          <cell r="C90" t="str">
            <v>0782</v>
          </cell>
        </row>
        <row r="91">
          <cell r="A91">
            <v>783</v>
          </cell>
          <cell r="B91" t="str">
            <v>機械－償却累計（期末）(▲)</v>
          </cell>
          <cell r="C91" t="str">
            <v>0783</v>
          </cell>
        </row>
        <row r="92">
          <cell r="A92">
            <v>800</v>
          </cell>
          <cell r="B92" t="str">
            <v>車両及び運搬具 (期首)</v>
          </cell>
          <cell r="C92" t="str">
            <v>0800</v>
          </cell>
        </row>
        <row r="93">
          <cell r="A93">
            <v>801</v>
          </cell>
          <cell r="B93" t="str">
            <v>車両及び運搬具 (増加)</v>
          </cell>
          <cell r="C93" t="str">
            <v>0801</v>
          </cell>
        </row>
        <row r="94">
          <cell r="A94">
            <v>802</v>
          </cell>
          <cell r="B94" t="str">
            <v>車両及び運搬具 (減少)</v>
          </cell>
          <cell r="C94" t="str">
            <v>0802</v>
          </cell>
        </row>
        <row r="95">
          <cell r="A95">
            <v>803</v>
          </cell>
          <cell r="B95" t="str">
            <v>車両及び運搬具 (期末)</v>
          </cell>
          <cell r="C95" t="str">
            <v>0803</v>
          </cell>
        </row>
        <row r="96">
          <cell r="A96">
            <v>810</v>
          </cell>
          <cell r="B96" t="str">
            <v>車両－償却累計 (期首)(▲)</v>
          </cell>
          <cell r="C96" t="str">
            <v>0810</v>
          </cell>
        </row>
        <row r="97">
          <cell r="A97">
            <v>811</v>
          </cell>
          <cell r="B97" t="str">
            <v>車両－償却累計 (増加)(▲)</v>
          </cell>
          <cell r="C97" t="str">
            <v>0811</v>
          </cell>
        </row>
        <row r="98">
          <cell r="A98">
            <v>812</v>
          </cell>
          <cell r="B98" t="str">
            <v>車両－償却累計 (減少)(▲)</v>
          </cell>
          <cell r="C98" t="str">
            <v>0812</v>
          </cell>
        </row>
        <row r="99">
          <cell r="A99">
            <v>813</v>
          </cell>
          <cell r="B99" t="str">
            <v>車両－償却累計 (期末)(▲)</v>
          </cell>
          <cell r="C99" t="str">
            <v>0813</v>
          </cell>
        </row>
        <row r="100">
          <cell r="A100">
            <v>830</v>
          </cell>
          <cell r="B100" t="str">
            <v>器具備品 (期首)</v>
          </cell>
          <cell r="C100" t="str">
            <v>0830</v>
          </cell>
        </row>
        <row r="101">
          <cell r="A101">
            <v>831</v>
          </cell>
          <cell r="B101" t="str">
            <v>器具備品 (増加)</v>
          </cell>
          <cell r="C101" t="str">
            <v>0831</v>
          </cell>
        </row>
        <row r="102">
          <cell r="A102">
            <v>832</v>
          </cell>
          <cell r="B102" t="str">
            <v>器具備品 (減少)</v>
          </cell>
          <cell r="C102" t="str">
            <v>0832</v>
          </cell>
        </row>
        <row r="103">
          <cell r="A103">
            <v>833</v>
          </cell>
          <cell r="B103" t="str">
            <v>器具備品 (期末)</v>
          </cell>
          <cell r="C103" t="str">
            <v>0833</v>
          </cell>
        </row>
        <row r="104">
          <cell r="A104">
            <v>840</v>
          </cell>
          <cell r="B104" t="str">
            <v>器具－償却累計 (期首)(▲)</v>
          </cell>
          <cell r="C104" t="str">
            <v>0840</v>
          </cell>
        </row>
        <row r="105">
          <cell r="A105">
            <v>841</v>
          </cell>
          <cell r="B105" t="str">
            <v>器具－償却累計 (増加)(▲)</v>
          </cell>
          <cell r="C105" t="str">
            <v>0841</v>
          </cell>
        </row>
        <row r="106">
          <cell r="A106">
            <v>842</v>
          </cell>
          <cell r="B106" t="str">
            <v>器具－償却累計 (減少)(▲)</v>
          </cell>
          <cell r="C106" t="str">
            <v>0842</v>
          </cell>
        </row>
        <row r="107">
          <cell r="A107">
            <v>843</v>
          </cell>
          <cell r="B107" t="str">
            <v>器具－償却累計 (期末)(▲)</v>
          </cell>
          <cell r="C107" t="str">
            <v>0843</v>
          </cell>
        </row>
        <row r="108">
          <cell r="A108">
            <v>860</v>
          </cell>
          <cell r="B108" t="str">
            <v>土地（期首）</v>
          </cell>
          <cell r="C108" t="str">
            <v>0860</v>
          </cell>
        </row>
        <row r="109">
          <cell r="A109">
            <v>861</v>
          </cell>
          <cell r="B109" t="str">
            <v>土地（増加）</v>
          </cell>
          <cell r="C109" t="str">
            <v>0861</v>
          </cell>
        </row>
        <row r="110">
          <cell r="A110">
            <v>862</v>
          </cell>
          <cell r="B110" t="str">
            <v>土地（減少）</v>
          </cell>
          <cell r="C110" t="str">
            <v>0862</v>
          </cell>
        </row>
        <row r="111">
          <cell r="A111">
            <v>863</v>
          </cell>
          <cell r="B111" t="str">
            <v>土地（期末）</v>
          </cell>
          <cell r="C111" t="str">
            <v>0863</v>
          </cell>
        </row>
        <row r="112">
          <cell r="A112">
            <v>870</v>
          </cell>
          <cell r="B112" t="str">
            <v>建設仮勘定 (期首)</v>
          </cell>
          <cell r="C112" t="str">
            <v>0870</v>
          </cell>
        </row>
        <row r="113">
          <cell r="A113">
            <v>871</v>
          </cell>
          <cell r="B113" t="str">
            <v>建設仮勘定 (増加)</v>
          </cell>
          <cell r="C113" t="str">
            <v>0871</v>
          </cell>
        </row>
        <row r="114">
          <cell r="A114">
            <v>872</v>
          </cell>
          <cell r="B114" t="str">
            <v>建設仮勘定 (減少)</v>
          </cell>
          <cell r="C114" t="str">
            <v>0872</v>
          </cell>
        </row>
        <row r="115">
          <cell r="A115">
            <v>873</v>
          </cell>
          <cell r="B115" t="str">
            <v>建設仮勘定 (期末)</v>
          </cell>
          <cell r="C115" t="str">
            <v>0873</v>
          </cell>
        </row>
        <row r="116">
          <cell r="A116">
            <v>900</v>
          </cell>
          <cell r="B116" t="str">
            <v>有形固定資産合計</v>
          </cell>
          <cell r="C116" t="str">
            <v>0900</v>
          </cell>
        </row>
        <row r="117">
          <cell r="A117">
            <v>1010</v>
          </cell>
          <cell r="B117" t="str">
            <v>営業権</v>
          </cell>
          <cell r="C117" t="str">
            <v>1010</v>
          </cell>
        </row>
        <row r="118">
          <cell r="A118">
            <v>1020</v>
          </cell>
          <cell r="B118" t="str">
            <v>商標権</v>
          </cell>
          <cell r="C118" t="str">
            <v>1020</v>
          </cell>
        </row>
        <row r="119">
          <cell r="A119">
            <v>1030</v>
          </cell>
          <cell r="B119" t="str">
            <v>借地権</v>
          </cell>
          <cell r="C119" t="str">
            <v>1030</v>
          </cell>
        </row>
        <row r="120">
          <cell r="A120">
            <v>1040</v>
          </cell>
          <cell r="B120" t="str">
            <v>無体財産権</v>
          </cell>
          <cell r="C120" t="str">
            <v>1040</v>
          </cell>
        </row>
        <row r="121">
          <cell r="A121">
            <v>1070</v>
          </cell>
          <cell r="B121" t="str">
            <v>借家権</v>
          </cell>
          <cell r="C121" t="str">
            <v>1070</v>
          </cell>
        </row>
        <row r="122">
          <cell r="A122">
            <v>1080</v>
          </cell>
          <cell r="B122" t="str">
            <v>電話加入権</v>
          </cell>
          <cell r="C122" t="str">
            <v>1080</v>
          </cell>
        </row>
        <row r="123">
          <cell r="A123">
            <v>1090</v>
          </cell>
          <cell r="B123" t="str">
            <v>施設利用権</v>
          </cell>
          <cell r="C123" t="str">
            <v>1090</v>
          </cell>
        </row>
        <row r="124">
          <cell r="A124">
            <v>1200</v>
          </cell>
          <cell r="B124" t="str">
            <v>無形固定資産合計</v>
          </cell>
          <cell r="C124" t="str">
            <v>1200</v>
          </cell>
        </row>
        <row r="125">
          <cell r="A125">
            <v>1310</v>
          </cell>
          <cell r="B125" t="str">
            <v>投資有価証券</v>
          </cell>
          <cell r="C125" t="str">
            <v>1310</v>
          </cell>
        </row>
        <row r="126">
          <cell r="A126">
            <v>1311</v>
          </cell>
          <cell r="B126" t="str">
            <v>投資有価証券-連結会社</v>
          </cell>
          <cell r="C126" t="str">
            <v>1311</v>
          </cell>
        </row>
        <row r="127">
          <cell r="A127">
            <v>1312</v>
          </cell>
          <cell r="B127" t="str">
            <v>投資有価証券-非連子・関連会</v>
          </cell>
          <cell r="C127" t="str">
            <v>1312</v>
          </cell>
        </row>
        <row r="128">
          <cell r="A128">
            <v>1313</v>
          </cell>
          <cell r="B128" t="str">
            <v>投資有価証券-その他</v>
          </cell>
          <cell r="C128" t="str">
            <v>1313</v>
          </cell>
        </row>
        <row r="129">
          <cell r="A129">
            <v>1330</v>
          </cell>
          <cell r="B129" t="str">
            <v>出資金</v>
          </cell>
          <cell r="C129" t="str">
            <v>1330</v>
          </cell>
        </row>
        <row r="130">
          <cell r="A130">
            <v>1331</v>
          </cell>
          <cell r="B130" t="str">
            <v>出資金-連結会社</v>
          </cell>
          <cell r="C130" t="str">
            <v>1331</v>
          </cell>
        </row>
        <row r="131">
          <cell r="A131">
            <v>1332</v>
          </cell>
          <cell r="B131" t="str">
            <v>出資金-非連子・関連会社</v>
          </cell>
          <cell r="C131" t="str">
            <v>1332</v>
          </cell>
        </row>
        <row r="132">
          <cell r="A132">
            <v>1333</v>
          </cell>
          <cell r="B132" t="str">
            <v>出資金-その他</v>
          </cell>
          <cell r="C132" t="str">
            <v>1333</v>
          </cell>
        </row>
        <row r="133">
          <cell r="A133">
            <v>1350</v>
          </cell>
          <cell r="B133" t="str">
            <v>長期貸付金</v>
          </cell>
          <cell r="C133" t="str">
            <v>1350</v>
          </cell>
        </row>
        <row r="134">
          <cell r="A134">
            <v>1351</v>
          </cell>
          <cell r="B134" t="str">
            <v>長期貸付金-連結会社</v>
          </cell>
          <cell r="C134" t="str">
            <v>1351</v>
          </cell>
        </row>
        <row r="135">
          <cell r="A135">
            <v>1352</v>
          </cell>
          <cell r="B135" t="str">
            <v>長期貸付金-非連子・関連会社</v>
          </cell>
          <cell r="C135" t="str">
            <v>1352</v>
          </cell>
        </row>
        <row r="136">
          <cell r="A136">
            <v>1353</v>
          </cell>
          <cell r="B136" t="str">
            <v>長期貸付金-その他</v>
          </cell>
          <cell r="C136" t="str">
            <v>1353</v>
          </cell>
        </row>
        <row r="137">
          <cell r="A137">
            <v>1360</v>
          </cell>
          <cell r="B137" t="str">
            <v>株主・従業員・長期貸付金</v>
          </cell>
          <cell r="C137" t="str">
            <v>1360</v>
          </cell>
        </row>
        <row r="138">
          <cell r="A138">
            <v>1380</v>
          </cell>
          <cell r="B138" t="str">
            <v>長期前払費用</v>
          </cell>
          <cell r="C138" t="str">
            <v>1380</v>
          </cell>
        </row>
        <row r="139">
          <cell r="A139">
            <v>1381</v>
          </cell>
          <cell r="B139" t="str">
            <v>長期前払費用-連結会社</v>
          </cell>
          <cell r="C139" t="str">
            <v>1381</v>
          </cell>
        </row>
        <row r="140">
          <cell r="A140">
            <v>1382</v>
          </cell>
          <cell r="B140" t="str">
            <v>長期前払費用-非連子・関連会</v>
          </cell>
          <cell r="C140" t="str">
            <v>1382</v>
          </cell>
        </row>
        <row r="141">
          <cell r="A141">
            <v>1383</v>
          </cell>
          <cell r="B141" t="str">
            <v>長期前払費用-その他</v>
          </cell>
          <cell r="C141" t="str">
            <v>1383</v>
          </cell>
        </row>
        <row r="142">
          <cell r="A142">
            <v>1390</v>
          </cell>
          <cell r="B142" t="str">
            <v>差入保証金</v>
          </cell>
          <cell r="C142" t="str">
            <v>1390</v>
          </cell>
        </row>
        <row r="143">
          <cell r="A143">
            <v>1391</v>
          </cell>
          <cell r="B143" t="str">
            <v>差入保証金-連結会社</v>
          </cell>
          <cell r="C143" t="str">
            <v>1391</v>
          </cell>
        </row>
        <row r="144">
          <cell r="A144">
            <v>1392</v>
          </cell>
          <cell r="B144" t="str">
            <v>差入保証金-非連子・関連会社</v>
          </cell>
          <cell r="C144" t="str">
            <v>1392</v>
          </cell>
        </row>
        <row r="145">
          <cell r="A145">
            <v>1393</v>
          </cell>
          <cell r="B145" t="str">
            <v>差入保証金-その他</v>
          </cell>
          <cell r="C145" t="str">
            <v>1393</v>
          </cell>
        </row>
        <row r="146">
          <cell r="A146">
            <v>1410</v>
          </cell>
          <cell r="B146" t="str">
            <v>店舗賃借仮勘定</v>
          </cell>
          <cell r="C146" t="str">
            <v>1410</v>
          </cell>
        </row>
        <row r="147">
          <cell r="A147">
            <v>1411</v>
          </cell>
          <cell r="B147" t="str">
            <v>店舗賃借仮勘定-連結会社</v>
          </cell>
          <cell r="C147" t="str">
            <v>1411</v>
          </cell>
        </row>
        <row r="148">
          <cell r="A148">
            <v>1412</v>
          </cell>
          <cell r="B148" t="str">
            <v>店舗賃借仮勘定-非連子・関連</v>
          </cell>
          <cell r="C148" t="str">
            <v>1412</v>
          </cell>
        </row>
        <row r="149">
          <cell r="A149">
            <v>1413</v>
          </cell>
          <cell r="B149" t="str">
            <v>店舗賃借仮勘定-その他</v>
          </cell>
          <cell r="C149" t="str">
            <v>1413</v>
          </cell>
        </row>
        <row r="150">
          <cell r="A150">
            <v>1430</v>
          </cell>
          <cell r="B150" t="str">
            <v>その他の投資</v>
          </cell>
          <cell r="C150" t="str">
            <v>1430</v>
          </cell>
        </row>
        <row r="151">
          <cell r="A151">
            <v>1431</v>
          </cell>
          <cell r="B151" t="str">
            <v>その他の投資-連結会社</v>
          </cell>
          <cell r="C151" t="str">
            <v>1431</v>
          </cell>
        </row>
        <row r="152">
          <cell r="A152">
            <v>1432</v>
          </cell>
          <cell r="B152" t="str">
            <v>その他の投資-非連子・関連会</v>
          </cell>
          <cell r="C152" t="str">
            <v>1432</v>
          </cell>
        </row>
        <row r="153">
          <cell r="A153">
            <v>1433</v>
          </cell>
          <cell r="B153" t="str">
            <v>その他の投資-その他</v>
          </cell>
          <cell r="C153" t="str">
            <v>1433</v>
          </cell>
        </row>
        <row r="154">
          <cell r="A154">
            <v>1440</v>
          </cell>
          <cell r="B154" t="str">
            <v>貸倒引当金(▲)</v>
          </cell>
          <cell r="C154" t="str">
            <v>1440</v>
          </cell>
        </row>
        <row r="155">
          <cell r="A155">
            <v>1450</v>
          </cell>
          <cell r="B155" t="str">
            <v>繰延税金(長期)</v>
          </cell>
          <cell r="C155" t="str">
            <v>1450</v>
          </cell>
        </row>
        <row r="156">
          <cell r="A156">
            <v>1500</v>
          </cell>
          <cell r="B156" t="str">
            <v>投資等計</v>
          </cell>
          <cell r="C156" t="str">
            <v>1500</v>
          </cell>
        </row>
        <row r="157">
          <cell r="A157">
            <v>1600</v>
          </cell>
          <cell r="B157" t="str">
            <v>固定資産  合計</v>
          </cell>
          <cell r="C157" t="str">
            <v>1600</v>
          </cell>
        </row>
        <row r="158">
          <cell r="A158">
            <v>1700</v>
          </cell>
          <cell r="B158" t="str">
            <v>社債発行費</v>
          </cell>
          <cell r="C158" t="str">
            <v>1700</v>
          </cell>
        </row>
        <row r="159">
          <cell r="A159">
            <v>1710</v>
          </cell>
          <cell r="B159" t="str">
            <v>新株発行費</v>
          </cell>
          <cell r="C159" t="str">
            <v>1710</v>
          </cell>
        </row>
        <row r="160">
          <cell r="A160">
            <v>1730</v>
          </cell>
          <cell r="B160" t="str">
            <v>社債発行差金</v>
          </cell>
          <cell r="C160" t="str">
            <v>1730</v>
          </cell>
        </row>
        <row r="161">
          <cell r="A161">
            <v>1740</v>
          </cell>
          <cell r="B161" t="str">
            <v>その他繰延資産</v>
          </cell>
          <cell r="C161">
            <v>1740</v>
          </cell>
        </row>
        <row r="162">
          <cell r="A162">
            <v>1800</v>
          </cell>
          <cell r="B162" t="str">
            <v>繰延資産</v>
          </cell>
          <cell r="C162" t="str">
            <v>1800</v>
          </cell>
        </row>
        <row r="163">
          <cell r="A163">
            <v>1900</v>
          </cell>
          <cell r="B163" t="str">
            <v>資産合計</v>
          </cell>
          <cell r="C163" t="str">
            <v>1900</v>
          </cell>
        </row>
        <row r="164">
          <cell r="A164">
            <v>2000</v>
          </cell>
          <cell r="B164" t="str">
            <v>連結調整勘定</v>
          </cell>
          <cell r="C164" t="str">
            <v>2000</v>
          </cell>
        </row>
        <row r="165">
          <cell r="A165">
            <v>2100</v>
          </cell>
          <cell r="B165" t="str">
            <v>為替換算調整勘定(BS)</v>
          </cell>
          <cell r="C165" t="str">
            <v>2100</v>
          </cell>
        </row>
        <row r="166">
          <cell r="A166">
            <v>2200</v>
          </cell>
          <cell r="B166" t="str">
            <v>修正仕訳振替勘定</v>
          </cell>
          <cell r="C166" t="str">
            <v>2200</v>
          </cell>
        </row>
        <row r="167">
          <cell r="A167">
            <v>2300</v>
          </cell>
          <cell r="B167" t="str">
            <v>端数調整勘定</v>
          </cell>
          <cell r="C167" t="str">
            <v>2300</v>
          </cell>
        </row>
        <row r="168">
          <cell r="A168">
            <v>2400</v>
          </cell>
          <cell r="B168" t="str">
            <v>不突合調整勘定</v>
          </cell>
          <cell r="C168" t="str">
            <v>2400</v>
          </cell>
        </row>
        <row r="169">
          <cell r="A169">
            <v>2450</v>
          </cell>
          <cell r="B169" t="str">
            <v>ジャスコ地区勘定</v>
          </cell>
          <cell r="C169" t="str">
            <v>2450</v>
          </cell>
        </row>
        <row r="170">
          <cell r="A170">
            <v>2500</v>
          </cell>
          <cell r="B170" t="str">
            <v>債務保証見返</v>
          </cell>
          <cell r="C170" t="str">
            <v>2500</v>
          </cell>
        </row>
        <row r="171">
          <cell r="A171">
            <v>2600</v>
          </cell>
          <cell r="B171" t="str">
            <v>特殊勘定計</v>
          </cell>
          <cell r="C171" t="str">
            <v>2600</v>
          </cell>
        </row>
        <row r="172">
          <cell r="A172">
            <v>2990</v>
          </cell>
          <cell r="B172" t="str">
            <v>資産・特殊勘定計</v>
          </cell>
          <cell r="C172" t="str">
            <v>2990</v>
          </cell>
        </row>
        <row r="173">
          <cell r="A173">
            <v>3010</v>
          </cell>
          <cell r="B173" t="str">
            <v>支払手形</v>
          </cell>
          <cell r="C173" t="str">
            <v>3010</v>
          </cell>
        </row>
        <row r="174">
          <cell r="A174">
            <v>3011</v>
          </cell>
          <cell r="B174" t="str">
            <v>支払手形-連結会社</v>
          </cell>
          <cell r="C174" t="str">
            <v>3011</v>
          </cell>
        </row>
        <row r="175">
          <cell r="A175">
            <v>3012</v>
          </cell>
          <cell r="B175" t="str">
            <v>支払手形-非連子・関連会社</v>
          </cell>
          <cell r="C175" t="str">
            <v>3012</v>
          </cell>
        </row>
        <row r="176">
          <cell r="A176">
            <v>3013</v>
          </cell>
          <cell r="B176" t="str">
            <v>支払手形-その他</v>
          </cell>
          <cell r="C176" t="str">
            <v>3013</v>
          </cell>
        </row>
        <row r="177">
          <cell r="A177">
            <v>3030</v>
          </cell>
          <cell r="B177" t="str">
            <v>買掛金</v>
          </cell>
          <cell r="C177" t="str">
            <v>3030</v>
          </cell>
        </row>
        <row r="178">
          <cell r="A178">
            <v>3031</v>
          </cell>
          <cell r="B178" t="str">
            <v>買掛金-連結会社</v>
          </cell>
          <cell r="C178" t="str">
            <v>3031</v>
          </cell>
        </row>
        <row r="179">
          <cell r="A179">
            <v>3032</v>
          </cell>
          <cell r="B179" t="str">
            <v>買掛金-非連子・関連会社</v>
          </cell>
          <cell r="C179" t="str">
            <v>3032</v>
          </cell>
        </row>
        <row r="180">
          <cell r="A180">
            <v>3033</v>
          </cell>
          <cell r="B180" t="str">
            <v>買掛金-その他</v>
          </cell>
          <cell r="C180" t="str">
            <v>3033</v>
          </cell>
        </row>
        <row r="181">
          <cell r="A181">
            <v>3050</v>
          </cell>
          <cell r="B181" t="str">
            <v>短期借入金</v>
          </cell>
          <cell r="C181" t="str">
            <v>3050</v>
          </cell>
        </row>
        <row r="182">
          <cell r="A182">
            <v>3051</v>
          </cell>
          <cell r="B182" t="str">
            <v>短期借入金-連結会社</v>
          </cell>
          <cell r="C182" t="str">
            <v>3051</v>
          </cell>
        </row>
        <row r="183">
          <cell r="A183">
            <v>3052</v>
          </cell>
          <cell r="B183" t="str">
            <v>短期借入金-非連子・関連会社</v>
          </cell>
          <cell r="C183" t="str">
            <v>3052</v>
          </cell>
        </row>
        <row r="184">
          <cell r="A184">
            <v>3053</v>
          </cell>
          <cell r="B184" t="str">
            <v>短期借入金-その他</v>
          </cell>
          <cell r="C184" t="str">
            <v>3053</v>
          </cell>
        </row>
        <row r="185">
          <cell r="A185">
            <v>3080</v>
          </cell>
          <cell r="B185" t="str">
            <v>未払金</v>
          </cell>
          <cell r="C185" t="str">
            <v>3080</v>
          </cell>
        </row>
        <row r="186">
          <cell r="A186">
            <v>3081</v>
          </cell>
          <cell r="B186" t="str">
            <v>未払金-連結会社</v>
          </cell>
          <cell r="C186" t="str">
            <v>3081</v>
          </cell>
        </row>
        <row r="187">
          <cell r="A187">
            <v>3082</v>
          </cell>
          <cell r="B187" t="str">
            <v>未払金-非連子・関連会社</v>
          </cell>
          <cell r="C187" t="str">
            <v>3082</v>
          </cell>
        </row>
        <row r="188">
          <cell r="A188">
            <v>3083</v>
          </cell>
          <cell r="B188" t="str">
            <v>未払金-その他</v>
          </cell>
          <cell r="C188" t="str">
            <v>3083</v>
          </cell>
        </row>
        <row r="189">
          <cell r="A189">
            <v>3100</v>
          </cell>
          <cell r="B189" t="str">
            <v>未払法人税等</v>
          </cell>
          <cell r="C189" t="str">
            <v>3100</v>
          </cell>
        </row>
        <row r="190">
          <cell r="A190">
            <v>3110</v>
          </cell>
          <cell r="B190" t="str">
            <v>未払事業税等</v>
          </cell>
          <cell r="C190" t="str">
            <v>3110</v>
          </cell>
        </row>
        <row r="191">
          <cell r="A191">
            <v>3111</v>
          </cell>
          <cell r="B191" t="str">
            <v>未払消費税</v>
          </cell>
          <cell r="C191" t="str">
            <v>3111</v>
          </cell>
        </row>
        <row r="192">
          <cell r="A192">
            <v>3120</v>
          </cell>
          <cell r="B192" t="str">
            <v>未払費用</v>
          </cell>
          <cell r="C192" t="str">
            <v>3120</v>
          </cell>
        </row>
        <row r="193">
          <cell r="A193">
            <v>3121</v>
          </cell>
          <cell r="B193" t="str">
            <v>未払費用-連結会社</v>
          </cell>
          <cell r="C193" t="str">
            <v>3121</v>
          </cell>
        </row>
        <row r="194">
          <cell r="A194">
            <v>3122</v>
          </cell>
          <cell r="B194" t="str">
            <v>未払費用-非連子・関連会社</v>
          </cell>
          <cell r="C194" t="str">
            <v>3122</v>
          </cell>
        </row>
        <row r="195">
          <cell r="A195">
            <v>3123</v>
          </cell>
          <cell r="B195" t="str">
            <v>未払費用-その他</v>
          </cell>
          <cell r="C195" t="str">
            <v>3123</v>
          </cell>
        </row>
        <row r="196">
          <cell r="A196">
            <v>3140</v>
          </cell>
          <cell r="B196" t="str">
            <v>前受金</v>
          </cell>
          <cell r="C196" t="str">
            <v>3140</v>
          </cell>
        </row>
        <row r="197">
          <cell r="A197">
            <v>3141</v>
          </cell>
          <cell r="B197" t="str">
            <v>前受金-連結会社</v>
          </cell>
          <cell r="C197" t="str">
            <v>3141</v>
          </cell>
        </row>
        <row r="198">
          <cell r="A198">
            <v>3142</v>
          </cell>
          <cell r="B198" t="str">
            <v>前受金-非連子・関連会社</v>
          </cell>
          <cell r="C198" t="str">
            <v>3142</v>
          </cell>
        </row>
        <row r="199">
          <cell r="A199">
            <v>3143</v>
          </cell>
          <cell r="B199" t="str">
            <v>前受金-その他</v>
          </cell>
          <cell r="C199" t="str">
            <v>3143</v>
          </cell>
        </row>
        <row r="200">
          <cell r="A200">
            <v>3160</v>
          </cell>
          <cell r="B200" t="str">
            <v>預り金</v>
          </cell>
          <cell r="C200" t="str">
            <v>3160</v>
          </cell>
        </row>
        <row r="201">
          <cell r="A201">
            <v>3161</v>
          </cell>
          <cell r="B201" t="str">
            <v>預り金-連結会社</v>
          </cell>
          <cell r="C201" t="str">
            <v>3161</v>
          </cell>
        </row>
        <row r="202">
          <cell r="A202">
            <v>3162</v>
          </cell>
          <cell r="B202" t="str">
            <v>預り金-非連子・関連会社</v>
          </cell>
          <cell r="C202" t="str">
            <v>3162</v>
          </cell>
        </row>
        <row r="203">
          <cell r="A203">
            <v>3163</v>
          </cell>
          <cell r="B203" t="str">
            <v>預り金-その他</v>
          </cell>
          <cell r="C203" t="str">
            <v>3163</v>
          </cell>
        </row>
        <row r="204">
          <cell r="A204">
            <v>3180</v>
          </cell>
          <cell r="B204" t="str">
            <v>株主・役員・従業員預り金</v>
          </cell>
          <cell r="C204" t="str">
            <v>3180</v>
          </cell>
        </row>
        <row r="205">
          <cell r="A205">
            <v>3190</v>
          </cell>
          <cell r="B205" t="str">
            <v>前受収益</v>
          </cell>
          <cell r="C205" t="str">
            <v>3190</v>
          </cell>
        </row>
        <row r="206">
          <cell r="A206">
            <v>3191</v>
          </cell>
          <cell r="B206" t="str">
            <v>前受収益-連結会社</v>
          </cell>
          <cell r="C206" t="str">
            <v>3191</v>
          </cell>
        </row>
        <row r="207">
          <cell r="A207">
            <v>3192</v>
          </cell>
          <cell r="B207" t="str">
            <v>前受収益-非連子・関連会社</v>
          </cell>
          <cell r="C207" t="str">
            <v>3192</v>
          </cell>
        </row>
        <row r="208">
          <cell r="A208">
            <v>3193</v>
          </cell>
          <cell r="B208" t="str">
            <v>前受収益-その他</v>
          </cell>
          <cell r="C208" t="str">
            <v>3193</v>
          </cell>
        </row>
        <row r="209">
          <cell r="A209">
            <v>3210</v>
          </cell>
          <cell r="B209" t="str">
            <v>賞与引当金</v>
          </cell>
          <cell r="C209" t="str">
            <v>3210</v>
          </cell>
        </row>
        <row r="210">
          <cell r="A210">
            <v>3220</v>
          </cell>
          <cell r="B210" t="str">
            <v>設備支払手形</v>
          </cell>
          <cell r="C210" t="str">
            <v>3220</v>
          </cell>
        </row>
        <row r="211">
          <cell r="A211">
            <v>3221</v>
          </cell>
          <cell r="B211" t="str">
            <v>設備支払手形-連結会社</v>
          </cell>
          <cell r="C211">
            <v>3221</v>
          </cell>
        </row>
        <row r="212">
          <cell r="A212">
            <v>3222</v>
          </cell>
          <cell r="B212" t="str">
            <v>設備支払手形-非連子･関連会社</v>
          </cell>
          <cell r="C212">
            <v>3222</v>
          </cell>
        </row>
        <row r="213">
          <cell r="A213">
            <v>3223</v>
          </cell>
          <cell r="B213" t="str">
            <v>設備支払手形-その他</v>
          </cell>
          <cell r="C213">
            <v>3223</v>
          </cell>
        </row>
        <row r="214">
          <cell r="A214">
            <v>3240</v>
          </cell>
          <cell r="B214" t="str">
            <v>設備未払金</v>
          </cell>
          <cell r="C214" t="str">
            <v>3240</v>
          </cell>
        </row>
        <row r="215">
          <cell r="A215">
            <v>3241</v>
          </cell>
          <cell r="B215" t="str">
            <v>設備未払金-連結会社</v>
          </cell>
          <cell r="C215" t="str">
            <v>3241</v>
          </cell>
        </row>
        <row r="216">
          <cell r="A216">
            <v>3242</v>
          </cell>
          <cell r="B216" t="str">
            <v>設備未払金-非連子・関連会社</v>
          </cell>
          <cell r="C216" t="str">
            <v>3242</v>
          </cell>
        </row>
        <row r="217">
          <cell r="A217">
            <v>3243</v>
          </cell>
          <cell r="B217" t="str">
            <v>設備未払金-その他</v>
          </cell>
          <cell r="C217" t="str">
            <v>3243</v>
          </cell>
        </row>
        <row r="218">
          <cell r="A218">
            <v>3260</v>
          </cell>
          <cell r="B218" t="str">
            <v>委託預り商品</v>
          </cell>
          <cell r="C218" t="str">
            <v>3260</v>
          </cell>
        </row>
        <row r="219">
          <cell r="A219">
            <v>3270</v>
          </cell>
          <cell r="B219" t="str">
            <v>商品券</v>
          </cell>
          <cell r="C219" t="str">
            <v>3270</v>
          </cell>
        </row>
        <row r="220">
          <cell r="A220">
            <v>3280</v>
          </cell>
          <cell r="B220" t="str">
            <v>社員購入券</v>
          </cell>
          <cell r="C220" t="str">
            <v>3280</v>
          </cell>
        </row>
        <row r="221">
          <cell r="A221">
            <v>3290</v>
          </cell>
          <cell r="B221" t="str">
            <v>仮受金</v>
          </cell>
          <cell r="C221" t="str">
            <v>3290</v>
          </cell>
        </row>
        <row r="222">
          <cell r="A222">
            <v>3291</v>
          </cell>
          <cell r="B222" t="str">
            <v>仮受金-連結会社</v>
          </cell>
          <cell r="C222" t="str">
            <v>3291</v>
          </cell>
        </row>
        <row r="223">
          <cell r="A223">
            <v>3292</v>
          </cell>
          <cell r="B223" t="str">
            <v>仮受金-非連子・関連会社</v>
          </cell>
          <cell r="C223" t="str">
            <v>3292</v>
          </cell>
        </row>
        <row r="224">
          <cell r="A224">
            <v>3293</v>
          </cell>
          <cell r="B224" t="str">
            <v>仮受金-その他</v>
          </cell>
          <cell r="C224" t="str">
            <v>3293</v>
          </cell>
        </row>
        <row r="225">
          <cell r="A225">
            <v>3300</v>
          </cell>
          <cell r="B225" t="str">
            <v>仮受消費税</v>
          </cell>
          <cell r="C225" t="str">
            <v>3300</v>
          </cell>
        </row>
        <row r="226">
          <cell r="A226">
            <v>3310</v>
          </cell>
          <cell r="B226" t="str">
            <v>固定資産特別勘定</v>
          </cell>
          <cell r="C226" t="str">
            <v>3310</v>
          </cell>
        </row>
        <row r="227">
          <cell r="A227">
            <v>3320</v>
          </cell>
          <cell r="B227" t="str">
            <v>1年内返済長期借入金</v>
          </cell>
          <cell r="C227" t="str">
            <v>3320</v>
          </cell>
        </row>
        <row r="228">
          <cell r="A228">
            <v>3321</v>
          </cell>
          <cell r="B228" t="str">
            <v>1年内長期借入金-連結会社</v>
          </cell>
          <cell r="C228" t="str">
            <v>3321</v>
          </cell>
        </row>
        <row r="229">
          <cell r="A229">
            <v>3322</v>
          </cell>
          <cell r="B229" t="str">
            <v>1年内長期借入金-非連子・関連</v>
          </cell>
          <cell r="C229" t="str">
            <v>3322</v>
          </cell>
        </row>
        <row r="230">
          <cell r="A230">
            <v>3323</v>
          </cell>
          <cell r="B230" t="str">
            <v>1年内長期借入金-その他</v>
          </cell>
          <cell r="C230" t="str">
            <v>3323</v>
          </cell>
        </row>
        <row r="231">
          <cell r="A231">
            <v>3330</v>
          </cell>
          <cell r="B231" t="str">
            <v>1年内償還予定社債</v>
          </cell>
          <cell r="C231" t="str">
            <v>3330</v>
          </cell>
        </row>
        <row r="232">
          <cell r="A232">
            <v>3340</v>
          </cell>
          <cell r="B232" t="str">
            <v>1年内返済予定預り保証金</v>
          </cell>
          <cell r="C232" t="str">
            <v>3340</v>
          </cell>
        </row>
        <row r="233">
          <cell r="A233">
            <v>3341</v>
          </cell>
          <cell r="B233" t="str">
            <v>1年内預り保証金-連結会社</v>
          </cell>
          <cell r="C233" t="str">
            <v>3341</v>
          </cell>
        </row>
        <row r="234">
          <cell r="A234">
            <v>3342</v>
          </cell>
          <cell r="B234" t="str">
            <v>1年内預り保証金-非連子・関連</v>
          </cell>
          <cell r="C234" t="str">
            <v>3342</v>
          </cell>
        </row>
        <row r="235">
          <cell r="A235">
            <v>3343</v>
          </cell>
          <cell r="B235" t="str">
            <v>1年内預り保証金-その他</v>
          </cell>
          <cell r="C235" t="str">
            <v>3343</v>
          </cell>
        </row>
        <row r="236">
          <cell r="A236">
            <v>3350</v>
          </cell>
          <cell r="B236" t="str">
            <v>コマーシャルペーパー</v>
          </cell>
          <cell r="C236" t="str">
            <v>3350</v>
          </cell>
        </row>
        <row r="237">
          <cell r="A237">
            <v>3360</v>
          </cell>
          <cell r="B237" t="str">
            <v>繰延税金</v>
          </cell>
          <cell r="C237" t="str">
            <v>3360</v>
          </cell>
        </row>
        <row r="238">
          <cell r="A238">
            <v>3370</v>
          </cell>
          <cell r="B238" t="str">
            <v>その他流動負債</v>
          </cell>
          <cell r="C238" t="str">
            <v>3370</v>
          </cell>
        </row>
        <row r="239">
          <cell r="A239">
            <v>3400</v>
          </cell>
          <cell r="B239" t="str">
            <v>流動負債合計</v>
          </cell>
          <cell r="C239" t="str">
            <v>3400</v>
          </cell>
        </row>
        <row r="240">
          <cell r="A240">
            <v>3500</v>
          </cell>
          <cell r="B240" t="str">
            <v>社債</v>
          </cell>
          <cell r="C240" t="str">
            <v>3500</v>
          </cell>
        </row>
        <row r="241">
          <cell r="A241">
            <v>3510</v>
          </cell>
          <cell r="B241" t="str">
            <v>転換社債</v>
          </cell>
          <cell r="C241" t="str">
            <v>3510</v>
          </cell>
        </row>
        <row r="242">
          <cell r="A242">
            <v>3520</v>
          </cell>
          <cell r="B242" t="str">
            <v>長期借入金</v>
          </cell>
          <cell r="C242" t="str">
            <v>3520</v>
          </cell>
        </row>
        <row r="243">
          <cell r="A243">
            <v>3521</v>
          </cell>
          <cell r="B243" t="str">
            <v>長期借入金-連結会社</v>
          </cell>
          <cell r="C243" t="str">
            <v>3521</v>
          </cell>
        </row>
        <row r="244">
          <cell r="A244">
            <v>3522</v>
          </cell>
          <cell r="B244" t="str">
            <v>長期借入金-非連子・関連会社</v>
          </cell>
          <cell r="C244" t="str">
            <v>3522</v>
          </cell>
        </row>
        <row r="245">
          <cell r="A245">
            <v>3523</v>
          </cell>
          <cell r="B245" t="str">
            <v>長期借入金-その他</v>
          </cell>
          <cell r="C245" t="str">
            <v>3523</v>
          </cell>
        </row>
        <row r="246">
          <cell r="A246">
            <v>3540</v>
          </cell>
          <cell r="B246" t="str">
            <v>退職給与引当金</v>
          </cell>
          <cell r="C246" t="str">
            <v>3540</v>
          </cell>
        </row>
        <row r="247">
          <cell r="A247">
            <v>3570</v>
          </cell>
          <cell r="B247" t="str">
            <v>長期設備支払</v>
          </cell>
          <cell r="C247" t="str">
            <v>3570</v>
          </cell>
        </row>
        <row r="248">
          <cell r="A248">
            <v>3571</v>
          </cell>
          <cell r="B248" t="str">
            <v>長期設備支払手形-連結会社</v>
          </cell>
          <cell r="C248" t="str">
            <v>3571</v>
          </cell>
        </row>
        <row r="249">
          <cell r="A249">
            <v>3572</v>
          </cell>
          <cell r="B249" t="str">
            <v>長期設備支払手形-非連子・関A</v>
          </cell>
          <cell r="C249" t="str">
            <v>3572</v>
          </cell>
        </row>
        <row r="250">
          <cell r="A250">
            <v>3573</v>
          </cell>
          <cell r="B250" t="str">
            <v>長期設備支払手形-その他</v>
          </cell>
          <cell r="C250" t="str">
            <v>3573</v>
          </cell>
        </row>
        <row r="251">
          <cell r="A251">
            <v>3610</v>
          </cell>
          <cell r="B251" t="str">
            <v>長期設備未払金</v>
          </cell>
          <cell r="C251" t="str">
            <v>3610</v>
          </cell>
        </row>
        <row r="252">
          <cell r="A252">
            <v>3611</v>
          </cell>
          <cell r="B252" t="str">
            <v>長期設備未払金-連結会社</v>
          </cell>
          <cell r="C252" t="str">
            <v>3611</v>
          </cell>
        </row>
        <row r="253">
          <cell r="A253">
            <v>3612</v>
          </cell>
          <cell r="B253" t="str">
            <v>長期設備未払金-非連子・関連</v>
          </cell>
          <cell r="C253" t="str">
            <v>3612</v>
          </cell>
        </row>
        <row r="254">
          <cell r="A254">
            <v>3613</v>
          </cell>
          <cell r="B254" t="str">
            <v>長期設備未払金-その他</v>
          </cell>
          <cell r="C254" t="str">
            <v>3613</v>
          </cell>
        </row>
        <row r="255">
          <cell r="A255">
            <v>3630</v>
          </cell>
          <cell r="B255" t="str">
            <v>株主・役員・従業員長期借入金</v>
          </cell>
          <cell r="C255" t="str">
            <v>3630</v>
          </cell>
        </row>
        <row r="256">
          <cell r="A256">
            <v>3640</v>
          </cell>
          <cell r="B256" t="str">
            <v>預り保証金</v>
          </cell>
          <cell r="C256" t="str">
            <v>3640</v>
          </cell>
        </row>
        <row r="257">
          <cell r="A257">
            <v>3641</v>
          </cell>
          <cell r="B257" t="str">
            <v>預り保証金-連結会社</v>
          </cell>
          <cell r="C257" t="str">
            <v>3641</v>
          </cell>
        </row>
        <row r="258">
          <cell r="A258">
            <v>3642</v>
          </cell>
          <cell r="B258" t="str">
            <v>預り保証金-非連子・関連会社</v>
          </cell>
          <cell r="C258" t="str">
            <v>3642</v>
          </cell>
        </row>
        <row r="259">
          <cell r="A259">
            <v>3643</v>
          </cell>
          <cell r="B259" t="str">
            <v>預り保証金-その他</v>
          </cell>
          <cell r="C259" t="str">
            <v>3643</v>
          </cell>
        </row>
        <row r="260">
          <cell r="A260">
            <v>3660</v>
          </cell>
          <cell r="B260" t="str">
            <v>長期前受収益</v>
          </cell>
          <cell r="C260" t="str">
            <v>3660</v>
          </cell>
        </row>
        <row r="261">
          <cell r="A261">
            <v>3661</v>
          </cell>
          <cell r="B261" t="str">
            <v>長期前受収益-連結会社</v>
          </cell>
          <cell r="C261" t="str">
            <v>3661</v>
          </cell>
        </row>
        <row r="262">
          <cell r="A262">
            <v>3662</v>
          </cell>
          <cell r="B262" t="str">
            <v>長期前受収益-非連子・関連会</v>
          </cell>
          <cell r="C262" t="str">
            <v>3662</v>
          </cell>
        </row>
        <row r="263">
          <cell r="A263">
            <v>3663</v>
          </cell>
          <cell r="B263" t="str">
            <v>長期前受収益-その他</v>
          </cell>
          <cell r="C263" t="str">
            <v>3663</v>
          </cell>
        </row>
        <row r="264">
          <cell r="A264">
            <v>3670</v>
          </cell>
          <cell r="B264" t="str">
            <v>繰延税金</v>
          </cell>
          <cell r="C264" t="str">
            <v>3670</v>
          </cell>
        </row>
        <row r="265">
          <cell r="A265">
            <v>3680</v>
          </cell>
          <cell r="B265" t="str">
            <v>その他固定負債</v>
          </cell>
          <cell r="C265" t="str">
            <v>3680</v>
          </cell>
        </row>
        <row r="266">
          <cell r="A266">
            <v>3700</v>
          </cell>
          <cell r="B266" t="str">
            <v>固定負債合計</v>
          </cell>
          <cell r="C266" t="str">
            <v>3700</v>
          </cell>
        </row>
        <row r="267">
          <cell r="A267">
            <v>3800</v>
          </cell>
          <cell r="B267" t="str">
            <v>為替換算調整勘定</v>
          </cell>
          <cell r="C267" t="str">
            <v>3800</v>
          </cell>
        </row>
        <row r="268">
          <cell r="A268">
            <v>3900</v>
          </cell>
          <cell r="B268" t="str">
            <v>連結調整勘定</v>
          </cell>
          <cell r="C268" t="str">
            <v>3900</v>
          </cell>
        </row>
        <row r="269">
          <cell r="A269">
            <v>4000</v>
          </cell>
          <cell r="B269" t="str">
            <v>少数株主持分</v>
          </cell>
          <cell r="C269" t="str">
            <v>4000</v>
          </cell>
        </row>
        <row r="270">
          <cell r="A270">
            <v>4300</v>
          </cell>
          <cell r="B270" t="str">
            <v>負債  合計</v>
          </cell>
          <cell r="C270" t="str">
            <v>4300</v>
          </cell>
        </row>
        <row r="271">
          <cell r="A271">
            <v>4410</v>
          </cell>
          <cell r="B271" t="str">
            <v>資本金</v>
          </cell>
          <cell r="C271" t="str">
            <v>4410</v>
          </cell>
        </row>
        <row r="272">
          <cell r="A272">
            <v>4420</v>
          </cell>
          <cell r="B272" t="str">
            <v>新株式払込金</v>
          </cell>
          <cell r="C272" t="str">
            <v>4420</v>
          </cell>
        </row>
        <row r="273">
          <cell r="A273">
            <v>4430</v>
          </cell>
          <cell r="B273" t="str">
            <v>資本準備金</v>
          </cell>
          <cell r="C273" t="str">
            <v>4430</v>
          </cell>
        </row>
        <row r="274">
          <cell r="A274">
            <v>4440</v>
          </cell>
          <cell r="B274" t="str">
            <v>利益準備金</v>
          </cell>
          <cell r="C274" t="str">
            <v>4440</v>
          </cell>
        </row>
        <row r="275">
          <cell r="A275">
            <v>4450</v>
          </cell>
          <cell r="B275" t="str">
            <v>法定準備金計</v>
          </cell>
          <cell r="C275" t="str">
            <v>4450</v>
          </cell>
        </row>
        <row r="276">
          <cell r="A276">
            <v>4580</v>
          </cell>
          <cell r="B276" t="str">
            <v>剰余金計</v>
          </cell>
          <cell r="C276" t="str">
            <v>4580</v>
          </cell>
        </row>
        <row r="277">
          <cell r="A277">
            <v>4590</v>
          </cell>
          <cell r="B277" t="str">
            <v>為替換算調整勘定</v>
          </cell>
          <cell r="C277" t="str">
            <v>4590</v>
          </cell>
        </row>
        <row r="278">
          <cell r="A278">
            <v>4595</v>
          </cell>
          <cell r="B278" t="str">
            <v>自己株式</v>
          </cell>
          <cell r="C278" t="str">
            <v>4595</v>
          </cell>
        </row>
        <row r="279">
          <cell r="A279">
            <v>4600</v>
          </cell>
          <cell r="B279" t="str">
            <v>資本　合計</v>
          </cell>
          <cell r="C279" t="str">
            <v>4600</v>
          </cell>
        </row>
        <row r="280">
          <cell r="A280">
            <v>4700</v>
          </cell>
          <cell r="B280" t="str">
            <v>負債・資本　合計</v>
          </cell>
          <cell r="C280" t="str">
            <v>4700</v>
          </cell>
        </row>
        <row r="281">
          <cell r="A281">
            <v>4800</v>
          </cell>
          <cell r="B281" t="str">
            <v>不突合調整勘定　貸方</v>
          </cell>
          <cell r="C281" t="str">
            <v>4800</v>
          </cell>
        </row>
        <row r="282">
          <cell r="A282">
            <v>4850</v>
          </cell>
          <cell r="B282" t="str">
            <v>保証債務</v>
          </cell>
          <cell r="C282" t="str">
            <v>4850</v>
          </cell>
        </row>
        <row r="283">
          <cell r="A283">
            <v>4900</v>
          </cell>
          <cell r="B283" t="str">
            <v>保証債務計</v>
          </cell>
          <cell r="C283" t="str">
            <v>4900</v>
          </cell>
        </row>
        <row r="284">
          <cell r="A284">
            <v>4990</v>
          </cell>
          <cell r="B284" t="str">
            <v>負債・資本・特殊勘定合計</v>
          </cell>
          <cell r="C284" t="str">
            <v>4990</v>
          </cell>
        </row>
        <row r="285">
          <cell r="A285">
            <v>5100</v>
          </cell>
          <cell r="B285" t="str">
            <v>売上高</v>
          </cell>
          <cell r="C285" t="str">
            <v>5100</v>
          </cell>
        </row>
        <row r="286">
          <cell r="A286">
            <v>5101</v>
          </cell>
          <cell r="B286" t="str">
            <v>売上高-連結会社</v>
          </cell>
          <cell r="C286" t="str">
            <v>5101</v>
          </cell>
        </row>
        <row r="287">
          <cell r="A287">
            <v>5102</v>
          </cell>
          <cell r="B287" t="str">
            <v>売上高-非連子・関連会社</v>
          </cell>
          <cell r="C287" t="str">
            <v>5102</v>
          </cell>
        </row>
        <row r="288">
          <cell r="A288">
            <v>5103</v>
          </cell>
          <cell r="B288" t="str">
            <v>売上高-その他</v>
          </cell>
          <cell r="C288" t="str">
            <v>5103</v>
          </cell>
        </row>
        <row r="289">
          <cell r="A289">
            <v>5104</v>
          </cell>
          <cell r="B289" t="str">
            <v>売上値引及び戻り高(▲)</v>
          </cell>
          <cell r="C289" t="str">
            <v>5104</v>
          </cell>
        </row>
        <row r="290">
          <cell r="A290">
            <v>5105</v>
          </cell>
          <cell r="B290" t="str">
            <v>内部売上高</v>
          </cell>
          <cell r="C290" t="str">
            <v>5105</v>
          </cell>
        </row>
        <row r="291">
          <cell r="A291">
            <v>5106</v>
          </cell>
          <cell r="B291" t="str">
            <v>不突合調整勘定  売上高</v>
          </cell>
          <cell r="C291" t="str">
            <v>5106</v>
          </cell>
        </row>
        <row r="292">
          <cell r="A292">
            <v>5110</v>
          </cell>
          <cell r="B292" t="str">
            <v>サービス収入</v>
          </cell>
          <cell r="C292" t="str">
            <v>5110</v>
          </cell>
        </row>
        <row r="293">
          <cell r="A293">
            <v>5111</v>
          </cell>
          <cell r="B293" t="str">
            <v>サービス収入-連結会社</v>
          </cell>
          <cell r="C293" t="str">
            <v>5111</v>
          </cell>
        </row>
        <row r="294">
          <cell r="A294">
            <v>5112</v>
          </cell>
          <cell r="B294" t="str">
            <v>サービス収入-非連子・関連会</v>
          </cell>
          <cell r="C294" t="str">
            <v>5112</v>
          </cell>
        </row>
        <row r="295">
          <cell r="A295">
            <v>5113</v>
          </cell>
          <cell r="B295" t="str">
            <v>サービス収入-その他</v>
          </cell>
          <cell r="C295" t="str">
            <v>5113</v>
          </cell>
        </row>
        <row r="296">
          <cell r="A296">
            <v>5210</v>
          </cell>
          <cell r="B296" t="str">
            <v>販売受入手数料</v>
          </cell>
          <cell r="C296" t="str">
            <v>5210</v>
          </cell>
        </row>
        <row r="297">
          <cell r="A297">
            <v>5211</v>
          </cell>
          <cell r="B297" t="str">
            <v>販売受入手数料-連結会社</v>
          </cell>
          <cell r="C297" t="str">
            <v>5211</v>
          </cell>
        </row>
        <row r="298">
          <cell r="A298">
            <v>5212</v>
          </cell>
          <cell r="B298" t="str">
            <v>販売受入手数料-非連子・関連</v>
          </cell>
          <cell r="C298" t="str">
            <v>5212</v>
          </cell>
        </row>
        <row r="299">
          <cell r="A299">
            <v>5213</v>
          </cell>
          <cell r="B299" t="str">
            <v>販売受入手数料-その他</v>
          </cell>
          <cell r="C299" t="str">
            <v>5213</v>
          </cell>
        </row>
        <row r="300">
          <cell r="A300">
            <v>5230</v>
          </cell>
          <cell r="B300" t="str">
            <v>不動産賃貸収入</v>
          </cell>
          <cell r="C300" t="str">
            <v>5230</v>
          </cell>
        </row>
        <row r="301">
          <cell r="A301">
            <v>5231</v>
          </cell>
          <cell r="B301" t="str">
            <v>不動産賃貸収入-連結会社</v>
          </cell>
          <cell r="C301" t="str">
            <v>5231</v>
          </cell>
        </row>
        <row r="302">
          <cell r="A302">
            <v>5232</v>
          </cell>
          <cell r="B302" t="str">
            <v>不動産賃貸収入-非連子・関連</v>
          </cell>
          <cell r="C302" t="str">
            <v>5232</v>
          </cell>
        </row>
        <row r="303">
          <cell r="A303">
            <v>5233</v>
          </cell>
          <cell r="B303" t="str">
            <v>不動産賃貸収入-その他</v>
          </cell>
          <cell r="C303" t="str">
            <v>5233</v>
          </cell>
        </row>
        <row r="304">
          <cell r="A304">
            <v>5300</v>
          </cell>
          <cell r="B304" t="str">
            <v>営業収入計</v>
          </cell>
          <cell r="C304" t="str">
            <v>5300</v>
          </cell>
        </row>
        <row r="305">
          <cell r="A305">
            <v>5510</v>
          </cell>
          <cell r="B305" t="str">
            <v>期首商品棚卸高</v>
          </cell>
          <cell r="C305" t="str">
            <v>5510</v>
          </cell>
        </row>
        <row r="306">
          <cell r="A306">
            <v>5520</v>
          </cell>
          <cell r="B306" t="str">
            <v>仕入高</v>
          </cell>
          <cell r="C306" t="str">
            <v>5520</v>
          </cell>
        </row>
        <row r="307">
          <cell r="A307">
            <v>5521</v>
          </cell>
          <cell r="B307" t="str">
            <v>仕入高-連結会社</v>
          </cell>
          <cell r="C307" t="str">
            <v>5521</v>
          </cell>
        </row>
        <row r="308">
          <cell r="A308">
            <v>5522</v>
          </cell>
          <cell r="B308" t="str">
            <v>仕入高-非連子・関連会社</v>
          </cell>
          <cell r="C308" t="str">
            <v>5522</v>
          </cell>
        </row>
        <row r="309">
          <cell r="A309">
            <v>5523</v>
          </cell>
          <cell r="B309" t="str">
            <v>仕入高-その他</v>
          </cell>
          <cell r="C309" t="str">
            <v>5523</v>
          </cell>
        </row>
        <row r="310">
          <cell r="A310">
            <v>5524</v>
          </cell>
          <cell r="B310" t="str">
            <v>仕入値引及び戻し(▲)</v>
          </cell>
          <cell r="C310" t="str">
            <v>5524</v>
          </cell>
        </row>
        <row r="311">
          <cell r="A311">
            <v>5525</v>
          </cell>
          <cell r="B311" t="str">
            <v>内部仕入高</v>
          </cell>
          <cell r="C311" t="str">
            <v>5525</v>
          </cell>
        </row>
        <row r="312">
          <cell r="A312">
            <v>5526</v>
          </cell>
          <cell r="B312" t="str">
            <v>仕入高不突合勘定</v>
          </cell>
          <cell r="C312" t="str">
            <v>5526</v>
          </cell>
        </row>
        <row r="313">
          <cell r="A313">
            <v>5560</v>
          </cell>
          <cell r="B313" t="str">
            <v>仕立加工費</v>
          </cell>
          <cell r="C313" t="str">
            <v>5560</v>
          </cell>
        </row>
        <row r="314">
          <cell r="A314">
            <v>5570</v>
          </cell>
          <cell r="B314" t="str">
            <v>引取運賃</v>
          </cell>
          <cell r="C314" t="str">
            <v>5570</v>
          </cell>
        </row>
        <row r="315">
          <cell r="A315">
            <v>5580</v>
          </cell>
          <cell r="B315" t="str">
            <v>他勘定振替高(▲)</v>
          </cell>
          <cell r="C315" t="str">
            <v>5580</v>
          </cell>
        </row>
        <row r="316">
          <cell r="A316">
            <v>5590</v>
          </cell>
          <cell r="B316" t="str">
            <v>期末商品棚卸高</v>
          </cell>
          <cell r="C316" t="str">
            <v>5590</v>
          </cell>
        </row>
        <row r="317">
          <cell r="A317">
            <v>5700</v>
          </cell>
          <cell r="B317" t="str">
            <v>売上原価計</v>
          </cell>
          <cell r="C317" t="str">
            <v>5700</v>
          </cell>
        </row>
        <row r="318">
          <cell r="A318">
            <v>5800</v>
          </cell>
          <cell r="B318" t="str">
            <v>売上総利益</v>
          </cell>
          <cell r="C318" t="str">
            <v>5800</v>
          </cell>
        </row>
        <row r="319">
          <cell r="A319">
            <v>5900</v>
          </cell>
          <cell r="B319" t="str">
            <v>営業総利益</v>
          </cell>
          <cell r="C319" t="str">
            <v>5900</v>
          </cell>
        </row>
        <row r="320">
          <cell r="A320">
            <v>6010</v>
          </cell>
          <cell r="B320" t="str">
            <v>役員報酬</v>
          </cell>
          <cell r="C320" t="str">
            <v>6010</v>
          </cell>
        </row>
        <row r="321">
          <cell r="A321">
            <v>6020</v>
          </cell>
          <cell r="B321" t="str">
            <v>社員給与</v>
          </cell>
          <cell r="C321" t="str">
            <v>6020</v>
          </cell>
        </row>
        <row r="322">
          <cell r="A322">
            <v>6030</v>
          </cell>
          <cell r="B322" t="str">
            <v>社員賞与</v>
          </cell>
          <cell r="C322" t="str">
            <v>6030</v>
          </cell>
        </row>
        <row r="323">
          <cell r="A323">
            <v>6040</v>
          </cell>
          <cell r="B323" t="str">
            <v>賞与引当金繰入額</v>
          </cell>
          <cell r="C323" t="str">
            <v>6040</v>
          </cell>
        </row>
        <row r="324">
          <cell r="A324">
            <v>6050</v>
          </cell>
          <cell r="B324" t="str">
            <v>出向者人件費負担金</v>
          </cell>
          <cell r="C324" t="str">
            <v>6050</v>
          </cell>
        </row>
        <row r="325">
          <cell r="A325">
            <v>6051</v>
          </cell>
          <cell r="B325" t="str">
            <v>出向人件費負担-連結会社</v>
          </cell>
          <cell r="C325" t="str">
            <v>6051</v>
          </cell>
        </row>
        <row r="326">
          <cell r="A326">
            <v>6052</v>
          </cell>
          <cell r="B326" t="str">
            <v>出向人件費負担-非連子・関連</v>
          </cell>
          <cell r="C326" t="str">
            <v>6052</v>
          </cell>
        </row>
        <row r="327">
          <cell r="A327">
            <v>6053</v>
          </cell>
          <cell r="B327" t="str">
            <v>出向人件費負担-その他</v>
          </cell>
          <cell r="C327" t="str">
            <v>6053</v>
          </cell>
        </row>
        <row r="328">
          <cell r="A328">
            <v>6060</v>
          </cell>
          <cell r="B328" t="str">
            <v>出向者人件費負担金受入(▲)</v>
          </cell>
          <cell r="C328" t="str">
            <v>6060</v>
          </cell>
        </row>
        <row r="329">
          <cell r="A329">
            <v>6061</v>
          </cell>
          <cell r="B329" t="str">
            <v>出向人件受入-連結会社(▲)</v>
          </cell>
          <cell r="C329" t="str">
            <v>6061</v>
          </cell>
        </row>
        <row r="330">
          <cell r="A330">
            <v>6062</v>
          </cell>
          <cell r="B330" t="str">
            <v>出向人件受入-非連子・関(▲)</v>
          </cell>
          <cell r="C330" t="str">
            <v>6062</v>
          </cell>
        </row>
        <row r="331">
          <cell r="A331">
            <v>6063</v>
          </cell>
          <cell r="B331" t="str">
            <v>出向人件受入-その他(▲)</v>
          </cell>
          <cell r="C331" t="str">
            <v>6063</v>
          </cell>
        </row>
        <row r="332">
          <cell r="A332">
            <v>6090</v>
          </cell>
          <cell r="B332" t="str">
            <v>ﾌﾚｯｸｽ社員等給与</v>
          </cell>
          <cell r="C332" t="str">
            <v>6090</v>
          </cell>
        </row>
        <row r="333">
          <cell r="A333">
            <v>6100</v>
          </cell>
          <cell r="B333" t="str">
            <v>退職金</v>
          </cell>
          <cell r="C333" t="str">
            <v>6100</v>
          </cell>
        </row>
        <row r="334">
          <cell r="A334">
            <v>6110</v>
          </cell>
          <cell r="B334" t="str">
            <v>退職給与引当金繰入額</v>
          </cell>
          <cell r="C334" t="str">
            <v>6110</v>
          </cell>
        </row>
        <row r="335">
          <cell r="A335">
            <v>6120</v>
          </cell>
          <cell r="B335" t="str">
            <v>法定福利費</v>
          </cell>
          <cell r="C335" t="str">
            <v>6120</v>
          </cell>
        </row>
        <row r="336">
          <cell r="A336">
            <v>6130</v>
          </cell>
          <cell r="B336" t="str">
            <v>福利厚生費</v>
          </cell>
          <cell r="C336" t="str">
            <v>6130</v>
          </cell>
        </row>
        <row r="337">
          <cell r="A337">
            <v>6131</v>
          </cell>
          <cell r="B337" t="str">
            <v>福利厚生費-連結会社</v>
          </cell>
          <cell r="C337" t="str">
            <v>6131</v>
          </cell>
        </row>
        <row r="338">
          <cell r="A338">
            <v>6132</v>
          </cell>
          <cell r="B338" t="str">
            <v>福利厚生費-非連子・関連会社</v>
          </cell>
          <cell r="C338" t="str">
            <v>6132</v>
          </cell>
        </row>
        <row r="339">
          <cell r="A339">
            <v>6133</v>
          </cell>
          <cell r="B339" t="str">
            <v>福利厚生費-その他</v>
          </cell>
          <cell r="C339" t="str">
            <v>6133</v>
          </cell>
        </row>
        <row r="340">
          <cell r="A340">
            <v>6140</v>
          </cell>
          <cell r="B340" t="str">
            <v>採用費</v>
          </cell>
          <cell r="C340" t="str">
            <v>6140</v>
          </cell>
        </row>
        <row r="341">
          <cell r="A341">
            <v>6150</v>
          </cell>
          <cell r="B341" t="str">
            <v>教育費</v>
          </cell>
          <cell r="C341" t="str">
            <v>6150</v>
          </cell>
        </row>
        <row r="342">
          <cell r="A342">
            <v>6151</v>
          </cell>
          <cell r="B342" t="str">
            <v>教育費-連結会社</v>
          </cell>
          <cell r="C342" t="str">
            <v>6151</v>
          </cell>
        </row>
        <row r="343">
          <cell r="A343">
            <v>6152</v>
          </cell>
          <cell r="B343" t="str">
            <v>教育費-非連子・関連会社</v>
          </cell>
          <cell r="C343" t="str">
            <v>6152</v>
          </cell>
        </row>
        <row r="344">
          <cell r="A344">
            <v>6153</v>
          </cell>
          <cell r="B344" t="str">
            <v>教育費-その他</v>
          </cell>
          <cell r="C344" t="str">
            <v>6153</v>
          </cell>
        </row>
        <row r="345">
          <cell r="A345">
            <v>6160</v>
          </cell>
          <cell r="B345" t="str">
            <v>寮及び社宅費</v>
          </cell>
          <cell r="C345" t="str">
            <v>6160</v>
          </cell>
        </row>
        <row r="346">
          <cell r="A346">
            <v>6200</v>
          </cell>
          <cell r="B346" t="str">
            <v>人件費計</v>
          </cell>
          <cell r="C346" t="str">
            <v>6200</v>
          </cell>
        </row>
        <row r="347">
          <cell r="A347">
            <v>6210</v>
          </cell>
          <cell r="B347" t="str">
            <v>広告宣伝費</v>
          </cell>
          <cell r="C347" t="str">
            <v>6210</v>
          </cell>
        </row>
        <row r="348">
          <cell r="A348">
            <v>6220</v>
          </cell>
          <cell r="B348" t="str">
            <v>ﾁﾗｼ費</v>
          </cell>
          <cell r="C348" t="str">
            <v>6220</v>
          </cell>
        </row>
        <row r="349">
          <cell r="A349">
            <v>6230</v>
          </cell>
          <cell r="B349" t="str">
            <v>催事費</v>
          </cell>
          <cell r="C349" t="str">
            <v>6230</v>
          </cell>
        </row>
        <row r="350">
          <cell r="A350">
            <v>6240</v>
          </cell>
          <cell r="B350" t="str">
            <v>装飾費</v>
          </cell>
          <cell r="C350" t="str">
            <v>6240</v>
          </cell>
        </row>
        <row r="351">
          <cell r="A351">
            <v>6250</v>
          </cell>
          <cell r="B351" t="str">
            <v>包装費</v>
          </cell>
          <cell r="C351" t="str">
            <v>6250</v>
          </cell>
        </row>
        <row r="352">
          <cell r="A352">
            <v>6251</v>
          </cell>
          <cell r="B352" t="str">
            <v>包装費-連結会社</v>
          </cell>
          <cell r="C352" t="str">
            <v>6251</v>
          </cell>
        </row>
        <row r="353">
          <cell r="A353">
            <v>6252</v>
          </cell>
          <cell r="B353" t="str">
            <v>包装費-非連子・関連会社</v>
          </cell>
          <cell r="C353" t="str">
            <v>6252</v>
          </cell>
        </row>
        <row r="354">
          <cell r="A354">
            <v>6253</v>
          </cell>
          <cell r="B354" t="str">
            <v>包装費-その他</v>
          </cell>
          <cell r="C354" t="str">
            <v>6253</v>
          </cell>
        </row>
        <row r="355">
          <cell r="A355">
            <v>6260</v>
          </cell>
          <cell r="B355" t="str">
            <v>販売用備品費</v>
          </cell>
          <cell r="C355" t="str">
            <v>6260</v>
          </cell>
        </row>
        <row r="356">
          <cell r="A356">
            <v>6270</v>
          </cell>
          <cell r="B356" t="str">
            <v>販売用備品賃借料</v>
          </cell>
          <cell r="C356" t="str">
            <v>6270</v>
          </cell>
        </row>
        <row r="357">
          <cell r="A357">
            <v>6280</v>
          </cell>
          <cell r="B357" t="str">
            <v>販売雑費</v>
          </cell>
          <cell r="C357" t="str">
            <v>6280</v>
          </cell>
        </row>
        <row r="358">
          <cell r="A358">
            <v>6281</v>
          </cell>
          <cell r="B358" t="str">
            <v>販売雑費-連結会社</v>
          </cell>
          <cell r="C358" t="str">
            <v>6281</v>
          </cell>
        </row>
        <row r="359">
          <cell r="A359">
            <v>6282</v>
          </cell>
          <cell r="B359" t="str">
            <v>販売雑費-非連子・関連会社</v>
          </cell>
          <cell r="C359" t="str">
            <v>6282</v>
          </cell>
        </row>
        <row r="360">
          <cell r="A360">
            <v>6283</v>
          </cell>
          <cell r="B360" t="str">
            <v>販売雑費-その他</v>
          </cell>
          <cell r="C360" t="str">
            <v>6283</v>
          </cell>
        </row>
        <row r="361">
          <cell r="A361">
            <v>6300</v>
          </cell>
          <cell r="B361" t="str">
            <v>販売促進費</v>
          </cell>
          <cell r="C361" t="str">
            <v>6300</v>
          </cell>
        </row>
        <row r="362">
          <cell r="A362">
            <v>6310</v>
          </cell>
          <cell r="B362" t="str">
            <v>水道光熱費</v>
          </cell>
          <cell r="C362" t="str">
            <v>6310</v>
          </cell>
        </row>
        <row r="363">
          <cell r="A363">
            <v>6320</v>
          </cell>
          <cell r="B363" t="str">
            <v>地代家賃</v>
          </cell>
          <cell r="C363" t="str">
            <v>6320</v>
          </cell>
        </row>
        <row r="364">
          <cell r="A364">
            <v>6321</v>
          </cell>
          <cell r="B364" t="str">
            <v>地代家賃-連結会社</v>
          </cell>
          <cell r="C364" t="str">
            <v>6321</v>
          </cell>
        </row>
        <row r="365">
          <cell r="A365">
            <v>6322</v>
          </cell>
          <cell r="B365" t="str">
            <v>地代家賃-非連子・関連会社</v>
          </cell>
          <cell r="C365" t="str">
            <v>6322</v>
          </cell>
        </row>
        <row r="366">
          <cell r="A366">
            <v>6323</v>
          </cell>
          <cell r="B366" t="str">
            <v>地代家賃-その他</v>
          </cell>
          <cell r="C366" t="str">
            <v>6323</v>
          </cell>
        </row>
        <row r="367">
          <cell r="A367">
            <v>6360</v>
          </cell>
          <cell r="B367" t="str">
            <v>ﾘ-ｽ料</v>
          </cell>
          <cell r="C367" t="str">
            <v>6360</v>
          </cell>
        </row>
        <row r="368">
          <cell r="A368">
            <v>6370</v>
          </cell>
          <cell r="B368" t="str">
            <v>店舗維持費</v>
          </cell>
          <cell r="C368" t="str">
            <v>6370</v>
          </cell>
        </row>
        <row r="369">
          <cell r="A369">
            <v>6371</v>
          </cell>
          <cell r="B369" t="str">
            <v>店舗維持費-連結会社</v>
          </cell>
          <cell r="C369" t="str">
            <v>6371</v>
          </cell>
        </row>
        <row r="370">
          <cell r="A370">
            <v>6372</v>
          </cell>
          <cell r="B370" t="str">
            <v>店舗維持費-非連子・関連会社</v>
          </cell>
          <cell r="C370" t="str">
            <v>6372</v>
          </cell>
        </row>
        <row r="371">
          <cell r="A371">
            <v>6373</v>
          </cell>
          <cell r="B371" t="str">
            <v>店舗維持費-その他</v>
          </cell>
          <cell r="C371" t="str">
            <v>6373</v>
          </cell>
        </row>
        <row r="372">
          <cell r="A372">
            <v>6380</v>
          </cell>
          <cell r="B372" t="str">
            <v>修繕費</v>
          </cell>
          <cell r="C372" t="str">
            <v>6380</v>
          </cell>
        </row>
        <row r="373">
          <cell r="A373">
            <v>6381</v>
          </cell>
          <cell r="B373" t="str">
            <v>修繕費-連結会社</v>
          </cell>
          <cell r="C373" t="str">
            <v>6381</v>
          </cell>
        </row>
        <row r="374">
          <cell r="A374">
            <v>6382</v>
          </cell>
          <cell r="B374" t="str">
            <v>修繕費-非連子・関連会社</v>
          </cell>
          <cell r="C374" t="str">
            <v>6382</v>
          </cell>
        </row>
        <row r="375">
          <cell r="A375">
            <v>6383</v>
          </cell>
          <cell r="B375" t="str">
            <v>修繕費-その他</v>
          </cell>
          <cell r="C375" t="str">
            <v>6383</v>
          </cell>
        </row>
        <row r="376">
          <cell r="A376">
            <v>6390</v>
          </cell>
          <cell r="B376" t="str">
            <v>消耗備品費</v>
          </cell>
          <cell r="C376" t="str">
            <v>6390</v>
          </cell>
        </row>
        <row r="377">
          <cell r="A377">
            <v>6391</v>
          </cell>
          <cell r="B377" t="str">
            <v>消耗備品費-連結会社</v>
          </cell>
          <cell r="C377" t="str">
            <v>6391</v>
          </cell>
        </row>
        <row r="378">
          <cell r="A378">
            <v>6392</v>
          </cell>
          <cell r="B378" t="str">
            <v>消耗備品費-非連子・関連会社</v>
          </cell>
          <cell r="C378" t="str">
            <v>6392</v>
          </cell>
        </row>
        <row r="379">
          <cell r="A379">
            <v>6393</v>
          </cell>
          <cell r="B379" t="str">
            <v>消耗備品費-その他</v>
          </cell>
          <cell r="C379" t="str">
            <v>6393</v>
          </cell>
        </row>
        <row r="380">
          <cell r="A380">
            <v>6400</v>
          </cell>
          <cell r="B380" t="str">
            <v>建物等減価償却費</v>
          </cell>
          <cell r="C380" t="str">
            <v>6400</v>
          </cell>
        </row>
        <row r="381">
          <cell r="A381">
            <v>6410</v>
          </cell>
          <cell r="B381" t="str">
            <v>車両・器具減価償却費</v>
          </cell>
          <cell r="C381" t="str">
            <v>6410</v>
          </cell>
        </row>
        <row r="382">
          <cell r="A382">
            <v>6420</v>
          </cell>
          <cell r="B382" t="str">
            <v>共通内装工事負担金受入(▲)</v>
          </cell>
          <cell r="C382" t="str">
            <v>6420</v>
          </cell>
        </row>
        <row r="383">
          <cell r="A383">
            <v>6430</v>
          </cell>
          <cell r="B383" t="str">
            <v>設備償却費</v>
          </cell>
          <cell r="C383" t="str">
            <v>6430</v>
          </cell>
        </row>
        <row r="384">
          <cell r="A384">
            <v>6500</v>
          </cell>
          <cell r="B384" t="str">
            <v>設備費計</v>
          </cell>
          <cell r="C384" t="str">
            <v>6500</v>
          </cell>
        </row>
        <row r="385">
          <cell r="A385">
            <v>6510</v>
          </cell>
          <cell r="B385" t="str">
            <v>旅費交通費</v>
          </cell>
          <cell r="C385" t="str">
            <v>6510</v>
          </cell>
        </row>
        <row r="386">
          <cell r="A386">
            <v>6511</v>
          </cell>
          <cell r="B386" t="str">
            <v>旅費交通費-連結会社</v>
          </cell>
          <cell r="C386" t="str">
            <v>6511</v>
          </cell>
        </row>
        <row r="387">
          <cell r="A387">
            <v>6512</v>
          </cell>
          <cell r="B387" t="str">
            <v>旅費交通費-非連子・関連会社</v>
          </cell>
          <cell r="C387" t="str">
            <v>6512</v>
          </cell>
        </row>
        <row r="388">
          <cell r="A388">
            <v>6513</v>
          </cell>
          <cell r="B388" t="str">
            <v>旅費交通費-その他</v>
          </cell>
          <cell r="C388" t="str">
            <v>6513</v>
          </cell>
        </row>
        <row r="389">
          <cell r="A389">
            <v>6520</v>
          </cell>
          <cell r="B389" t="str">
            <v>接待交際費</v>
          </cell>
          <cell r="C389" t="str">
            <v>6520</v>
          </cell>
        </row>
        <row r="390">
          <cell r="A390">
            <v>6530</v>
          </cell>
          <cell r="B390" t="str">
            <v>通信費</v>
          </cell>
          <cell r="C390" t="str">
            <v>6530</v>
          </cell>
        </row>
        <row r="391">
          <cell r="A391">
            <v>6540</v>
          </cell>
          <cell r="B391" t="str">
            <v>公租公課</v>
          </cell>
          <cell r="C391" t="str">
            <v>6540</v>
          </cell>
        </row>
        <row r="392">
          <cell r="A392">
            <v>6560</v>
          </cell>
          <cell r="B392" t="str">
            <v>調査研究費</v>
          </cell>
          <cell r="C392" t="str">
            <v>6560</v>
          </cell>
        </row>
        <row r="393">
          <cell r="A393">
            <v>6570</v>
          </cell>
          <cell r="B393" t="str">
            <v>事務用消耗品費</v>
          </cell>
          <cell r="C393" t="str">
            <v>6570</v>
          </cell>
        </row>
        <row r="394">
          <cell r="A394">
            <v>6571</v>
          </cell>
          <cell r="B394" t="str">
            <v>事務用消耗品費-連結会社</v>
          </cell>
          <cell r="C394" t="str">
            <v>6571</v>
          </cell>
        </row>
        <row r="395">
          <cell r="A395">
            <v>6572</v>
          </cell>
          <cell r="B395" t="str">
            <v>事務用消耗品費-非連子・関連会社</v>
          </cell>
          <cell r="C395" t="str">
            <v>6572</v>
          </cell>
        </row>
        <row r="396">
          <cell r="A396">
            <v>6573</v>
          </cell>
          <cell r="B396" t="str">
            <v>事務用消耗品費-その他</v>
          </cell>
          <cell r="C396" t="str">
            <v>6573</v>
          </cell>
        </row>
        <row r="397">
          <cell r="A397">
            <v>6580</v>
          </cell>
          <cell r="B397" t="str">
            <v>損害保険料</v>
          </cell>
          <cell r="C397" t="str">
            <v>6580</v>
          </cell>
        </row>
        <row r="398">
          <cell r="A398">
            <v>6590</v>
          </cell>
          <cell r="B398" t="str">
            <v>寄付金</v>
          </cell>
          <cell r="C398" t="str">
            <v>6590</v>
          </cell>
        </row>
        <row r="399">
          <cell r="A399">
            <v>6600</v>
          </cell>
          <cell r="B399" t="str">
            <v>報酬及び料金</v>
          </cell>
          <cell r="C399" t="str">
            <v>6600</v>
          </cell>
        </row>
        <row r="400">
          <cell r="A400">
            <v>6610</v>
          </cell>
          <cell r="B400" t="str">
            <v>内部経費負担金</v>
          </cell>
          <cell r="C400" t="str">
            <v>6610</v>
          </cell>
        </row>
        <row r="401">
          <cell r="A401">
            <v>6611</v>
          </cell>
          <cell r="B401" t="str">
            <v>本社経費負担金</v>
          </cell>
          <cell r="C401" t="str">
            <v>6611</v>
          </cell>
        </row>
        <row r="402">
          <cell r="A402">
            <v>6612</v>
          </cell>
          <cell r="B402" t="str">
            <v>本社経費負担金受入(▲)</v>
          </cell>
          <cell r="C402" t="str">
            <v>6612</v>
          </cell>
        </row>
        <row r="403">
          <cell r="A403">
            <v>6613</v>
          </cell>
          <cell r="B403" t="str">
            <v>事業部経費負担金</v>
          </cell>
          <cell r="C403" t="str">
            <v>6613</v>
          </cell>
        </row>
        <row r="404">
          <cell r="A404">
            <v>6614</v>
          </cell>
          <cell r="B404" t="str">
            <v>事業部経費負担金受入(▲)</v>
          </cell>
          <cell r="C404" t="str">
            <v>6614</v>
          </cell>
        </row>
        <row r="405">
          <cell r="A405">
            <v>6615</v>
          </cell>
          <cell r="B405" t="str">
            <v>商品部経費負担金</v>
          </cell>
          <cell r="C405" t="str">
            <v>6615</v>
          </cell>
        </row>
        <row r="406">
          <cell r="A406">
            <v>6616</v>
          </cell>
          <cell r="B406" t="str">
            <v>商品部経費負担金受入(▲)</v>
          </cell>
          <cell r="C406" t="str">
            <v>6616</v>
          </cell>
        </row>
        <row r="407">
          <cell r="A407">
            <v>6630</v>
          </cell>
          <cell r="B407" t="str">
            <v>経費負担金</v>
          </cell>
          <cell r="C407" t="str">
            <v>6630</v>
          </cell>
        </row>
        <row r="408">
          <cell r="A408">
            <v>6631</v>
          </cell>
          <cell r="B408" t="str">
            <v>経費負担金-連結会社</v>
          </cell>
          <cell r="C408" t="str">
            <v>6631</v>
          </cell>
        </row>
        <row r="409">
          <cell r="A409">
            <v>6632</v>
          </cell>
          <cell r="B409" t="str">
            <v>経費負担金-費連子・関連会社</v>
          </cell>
          <cell r="C409" t="str">
            <v>6632</v>
          </cell>
        </row>
        <row r="410">
          <cell r="A410">
            <v>6633</v>
          </cell>
          <cell r="B410" t="str">
            <v>経費負担金-その他</v>
          </cell>
          <cell r="C410" t="str">
            <v>6633</v>
          </cell>
        </row>
        <row r="411">
          <cell r="A411">
            <v>6640</v>
          </cell>
          <cell r="B411" t="str">
            <v>経費負担金受入(▲)</v>
          </cell>
          <cell r="C411" t="str">
            <v>6640</v>
          </cell>
        </row>
        <row r="412">
          <cell r="A412">
            <v>6641</v>
          </cell>
          <cell r="B412" t="str">
            <v>経負担受入-連結会社(▲)</v>
          </cell>
          <cell r="C412" t="str">
            <v>6641</v>
          </cell>
        </row>
        <row r="413">
          <cell r="A413">
            <v>6642</v>
          </cell>
          <cell r="B413" t="str">
            <v>経負担受入-非連子・関連(▲)</v>
          </cell>
          <cell r="C413" t="str">
            <v>6642</v>
          </cell>
        </row>
        <row r="414">
          <cell r="A414">
            <v>6643</v>
          </cell>
          <cell r="B414" t="str">
            <v>経負担受入-その他(▲)</v>
          </cell>
          <cell r="C414" t="str">
            <v>6643</v>
          </cell>
        </row>
        <row r="415">
          <cell r="A415">
            <v>6670</v>
          </cell>
          <cell r="B415" t="str">
            <v>販売支払手数料</v>
          </cell>
          <cell r="C415" t="str">
            <v>6670</v>
          </cell>
        </row>
        <row r="416">
          <cell r="A416">
            <v>6671</v>
          </cell>
          <cell r="B416" t="str">
            <v>販売支払手数料-連結会社</v>
          </cell>
          <cell r="C416" t="str">
            <v>6671</v>
          </cell>
        </row>
        <row r="417">
          <cell r="A417">
            <v>6672</v>
          </cell>
          <cell r="B417" t="str">
            <v>販売支払手数料-非連子・関連</v>
          </cell>
          <cell r="C417" t="str">
            <v>6672</v>
          </cell>
        </row>
        <row r="418">
          <cell r="A418">
            <v>6673</v>
          </cell>
          <cell r="B418" t="str">
            <v>販売支払手数料-その他</v>
          </cell>
          <cell r="C418" t="str">
            <v>6673</v>
          </cell>
        </row>
        <row r="419">
          <cell r="A419">
            <v>6690</v>
          </cell>
          <cell r="B419" t="str">
            <v>貸倒損失</v>
          </cell>
          <cell r="C419" t="str">
            <v>6690</v>
          </cell>
        </row>
        <row r="420">
          <cell r="A420">
            <v>6700</v>
          </cell>
          <cell r="B420" t="str">
            <v>貸倒引当金繰入額</v>
          </cell>
          <cell r="C420" t="str">
            <v>6700</v>
          </cell>
        </row>
        <row r="421">
          <cell r="A421">
            <v>6710</v>
          </cell>
          <cell r="B421" t="str">
            <v>雑費</v>
          </cell>
          <cell r="C421" t="str">
            <v>6710</v>
          </cell>
        </row>
        <row r="422">
          <cell r="A422">
            <v>6760</v>
          </cell>
          <cell r="B422" t="str">
            <v>ソフトウエア等償却費</v>
          </cell>
          <cell r="C422" t="str">
            <v>6760</v>
          </cell>
        </row>
        <row r="423">
          <cell r="A423">
            <v>6800</v>
          </cell>
          <cell r="B423" t="str">
            <v>一般費計</v>
          </cell>
          <cell r="C423" t="str">
            <v>6800</v>
          </cell>
        </row>
        <row r="424">
          <cell r="A424">
            <v>6900</v>
          </cell>
          <cell r="B424" t="str">
            <v>販売費及び一般管理費</v>
          </cell>
          <cell r="C424" t="str">
            <v>6900</v>
          </cell>
        </row>
        <row r="425">
          <cell r="A425">
            <v>6990</v>
          </cell>
          <cell r="B425" t="str">
            <v>営業利益</v>
          </cell>
          <cell r="C425" t="str">
            <v>6990</v>
          </cell>
        </row>
        <row r="426">
          <cell r="A426">
            <v>7010</v>
          </cell>
          <cell r="B426" t="str">
            <v>受取利息</v>
          </cell>
          <cell r="C426" t="str">
            <v>7010</v>
          </cell>
        </row>
        <row r="427">
          <cell r="A427">
            <v>7011</v>
          </cell>
          <cell r="B427" t="str">
            <v>受取利息－連結会社</v>
          </cell>
          <cell r="C427" t="str">
            <v>7011</v>
          </cell>
        </row>
        <row r="428">
          <cell r="A428">
            <v>7012</v>
          </cell>
          <cell r="B428" t="str">
            <v>受取利息－非連子・関連会社</v>
          </cell>
          <cell r="C428" t="str">
            <v>7012</v>
          </cell>
        </row>
        <row r="429">
          <cell r="A429">
            <v>7013</v>
          </cell>
          <cell r="B429" t="str">
            <v>受取利息－その他</v>
          </cell>
          <cell r="C429" t="str">
            <v>7013</v>
          </cell>
        </row>
        <row r="430">
          <cell r="A430">
            <v>7030</v>
          </cell>
          <cell r="B430" t="str">
            <v>受取配当金</v>
          </cell>
          <cell r="C430" t="str">
            <v>7030</v>
          </cell>
        </row>
        <row r="431">
          <cell r="A431">
            <v>7031</v>
          </cell>
          <cell r="B431" t="str">
            <v>受取配当－連結会社</v>
          </cell>
          <cell r="C431" t="str">
            <v>7031</v>
          </cell>
        </row>
        <row r="432">
          <cell r="A432">
            <v>7032</v>
          </cell>
          <cell r="B432" t="str">
            <v>受取配当－非連子・関連会社</v>
          </cell>
          <cell r="C432" t="str">
            <v>7032</v>
          </cell>
        </row>
        <row r="433">
          <cell r="A433">
            <v>7033</v>
          </cell>
          <cell r="B433" t="str">
            <v>受取配当－その他</v>
          </cell>
          <cell r="C433" t="str">
            <v>7033</v>
          </cell>
        </row>
        <row r="434">
          <cell r="A434">
            <v>7050</v>
          </cell>
          <cell r="B434" t="str">
            <v>有価証券売却益</v>
          </cell>
          <cell r="C434" t="str">
            <v>7050</v>
          </cell>
        </row>
        <row r="435">
          <cell r="A435">
            <v>7060</v>
          </cell>
          <cell r="B435" t="str">
            <v>為替差益</v>
          </cell>
          <cell r="C435" t="str">
            <v>7060</v>
          </cell>
        </row>
        <row r="436">
          <cell r="A436">
            <v>7070</v>
          </cell>
          <cell r="B436" t="str">
            <v>雑収入</v>
          </cell>
          <cell r="C436" t="str">
            <v>7070</v>
          </cell>
        </row>
        <row r="437">
          <cell r="A437">
            <v>7071</v>
          </cell>
          <cell r="B437" t="str">
            <v>雑収入-連結会社</v>
          </cell>
          <cell r="C437" t="str">
            <v>7071</v>
          </cell>
        </row>
        <row r="438">
          <cell r="A438">
            <v>7072</v>
          </cell>
          <cell r="B438" t="str">
            <v>雑収入-非連子・関連会社</v>
          </cell>
          <cell r="C438" t="str">
            <v>7072</v>
          </cell>
        </row>
        <row r="439">
          <cell r="A439">
            <v>7073</v>
          </cell>
          <cell r="B439" t="str">
            <v>雑収入-その他</v>
          </cell>
          <cell r="C439" t="str">
            <v>7073</v>
          </cell>
        </row>
        <row r="440">
          <cell r="A440">
            <v>7080</v>
          </cell>
          <cell r="B440" t="str">
            <v>有価証券利息</v>
          </cell>
          <cell r="C440" t="str">
            <v>7080</v>
          </cell>
        </row>
        <row r="441">
          <cell r="A441">
            <v>7090</v>
          </cell>
          <cell r="B441" t="str">
            <v>不突合調整勘定　営業外</v>
          </cell>
          <cell r="C441" t="str">
            <v>7090</v>
          </cell>
        </row>
        <row r="442">
          <cell r="A442">
            <v>7100</v>
          </cell>
          <cell r="B442" t="str">
            <v>営業外収益計</v>
          </cell>
          <cell r="C442" t="str">
            <v>7100</v>
          </cell>
        </row>
        <row r="443">
          <cell r="A443">
            <v>7210</v>
          </cell>
          <cell r="B443" t="str">
            <v>支払利息</v>
          </cell>
          <cell r="C443" t="str">
            <v>7210</v>
          </cell>
        </row>
        <row r="444">
          <cell r="A444">
            <v>7211</v>
          </cell>
          <cell r="B444" t="str">
            <v>支払利息-連結会社</v>
          </cell>
          <cell r="C444" t="str">
            <v>7211</v>
          </cell>
        </row>
        <row r="445">
          <cell r="A445">
            <v>7212</v>
          </cell>
          <cell r="B445" t="str">
            <v>支払利息-非連子・関連会社</v>
          </cell>
          <cell r="C445" t="str">
            <v>7212</v>
          </cell>
        </row>
        <row r="446">
          <cell r="A446">
            <v>7213</v>
          </cell>
          <cell r="B446" t="str">
            <v>支払利息-その他</v>
          </cell>
          <cell r="C446" t="str">
            <v>7213</v>
          </cell>
        </row>
        <row r="447">
          <cell r="A447">
            <v>7230</v>
          </cell>
          <cell r="B447" t="str">
            <v>有価証券売却損</v>
          </cell>
          <cell r="C447" t="str">
            <v>7230</v>
          </cell>
        </row>
        <row r="448">
          <cell r="A448">
            <v>7250</v>
          </cell>
          <cell r="B448" t="str">
            <v>貸倒損失</v>
          </cell>
          <cell r="C448" t="str">
            <v>7250</v>
          </cell>
        </row>
        <row r="449">
          <cell r="A449">
            <v>7260</v>
          </cell>
          <cell r="B449" t="str">
            <v>貸倒引当金繰入額</v>
          </cell>
          <cell r="C449" t="str">
            <v>7260</v>
          </cell>
        </row>
        <row r="450">
          <cell r="A450">
            <v>7270</v>
          </cell>
          <cell r="B450" t="str">
            <v>繰延資産償却費</v>
          </cell>
          <cell r="C450" t="str">
            <v>7270</v>
          </cell>
        </row>
        <row r="451">
          <cell r="A451">
            <v>7275</v>
          </cell>
          <cell r="B451" t="str">
            <v>為替差損</v>
          </cell>
          <cell r="C451" t="str">
            <v>7275</v>
          </cell>
        </row>
        <row r="452">
          <cell r="A452">
            <v>7280</v>
          </cell>
          <cell r="B452" t="str">
            <v>雑損失</v>
          </cell>
          <cell r="C452" t="str">
            <v>7280</v>
          </cell>
        </row>
        <row r="453">
          <cell r="A453">
            <v>7281</v>
          </cell>
          <cell r="B453" t="str">
            <v>雑損失-連結会社</v>
          </cell>
          <cell r="C453" t="str">
            <v>7281</v>
          </cell>
        </row>
        <row r="454">
          <cell r="A454">
            <v>7282</v>
          </cell>
          <cell r="B454" t="str">
            <v>雑損失-非連子</v>
          </cell>
          <cell r="C454" t="str">
            <v>7282</v>
          </cell>
        </row>
        <row r="455">
          <cell r="A455">
            <v>7283</v>
          </cell>
          <cell r="B455" t="str">
            <v>雑損失-関連会社</v>
          </cell>
          <cell r="C455" t="str">
            <v>7283</v>
          </cell>
        </row>
        <row r="456">
          <cell r="A456">
            <v>7285</v>
          </cell>
          <cell r="B456" t="str">
            <v>社債利息</v>
          </cell>
          <cell r="C456" t="str">
            <v>7285</v>
          </cell>
        </row>
        <row r="457">
          <cell r="A457">
            <v>7290</v>
          </cell>
          <cell r="B457" t="str">
            <v>不突合調整勘定　営業外</v>
          </cell>
          <cell r="C457" t="str">
            <v>7290</v>
          </cell>
        </row>
        <row r="458">
          <cell r="A458">
            <v>7300</v>
          </cell>
          <cell r="B458" t="str">
            <v>営業外費用計</v>
          </cell>
          <cell r="C458" t="str">
            <v>7300</v>
          </cell>
        </row>
        <row r="459">
          <cell r="A459">
            <v>7400</v>
          </cell>
          <cell r="B459" t="str">
            <v>経常利益</v>
          </cell>
          <cell r="C459" t="str">
            <v>7400</v>
          </cell>
        </row>
        <row r="460">
          <cell r="A460">
            <v>8020</v>
          </cell>
          <cell r="B460" t="str">
            <v>固定資産売却益</v>
          </cell>
          <cell r="C460" t="str">
            <v>8020</v>
          </cell>
        </row>
        <row r="461">
          <cell r="A461">
            <v>8030</v>
          </cell>
          <cell r="B461" t="str">
            <v>その他特別利益</v>
          </cell>
          <cell r="C461" t="str">
            <v>8030</v>
          </cell>
        </row>
        <row r="462">
          <cell r="A462">
            <v>8031</v>
          </cell>
          <cell r="B462" t="str">
            <v>転籍者退職金受入-連結会社</v>
          </cell>
          <cell r="C462" t="str">
            <v>8031</v>
          </cell>
        </row>
        <row r="463">
          <cell r="A463">
            <v>8032</v>
          </cell>
          <cell r="B463" t="str">
            <v>転籍者退職金受入-非連子・関</v>
          </cell>
          <cell r="C463" t="str">
            <v>8032</v>
          </cell>
        </row>
        <row r="464">
          <cell r="A464">
            <v>8033</v>
          </cell>
          <cell r="B464" t="str">
            <v>転籍者退職金受入-その他</v>
          </cell>
          <cell r="C464" t="str">
            <v>8033</v>
          </cell>
        </row>
        <row r="465">
          <cell r="A465">
            <v>8034</v>
          </cell>
          <cell r="B465" t="str">
            <v>特別利益(その他)-連結会社</v>
          </cell>
          <cell r="C465" t="str">
            <v>8034</v>
          </cell>
        </row>
        <row r="466">
          <cell r="A466">
            <v>8035</v>
          </cell>
          <cell r="B466" t="str">
            <v>特別利益(その他)-非連子・関</v>
          </cell>
          <cell r="C466" t="str">
            <v>8035</v>
          </cell>
        </row>
        <row r="467">
          <cell r="A467">
            <v>8036</v>
          </cell>
          <cell r="B467" t="str">
            <v>特別利益(その他)-その他</v>
          </cell>
          <cell r="C467" t="str">
            <v>8036</v>
          </cell>
        </row>
        <row r="468">
          <cell r="A468">
            <v>8040</v>
          </cell>
          <cell r="B468" t="str">
            <v>投資有価証券売却益</v>
          </cell>
          <cell r="C468" t="str">
            <v>8040</v>
          </cell>
        </row>
        <row r="469">
          <cell r="A469">
            <v>8050</v>
          </cell>
          <cell r="B469" t="str">
            <v>関係会社株式売却益</v>
          </cell>
          <cell r="C469" t="str">
            <v>8050</v>
          </cell>
        </row>
        <row r="470">
          <cell r="A470">
            <v>8060</v>
          </cell>
          <cell r="B470" t="str">
            <v>前期損益修正益</v>
          </cell>
          <cell r="C470" t="str">
            <v>8060</v>
          </cell>
        </row>
        <row r="471">
          <cell r="A471">
            <v>8100</v>
          </cell>
          <cell r="B471" t="str">
            <v>特別利益計</v>
          </cell>
          <cell r="C471" t="str">
            <v>8100</v>
          </cell>
        </row>
        <row r="472">
          <cell r="A472">
            <v>8220</v>
          </cell>
          <cell r="B472" t="str">
            <v>固定資産除却損</v>
          </cell>
          <cell r="C472" t="str">
            <v>8220</v>
          </cell>
        </row>
        <row r="473">
          <cell r="A473">
            <v>8221</v>
          </cell>
          <cell r="B473" t="str">
            <v>固定資産売却損</v>
          </cell>
          <cell r="C473" t="str">
            <v>8221</v>
          </cell>
        </row>
        <row r="474">
          <cell r="A474">
            <v>8230</v>
          </cell>
          <cell r="B474" t="str">
            <v>その他特別損失</v>
          </cell>
          <cell r="C474" t="str">
            <v>8230</v>
          </cell>
        </row>
        <row r="475">
          <cell r="A475">
            <v>8231</v>
          </cell>
          <cell r="B475" t="str">
            <v>転籍者退職金-連結会社</v>
          </cell>
          <cell r="C475" t="str">
            <v>8231</v>
          </cell>
        </row>
        <row r="476">
          <cell r="A476">
            <v>8232</v>
          </cell>
          <cell r="B476" t="str">
            <v>転籍者退職金-非連子・関連会</v>
          </cell>
          <cell r="C476" t="str">
            <v>8232</v>
          </cell>
        </row>
        <row r="477">
          <cell r="A477">
            <v>8233</v>
          </cell>
          <cell r="B477" t="str">
            <v>転籍者退職金-その他</v>
          </cell>
          <cell r="C477" t="str">
            <v>8233</v>
          </cell>
        </row>
        <row r="478">
          <cell r="A478">
            <v>8234</v>
          </cell>
          <cell r="B478" t="str">
            <v>特別損失(その他)-連結会社</v>
          </cell>
          <cell r="C478" t="str">
            <v>8234</v>
          </cell>
        </row>
        <row r="479">
          <cell r="A479">
            <v>8235</v>
          </cell>
          <cell r="B479" t="str">
            <v>特別損失(その他)-非連子・関</v>
          </cell>
          <cell r="C479" t="str">
            <v>8235</v>
          </cell>
        </row>
        <row r="480">
          <cell r="A480">
            <v>8236</v>
          </cell>
          <cell r="B480" t="str">
            <v>特別損失(その他)-その他</v>
          </cell>
          <cell r="C480" t="str">
            <v>8236</v>
          </cell>
        </row>
        <row r="481">
          <cell r="A481">
            <v>8240</v>
          </cell>
          <cell r="B481" t="str">
            <v>投資有価証券売却損</v>
          </cell>
          <cell r="C481" t="str">
            <v>8240</v>
          </cell>
        </row>
        <row r="482">
          <cell r="A482">
            <v>8250</v>
          </cell>
          <cell r="B482" t="str">
            <v>投資有価証券売却損</v>
          </cell>
          <cell r="C482" t="str">
            <v>8250</v>
          </cell>
        </row>
        <row r="483">
          <cell r="A483">
            <v>8260</v>
          </cell>
          <cell r="B483" t="str">
            <v>前期損益修正損</v>
          </cell>
          <cell r="C483" t="str">
            <v>8260</v>
          </cell>
        </row>
        <row r="484">
          <cell r="A484">
            <v>8300</v>
          </cell>
          <cell r="B484" t="str">
            <v>特別損失計</v>
          </cell>
          <cell r="C484" t="str">
            <v>8300</v>
          </cell>
        </row>
        <row r="485">
          <cell r="A485">
            <v>8400</v>
          </cell>
          <cell r="B485" t="str">
            <v>税金等調整前当期純損益</v>
          </cell>
          <cell r="C485" t="str">
            <v>8400</v>
          </cell>
        </row>
        <row r="486">
          <cell r="A486">
            <v>8500</v>
          </cell>
          <cell r="B486" t="str">
            <v>法人税及び住民税</v>
          </cell>
          <cell r="C486" t="str">
            <v>8500</v>
          </cell>
        </row>
        <row r="487">
          <cell r="A487">
            <v>8510</v>
          </cell>
          <cell r="B487" t="str">
            <v>法人税等追徴額</v>
          </cell>
          <cell r="C487" t="str">
            <v>8510</v>
          </cell>
        </row>
        <row r="488">
          <cell r="A488">
            <v>8520</v>
          </cell>
          <cell r="B488" t="str">
            <v>法人税等還付額</v>
          </cell>
          <cell r="C488" t="str">
            <v>8520</v>
          </cell>
        </row>
        <row r="489">
          <cell r="A489">
            <v>8550</v>
          </cell>
          <cell r="B489" t="str">
            <v>法人税等調整額</v>
          </cell>
          <cell r="C489" t="str">
            <v>8550</v>
          </cell>
        </row>
        <row r="490">
          <cell r="A490">
            <v>8600</v>
          </cell>
          <cell r="B490" t="str">
            <v>少数株主持分損益</v>
          </cell>
          <cell r="C490" t="str">
            <v>8600</v>
          </cell>
        </row>
        <row r="491">
          <cell r="A491">
            <v>8610</v>
          </cell>
          <cell r="B491" t="str">
            <v>連結調整勘定償却額</v>
          </cell>
          <cell r="C491" t="str">
            <v>8610</v>
          </cell>
        </row>
        <row r="492">
          <cell r="A492">
            <v>8620</v>
          </cell>
          <cell r="B492" t="str">
            <v>持分法による投資損益</v>
          </cell>
          <cell r="C492" t="str">
            <v>8620</v>
          </cell>
        </row>
        <row r="493">
          <cell r="A493">
            <v>8700</v>
          </cell>
          <cell r="B493" t="str">
            <v>当期純利益</v>
          </cell>
          <cell r="C493" t="str">
            <v>8700</v>
          </cell>
        </row>
        <row r="494">
          <cell r="A494">
            <v>8800</v>
          </cell>
          <cell r="B494" t="str">
            <v>剰余金期首残高</v>
          </cell>
          <cell r="C494" t="str">
            <v>8800</v>
          </cell>
        </row>
        <row r="495">
          <cell r="A495">
            <v>8810</v>
          </cell>
          <cell r="B495" t="str">
            <v>剰余金増加高</v>
          </cell>
          <cell r="C495" t="str">
            <v>8810</v>
          </cell>
        </row>
        <row r="496">
          <cell r="A496">
            <v>8820</v>
          </cell>
          <cell r="B496" t="str">
            <v>他剰余増－その他</v>
          </cell>
          <cell r="C496" t="str">
            <v>8820</v>
          </cell>
        </row>
        <row r="497">
          <cell r="A497">
            <v>8830</v>
          </cell>
          <cell r="B497" t="str">
            <v>その他の剰余金減少高</v>
          </cell>
          <cell r="C497" t="str">
            <v>8830</v>
          </cell>
        </row>
        <row r="498">
          <cell r="A498">
            <v>8840</v>
          </cell>
          <cell r="B498" t="str">
            <v>他剰余減－現金配当</v>
          </cell>
          <cell r="C498" t="str">
            <v>8840</v>
          </cell>
        </row>
        <row r="499">
          <cell r="A499">
            <v>8850</v>
          </cell>
          <cell r="B499" t="str">
            <v>他剰余減－株式配当</v>
          </cell>
          <cell r="C499" t="str">
            <v>8850</v>
          </cell>
        </row>
        <row r="500">
          <cell r="A500">
            <v>8860</v>
          </cell>
          <cell r="B500" t="str">
            <v>他剰余減－利益準備金繰入</v>
          </cell>
          <cell r="C500" t="str">
            <v>8860</v>
          </cell>
        </row>
        <row r="501">
          <cell r="A501">
            <v>8870</v>
          </cell>
          <cell r="B501" t="str">
            <v>他剰余減－役員賞与</v>
          </cell>
          <cell r="C501" t="str">
            <v>8870</v>
          </cell>
        </row>
        <row r="502">
          <cell r="A502">
            <v>8880</v>
          </cell>
          <cell r="B502" t="str">
            <v>他剰余減－連結除外</v>
          </cell>
          <cell r="C502" t="str">
            <v>8880</v>
          </cell>
        </row>
        <row r="503">
          <cell r="A503">
            <v>8890</v>
          </cell>
          <cell r="B503" t="str">
            <v>他剰余減－その他</v>
          </cell>
          <cell r="C503" t="str">
            <v>8890</v>
          </cell>
        </row>
        <row r="504">
          <cell r="A504">
            <v>8900</v>
          </cell>
          <cell r="B504" t="str">
            <v>為替換算調整勘定（ＳＳ）</v>
          </cell>
          <cell r="C504" t="str">
            <v>8900</v>
          </cell>
        </row>
        <row r="505">
          <cell r="A505">
            <v>8910</v>
          </cell>
          <cell r="B505" t="str">
            <v>その他の剰余金期末残高</v>
          </cell>
          <cell r="C505" t="str">
            <v>8910</v>
          </cell>
        </row>
        <row r="506">
          <cell r="A506">
            <v>9000</v>
          </cell>
          <cell r="B506" t="str">
            <v>読込先　未実現（棚卸）</v>
          </cell>
          <cell r="C506" t="str">
            <v>9000</v>
          </cell>
        </row>
        <row r="507">
          <cell r="A507">
            <v>9010</v>
          </cell>
          <cell r="B507" t="str">
            <v>読込先　未実現（土地）</v>
          </cell>
          <cell r="C507" t="str">
            <v>9010</v>
          </cell>
        </row>
        <row r="508">
          <cell r="A508">
            <v>9020</v>
          </cell>
          <cell r="B508" t="str">
            <v>換算資本金</v>
          </cell>
          <cell r="C508" t="str">
            <v>9020</v>
          </cell>
        </row>
        <row r="509">
          <cell r="A509">
            <v>9030</v>
          </cell>
          <cell r="B509" t="str">
            <v>換算資本準備金</v>
          </cell>
          <cell r="C509" t="str">
            <v>9030</v>
          </cell>
        </row>
        <row r="510">
          <cell r="A510">
            <v>9040</v>
          </cell>
          <cell r="B510" t="str">
            <v>換算利益準備金</v>
          </cell>
          <cell r="C510" t="str">
            <v>9040</v>
          </cell>
        </row>
        <row r="511">
          <cell r="A511">
            <v>9050</v>
          </cell>
          <cell r="B511" t="str">
            <v>換算投資有価証券</v>
          </cell>
          <cell r="C511" t="str">
            <v>9050</v>
          </cell>
        </row>
        <row r="512">
          <cell r="A512">
            <v>9060</v>
          </cell>
          <cell r="B512" t="str">
            <v>換算長期貸付金</v>
          </cell>
          <cell r="C512" t="str">
            <v>9060</v>
          </cell>
        </row>
        <row r="513">
          <cell r="A513">
            <v>9070</v>
          </cell>
          <cell r="B513" t="str">
            <v>換算出資金</v>
          </cell>
          <cell r="C513" t="str">
            <v>9070</v>
          </cell>
        </row>
        <row r="514">
          <cell r="A514">
            <v>9080</v>
          </cell>
          <cell r="B514" t="str">
            <v>換算投資その他の資産</v>
          </cell>
          <cell r="C514" t="str">
            <v>9080</v>
          </cell>
        </row>
        <row r="515">
          <cell r="A515">
            <v>9090</v>
          </cell>
          <cell r="B515" t="str">
            <v>換算長期借入金</v>
          </cell>
          <cell r="C515" t="str">
            <v>9090</v>
          </cell>
        </row>
        <row r="516">
          <cell r="A516">
            <v>9100</v>
          </cell>
          <cell r="B516" t="str">
            <v>転記先　資本金</v>
          </cell>
          <cell r="C516" t="str">
            <v>9100</v>
          </cell>
        </row>
        <row r="517">
          <cell r="A517">
            <v>9110</v>
          </cell>
          <cell r="B517" t="str">
            <v>転記先　資本剰余金</v>
          </cell>
          <cell r="C517" t="str">
            <v>9110</v>
          </cell>
        </row>
        <row r="518">
          <cell r="A518">
            <v>9120</v>
          </cell>
          <cell r="B518" t="str">
            <v>転記先　為替換算調整勘定</v>
          </cell>
          <cell r="C518" t="str">
            <v>9120</v>
          </cell>
        </row>
        <row r="519">
          <cell r="A519">
            <v>9130</v>
          </cell>
          <cell r="B519" t="str">
            <v>転記先　利益準備金</v>
          </cell>
          <cell r="C519" t="str">
            <v>9130</v>
          </cell>
        </row>
        <row r="520">
          <cell r="A520">
            <v>9140</v>
          </cell>
          <cell r="B520" t="str">
            <v>転記先　利益準備金繰入額</v>
          </cell>
          <cell r="C520" t="str">
            <v>9140</v>
          </cell>
        </row>
        <row r="521">
          <cell r="A521">
            <v>9150</v>
          </cell>
          <cell r="B521" t="str">
            <v>転記先　現金配当金</v>
          </cell>
          <cell r="C521" t="str">
            <v>9150</v>
          </cell>
        </row>
        <row r="522">
          <cell r="A522">
            <v>9160</v>
          </cell>
          <cell r="B522" t="str">
            <v>転記先　役員賞与金</v>
          </cell>
          <cell r="C522" t="str">
            <v>9160</v>
          </cell>
        </row>
        <row r="523">
          <cell r="A523">
            <v>9170</v>
          </cell>
          <cell r="B523" t="str">
            <v>転記先　株式配当</v>
          </cell>
          <cell r="C523" t="str">
            <v>9170</v>
          </cell>
        </row>
        <row r="524">
          <cell r="A524">
            <v>9180</v>
          </cell>
          <cell r="B524" t="str">
            <v>転記先　他剰余金増</v>
          </cell>
          <cell r="C524" t="str">
            <v>9180</v>
          </cell>
        </row>
        <row r="525">
          <cell r="A525">
            <v>9190</v>
          </cell>
          <cell r="B525" t="str">
            <v>転記先　連結除外剰余金減</v>
          </cell>
          <cell r="C525" t="str">
            <v>9190</v>
          </cell>
        </row>
        <row r="526">
          <cell r="A526">
            <v>9200</v>
          </cell>
          <cell r="B526" t="str">
            <v>転記先　少数株主持分</v>
          </cell>
          <cell r="C526" t="str">
            <v>9200</v>
          </cell>
        </row>
        <row r="527">
          <cell r="A527">
            <v>9240</v>
          </cell>
          <cell r="B527" t="str">
            <v>転記先　子会社株式</v>
          </cell>
          <cell r="C527" t="str">
            <v>9240</v>
          </cell>
        </row>
        <row r="528">
          <cell r="A528">
            <v>9250</v>
          </cell>
          <cell r="B528" t="str">
            <v>転記先　投資株式</v>
          </cell>
          <cell r="C528" t="str">
            <v>9250</v>
          </cell>
        </row>
        <row r="529">
          <cell r="A529">
            <v>9260</v>
          </cell>
          <cell r="B529" t="str">
            <v>転記先　連結調整勘定</v>
          </cell>
          <cell r="C529" t="str">
            <v>9260</v>
          </cell>
        </row>
        <row r="530">
          <cell r="A530">
            <v>9270</v>
          </cell>
          <cell r="B530" t="str">
            <v>転記先　連結剰余金</v>
          </cell>
          <cell r="C530" t="str">
            <v>9270</v>
          </cell>
        </row>
        <row r="531">
          <cell r="A531">
            <v>9280</v>
          </cell>
          <cell r="B531" t="str">
            <v>転記先　連調勘定償却</v>
          </cell>
          <cell r="C531" t="str">
            <v>9280</v>
          </cell>
        </row>
        <row r="532">
          <cell r="A532">
            <v>9285</v>
          </cell>
          <cell r="B532" t="str">
            <v>転記先　持分法投資損益</v>
          </cell>
          <cell r="C532" t="str">
            <v>9285</v>
          </cell>
        </row>
        <row r="533">
          <cell r="A533">
            <v>9290</v>
          </cell>
          <cell r="B533" t="str">
            <v>転記先　他剰余金期首</v>
          </cell>
          <cell r="C533" t="str">
            <v>9290</v>
          </cell>
        </row>
        <row r="534">
          <cell r="A534" t="str">
            <v>7410</v>
          </cell>
          <cell r="B534" t="str">
            <v>転記先　受取配当金</v>
          </cell>
          <cell r="C534" t="str">
            <v>9300</v>
          </cell>
        </row>
        <row r="535">
          <cell r="A535" t="str">
            <v>7420</v>
          </cell>
          <cell r="B535" t="str">
            <v>転記先　少数株主持分損益</v>
          </cell>
          <cell r="C535" t="str">
            <v>9310</v>
          </cell>
        </row>
        <row r="536">
          <cell r="A536" t="str">
            <v>7430</v>
          </cell>
          <cell r="B536" t="str">
            <v>転記先　有価証券売却損益</v>
          </cell>
          <cell r="C536" t="str">
            <v>9320</v>
          </cell>
        </row>
        <row r="537">
          <cell r="A537" t="str">
            <v>7440</v>
          </cell>
          <cell r="B537" t="str">
            <v>連結調整勘定償却額当年度分</v>
          </cell>
          <cell r="C537" t="str">
            <v>9430</v>
          </cell>
        </row>
        <row r="538">
          <cell r="A538" t="str">
            <v>7450</v>
          </cell>
          <cell r="B538" t="str">
            <v>連結調整勘定償却額翌年度分</v>
          </cell>
          <cell r="C538" t="str">
            <v>9440</v>
          </cell>
        </row>
        <row r="539">
          <cell r="A539" t="str">
            <v>7460</v>
          </cell>
          <cell r="B539" t="str">
            <v>連結調整勘定償却額第３年度分</v>
          </cell>
          <cell r="C539" t="str">
            <v>9450</v>
          </cell>
        </row>
        <row r="540">
          <cell r="A540" t="str">
            <v>7470</v>
          </cell>
          <cell r="B540" t="str">
            <v>連結調整勘定償却額第４年度分</v>
          </cell>
          <cell r="C540" t="str">
            <v>9460</v>
          </cell>
        </row>
        <row r="541">
          <cell r="A541" t="str">
            <v>7480</v>
          </cell>
          <cell r="B541" t="str">
            <v>連結調整勘定償却額第５年度分</v>
          </cell>
          <cell r="C541" t="str">
            <v>9470</v>
          </cell>
        </row>
        <row r="542">
          <cell r="A542" t="str">
            <v>7490</v>
          </cell>
          <cell r="B542" t="str">
            <v>連結調整勘定償却額第６年度分</v>
          </cell>
          <cell r="C542" t="str">
            <v>9480</v>
          </cell>
        </row>
        <row r="543">
          <cell r="A543" t="str">
            <v>7500</v>
          </cell>
          <cell r="B543" t="str">
            <v>持分比率</v>
          </cell>
          <cell r="C543" t="str">
            <v>9500</v>
          </cell>
        </row>
        <row r="544">
          <cell r="A544" t="str">
            <v>7510</v>
          </cell>
          <cell r="B544" t="str">
            <v>裏書手形</v>
          </cell>
          <cell r="C544" t="str">
            <v>9550</v>
          </cell>
        </row>
        <row r="545">
          <cell r="A545" t="str">
            <v>7520</v>
          </cell>
          <cell r="B545" t="str">
            <v>割引譲渡高</v>
          </cell>
          <cell r="C545" t="str">
            <v>9600</v>
          </cell>
        </row>
        <row r="546">
          <cell r="A546" t="str">
            <v>7530</v>
          </cell>
          <cell r="B546" t="str">
            <v>繰延税金等</v>
          </cell>
          <cell r="C546" t="str">
            <v>9650</v>
          </cell>
        </row>
        <row r="547">
          <cell r="A547" t="str">
            <v>7540</v>
          </cell>
          <cell r="B547" t="str">
            <v>繰延税金等（法人税）</v>
          </cell>
          <cell r="C547" t="str">
            <v>9660</v>
          </cell>
        </row>
        <row r="548">
          <cell r="A548" t="str">
            <v>7550</v>
          </cell>
          <cell r="B548" t="str">
            <v>繰延税金等（事業税）</v>
          </cell>
          <cell r="C548" t="str">
            <v>9670</v>
          </cell>
        </row>
        <row r="549">
          <cell r="A549" t="str">
            <v>7560</v>
          </cell>
        </row>
        <row r="550">
          <cell r="A550" t="str">
            <v>7570</v>
          </cell>
        </row>
        <row r="551">
          <cell r="A551" t="str">
            <v>7580</v>
          </cell>
        </row>
        <row r="552">
          <cell r="A552" t="str">
            <v>7590</v>
          </cell>
        </row>
        <row r="553">
          <cell r="A553" t="str">
            <v>7595</v>
          </cell>
        </row>
        <row r="554">
          <cell r="A554" t="str">
            <v>7600</v>
          </cell>
        </row>
        <row r="555">
          <cell r="A555" t="str">
            <v>7610</v>
          </cell>
        </row>
        <row r="556">
          <cell r="A556" t="str">
            <v>7620</v>
          </cell>
        </row>
        <row r="557">
          <cell r="A557" t="str">
            <v>7630</v>
          </cell>
        </row>
        <row r="558">
          <cell r="A558" t="str">
            <v>7640</v>
          </cell>
        </row>
        <row r="559">
          <cell r="A559" t="str">
            <v>7650</v>
          </cell>
        </row>
        <row r="560">
          <cell r="A560" t="str">
            <v>7660</v>
          </cell>
        </row>
        <row r="561">
          <cell r="A561" t="str">
            <v>7670</v>
          </cell>
        </row>
        <row r="562">
          <cell r="A562" t="str">
            <v>7680</v>
          </cell>
        </row>
        <row r="563">
          <cell r="A563" t="str">
            <v>7690</v>
          </cell>
        </row>
        <row r="564">
          <cell r="A564" t="str">
            <v>7700</v>
          </cell>
        </row>
        <row r="565">
          <cell r="A565" t="str">
            <v>7710</v>
          </cell>
        </row>
        <row r="566">
          <cell r="A566" t="str">
            <v>7720</v>
          </cell>
        </row>
        <row r="567">
          <cell r="A567" t="str">
            <v>7730</v>
          </cell>
        </row>
        <row r="568">
          <cell r="A568" t="str">
            <v>7790</v>
          </cell>
        </row>
        <row r="569">
          <cell r="A569" t="str">
            <v>7810</v>
          </cell>
        </row>
        <row r="570">
          <cell r="A570" t="str">
            <v>7820</v>
          </cell>
        </row>
        <row r="571">
          <cell r="A571" t="str">
            <v>7870</v>
          </cell>
        </row>
        <row r="572">
          <cell r="A572" t="str">
            <v>7880</v>
          </cell>
        </row>
        <row r="573">
          <cell r="A573" t="str">
            <v>7890</v>
          </cell>
        </row>
        <row r="574">
          <cell r="A574" t="str">
            <v>8010</v>
          </cell>
        </row>
        <row r="575">
          <cell r="A575" t="str">
            <v>8020</v>
          </cell>
        </row>
        <row r="576">
          <cell r="A576" t="str">
            <v>8051</v>
          </cell>
        </row>
        <row r="577">
          <cell r="A577" t="str">
            <v>8112</v>
          </cell>
        </row>
        <row r="578">
          <cell r="A578" t="str">
            <v>8113</v>
          </cell>
        </row>
        <row r="579">
          <cell r="A579" t="str">
            <v>8114</v>
          </cell>
        </row>
        <row r="580">
          <cell r="A580" t="str">
            <v>8120</v>
          </cell>
        </row>
        <row r="581">
          <cell r="A581" t="str">
            <v>8140</v>
          </cell>
        </row>
        <row r="582">
          <cell r="A582" t="str">
            <v>8161</v>
          </cell>
        </row>
        <row r="583">
          <cell r="A583" t="str">
            <v>8162</v>
          </cell>
        </row>
        <row r="584">
          <cell r="A584" t="str">
            <v>8163</v>
          </cell>
        </row>
        <row r="585">
          <cell r="A585" t="str">
            <v>8164</v>
          </cell>
        </row>
        <row r="586">
          <cell r="A586" t="str">
            <v>8174</v>
          </cell>
        </row>
        <row r="587">
          <cell r="A587" t="str">
            <v>8180</v>
          </cell>
        </row>
        <row r="588">
          <cell r="A588" t="str">
            <v>8222</v>
          </cell>
        </row>
        <row r="589">
          <cell r="A589" t="str">
            <v>8301</v>
          </cell>
        </row>
        <row r="590">
          <cell r="A590" t="str">
            <v>8320</v>
          </cell>
        </row>
        <row r="591">
          <cell r="A591" t="str">
            <v>8338</v>
          </cell>
        </row>
        <row r="592">
          <cell r="A592" t="str">
            <v>8447</v>
          </cell>
        </row>
        <row r="593">
          <cell r="A593" t="str">
            <v>8469</v>
          </cell>
        </row>
        <row r="594">
          <cell r="A594" t="str">
            <v>c001</v>
          </cell>
        </row>
        <row r="595">
          <cell r="A595" t="str">
            <v>c002</v>
          </cell>
        </row>
        <row r="596">
          <cell r="A596" t="str">
            <v>c011</v>
          </cell>
        </row>
        <row r="597">
          <cell r="A597" t="str">
            <v>c012</v>
          </cell>
        </row>
        <row r="598">
          <cell r="A598" t="str">
            <v>c014</v>
          </cell>
        </row>
        <row r="599">
          <cell r="A599" t="str">
            <v>c015</v>
          </cell>
        </row>
        <row r="600">
          <cell r="A600" t="str">
            <v>c020</v>
          </cell>
        </row>
        <row r="601">
          <cell r="A601" t="str">
            <v>c029</v>
          </cell>
        </row>
        <row r="602">
          <cell r="A602" t="str">
            <v>c030</v>
          </cell>
        </row>
        <row r="603">
          <cell r="A603" t="str">
            <v>c031</v>
          </cell>
        </row>
        <row r="604">
          <cell r="A604" t="str">
            <v>c032</v>
          </cell>
        </row>
        <row r="605">
          <cell r="A605" t="str">
            <v>c033</v>
          </cell>
        </row>
        <row r="606">
          <cell r="A606" t="str">
            <v>c034</v>
          </cell>
        </row>
        <row r="607">
          <cell r="A607" t="str">
            <v>c035</v>
          </cell>
        </row>
        <row r="608">
          <cell r="A608" t="str">
            <v>c036</v>
          </cell>
        </row>
        <row r="609">
          <cell r="A609" t="str">
            <v>c037</v>
          </cell>
        </row>
        <row r="610">
          <cell r="A610" t="str">
            <v>c038</v>
          </cell>
        </row>
        <row r="611">
          <cell r="A611" t="str">
            <v>c039</v>
          </cell>
        </row>
        <row r="612">
          <cell r="A612" t="str">
            <v>c041</v>
          </cell>
        </row>
        <row r="613">
          <cell r="A613" t="str">
            <v>c043</v>
          </cell>
        </row>
        <row r="614">
          <cell r="A614" t="str">
            <v>c051</v>
          </cell>
        </row>
        <row r="615">
          <cell r="A615" t="str">
            <v>c052</v>
          </cell>
        </row>
        <row r="616">
          <cell r="A616" t="str">
            <v>c053</v>
          </cell>
        </row>
        <row r="617">
          <cell r="A617" t="str">
            <v>c061</v>
          </cell>
        </row>
        <row r="618">
          <cell r="A618" t="str">
            <v>c063</v>
          </cell>
        </row>
        <row r="619">
          <cell r="A619" t="str">
            <v>c064</v>
          </cell>
        </row>
        <row r="620">
          <cell r="A620" t="str">
            <v>c065</v>
          </cell>
        </row>
        <row r="621">
          <cell r="A621" t="str">
            <v>s001</v>
          </cell>
        </row>
        <row r="622">
          <cell r="A622" t="str">
            <v>s002</v>
          </cell>
        </row>
        <row r="623">
          <cell r="A623" t="str">
            <v>s003</v>
          </cell>
        </row>
        <row r="624">
          <cell r="A624" t="str">
            <v>s004</v>
          </cell>
        </row>
        <row r="625">
          <cell r="A625" t="str">
            <v>s005</v>
          </cell>
        </row>
        <row r="626">
          <cell r="A626" t="str">
            <v>s006</v>
          </cell>
        </row>
        <row r="627">
          <cell r="A627" t="str">
            <v>@@@@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ays"/>
      <sheetName val="template"/>
      <sheetName val="July00"/>
      <sheetName val="Aug00"/>
      <sheetName val="Sept00"/>
      <sheetName val="Oct00"/>
      <sheetName val="Nov00"/>
      <sheetName val="Dec00"/>
      <sheetName val="Jan01"/>
      <sheetName val="Feb01"/>
      <sheetName val="Mar01"/>
      <sheetName val="Apr01"/>
      <sheetName val="May01"/>
      <sheetName val="June01"/>
      <sheetName val="July01"/>
      <sheetName val="Aug01"/>
      <sheetName val="Sept01"/>
      <sheetName val="Oct01"/>
      <sheetName val="Nov01"/>
      <sheetName val="Dec01"/>
      <sheetName val="Jan02"/>
      <sheetName val="Feb02"/>
      <sheetName val="March02"/>
      <sheetName val="April02"/>
      <sheetName val="May02"/>
      <sheetName val="June02"/>
      <sheetName val="data"/>
      <sheetName val="income state"/>
      <sheetName val="BE"/>
      <sheetName val="average sp"/>
      <sheetName val="summary"/>
      <sheetName val="COGS - SMALL"/>
      <sheetName val="PL"/>
      <sheetName val="COGS - LARGE"/>
      <sheetName val="LARGE LOG"/>
      <sheetName val=" LUMBER -SMALL LOG - HANCOCKS"/>
      <sheetName val="ASSUMPTIONS"/>
      <sheetName val="l"/>
      <sheetName val="BB3-2"/>
      <sheetName val="항목별"/>
      <sheetName val="FF-3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R"/>
      <sheetName val="BPR-1"/>
      <sheetName val="Note"/>
      <sheetName val="Data"/>
      <sheetName val="F-1"/>
      <sheetName val="F-2"/>
      <sheetName val="F-3"/>
      <sheetName val="F-4"/>
      <sheetName val="F-5"/>
      <sheetName val="F-6"/>
      <sheetName val="F-22"/>
      <sheetName val="10"/>
      <sheetName val="20"/>
      <sheetName val="30"/>
      <sheetName val="C"/>
      <sheetName val="FF"/>
      <sheetName val="FF-1"/>
      <sheetName val="FF-3"/>
      <sheetName val="A"/>
      <sheetName val="B"/>
      <sheetName val="B-10"/>
      <sheetName val="B-30"/>
      <sheetName val="L"/>
      <sheetName val="U"/>
      <sheetName val="U-1 "/>
      <sheetName val="U-100"/>
      <sheetName val="BB"/>
      <sheetName val="CC"/>
      <sheetName val="KK"/>
      <sheetName val="M&amp;MM"/>
      <sheetName val="PP"/>
      <sheetName val="NN"/>
      <sheetName val="sales cut off"/>
      <sheetName val="purchase cut off"/>
    </sheetNames>
    <sheetDataSet>
      <sheetData sheetId="0" refreshError="1">
        <row r="11">
          <cell r="F11" t="str">
            <v>30.09.2000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-gl"/>
      <sheetName val="gl"/>
      <sheetName val="K10"/>
      <sheetName val="K10-1 "/>
      <sheetName val="FF-3"/>
      <sheetName val="addl cost"/>
      <sheetName val="WIP-Prod"/>
      <sheetName val="BP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"/>
      <sheetName val="MV"/>
      <sheetName val="Workshop"/>
      <sheetName val="Signage"/>
      <sheetName val="Renovation"/>
      <sheetName val="Computer"/>
      <sheetName val="F&amp;F"/>
      <sheetName val="M_Maincomp"/>
      <sheetName val="gl"/>
      <sheetName val="Index"/>
      <sheetName val="rt"/>
      <sheetName val="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QLY - PL Nov 10"/>
      <sheetName val="TQLY - PL Feb 11"/>
      <sheetName val="LQTY - PL Nov 11"/>
      <sheetName val="TQTY - PL Feb 11"/>
      <sheetName val="RECLASS"/>
      <sheetName val="RECLASS (2)"/>
      <sheetName val="CF workings"/>
      <sheetName val="PL"/>
      <sheetName val="BS"/>
      <sheetName val="EPS"/>
      <sheetName val="Income Statement"/>
      <sheetName val="PL STM 20 Feb 10-Total"/>
      <sheetName val="BS 20 Feb 10"/>
      <sheetName val="Balance Sheet"/>
      <sheetName val="Equity"/>
      <sheetName val="Cash Flow (2)"/>
      <sheetName val="Cash Flow"/>
      <sheetName val="L-5"/>
      <sheetName val="PL STM 20 Aug 11-Total"/>
      <sheetName val="BS 20 Nov 11"/>
      <sheetName val="LT ST 20 Aug 11"/>
      <sheetName val="from conso pack(S-1)"/>
      <sheetName val="Forex Borrowings 200212 (2)"/>
      <sheetName val="Forex Borrowings 201011"/>
      <sheetName val="PPE(AUG)"/>
      <sheetName val="BS - Cashflow workings"/>
      <sheetName val="Forex Borrowings 200811"/>
      <sheetName val="BS 20 May 11"/>
      <sheetName val="PPE"/>
      <sheetName val="Derivative MTM 20 May 11"/>
      <sheetName val="Derivative MTM 20Feb10"/>
      <sheetName val="Loan - L5"/>
      <sheetName val="200511 fv"/>
      <sheetName val="LT ST 20Feb10 "/>
      <sheetName val="Loan 20Feb10"/>
    </sheetNames>
    <sheetDataSet>
      <sheetData sheetId="0" refreshError="1">
        <row r="5">
          <cell r="C5" t="str">
            <v>20 FEBRUARY 2012</v>
          </cell>
          <cell r="D5" t="str">
            <v>20 FEBRUARY 2011</v>
          </cell>
        </row>
        <row r="6">
          <cell r="C6" t="str">
            <v>20.02.2012</v>
          </cell>
          <cell r="D6" t="str">
            <v>20.02.2011</v>
          </cell>
          <cell r="F6" t="str">
            <v>20.01.2012</v>
          </cell>
          <cell r="G6" t="str">
            <v>20.12.2011</v>
          </cell>
        </row>
        <row r="7">
          <cell r="C7" t="str">
            <v>Q4 2011</v>
          </cell>
          <cell r="D7" t="str">
            <v>Q4 2010</v>
          </cell>
          <cell r="E7" t="str">
            <v>Q3 2011</v>
          </cell>
        </row>
        <row r="8">
          <cell r="C8" t="str">
            <v>YTD 2011</v>
          </cell>
          <cell r="D8" t="str">
            <v>YTD 2010</v>
          </cell>
        </row>
        <row r="9">
          <cell r="C9" t="str">
            <v>21 February 2011</v>
          </cell>
          <cell r="D9" t="str">
            <v>21 February 2010</v>
          </cell>
        </row>
        <row r="10">
          <cell r="C10" t="str">
            <v>FOR THE FINANCIAL YEAR ENDED</v>
          </cell>
        </row>
        <row r="11">
          <cell r="C11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D5" t="str">
            <v>BSKL_PL</v>
          </cell>
          <cell r="E5" t="str">
            <v>BSKL_CF</v>
          </cell>
          <cell r="I5" t="str">
            <v>RM</v>
          </cell>
        </row>
        <row r="6">
          <cell r="I6">
            <v>-355769635</v>
          </cell>
        </row>
        <row r="7">
          <cell r="I7">
            <v>-352651960</v>
          </cell>
        </row>
        <row r="8">
          <cell r="I8">
            <v>-35289022</v>
          </cell>
        </row>
        <row r="9">
          <cell r="I9">
            <v>-196414530.97999996</v>
          </cell>
        </row>
        <row r="10">
          <cell r="I10">
            <v>-659411079.99999988</v>
          </cell>
        </row>
        <row r="11">
          <cell r="I11">
            <v>-8697595</v>
          </cell>
        </row>
        <row r="12">
          <cell r="I12">
            <v>-3066794.0700000003</v>
          </cell>
        </row>
        <row r="13">
          <cell r="I13">
            <v>-45453405.989999995</v>
          </cell>
        </row>
        <row r="14">
          <cell r="D14" t="str">
            <v>Revenue</v>
          </cell>
          <cell r="I14">
            <v>-86334497.809999987</v>
          </cell>
        </row>
        <row r="15">
          <cell r="D15" t="str">
            <v>Revenue</v>
          </cell>
          <cell r="I15">
            <v>-108927496.84999998</v>
          </cell>
        </row>
        <row r="16">
          <cell r="D16" t="str">
            <v>Revenue</v>
          </cell>
          <cell r="I16">
            <v>-1722016.8900000001</v>
          </cell>
        </row>
        <row r="17">
          <cell r="D17" t="str">
            <v>Revenue</v>
          </cell>
          <cell r="I17">
            <v>-34145372.379999995</v>
          </cell>
        </row>
        <row r="18">
          <cell r="D18" t="str">
            <v>Revenue</v>
          </cell>
          <cell r="I18">
            <v>-39626556.439999998</v>
          </cell>
        </row>
        <row r="19">
          <cell r="D19" t="str">
            <v>Revenue</v>
          </cell>
          <cell r="I19">
            <v>-3279180.55</v>
          </cell>
        </row>
        <row r="20">
          <cell r="D20" t="str">
            <v>Other operating income</v>
          </cell>
          <cell r="I20">
            <v>-6734602.3300000001</v>
          </cell>
        </row>
        <row r="21">
          <cell r="D21" t="str">
            <v>Other operating income</v>
          </cell>
          <cell r="I21">
            <v>-967003.6</v>
          </cell>
        </row>
        <row r="22">
          <cell r="D22" t="str">
            <v>Other operating income</v>
          </cell>
          <cell r="I22">
            <v>-12506192.43</v>
          </cell>
        </row>
        <row r="23">
          <cell r="D23" t="str">
            <v>Other operating income</v>
          </cell>
          <cell r="I23">
            <v>-9978290.5</v>
          </cell>
        </row>
        <row r="24">
          <cell r="D24" t="str">
            <v>Other operating income</v>
          </cell>
          <cell r="I24">
            <v>-7437310</v>
          </cell>
        </row>
        <row r="25">
          <cell r="D25" t="str">
            <v>Other operating income</v>
          </cell>
          <cell r="I25">
            <v>-4262876</v>
          </cell>
        </row>
        <row r="26">
          <cell r="D26" t="str">
            <v>Other operating income</v>
          </cell>
          <cell r="I26">
            <v>-393120</v>
          </cell>
        </row>
        <row r="27">
          <cell r="D27" t="str">
            <v>Other operating income</v>
          </cell>
          <cell r="I27">
            <v>-8372724.5600000005</v>
          </cell>
        </row>
        <row r="28">
          <cell r="D28" t="str">
            <v>Other operating income</v>
          </cell>
          <cell r="I28">
            <v>-693136.44000000006</v>
          </cell>
        </row>
        <row r="29">
          <cell r="D29" t="str">
            <v>Other operating income</v>
          </cell>
          <cell r="I29">
            <v>0</v>
          </cell>
        </row>
        <row r="30">
          <cell r="D30" t="str">
            <v>Other operating income</v>
          </cell>
          <cell r="I30">
            <v>-1545628.09</v>
          </cell>
        </row>
        <row r="31">
          <cell r="D31" t="str">
            <v>Other operating income</v>
          </cell>
          <cell r="I31">
            <v>0</v>
          </cell>
        </row>
        <row r="32">
          <cell r="D32" t="str">
            <v>Other operating income</v>
          </cell>
          <cell r="I32">
            <v>-17762731.57</v>
          </cell>
        </row>
        <row r="33">
          <cell r="D33" t="str">
            <v>Other operating income</v>
          </cell>
          <cell r="I33">
            <v>-63866.080000000002</v>
          </cell>
        </row>
        <row r="34">
          <cell r="D34" t="str">
            <v>Other operating income</v>
          </cell>
          <cell r="E34" t="str">
            <v>Dividend income</v>
          </cell>
          <cell r="I34">
            <v>-40116.720000000001</v>
          </cell>
        </row>
        <row r="35">
          <cell r="D35" t="str">
            <v>Revenue</v>
          </cell>
          <cell r="I35">
            <v>-4209117.4400000004</v>
          </cell>
        </row>
        <row r="36">
          <cell r="D36" t="str">
            <v>Other operating income</v>
          </cell>
          <cell r="I36">
            <v>-3543472.26</v>
          </cell>
        </row>
        <row r="37">
          <cell r="D37" t="str">
            <v>Other operating income</v>
          </cell>
          <cell r="I37">
            <v>0</v>
          </cell>
        </row>
        <row r="38">
          <cell r="D38" t="str">
            <v>Other operating income</v>
          </cell>
          <cell r="I38">
            <v>-148349.44999999998</v>
          </cell>
        </row>
        <row r="39">
          <cell r="D39" t="str">
            <v>Other operating income</v>
          </cell>
          <cell r="I39">
            <v>0</v>
          </cell>
        </row>
        <row r="40">
          <cell r="D40" t="str">
            <v>Other operating income</v>
          </cell>
          <cell r="I40">
            <v>-583.42999999999995</v>
          </cell>
        </row>
        <row r="41">
          <cell r="D41" t="str">
            <v>Other operating income</v>
          </cell>
          <cell r="I41">
            <v>0</v>
          </cell>
        </row>
        <row r="42">
          <cell r="D42" t="str">
            <v>Revenue</v>
          </cell>
          <cell r="I42">
            <v>0</v>
          </cell>
        </row>
        <row r="43">
          <cell r="D43" t="str">
            <v>Other operating income</v>
          </cell>
          <cell r="I43">
            <v>-171130.64</v>
          </cell>
        </row>
        <row r="44">
          <cell r="D44" t="str">
            <v>Revenue</v>
          </cell>
          <cell r="I44">
            <v>-940961.45</v>
          </cell>
        </row>
        <row r="45">
          <cell r="D45" t="str">
            <v>Other operating income</v>
          </cell>
          <cell r="I45">
            <v>-8988.5400000000009</v>
          </cell>
        </row>
        <row r="46">
          <cell r="D46" t="str">
            <v>Revenue</v>
          </cell>
          <cell r="I46">
            <v>-3879083.88</v>
          </cell>
        </row>
        <row r="47">
          <cell r="D47" t="str">
            <v>Revenue</v>
          </cell>
          <cell r="I47">
            <v>-1066384.77</v>
          </cell>
        </row>
        <row r="48">
          <cell r="D48" t="str">
            <v>Revenue</v>
          </cell>
          <cell r="I48">
            <v>-357691.94000000006</v>
          </cell>
        </row>
        <row r="49">
          <cell r="D49" t="str">
            <v>Other operating income</v>
          </cell>
          <cell r="I49">
            <v>-5191754.8999999994</v>
          </cell>
        </row>
        <row r="50">
          <cell r="D50" t="str">
            <v>Other operating income</v>
          </cell>
          <cell r="I50">
            <v>-4047472.6799999997</v>
          </cell>
        </row>
        <row r="51">
          <cell r="D51" t="str">
            <v>Other operating income</v>
          </cell>
          <cell r="I51">
            <v>-69202.37</v>
          </cell>
        </row>
        <row r="52">
          <cell r="D52" t="str">
            <v>Finance costs</v>
          </cell>
          <cell r="I52">
            <v>42625087</v>
          </cell>
        </row>
        <row r="53">
          <cell r="D53" t="str">
            <v>Total operating expenses</v>
          </cell>
          <cell r="I53">
            <v>31450617.089999996</v>
          </cell>
        </row>
        <row r="54">
          <cell r="D54" t="str">
            <v>Total operating expenses</v>
          </cell>
          <cell r="I54">
            <v>2093528.5300000003</v>
          </cell>
        </row>
        <row r="55">
          <cell r="D55" t="str">
            <v>Total operating expenses</v>
          </cell>
          <cell r="I55">
            <v>1282893.3600000001</v>
          </cell>
        </row>
        <row r="56">
          <cell r="D56" t="str">
            <v>Total operating expenses</v>
          </cell>
          <cell r="I56">
            <v>2892087</v>
          </cell>
        </row>
        <row r="57">
          <cell r="D57" t="str">
            <v>Total operating expenses</v>
          </cell>
          <cell r="I57">
            <v>9489650.0000000019</v>
          </cell>
        </row>
        <row r="58">
          <cell r="D58" t="str">
            <v>Total operating expenses</v>
          </cell>
          <cell r="I58">
            <v>2473073</v>
          </cell>
        </row>
        <row r="59">
          <cell r="D59" t="str">
            <v>Total operating expenses</v>
          </cell>
          <cell r="I59">
            <v>35629</v>
          </cell>
        </row>
        <row r="60">
          <cell r="D60" t="str">
            <v>Total operating expenses</v>
          </cell>
          <cell r="I60">
            <v>11336232.08</v>
          </cell>
        </row>
        <row r="61">
          <cell r="D61" t="str">
            <v>Total operating expenses</v>
          </cell>
          <cell r="I61">
            <v>2416488.9300000002</v>
          </cell>
        </row>
        <row r="62">
          <cell r="D62" t="str">
            <v>Total operating expenses</v>
          </cell>
          <cell r="I62">
            <v>5720377</v>
          </cell>
        </row>
        <row r="63">
          <cell r="D63" t="str">
            <v>Total operating expenses</v>
          </cell>
          <cell r="I63">
            <v>575144.05000000005</v>
          </cell>
        </row>
        <row r="64">
          <cell r="D64" t="str">
            <v>Total operating expenses</v>
          </cell>
          <cell r="I64">
            <v>738465.10999999987</v>
          </cell>
        </row>
        <row r="65">
          <cell r="D65" t="str">
            <v>Total operating expenses</v>
          </cell>
          <cell r="I65">
            <v>13820.029999999997</v>
          </cell>
        </row>
        <row r="66">
          <cell r="D66" t="str">
            <v>Total operating expenses</v>
          </cell>
          <cell r="I66">
            <v>359999.99999999994</v>
          </cell>
        </row>
        <row r="67">
          <cell r="D67" t="str">
            <v>Total operating expenses</v>
          </cell>
          <cell r="I67">
            <v>401132</v>
          </cell>
        </row>
        <row r="68">
          <cell r="D68" t="str">
            <v>Total operating expenses</v>
          </cell>
          <cell r="I68">
            <v>235126.27</v>
          </cell>
        </row>
        <row r="69">
          <cell r="D69" t="str">
            <v>Total operating expenses</v>
          </cell>
          <cell r="I69">
            <v>287740.28999999998</v>
          </cell>
        </row>
        <row r="70">
          <cell r="D70" t="str">
            <v>Total operating expenses</v>
          </cell>
          <cell r="I70">
            <v>332589.99000000005</v>
          </cell>
        </row>
        <row r="71">
          <cell r="D71" t="str">
            <v>Total operating expenses</v>
          </cell>
          <cell r="I71">
            <v>604959.29</v>
          </cell>
        </row>
        <row r="72">
          <cell r="D72" t="str">
            <v>Total operating expenses</v>
          </cell>
          <cell r="I72">
            <v>7837713.7799999993</v>
          </cell>
        </row>
        <row r="73">
          <cell r="D73" t="str">
            <v>Total operating expenses</v>
          </cell>
          <cell r="I73">
            <v>1034862</v>
          </cell>
        </row>
        <row r="74">
          <cell r="D74" t="str">
            <v>Total operating expenses</v>
          </cell>
          <cell r="I74">
            <v>1711355.7</v>
          </cell>
        </row>
        <row r="75">
          <cell r="D75" t="str">
            <v>Total operating expenses</v>
          </cell>
          <cell r="I75">
            <v>1710769</v>
          </cell>
        </row>
        <row r="76">
          <cell r="D76" t="str">
            <v>Total operating expenses</v>
          </cell>
          <cell r="I76">
            <v>66000</v>
          </cell>
        </row>
        <row r="77">
          <cell r="D77" t="str">
            <v>Total operating expenses</v>
          </cell>
          <cell r="I77">
            <v>432706</v>
          </cell>
        </row>
        <row r="78">
          <cell r="D78" t="str">
            <v>Total operating expenses</v>
          </cell>
          <cell r="I78">
            <v>5017198.29</v>
          </cell>
        </row>
        <row r="79">
          <cell r="D79" t="str">
            <v>Total operating expenses</v>
          </cell>
          <cell r="I79">
            <v>2113320.3199999998</v>
          </cell>
        </row>
        <row r="80">
          <cell r="D80" t="str">
            <v>Total operating expenses</v>
          </cell>
          <cell r="I80">
            <v>2922021.37</v>
          </cell>
        </row>
        <row r="81">
          <cell r="D81" t="str">
            <v>Total operating expenses</v>
          </cell>
          <cell r="I81">
            <v>42493.85</v>
          </cell>
        </row>
        <row r="82">
          <cell r="D82" t="str">
            <v>Total operating expenses</v>
          </cell>
          <cell r="I82">
            <v>0</v>
          </cell>
        </row>
        <row r="83">
          <cell r="D83" t="str">
            <v>Total operating expenses</v>
          </cell>
          <cell r="I83">
            <v>0</v>
          </cell>
        </row>
        <row r="84">
          <cell r="D84" t="str">
            <v>Total operating expenses</v>
          </cell>
          <cell r="I84">
            <v>0</v>
          </cell>
        </row>
        <row r="85">
          <cell r="D85" t="str">
            <v>Total operating expenses</v>
          </cell>
          <cell r="I85">
            <v>2093489.3599999999</v>
          </cell>
        </row>
        <row r="86">
          <cell r="D86" t="str">
            <v>Total operating expenses</v>
          </cell>
          <cell r="I86">
            <v>204457.97</v>
          </cell>
        </row>
        <row r="87">
          <cell r="D87" t="str">
            <v>Total operating expenses</v>
          </cell>
          <cell r="I87">
            <v>1717279.54</v>
          </cell>
        </row>
        <row r="88">
          <cell r="D88" t="str">
            <v>Total operating expenses</v>
          </cell>
          <cell r="I88">
            <v>409885.07</v>
          </cell>
        </row>
        <row r="89">
          <cell r="D89" t="str">
            <v>Total operating expenses</v>
          </cell>
          <cell r="I89">
            <v>165964.21</v>
          </cell>
        </row>
        <row r="90">
          <cell r="D90" t="str">
            <v>Total operating expenses</v>
          </cell>
          <cell r="I90">
            <v>110016.48</v>
          </cell>
        </row>
        <row r="91">
          <cell r="D91" t="str">
            <v>Total operating expenses</v>
          </cell>
          <cell r="I91">
            <v>0</v>
          </cell>
        </row>
        <row r="92">
          <cell r="D92" t="str">
            <v>Total operating expenses</v>
          </cell>
          <cell r="I92">
            <v>934235.65000000014</v>
          </cell>
        </row>
        <row r="93">
          <cell r="D93" t="str">
            <v>Total operating expenses</v>
          </cell>
          <cell r="I93">
            <v>3493994.2500000005</v>
          </cell>
        </row>
        <row r="94">
          <cell r="D94" t="str">
            <v>Total operating expenses</v>
          </cell>
          <cell r="I94">
            <v>411811.9</v>
          </cell>
        </row>
        <row r="95">
          <cell r="D95" t="str">
            <v>Total operating expenses</v>
          </cell>
          <cell r="I95">
            <v>849608.94</v>
          </cell>
        </row>
        <row r="96">
          <cell r="D96" t="str">
            <v>Total operating expenses</v>
          </cell>
          <cell r="I96">
            <v>1692909.7500000002</v>
          </cell>
        </row>
        <row r="97">
          <cell r="D97" t="str">
            <v>Total operating expenses</v>
          </cell>
          <cell r="I97">
            <v>216508</v>
          </cell>
        </row>
        <row r="98">
          <cell r="D98" t="str">
            <v>Total operating expenses</v>
          </cell>
          <cell r="I98">
            <v>49511.999999999993</v>
          </cell>
        </row>
        <row r="99">
          <cell r="D99" t="str">
            <v>Total operating expenses</v>
          </cell>
          <cell r="I99">
            <v>22908.000000000004</v>
          </cell>
        </row>
        <row r="100">
          <cell r="D100" t="str">
            <v>Total operating expenses</v>
          </cell>
          <cell r="I100">
            <v>161663.99999999997</v>
          </cell>
        </row>
        <row r="101">
          <cell r="D101" t="str">
            <v>Total operating expenses</v>
          </cell>
          <cell r="I101">
            <v>29567.041461700624</v>
          </cell>
        </row>
        <row r="102">
          <cell r="D102" t="str">
            <v>Total operating expenses</v>
          </cell>
          <cell r="I102">
            <v>0</v>
          </cell>
        </row>
        <row r="103">
          <cell r="D103" t="str">
            <v>Total operating expenses</v>
          </cell>
          <cell r="I103">
            <v>123054.23</v>
          </cell>
        </row>
        <row r="104">
          <cell r="D104" t="str">
            <v>Total operating expenses</v>
          </cell>
          <cell r="I104">
            <v>406871.86000000004</v>
          </cell>
        </row>
        <row r="105">
          <cell r="D105" t="str">
            <v>Total operating expenses</v>
          </cell>
          <cell r="I105">
            <v>486916.69999999995</v>
          </cell>
        </row>
        <row r="106">
          <cell r="D106" t="str">
            <v>Total operating expenses</v>
          </cell>
          <cell r="I106">
            <v>110361.09999999999</v>
          </cell>
        </row>
        <row r="107">
          <cell r="D107" t="str">
            <v>Total operating expenses</v>
          </cell>
          <cell r="I107">
            <v>353310.47</v>
          </cell>
        </row>
        <row r="108">
          <cell r="D108" t="str">
            <v>Total operating expenses</v>
          </cell>
          <cell r="I108">
            <v>214456.16999999998</v>
          </cell>
        </row>
        <row r="109">
          <cell r="D109" t="str">
            <v>Total operating expenses</v>
          </cell>
          <cell r="I109">
            <v>357218.15</v>
          </cell>
        </row>
        <row r="110">
          <cell r="D110" t="str">
            <v>Total operating expenses</v>
          </cell>
          <cell r="I110">
            <v>109356.61000000002</v>
          </cell>
        </row>
        <row r="111">
          <cell r="D111" t="str">
            <v>Total operating expenses</v>
          </cell>
          <cell r="I111">
            <v>208717.63999999998</v>
          </cell>
        </row>
        <row r="112">
          <cell r="D112" t="str">
            <v>Total operating expenses</v>
          </cell>
          <cell r="I112">
            <v>189362.74000000005</v>
          </cell>
        </row>
        <row r="113">
          <cell r="D113" t="str">
            <v>Total operating expenses</v>
          </cell>
          <cell r="I113">
            <v>0</v>
          </cell>
        </row>
        <row r="114">
          <cell r="D114" t="str">
            <v>Total operating expenses</v>
          </cell>
          <cell r="I114">
            <v>4955</v>
          </cell>
        </row>
        <row r="115">
          <cell r="D115" t="str">
            <v>Total operating expenses</v>
          </cell>
          <cell r="I115">
            <v>45293.95</v>
          </cell>
        </row>
        <row r="116">
          <cell r="D116" t="str">
            <v>Total operating expenses</v>
          </cell>
          <cell r="I116">
            <v>186883.33</v>
          </cell>
        </row>
        <row r="117">
          <cell r="D117" t="str">
            <v>Total operating expenses</v>
          </cell>
          <cell r="I117">
            <v>3841.67</v>
          </cell>
        </row>
        <row r="118">
          <cell r="D118" t="str">
            <v>Total operating expenses</v>
          </cell>
          <cell r="I118">
            <v>4816.9400000000005</v>
          </cell>
        </row>
        <row r="119">
          <cell r="D119" t="str">
            <v>Total operating expenses</v>
          </cell>
          <cell r="I119">
            <v>64014063</v>
          </cell>
        </row>
        <row r="120">
          <cell r="D120" t="str">
            <v>Total operating expenses</v>
          </cell>
          <cell r="I120">
            <v>0</v>
          </cell>
        </row>
        <row r="121">
          <cell r="D121" t="str">
            <v>Total operating expenses</v>
          </cell>
          <cell r="I121">
            <v>0</v>
          </cell>
        </row>
        <row r="122">
          <cell r="D122" t="str">
            <v>Total operating expenses</v>
          </cell>
          <cell r="I122">
            <v>1258925.3999999999</v>
          </cell>
        </row>
        <row r="123">
          <cell r="D123" t="str">
            <v>Total operating expenses</v>
          </cell>
          <cell r="I123">
            <v>6646508.3399999999</v>
          </cell>
        </row>
        <row r="124">
          <cell r="D124" t="str">
            <v>Total operating expenses</v>
          </cell>
          <cell r="I124">
            <v>7390</v>
          </cell>
        </row>
        <row r="125">
          <cell r="D125" t="str">
            <v>Total operating expenses</v>
          </cell>
          <cell r="I125">
            <v>283129.95</v>
          </cell>
        </row>
        <row r="126">
          <cell r="D126" t="str">
            <v>Total operating expenses</v>
          </cell>
          <cell r="I126">
            <v>236831.85999999996</v>
          </cell>
        </row>
        <row r="127">
          <cell r="D127" t="str">
            <v>Total operating expenses</v>
          </cell>
          <cell r="I127">
            <v>1540031.0299999998</v>
          </cell>
        </row>
        <row r="128">
          <cell r="D128" t="str">
            <v>Total operating expenses</v>
          </cell>
          <cell r="I128">
            <v>86649.420000000013</v>
          </cell>
        </row>
        <row r="129">
          <cell r="D129" t="str">
            <v>Total operating expenses</v>
          </cell>
          <cell r="I129">
            <v>207513.61000000002</v>
          </cell>
        </row>
        <row r="130">
          <cell r="D130" t="str">
            <v>Total operating expenses</v>
          </cell>
          <cell r="E130" t="str">
            <v>Depreciation of plant and equipment</v>
          </cell>
          <cell r="I130">
            <v>9203742.7400000021</v>
          </cell>
        </row>
        <row r="131">
          <cell r="D131" t="str">
            <v>Total operating expenses</v>
          </cell>
          <cell r="I131">
            <v>1583658.1199999999</v>
          </cell>
        </row>
        <row r="132">
          <cell r="D132" t="str">
            <v>Total operating expenses</v>
          </cell>
          <cell r="I132">
            <v>315762.34999999998</v>
          </cell>
        </row>
        <row r="133">
          <cell r="D133" t="str">
            <v>Total operating expenses</v>
          </cell>
          <cell r="I133">
            <v>372064.19</v>
          </cell>
        </row>
        <row r="134">
          <cell r="D134" t="str">
            <v>Total operating expenses</v>
          </cell>
          <cell r="I134">
            <v>373170.73000000004</v>
          </cell>
        </row>
        <row r="135">
          <cell r="D135" t="str">
            <v>Total operating expenses</v>
          </cell>
          <cell r="I135">
            <v>431573.63</v>
          </cell>
        </row>
        <row r="136">
          <cell r="D136" t="str">
            <v>Total operating expenses</v>
          </cell>
          <cell r="I136">
            <v>29391.799999999996</v>
          </cell>
        </row>
        <row r="137">
          <cell r="D137" t="str">
            <v>Total operating expenses</v>
          </cell>
          <cell r="I137">
            <v>58715.509999999995</v>
          </cell>
        </row>
        <row r="138">
          <cell r="D138" t="str">
            <v>Total operating expenses</v>
          </cell>
          <cell r="I138">
            <v>0</v>
          </cell>
        </row>
        <row r="139">
          <cell r="D139" t="str">
            <v>Total operating expenses</v>
          </cell>
          <cell r="I139">
            <v>98948.91</v>
          </cell>
        </row>
        <row r="140">
          <cell r="D140" t="str">
            <v>Total operating expenses</v>
          </cell>
          <cell r="I140">
            <v>158577.05000000002</v>
          </cell>
        </row>
        <row r="141">
          <cell r="D141" t="str">
            <v>Total operating expenses</v>
          </cell>
          <cell r="I141">
            <v>568713.90999999992</v>
          </cell>
        </row>
        <row r="142">
          <cell r="D142" t="str">
            <v>Other operating income</v>
          </cell>
          <cell r="E142" t="str">
            <v>Gain on disposal of unquoted shares</v>
          </cell>
          <cell r="I142">
            <v>-742236.54</v>
          </cell>
        </row>
        <row r="143">
          <cell r="D143" t="str">
            <v>Other operating income</v>
          </cell>
          <cell r="E143" t="str">
            <v>Gain on disposal of plant and equipment</v>
          </cell>
          <cell r="I143">
            <v>10595.9</v>
          </cell>
        </row>
        <row r="144">
          <cell r="D144" t="str">
            <v>Taxation</v>
          </cell>
          <cell r="I144">
            <v>32454000</v>
          </cell>
        </row>
        <row r="145">
          <cell r="D145" t="str">
            <v>Dividend</v>
          </cell>
          <cell r="I145">
            <v>0</v>
          </cell>
        </row>
      </sheetData>
      <sheetData sheetId="9" refreshError="1">
        <row r="5">
          <cell r="D5" t="str">
            <v>BSKL_BS</v>
          </cell>
          <cell r="E5" t="str">
            <v>BSKL_CF</v>
          </cell>
          <cell r="F5" t="str">
            <v>RM</v>
          </cell>
        </row>
        <row r="6">
          <cell r="D6" t="str">
            <v xml:space="preserve">     Cash and bank balances</v>
          </cell>
          <cell r="F6">
            <v>0</v>
          </cell>
        </row>
        <row r="7">
          <cell r="D7" t="str">
            <v xml:space="preserve">     Cash and bank balances</v>
          </cell>
          <cell r="F7">
            <v>785862.63000011444</v>
          </cell>
        </row>
        <row r="8">
          <cell r="D8" t="str">
            <v xml:space="preserve">     Cash and bank balances</v>
          </cell>
          <cell r="F8">
            <v>113286.67999999411</v>
          </cell>
        </row>
        <row r="9">
          <cell r="D9" t="str">
            <v xml:space="preserve">     Cash and bank balances</v>
          </cell>
          <cell r="F9">
            <v>81562.069999992847</v>
          </cell>
        </row>
        <row r="10">
          <cell r="D10" t="str">
            <v xml:space="preserve">     Cash and bank balances</v>
          </cell>
          <cell r="F10">
            <v>996</v>
          </cell>
        </row>
        <row r="11">
          <cell r="D11" t="str">
            <v xml:space="preserve">     Cash and bank balances</v>
          </cell>
          <cell r="F11">
            <v>1236.75</v>
          </cell>
        </row>
        <row r="12">
          <cell r="D12" t="str">
            <v xml:space="preserve">     Cash and bank balances</v>
          </cell>
          <cell r="F12">
            <v>312092.11999988556</v>
          </cell>
        </row>
        <row r="13">
          <cell r="D13" t="str">
            <v xml:space="preserve">     Cash and bank balances</v>
          </cell>
          <cell r="F13">
            <v>0</v>
          </cell>
        </row>
        <row r="14">
          <cell r="D14" t="str">
            <v xml:space="preserve">     Cash and bank balances</v>
          </cell>
          <cell r="F14">
            <v>0</v>
          </cell>
        </row>
        <row r="15">
          <cell r="D15" t="str">
            <v xml:space="preserve">     Cash and bank balances</v>
          </cell>
          <cell r="F15">
            <v>512.3099999986589</v>
          </cell>
        </row>
        <row r="16">
          <cell r="D16" t="str">
            <v xml:space="preserve">     Cash and bank balances</v>
          </cell>
          <cell r="F16">
            <v>120190.42999994755</v>
          </cell>
        </row>
        <row r="17">
          <cell r="D17" t="str">
            <v xml:space="preserve">     Cash and bank balances</v>
          </cell>
          <cell r="F17">
            <v>289.63999998569489</v>
          </cell>
        </row>
        <row r="18">
          <cell r="D18" t="str">
            <v xml:space="preserve">     Cash and bank balances</v>
          </cell>
          <cell r="F18">
            <v>317077.20999999996</v>
          </cell>
        </row>
        <row r="19">
          <cell r="D19" t="str">
            <v xml:space="preserve">     Cash and bank balances</v>
          </cell>
          <cell r="F19">
            <v>131368.51000000536</v>
          </cell>
        </row>
        <row r="20">
          <cell r="D20" t="str">
            <v xml:space="preserve">     Cash and bank balances</v>
          </cell>
          <cell r="F20">
            <v>4395.5</v>
          </cell>
        </row>
        <row r="21">
          <cell r="D21" t="str">
            <v xml:space="preserve">     Cash and bank balances</v>
          </cell>
          <cell r="F21">
            <v>60191.139999866486</v>
          </cell>
        </row>
        <row r="22">
          <cell r="D22" t="str">
            <v xml:space="preserve">     Cash and bank balances</v>
          </cell>
          <cell r="F22">
            <v>3392.4199999980628</v>
          </cell>
        </row>
        <row r="23">
          <cell r="D23" t="str">
            <v xml:space="preserve">     Cash and bank balances</v>
          </cell>
          <cell r="F23">
            <v>749.47999998927116</v>
          </cell>
        </row>
        <row r="24">
          <cell r="D24" t="str">
            <v xml:space="preserve">     Cash and bank balances</v>
          </cell>
          <cell r="F24">
            <v>984.27000000048429</v>
          </cell>
        </row>
        <row r="25">
          <cell r="D25" t="str">
            <v xml:space="preserve">     Cash and bank balances</v>
          </cell>
          <cell r="F25">
            <v>437.37999999523163</v>
          </cell>
        </row>
        <row r="26">
          <cell r="D26" t="str">
            <v xml:space="preserve">     Cash and bank balances</v>
          </cell>
          <cell r="F26">
            <v>687715.82999998331</v>
          </cell>
        </row>
        <row r="27">
          <cell r="D27" t="str">
            <v xml:space="preserve">     Cash and bank balances</v>
          </cell>
          <cell r="F27">
            <v>10544.879999995232</v>
          </cell>
        </row>
        <row r="28">
          <cell r="D28" t="str">
            <v xml:space="preserve">     Cash and bank balances</v>
          </cell>
          <cell r="F28">
            <v>44157.789999999106</v>
          </cell>
        </row>
        <row r="29">
          <cell r="D29" t="str">
            <v xml:space="preserve">     Cash and bank balances</v>
          </cell>
          <cell r="F29">
            <v>0</v>
          </cell>
        </row>
        <row r="30">
          <cell r="D30" t="str">
            <v xml:space="preserve">     Cash and bank balances</v>
          </cell>
          <cell r="F30">
            <v>1331923</v>
          </cell>
        </row>
        <row r="31">
          <cell r="D31" t="str">
            <v xml:space="preserve">     Cash and bank balances</v>
          </cell>
          <cell r="F31">
            <v>228963.56999993324</v>
          </cell>
        </row>
        <row r="32">
          <cell r="D32" t="str">
            <v xml:space="preserve">     Cash and bank balances</v>
          </cell>
          <cell r="F32">
            <v>0</v>
          </cell>
        </row>
        <row r="33">
          <cell r="D33" t="str">
            <v xml:space="preserve">     Cash and bank balances</v>
          </cell>
          <cell r="F33">
            <v>8178.9099999996834</v>
          </cell>
        </row>
        <row r="34">
          <cell r="D34" t="str">
            <v xml:space="preserve">     Cash and bank balances</v>
          </cell>
          <cell r="F34">
            <v>461.84000000357628</v>
          </cell>
        </row>
        <row r="35">
          <cell r="D35" t="str">
            <v xml:space="preserve">     Cash and bank balances</v>
          </cell>
          <cell r="F35">
            <v>106730.78000000003</v>
          </cell>
        </row>
        <row r="36">
          <cell r="D36" t="str">
            <v xml:space="preserve">     Cash and bank balances</v>
          </cell>
          <cell r="F36">
            <v>1808.8800000000047</v>
          </cell>
        </row>
        <row r="37">
          <cell r="D37" t="str">
            <v xml:space="preserve">     Cash and bank balances</v>
          </cell>
          <cell r="F37">
            <v>928</v>
          </cell>
        </row>
        <row r="38">
          <cell r="D38" t="str">
            <v xml:space="preserve">     Cash and bank balances</v>
          </cell>
          <cell r="F38">
            <v>2000</v>
          </cell>
        </row>
        <row r="39">
          <cell r="D39" t="str">
            <v xml:space="preserve">     Cash and bank balances</v>
          </cell>
          <cell r="F39">
            <v>6416.7999999970198</v>
          </cell>
        </row>
        <row r="40">
          <cell r="D40" t="str">
            <v xml:space="preserve">     Cash and bank balances</v>
          </cell>
          <cell r="F40">
            <v>51728.240000009537</v>
          </cell>
        </row>
        <row r="41">
          <cell r="D41" t="str">
            <v xml:space="preserve">     Cash and bank balances</v>
          </cell>
          <cell r="F41">
            <v>0</v>
          </cell>
        </row>
        <row r="42">
          <cell r="D42" t="str">
            <v xml:space="preserve">     Trade Receivables</v>
          </cell>
          <cell r="F42">
            <v>441384808.88</v>
          </cell>
        </row>
        <row r="43">
          <cell r="D43" t="str">
            <v xml:space="preserve">     Trade Receivables</v>
          </cell>
          <cell r="F43">
            <v>0</v>
          </cell>
        </row>
        <row r="44">
          <cell r="D44" t="str">
            <v xml:space="preserve">     Trade Receivables</v>
          </cell>
          <cell r="F44">
            <v>701204703.31000006</v>
          </cell>
        </row>
        <row r="45">
          <cell r="D45" t="str">
            <v xml:space="preserve">     Trade Receivables</v>
          </cell>
          <cell r="F45">
            <v>53195754.439999998</v>
          </cell>
        </row>
        <row r="46">
          <cell r="D46" t="str">
            <v xml:space="preserve">     Trade Receivables</v>
          </cell>
          <cell r="F46">
            <v>273021388.12</v>
          </cell>
        </row>
        <row r="47">
          <cell r="D47" t="str">
            <v xml:space="preserve">     Trade Receivables</v>
          </cell>
          <cell r="F47">
            <v>0</v>
          </cell>
        </row>
        <row r="48">
          <cell r="D48" t="str">
            <v xml:space="preserve">     Trade Receivables</v>
          </cell>
          <cell r="F48">
            <v>340519975.29000002</v>
          </cell>
        </row>
        <row r="49">
          <cell r="D49" t="str">
            <v xml:space="preserve">     Trade Receivables</v>
          </cell>
          <cell r="F49">
            <v>21107125.120000005</v>
          </cell>
        </row>
        <row r="50">
          <cell r="D50" t="str">
            <v xml:space="preserve">     Trade Receivables</v>
          </cell>
          <cell r="F50">
            <v>2020099.4900000002</v>
          </cell>
        </row>
        <row r="51">
          <cell r="D51" t="str">
            <v xml:space="preserve">     Trade Receivables</v>
          </cell>
          <cell r="F51">
            <v>2715471.11</v>
          </cell>
        </row>
        <row r="52">
          <cell r="D52" t="str">
            <v xml:space="preserve">     Trade Receivables</v>
          </cell>
          <cell r="F52">
            <v>6275603.5</v>
          </cell>
        </row>
        <row r="53">
          <cell r="D53" t="str">
            <v xml:space="preserve">     Trade Receivables</v>
          </cell>
          <cell r="F53">
            <v>0</v>
          </cell>
        </row>
        <row r="54">
          <cell r="D54" t="str">
            <v xml:space="preserve">     Trade Receivables</v>
          </cell>
          <cell r="F54">
            <v>0</v>
          </cell>
        </row>
        <row r="55">
          <cell r="D55" t="str">
            <v xml:space="preserve">     Other receivables, deposits &amp; prepayments</v>
          </cell>
          <cell r="F55">
            <v>0</v>
          </cell>
        </row>
        <row r="56">
          <cell r="D56" t="str">
            <v xml:space="preserve">     Other receivables, deposits &amp; prepayments</v>
          </cell>
          <cell r="F56">
            <v>667416.80999999959</v>
          </cell>
        </row>
        <row r="57">
          <cell r="D57" t="str">
            <v xml:space="preserve">     Other receivables, deposits &amp; prepayments</v>
          </cell>
          <cell r="F57">
            <v>148559.29000000004</v>
          </cell>
        </row>
        <row r="58">
          <cell r="D58" t="str">
            <v xml:space="preserve">     Other receivables, deposits &amp; prepayments</v>
          </cell>
          <cell r="F58">
            <v>1950852.8699999992</v>
          </cell>
        </row>
        <row r="59">
          <cell r="D59" t="str">
            <v xml:space="preserve">     Other receivables, deposits &amp; prepayments</v>
          </cell>
          <cell r="F59">
            <v>2923718.25</v>
          </cell>
        </row>
        <row r="60">
          <cell r="D60" t="str">
            <v xml:space="preserve">     Other receivables, deposits &amp; prepayments</v>
          </cell>
          <cell r="F60">
            <v>0</v>
          </cell>
        </row>
        <row r="61">
          <cell r="D61" t="str">
            <v xml:space="preserve">     Other receivables, deposits &amp; prepayments</v>
          </cell>
          <cell r="F61">
            <v>0</v>
          </cell>
        </row>
        <row r="62">
          <cell r="D62" t="str">
            <v xml:space="preserve">     Other receivables, deposits &amp; prepayments</v>
          </cell>
          <cell r="F62">
            <v>0</v>
          </cell>
        </row>
        <row r="63">
          <cell r="D63" t="str">
            <v xml:space="preserve">     Other receivables, deposits &amp; prepayments</v>
          </cell>
          <cell r="F63">
            <v>0</v>
          </cell>
        </row>
        <row r="64">
          <cell r="D64" t="str">
            <v xml:space="preserve">     Trade Receivables</v>
          </cell>
          <cell r="F64">
            <v>10619386.550000019</v>
          </cell>
        </row>
        <row r="65">
          <cell r="D65" t="str">
            <v xml:space="preserve">     Derivative financial instrument</v>
          </cell>
          <cell r="F65">
            <v>-24666460</v>
          </cell>
        </row>
        <row r="66">
          <cell r="D66" t="str">
            <v xml:space="preserve">     Other receivables, deposits &amp; prepayments</v>
          </cell>
          <cell r="F66">
            <v>974142.60000001639</v>
          </cell>
        </row>
        <row r="67">
          <cell r="D67" t="str">
            <v xml:space="preserve">     Other receivables, deposits &amp; prepayments</v>
          </cell>
          <cell r="F67">
            <v>103703.95999999999</v>
          </cell>
        </row>
        <row r="68">
          <cell r="D68" t="str">
            <v xml:space="preserve">     Other receivables, deposits &amp; prepayments</v>
          </cell>
          <cell r="F68">
            <v>103016.70999999999</v>
          </cell>
        </row>
        <row r="69">
          <cell r="D69" t="str">
            <v xml:space="preserve">     Other receivables, deposits &amp; prepayments</v>
          </cell>
          <cell r="F69">
            <v>29642.39</v>
          </cell>
        </row>
        <row r="70">
          <cell r="D70" t="str">
            <v xml:space="preserve">     Other receivables, deposits &amp; prepayments</v>
          </cell>
          <cell r="F70">
            <v>21684.650000000023</v>
          </cell>
        </row>
        <row r="71">
          <cell r="D71" t="str">
            <v xml:space="preserve">     Other receivables, deposits &amp; prepayments</v>
          </cell>
          <cell r="F71">
            <v>105932.56000000006</v>
          </cell>
        </row>
        <row r="72">
          <cell r="D72" t="str">
            <v xml:space="preserve">     Other receivables, deposits &amp; prepayments</v>
          </cell>
          <cell r="F72">
            <v>18734388.169999957</v>
          </cell>
        </row>
        <row r="73">
          <cell r="D73" t="str">
            <v xml:space="preserve">     Trade Receivables</v>
          </cell>
          <cell r="F73">
            <v>-33996975.349999979</v>
          </cell>
        </row>
        <row r="74">
          <cell r="D74" t="str">
            <v xml:space="preserve">     Plant and equipment</v>
          </cell>
          <cell r="F74">
            <v>43821342.659999996</v>
          </cell>
        </row>
        <row r="75">
          <cell r="D75" t="str">
            <v xml:space="preserve">     Plant and equipment</v>
          </cell>
          <cell r="F75">
            <v>-24190296.349999998</v>
          </cell>
        </row>
        <row r="76">
          <cell r="D76" t="str">
            <v xml:space="preserve">     Plant and equipment</v>
          </cell>
          <cell r="F76">
            <v>12885724.470000001</v>
          </cell>
        </row>
        <row r="77">
          <cell r="D77" t="str">
            <v xml:space="preserve">     Plant and equipment</v>
          </cell>
          <cell r="F77">
            <v>-10872484.469999999</v>
          </cell>
        </row>
        <row r="78">
          <cell r="D78" t="str">
            <v xml:space="preserve">     Plant and equipment</v>
          </cell>
          <cell r="F78">
            <v>25123238.030000001</v>
          </cell>
        </row>
        <row r="79">
          <cell r="D79" t="str">
            <v xml:space="preserve">     Plant and equipment</v>
          </cell>
          <cell r="F79">
            <v>-20794935.560000002</v>
          </cell>
        </row>
        <row r="80">
          <cell r="D80" t="str">
            <v xml:space="preserve">     Plant and equipment</v>
          </cell>
          <cell r="F80">
            <v>1853412.0300000003</v>
          </cell>
        </row>
        <row r="81">
          <cell r="D81" t="str">
            <v xml:space="preserve">     Plant and equipment</v>
          </cell>
          <cell r="F81">
            <v>-1690257.04</v>
          </cell>
        </row>
        <row r="82">
          <cell r="D82" t="str">
            <v xml:space="preserve">     Plant and equipment</v>
          </cell>
          <cell r="F82">
            <v>7422801.3999999994</v>
          </cell>
        </row>
        <row r="83">
          <cell r="D83" t="str">
            <v xml:space="preserve">     Plant and equipment</v>
          </cell>
          <cell r="F83">
            <v>-6342017.8900000006</v>
          </cell>
        </row>
        <row r="84">
          <cell r="D84" t="str">
            <v xml:space="preserve">     Plant and equipment</v>
          </cell>
          <cell r="F84">
            <v>3621874.29</v>
          </cell>
        </row>
        <row r="85">
          <cell r="D85" t="str">
            <v xml:space="preserve">     Plant and equipment</v>
          </cell>
          <cell r="F85">
            <v>-3386779.95</v>
          </cell>
        </row>
        <row r="86">
          <cell r="D86" t="str">
            <v xml:space="preserve">     Other receivables, deposits &amp; prepayments</v>
          </cell>
          <cell r="F86">
            <v>102602.64</v>
          </cell>
        </row>
        <row r="87">
          <cell r="D87" t="str">
            <v xml:space="preserve">     Other receivables, deposits &amp; prepayments</v>
          </cell>
          <cell r="F87">
            <v>2779444.9400000004</v>
          </cell>
        </row>
        <row r="88">
          <cell r="D88" t="str">
            <v xml:space="preserve">     Other receivables, deposits &amp; prepayments</v>
          </cell>
          <cell r="F88">
            <v>90000</v>
          </cell>
        </row>
        <row r="89">
          <cell r="D89" t="str">
            <v xml:space="preserve">     Other receivables, deposits &amp; prepayments</v>
          </cell>
          <cell r="F89">
            <v>7500000</v>
          </cell>
        </row>
        <row r="90">
          <cell r="D90" t="str">
            <v xml:space="preserve">     Deferred tax assets</v>
          </cell>
          <cell r="F90">
            <v>4127892.6100000003</v>
          </cell>
        </row>
        <row r="91">
          <cell r="D91" t="str">
            <v xml:space="preserve">     Investments</v>
          </cell>
          <cell r="F91">
            <v>771000</v>
          </cell>
        </row>
        <row r="92">
          <cell r="D92" t="str">
            <v xml:space="preserve">     Investments</v>
          </cell>
          <cell r="F92">
            <v>512214.85</v>
          </cell>
        </row>
        <row r="93">
          <cell r="D93" t="str">
            <v xml:space="preserve">     Derivative Financial Instrument</v>
          </cell>
          <cell r="F93">
            <v>0</v>
          </cell>
        </row>
        <row r="94">
          <cell r="D94" t="str">
            <v xml:space="preserve">      Payables &amp; accruals</v>
          </cell>
          <cell r="F94">
            <v>-19485824</v>
          </cell>
        </row>
        <row r="95">
          <cell r="D95" t="str">
            <v xml:space="preserve">      Payables &amp; accruals</v>
          </cell>
          <cell r="F95">
            <v>-150097</v>
          </cell>
        </row>
        <row r="96">
          <cell r="D96" t="str">
            <v xml:space="preserve">      Payables &amp; accruals</v>
          </cell>
          <cell r="F96">
            <v>-18834136.130000308</v>
          </cell>
        </row>
        <row r="97">
          <cell r="D97" t="str">
            <v xml:space="preserve">      Payables &amp; accruals</v>
          </cell>
          <cell r="F97">
            <v>0</v>
          </cell>
        </row>
        <row r="98">
          <cell r="D98" t="str">
            <v xml:space="preserve">      Payables &amp; accruals</v>
          </cell>
          <cell r="F98">
            <v>0</v>
          </cell>
        </row>
        <row r="99">
          <cell r="D99" t="str">
            <v xml:space="preserve">      Payables &amp; accruals</v>
          </cell>
          <cell r="F99">
            <v>0</v>
          </cell>
        </row>
        <row r="100">
          <cell r="D100" t="str">
            <v xml:space="preserve">      Payables &amp; accruals</v>
          </cell>
          <cell r="F100">
            <v>-486284.80999999866</v>
          </cell>
        </row>
        <row r="101">
          <cell r="D101" t="str">
            <v xml:space="preserve">      Payables &amp; accruals</v>
          </cell>
          <cell r="F101">
            <v>-1461750</v>
          </cell>
        </row>
        <row r="102">
          <cell r="D102" t="str">
            <v xml:space="preserve">      Payables &amp; accruals</v>
          </cell>
          <cell r="F102">
            <v>-7138940.9300000854</v>
          </cell>
        </row>
        <row r="103">
          <cell r="D103" t="str">
            <v xml:space="preserve">      Payables &amp; accruals</v>
          </cell>
          <cell r="F103">
            <v>0</v>
          </cell>
        </row>
        <row r="104">
          <cell r="D104" t="str">
            <v xml:space="preserve">      Payables &amp; accruals</v>
          </cell>
          <cell r="F104">
            <v>0</v>
          </cell>
        </row>
        <row r="105">
          <cell r="D105" t="str">
            <v xml:space="preserve">      Payables &amp; accruals</v>
          </cell>
          <cell r="F105">
            <v>0</v>
          </cell>
        </row>
        <row r="106">
          <cell r="D106" t="str">
            <v xml:space="preserve">      Borrowings_Short</v>
          </cell>
          <cell r="F106">
            <v>0</v>
          </cell>
        </row>
        <row r="107">
          <cell r="D107" t="str">
            <v xml:space="preserve">      Borrowings_Short</v>
          </cell>
          <cell r="F107">
            <v>0</v>
          </cell>
        </row>
        <row r="108">
          <cell r="D108" t="str">
            <v xml:space="preserve">      Borrowings_Short</v>
          </cell>
          <cell r="F108">
            <v>-9902035.3699998856</v>
          </cell>
        </row>
        <row r="109">
          <cell r="D109" t="str">
            <v xml:space="preserve">      Borrowings_Short</v>
          </cell>
          <cell r="F109">
            <v>0</v>
          </cell>
        </row>
        <row r="110">
          <cell r="D110" t="str">
            <v xml:space="preserve">      Borrowings_Short</v>
          </cell>
          <cell r="F110">
            <v>0</v>
          </cell>
        </row>
        <row r="111">
          <cell r="D111" t="str">
            <v xml:space="preserve">      Borrowings_Short</v>
          </cell>
          <cell r="F111">
            <v>0</v>
          </cell>
        </row>
        <row r="112">
          <cell r="D112" t="str">
            <v xml:space="preserve">      Borrowings_Short</v>
          </cell>
          <cell r="F112">
            <v>0</v>
          </cell>
        </row>
        <row r="113">
          <cell r="D113" t="str">
            <v xml:space="preserve">      Borrowings_Short</v>
          </cell>
          <cell r="F113">
            <v>0</v>
          </cell>
        </row>
        <row r="114">
          <cell r="D114" t="str">
            <v xml:space="preserve">      Borrowings_Short</v>
          </cell>
          <cell r="F114">
            <v>0</v>
          </cell>
        </row>
        <row r="115">
          <cell r="D115" t="str">
            <v xml:space="preserve">      Borrowings_Short</v>
          </cell>
          <cell r="F115">
            <v>0</v>
          </cell>
        </row>
        <row r="116">
          <cell r="D116" t="str">
            <v xml:space="preserve">      Borrowings_Short</v>
          </cell>
          <cell r="F116">
            <v>-13000000</v>
          </cell>
        </row>
        <row r="117">
          <cell r="D117" t="str">
            <v xml:space="preserve">      Borrowings_Short</v>
          </cell>
          <cell r="F117">
            <v>-103873050</v>
          </cell>
        </row>
        <row r="118">
          <cell r="D118" t="str">
            <v xml:space="preserve">      Borrowings_Short</v>
          </cell>
          <cell r="F118">
            <v>0</v>
          </cell>
        </row>
        <row r="119">
          <cell r="D119" t="str">
            <v xml:space="preserve">      Borrowings_Short</v>
          </cell>
          <cell r="F119">
            <v>-104918934.20999999</v>
          </cell>
        </row>
        <row r="120">
          <cell r="D120" t="str">
            <v xml:space="preserve">      Borrowings_Short</v>
          </cell>
          <cell r="F120">
            <v>0</v>
          </cell>
        </row>
        <row r="121">
          <cell r="D121" t="str">
            <v xml:space="preserve">      Borrowings_Short</v>
          </cell>
          <cell r="F121">
            <v>3085720</v>
          </cell>
        </row>
        <row r="122">
          <cell r="D122" t="str">
            <v xml:space="preserve">      Payables &amp; accruals</v>
          </cell>
          <cell r="F122">
            <v>-6070550.3999996185</v>
          </cell>
        </row>
        <row r="123">
          <cell r="D123" t="str">
            <v xml:space="preserve">      Payables &amp; accruals</v>
          </cell>
          <cell r="F123">
            <v>0</v>
          </cell>
        </row>
        <row r="124">
          <cell r="D124" t="str">
            <v xml:space="preserve">      Payables &amp; accruals</v>
          </cell>
          <cell r="F124">
            <v>-12000</v>
          </cell>
        </row>
        <row r="125">
          <cell r="D125" t="str">
            <v xml:space="preserve">      Payables &amp; accruals</v>
          </cell>
          <cell r="E125" t="str">
            <v>Interest accrued</v>
          </cell>
          <cell r="F125">
            <v>-5325.5700000000652</v>
          </cell>
        </row>
        <row r="126">
          <cell r="D126" t="str">
            <v xml:space="preserve">      Payables &amp; accruals</v>
          </cell>
          <cell r="E126" t="str">
            <v>Interest accrued</v>
          </cell>
          <cell r="F126">
            <v>0</v>
          </cell>
        </row>
        <row r="127">
          <cell r="D127" t="str">
            <v xml:space="preserve">      Payables &amp; accruals</v>
          </cell>
          <cell r="E127" t="str">
            <v>Interest accrued</v>
          </cell>
          <cell r="F127">
            <v>-79913.890000000596</v>
          </cell>
        </row>
        <row r="128">
          <cell r="D128" t="str">
            <v xml:space="preserve">      Payables &amp; accruals</v>
          </cell>
          <cell r="E128" t="str">
            <v>Interest accrued</v>
          </cell>
          <cell r="F128">
            <v>-709732.80999999866</v>
          </cell>
        </row>
        <row r="129">
          <cell r="D129" t="str">
            <v xml:space="preserve">      Payables &amp; accruals</v>
          </cell>
          <cell r="E129" t="str">
            <v>Interest accrued</v>
          </cell>
          <cell r="F129">
            <v>0</v>
          </cell>
        </row>
        <row r="130">
          <cell r="D130" t="str">
            <v xml:space="preserve">      Payables &amp; accruals</v>
          </cell>
          <cell r="E130" t="str">
            <v>Interest accrued</v>
          </cell>
          <cell r="F130">
            <v>0</v>
          </cell>
        </row>
        <row r="131">
          <cell r="D131" t="str">
            <v xml:space="preserve">      Payables &amp; accruals</v>
          </cell>
          <cell r="E131" t="str">
            <v>Interest accrued</v>
          </cell>
          <cell r="F131">
            <v>-36745.820000000298</v>
          </cell>
        </row>
        <row r="132">
          <cell r="D132" t="str">
            <v xml:space="preserve">      Payables &amp; accruals</v>
          </cell>
          <cell r="E132" t="str">
            <v>Interest accrued</v>
          </cell>
          <cell r="F132">
            <v>0</v>
          </cell>
        </row>
        <row r="133">
          <cell r="D133" t="str">
            <v xml:space="preserve">      Payables &amp; accruals</v>
          </cell>
          <cell r="E133" t="str">
            <v>Interest accrued</v>
          </cell>
          <cell r="F133">
            <v>0</v>
          </cell>
        </row>
        <row r="134">
          <cell r="D134" t="str">
            <v xml:space="preserve">      Payables &amp; accruals</v>
          </cell>
          <cell r="E134" t="str">
            <v>Interest accrued</v>
          </cell>
          <cell r="F134">
            <v>-921661.71999999881</v>
          </cell>
        </row>
        <row r="135">
          <cell r="D135" t="str">
            <v xml:space="preserve">      Payables &amp; accruals</v>
          </cell>
          <cell r="E135" t="str">
            <v>Interest accrued</v>
          </cell>
          <cell r="F135">
            <v>-88013.959999999963</v>
          </cell>
        </row>
        <row r="136">
          <cell r="D136" t="str">
            <v xml:space="preserve">      Payables &amp; accruals</v>
          </cell>
          <cell r="E136" t="str">
            <v>Interest accrued</v>
          </cell>
          <cell r="F136">
            <v>0</v>
          </cell>
        </row>
        <row r="137">
          <cell r="D137" t="str">
            <v xml:space="preserve">      Payables &amp; accruals</v>
          </cell>
          <cell r="E137" t="str">
            <v>Interest accrued</v>
          </cell>
          <cell r="F137">
            <v>0</v>
          </cell>
        </row>
        <row r="138">
          <cell r="D138" t="str">
            <v xml:space="preserve">      Payables &amp; accruals</v>
          </cell>
          <cell r="E138" t="str">
            <v>Interest accrued</v>
          </cell>
          <cell r="F138">
            <v>0</v>
          </cell>
        </row>
        <row r="139">
          <cell r="D139" t="str">
            <v xml:space="preserve">      Payables &amp; accruals</v>
          </cell>
          <cell r="E139" t="str">
            <v>Interest accrued</v>
          </cell>
          <cell r="F139">
            <v>0</v>
          </cell>
        </row>
        <row r="140">
          <cell r="D140" t="str">
            <v xml:space="preserve">      Payables &amp; accruals</v>
          </cell>
          <cell r="E140" t="str">
            <v>Interest accrued</v>
          </cell>
          <cell r="F140">
            <v>-988025.61999999918</v>
          </cell>
        </row>
        <row r="141">
          <cell r="D141" t="str">
            <v xml:space="preserve">      Payables &amp; accruals</v>
          </cell>
          <cell r="E141" t="str">
            <v>Interest accrued</v>
          </cell>
          <cell r="F141">
            <v>-2478686.2899999991</v>
          </cell>
        </row>
        <row r="142">
          <cell r="D142" t="str">
            <v xml:space="preserve">      Payables &amp; accruals</v>
          </cell>
          <cell r="E142" t="str">
            <v>Interest accrued</v>
          </cell>
          <cell r="F142">
            <v>-1389.0100000007078</v>
          </cell>
        </row>
        <row r="143">
          <cell r="D143" t="str">
            <v xml:space="preserve">      Payables &amp; accruals</v>
          </cell>
          <cell r="E143" t="str">
            <v>Interest accrued</v>
          </cell>
          <cell r="F143">
            <v>0</v>
          </cell>
        </row>
        <row r="144">
          <cell r="D144" t="str">
            <v xml:space="preserve">      Payables &amp; accruals</v>
          </cell>
          <cell r="E144" t="str">
            <v>Interest accrued</v>
          </cell>
          <cell r="F144">
            <v>-252051.33999999985</v>
          </cell>
        </row>
        <row r="145">
          <cell r="D145" t="str">
            <v xml:space="preserve">      Payables &amp; accruals</v>
          </cell>
          <cell r="E145" t="str">
            <v>Interest accrued</v>
          </cell>
          <cell r="F145">
            <v>-221111.16</v>
          </cell>
        </row>
        <row r="146">
          <cell r="D146" t="str">
            <v xml:space="preserve">      Payables &amp; accruals</v>
          </cell>
          <cell r="E146" t="str">
            <v>Interest accrued</v>
          </cell>
          <cell r="F146">
            <v>0</v>
          </cell>
        </row>
        <row r="147">
          <cell r="D147" t="str">
            <v xml:space="preserve">      Payables &amp; accruals</v>
          </cell>
          <cell r="F147">
            <v>-4099297.4499999881</v>
          </cell>
        </row>
        <row r="148">
          <cell r="D148" t="str">
            <v xml:space="preserve">      Payables &amp; accruals</v>
          </cell>
          <cell r="F148">
            <v>0</v>
          </cell>
        </row>
        <row r="149">
          <cell r="D149" t="str">
            <v xml:space="preserve">      Payables &amp; accruals</v>
          </cell>
          <cell r="F149">
            <v>-677907.6099999994</v>
          </cell>
        </row>
        <row r="150">
          <cell r="D150" t="str">
            <v xml:space="preserve">      Payables &amp; accruals</v>
          </cell>
          <cell r="F150">
            <v>-1144992.099999994</v>
          </cell>
        </row>
        <row r="151">
          <cell r="D151" t="str">
            <v xml:space="preserve">      Payables &amp; accruals</v>
          </cell>
          <cell r="F151">
            <v>-8767171.4400000218</v>
          </cell>
        </row>
        <row r="152">
          <cell r="D152" t="str">
            <v>Reclass to Accrued Expenses(Others)</v>
          </cell>
          <cell r="F152">
            <v>0</v>
          </cell>
        </row>
        <row r="153">
          <cell r="D153" t="str">
            <v>Reclass to Accrued Expenses(Others)</v>
          </cell>
          <cell r="F153">
            <v>0</v>
          </cell>
        </row>
        <row r="154">
          <cell r="D154" t="str">
            <v>Reclass to Accrued Expenses(Others)</v>
          </cell>
          <cell r="F154">
            <v>0</v>
          </cell>
        </row>
        <row r="155">
          <cell r="D155" t="str">
            <v>Reclass to Accrued Expenses(Others)</v>
          </cell>
          <cell r="F155">
            <v>0</v>
          </cell>
        </row>
        <row r="156">
          <cell r="D156" t="str">
            <v>Reclass to Accrued Expenses(Others)</v>
          </cell>
          <cell r="F156">
            <v>0</v>
          </cell>
        </row>
        <row r="157">
          <cell r="D157" t="str">
            <v>Reclass to Accrued Expenses(Others)</v>
          </cell>
          <cell r="F157">
            <v>0</v>
          </cell>
        </row>
        <row r="158">
          <cell r="D158" t="str">
            <v>Reclass to Accrued Expenses(Others)</v>
          </cell>
          <cell r="F158">
            <v>0</v>
          </cell>
        </row>
        <row r="159">
          <cell r="D159" t="str">
            <v>Reclass to Accrued Expenses(Others)</v>
          </cell>
          <cell r="F159">
            <v>0</v>
          </cell>
        </row>
        <row r="160">
          <cell r="D160" t="str">
            <v>Reclass to Accrued Expenses(Others)</v>
          </cell>
          <cell r="F160">
            <v>0</v>
          </cell>
        </row>
        <row r="161">
          <cell r="D161" t="str">
            <v>Reclass to Accrued Expenses(Others)</v>
          </cell>
          <cell r="F161">
            <v>0</v>
          </cell>
        </row>
        <row r="162">
          <cell r="D162" t="str">
            <v>Reclass to Accrued Expenses(Others)</v>
          </cell>
          <cell r="F162">
            <v>0</v>
          </cell>
        </row>
        <row r="163">
          <cell r="D163" t="str">
            <v>Reclass to Accrued Expenses(Others)</v>
          </cell>
          <cell r="F163">
            <v>0</v>
          </cell>
        </row>
        <row r="164">
          <cell r="D164" t="str">
            <v>Reclass to Accrued Expenses(Others)</v>
          </cell>
          <cell r="F164">
            <v>0</v>
          </cell>
        </row>
        <row r="165">
          <cell r="D165" t="str">
            <v>Reclass to Accrued Expenses(Others)</v>
          </cell>
          <cell r="F165">
            <v>0</v>
          </cell>
        </row>
        <row r="166">
          <cell r="D166" t="str">
            <v>Reclass to Accrued Expenses(Others)</v>
          </cell>
          <cell r="F166">
            <v>0</v>
          </cell>
        </row>
        <row r="167">
          <cell r="D167" t="str">
            <v>Reclass to Accrued Expenses(Others)</v>
          </cell>
          <cell r="F167">
            <v>0</v>
          </cell>
        </row>
        <row r="168">
          <cell r="D168" t="str">
            <v>Reclass to Accrued Expenses(Others)</v>
          </cell>
          <cell r="F168">
            <v>0</v>
          </cell>
        </row>
        <row r="169">
          <cell r="D169" t="str">
            <v>Reclass to Accrued Expenses(Others)</v>
          </cell>
          <cell r="F169">
            <v>0</v>
          </cell>
        </row>
        <row r="170">
          <cell r="D170" t="str">
            <v>Reclass to Accrued Expenses(Others)</v>
          </cell>
          <cell r="F170">
            <v>0</v>
          </cell>
        </row>
        <row r="171">
          <cell r="D171" t="str">
            <v>Reclass to Accrued Expenses(Others)</v>
          </cell>
          <cell r="F171">
            <v>0</v>
          </cell>
        </row>
        <row r="172">
          <cell r="D172" t="str">
            <v>Reclass to Accrued Expenses(Others)</v>
          </cell>
          <cell r="F172">
            <v>0</v>
          </cell>
        </row>
        <row r="173">
          <cell r="D173" t="str">
            <v>Reclass to Accrued Expenses(Others)</v>
          </cell>
          <cell r="F173">
            <v>0</v>
          </cell>
        </row>
        <row r="174">
          <cell r="D174" t="str">
            <v>Reclass to Accrued Expenses(Others)</v>
          </cell>
          <cell r="F174">
            <v>0</v>
          </cell>
        </row>
        <row r="175">
          <cell r="D175" t="str">
            <v>Reclass to Accrued Expenses(Others)</v>
          </cell>
          <cell r="F175">
            <v>0</v>
          </cell>
        </row>
        <row r="176">
          <cell r="D176" t="str">
            <v>Reclass to Accrued Expenses(Others)</v>
          </cell>
          <cell r="F176">
            <v>0</v>
          </cell>
        </row>
        <row r="177">
          <cell r="D177" t="str">
            <v>Reclass to Accrued Expenses(Others)</v>
          </cell>
          <cell r="F177">
            <v>0</v>
          </cell>
        </row>
        <row r="178">
          <cell r="D178" t="str">
            <v>Reclass to Accrued Expenses(Others)</v>
          </cell>
          <cell r="F178">
            <v>0</v>
          </cell>
        </row>
        <row r="179">
          <cell r="D179" t="str">
            <v>Reclass to Accrued Expenses(Others)</v>
          </cell>
          <cell r="F179">
            <v>0</v>
          </cell>
        </row>
        <row r="180">
          <cell r="D180" t="str">
            <v>Reclass to Accrued Expenses(Others)</v>
          </cell>
          <cell r="F180">
            <v>0</v>
          </cell>
        </row>
        <row r="181">
          <cell r="D181" t="str">
            <v>Reclass to Accrued Expenses(Others)</v>
          </cell>
          <cell r="F181">
            <v>0</v>
          </cell>
        </row>
        <row r="182">
          <cell r="D182" t="str">
            <v>Reclass to Accrued Expenses(Others)</v>
          </cell>
          <cell r="F182">
            <v>0</v>
          </cell>
        </row>
        <row r="183">
          <cell r="D183" t="str">
            <v>Reclass to Accrued Expenses(Others)</v>
          </cell>
          <cell r="F183">
            <v>0</v>
          </cell>
        </row>
        <row r="184">
          <cell r="D184" t="str">
            <v>Reclass to Accrued Expenses(Others)</v>
          </cell>
          <cell r="F184">
            <v>0</v>
          </cell>
        </row>
        <row r="185">
          <cell r="D185" t="str">
            <v>Reclass to Accrued Expenses(Others)</v>
          </cell>
          <cell r="F185">
            <v>0</v>
          </cell>
        </row>
        <row r="186">
          <cell r="D186" t="str">
            <v xml:space="preserve">      Payables &amp; accruals</v>
          </cell>
          <cell r="F186">
            <v>-190882.6400000006</v>
          </cell>
        </row>
        <row r="187">
          <cell r="D187" t="str">
            <v xml:space="preserve">     Trade Receivables</v>
          </cell>
          <cell r="F187">
            <v>-184281.18999958038</v>
          </cell>
        </row>
        <row r="188">
          <cell r="D188" t="str">
            <v xml:space="preserve">     Trade Receivables</v>
          </cell>
          <cell r="F188">
            <v>0</v>
          </cell>
        </row>
        <row r="189">
          <cell r="D189" t="str">
            <v xml:space="preserve">      Payables &amp; accruals</v>
          </cell>
          <cell r="F189">
            <v>-178184.23999999929</v>
          </cell>
        </row>
        <row r="190">
          <cell r="D190" t="str">
            <v xml:space="preserve">      Payables &amp; accruals</v>
          </cell>
          <cell r="F190">
            <v>-687705.54999999981</v>
          </cell>
        </row>
        <row r="191">
          <cell r="D191" t="str">
            <v xml:space="preserve">      Payables &amp; accruals</v>
          </cell>
          <cell r="F191">
            <v>-39119.349999999627</v>
          </cell>
        </row>
        <row r="192">
          <cell r="D192" t="str">
            <v xml:space="preserve">     Trade Receivables</v>
          </cell>
          <cell r="F192">
            <v>-78003119.429999992</v>
          </cell>
        </row>
        <row r="193">
          <cell r="D193" t="str">
            <v xml:space="preserve">     Trade Receivables</v>
          </cell>
          <cell r="F193">
            <v>0</v>
          </cell>
        </row>
        <row r="194">
          <cell r="D194" t="str">
            <v xml:space="preserve">     Trade Receivables</v>
          </cell>
          <cell r="F194">
            <v>-166688269.94999999</v>
          </cell>
        </row>
        <row r="195">
          <cell r="D195" t="str">
            <v xml:space="preserve">     Trade Receivables</v>
          </cell>
          <cell r="F195">
            <v>-13322568</v>
          </cell>
        </row>
        <row r="196">
          <cell r="D196" t="str">
            <v xml:space="preserve">     Trade Receivables</v>
          </cell>
          <cell r="F196">
            <v>-68392882.129999995</v>
          </cell>
        </row>
        <row r="197">
          <cell r="D197" t="str">
            <v xml:space="preserve">      Payables &amp; accruals</v>
          </cell>
          <cell r="F197">
            <v>-742925.01</v>
          </cell>
        </row>
        <row r="198">
          <cell r="D198" t="str">
            <v xml:space="preserve">      Taxation</v>
          </cell>
          <cell r="F198">
            <v>-11798620.479999989</v>
          </cell>
        </row>
        <row r="199">
          <cell r="D199" t="str">
            <v xml:space="preserve">      Payables &amp; accruals</v>
          </cell>
          <cell r="F199">
            <v>-5146236.9600000009</v>
          </cell>
        </row>
        <row r="200">
          <cell r="D200" t="str">
            <v xml:space="preserve">      Deferred tax liabilities</v>
          </cell>
          <cell r="F200">
            <v>0</v>
          </cell>
        </row>
        <row r="201">
          <cell r="D201" t="str">
            <v xml:space="preserve">      Borrowings_Long</v>
          </cell>
          <cell r="F201">
            <v>0</v>
          </cell>
        </row>
        <row r="202">
          <cell r="D202" t="str">
            <v xml:space="preserve">      Borrowings_Long</v>
          </cell>
          <cell r="F202">
            <v>0</v>
          </cell>
        </row>
        <row r="203">
          <cell r="D203" t="str">
            <v xml:space="preserve">      Borrowings_Long</v>
          </cell>
          <cell r="F203">
            <v>-130000000</v>
          </cell>
        </row>
        <row r="204">
          <cell r="D204" t="str">
            <v xml:space="preserve">      Borrowings_Long</v>
          </cell>
          <cell r="F204">
            <v>0</v>
          </cell>
        </row>
        <row r="205">
          <cell r="D205" t="str">
            <v xml:space="preserve">      Borrowings_Long</v>
          </cell>
          <cell r="F205">
            <v>0</v>
          </cell>
        </row>
        <row r="206">
          <cell r="D206" t="str">
            <v xml:space="preserve">      Borrowings_Long</v>
          </cell>
          <cell r="F206">
            <v>-99000000</v>
          </cell>
        </row>
        <row r="207">
          <cell r="D207" t="str">
            <v xml:space="preserve">      Borrowings_Long</v>
          </cell>
          <cell r="F207">
            <v>0</v>
          </cell>
        </row>
        <row r="208">
          <cell r="D208" t="str">
            <v xml:space="preserve">      Borrowings_Long</v>
          </cell>
          <cell r="F208">
            <v>-219979336.93000001</v>
          </cell>
        </row>
        <row r="209">
          <cell r="D209" t="str">
            <v xml:space="preserve">      Borrowings_Long</v>
          </cell>
          <cell r="F209">
            <v>-140000000</v>
          </cell>
        </row>
        <row r="210">
          <cell r="D210" t="str">
            <v xml:space="preserve">      Borrowings_Long</v>
          </cell>
          <cell r="F210">
            <v>-74864200</v>
          </cell>
        </row>
        <row r="211">
          <cell r="D211" t="str">
            <v xml:space="preserve">      Borrowings_Long</v>
          </cell>
          <cell r="F211">
            <v>-150000000</v>
          </cell>
        </row>
        <row r="212">
          <cell r="D212" t="str">
            <v xml:space="preserve">      Borrowings_Long</v>
          </cell>
          <cell r="F212">
            <v>-74800000</v>
          </cell>
        </row>
        <row r="213">
          <cell r="D213" t="str">
            <v xml:space="preserve">      Borrowings_Long</v>
          </cell>
          <cell r="F213">
            <v>11057379</v>
          </cell>
        </row>
        <row r="214">
          <cell r="D214" t="str">
            <v xml:space="preserve">      Share capital</v>
          </cell>
          <cell r="F214">
            <v>-60000000</v>
          </cell>
        </row>
        <row r="215">
          <cell r="D215" t="str">
            <v xml:space="preserve">      Share capital</v>
          </cell>
          <cell r="F215">
            <v>0</v>
          </cell>
        </row>
        <row r="216">
          <cell r="D216" t="str">
            <v xml:space="preserve">      Reserves </v>
          </cell>
          <cell r="F216">
            <v>7892520</v>
          </cell>
        </row>
        <row r="217">
          <cell r="D217" t="str">
            <v xml:space="preserve">      Reserves </v>
          </cell>
          <cell r="F217">
            <v>-56146570.420000002</v>
          </cell>
        </row>
        <row r="218">
          <cell r="D218" t="str">
            <v xml:space="preserve">      Reserves </v>
          </cell>
          <cell r="F218">
            <v>-232979986.5200007</v>
          </cell>
        </row>
        <row r="220">
          <cell r="D220" t="str">
            <v>Balance - Check0</v>
          </cell>
          <cell r="F220">
            <v>0</v>
          </cell>
        </row>
        <row r="222">
          <cell r="D222" t="str">
            <v>Check0</v>
          </cell>
          <cell r="F222">
            <v>29340</v>
          </cell>
        </row>
        <row r="227">
          <cell r="F227">
            <v>2459190</v>
          </cell>
        </row>
        <row r="228">
          <cell r="F228">
            <v>3047725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'15"/>
      <sheetName val="Apr'15"/>
      <sheetName val="May'15"/>
      <sheetName val="June'15"/>
      <sheetName val="July'15"/>
      <sheetName val="Aug'15"/>
      <sheetName val="Sept'15"/>
      <sheetName val="Oct'15"/>
      <sheetName val="Nov'15"/>
      <sheetName val="Dec'15"/>
      <sheetName val="Jan'16"/>
      <sheetName val="Feb'16"/>
      <sheetName val="Source"/>
      <sheetName val="Parameter"/>
      <sheetName val="Japan Report ---&gt;&gt;&gt;"/>
      <sheetName val="Japan report (sales)-incl rstg"/>
      <sheetName val="Jpn EC format (YTD)"/>
      <sheetName val="Jpn EC format"/>
      <sheetName val="PL summary for Mac"/>
      <sheetName val="Japan report (sales)-excl rstg"/>
      <sheetName val="Working ---&gt;&gt;&gt;"/>
      <sheetName val="Direct Expense"/>
      <sheetName val="Summary CM(Board)"/>
      <sheetName val="GEP"/>
      <sheetName val="SME"/>
      <sheetName val="MEP"/>
      <sheetName val="AF"/>
      <sheetName val="CC"/>
      <sheetName val="PF"/>
      <sheetName val="IAP"/>
      <sheetName val="PTS"/>
      <sheetName val="note"/>
      <sheetName val="Adj"/>
      <sheetName val="Budget"/>
      <sheetName val="Detail Budget"/>
      <sheetName val="PF resc budget"/>
      <sheetName val="Projection"/>
      <sheetName val="HQMGMT (excl non sharing)"/>
      <sheetName val="Jpn direct + supp"/>
      <sheetName val="IL"/>
      <sheetName val="all"/>
      <sheetName val="Budget HC"/>
      <sheetName val="Working d"/>
      <sheetName val="GEP."/>
      <sheetName val="SME."/>
      <sheetName val="MEP."/>
      <sheetName val="AF."/>
      <sheetName val="PF."/>
      <sheetName val="CC."/>
      <sheetName val="IAP. "/>
      <sheetName val="PTS."/>
      <sheetName val="GEP PL"/>
      <sheetName val="SME PL"/>
      <sheetName val="MEP PL"/>
      <sheetName val="AF PL"/>
      <sheetName val="PF PL"/>
      <sheetName val="CC PL"/>
      <sheetName val="IAP PL"/>
      <sheetName val="PTS PL"/>
      <sheetName val="EMO"/>
      <sheetName val="ICA PL"/>
      <sheetName val="TTL"/>
      <sheetName val="PLFYE18"/>
      <sheetName val="PLFYE17"/>
      <sheetName val="PLFYE16"/>
      <sheetName val="funding cost"/>
      <sheetName val="TTL (2015)"/>
      <sheetName val="PLFYE15"/>
      <sheetName val="TTL (2016)"/>
      <sheetName val="Feb17"/>
      <sheetName val="Mar17"/>
      <sheetName val="Apr17"/>
      <sheetName val="May17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L4" t="str">
            <v>month</v>
          </cell>
        </row>
        <row r="5">
          <cell r="K5" t="str">
            <v>Mar</v>
          </cell>
          <cell r="L5">
            <v>1</v>
          </cell>
        </row>
        <row r="6">
          <cell r="K6" t="str">
            <v>Apr</v>
          </cell>
          <cell r="L6">
            <v>2</v>
          </cell>
        </row>
        <row r="7">
          <cell r="K7" t="str">
            <v>May</v>
          </cell>
          <cell r="L7">
            <v>3</v>
          </cell>
        </row>
        <row r="8">
          <cell r="K8" t="str">
            <v>Jun</v>
          </cell>
          <cell r="L8">
            <v>4</v>
          </cell>
        </row>
        <row r="9">
          <cell r="K9" t="str">
            <v>Jul</v>
          </cell>
          <cell r="L9">
            <v>5</v>
          </cell>
        </row>
        <row r="10">
          <cell r="K10" t="str">
            <v>Aug</v>
          </cell>
          <cell r="L10">
            <v>6</v>
          </cell>
        </row>
        <row r="11">
          <cell r="K11" t="str">
            <v>Sep</v>
          </cell>
          <cell r="L11">
            <v>7</v>
          </cell>
        </row>
        <row r="12">
          <cell r="K12" t="str">
            <v>Oct</v>
          </cell>
          <cell r="L12">
            <v>8</v>
          </cell>
        </row>
        <row r="13">
          <cell r="K13" t="str">
            <v>Nov</v>
          </cell>
          <cell r="L13">
            <v>9</v>
          </cell>
        </row>
        <row r="14">
          <cell r="K14" t="str">
            <v>Dec</v>
          </cell>
          <cell r="L14">
            <v>10</v>
          </cell>
        </row>
        <row r="15">
          <cell r="K15" t="str">
            <v>Jan</v>
          </cell>
          <cell r="L15">
            <v>11</v>
          </cell>
        </row>
        <row r="16">
          <cell r="K16" t="str">
            <v>Feb</v>
          </cell>
          <cell r="L16">
            <v>12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AV158"/>
  <sheetViews>
    <sheetView tabSelected="1" view="pageBreakPreview" zoomScale="55" zoomScaleNormal="100" zoomScaleSheetLayoutView="55" workbookViewId="0">
      <pane xSplit="4" ySplit="5" topLeftCell="S15" activePane="bottomRight" state="frozen"/>
      <selection activeCell="B7" sqref="B7"/>
      <selection pane="topRight" activeCell="B7" sqref="B7"/>
      <selection pane="bottomLeft" activeCell="B7" sqref="B7"/>
      <selection pane="bottomRight" activeCell="AT20" sqref="AT20"/>
    </sheetView>
  </sheetViews>
  <sheetFormatPr defaultColWidth="9" defaultRowHeight="21" outlineLevelCol="1"/>
  <cols>
    <col min="1" max="1" width="3.42578125" style="32" customWidth="1"/>
    <col min="2" max="2" width="3.140625" style="32" customWidth="1"/>
    <col min="3" max="3" width="5" style="32" customWidth="1"/>
    <col min="4" max="4" width="39.28515625" style="32" customWidth="1"/>
    <col min="5" max="5" width="14.7109375" style="32" customWidth="1"/>
    <col min="6" max="6" width="10.5703125" style="402" customWidth="1"/>
    <col min="7" max="7" width="14.7109375" style="403" customWidth="1" outlineLevel="1"/>
    <col min="8" max="8" width="11.7109375" style="404" customWidth="1"/>
    <col min="9" max="9" width="14.7109375" style="402" customWidth="1" outlineLevel="1"/>
    <col min="10" max="10" width="11.7109375" style="404" customWidth="1"/>
    <col min="11" max="11" width="14.7109375" style="402" customWidth="1" outlineLevel="1"/>
    <col min="12" max="12" width="11.7109375" style="404" customWidth="1"/>
    <col min="13" max="13" width="15.7109375" style="32" customWidth="1"/>
    <col min="14" max="14" width="10.7109375" style="404" customWidth="1"/>
    <col min="15" max="15" width="15.7109375" style="403" customWidth="1" outlineLevel="1"/>
    <col min="16" max="16" width="13.7109375" style="402" bestFit="1" customWidth="1"/>
    <col min="17" max="17" width="15.7109375" style="405" customWidth="1" outlineLevel="1"/>
    <col min="18" max="18" width="11.5703125" style="402" customWidth="1"/>
    <col min="19" max="19" width="14.7109375" style="32" customWidth="1"/>
    <col min="20" max="20" width="10.7109375" style="402" customWidth="1"/>
    <col min="21" max="21" width="14.7109375" style="32" hidden="1" customWidth="1" outlineLevel="1"/>
    <col min="22" max="22" width="11.7109375" style="402" customWidth="1" collapsed="1"/>
    <col min="23" max="23" width="14.7109375" style="402" hidden="1" customWidth="1" outlineLevel="1"/>
    <col min="24" max="24" width="17.7109375" style="402" customWidth="1" collapsed="1"/>
    <col min="25" max="25" width="2.28515625" style="53" customWidth="1"/>
    <col min="26" max="28" width="3.85546875" style="32" customWidth="1"/>
    <col min="29" max="39" width="10.140625" style="32" customWidth="1"/>
    <col min="40" max="40" width="8" style="32" customWidth="1"/>
    <col min="41" max="41" width="8.42578125" style="32" customWidth="1"/>
    <col min="42" max="42" width="8.28515625" style="32" customWidth="1"/>
    <col min="43" max="43" width="1.85546875" style="32" customWidth="1"/>
    <col min="44" max="44" width="11" style="1148" bestFit="1" customWidth="1"/>
    <col min="45" max="45" width="17.85546875" style="1148" customWidth="1"/>
    <col min="46" max="46" width="24" style="1148" bestFit="1" customWidth="1"/>
    <col min="47" max="16384" width="9" style="32"/>
  </cols>
  <sheetData>
    <row r="1" spans="1:48" s="1" customFormat="1" ht="22.5" customHeight="1" thickBot="1">
      <c r="A1" s="1" t="s">
        <v>0</v>
      </c>
      <c r="E1" s="1312" t="s">
        <v>1</v>
      </c>
      <c r="F1" s="1312"/>
      <c r="G1" s="2"/>
      <c r="H1" s="3" t="s">
        <v>2</v>
      </c>
      <c r="I1" s="2"/>
      <c r="J1" s="4"/>
      <c r="K1" s="5"/>
      <c r="L1" s="4"/>
      <c r="M1" s="5"/>
      <c r="N1" s="1313"/>
      <c r="O1" s="1313"/>
      <c r="P1" s="1313"/>
      <c r="Q1" s="6"/>
      <c r="R1" s="7"/>
      <c r="T1" s="8" t="s">
        <v>3</v>
      </c>
      <c r="U1" s="9"/>
      <c r="V1" s="1314" t="s">
        <v>301</v>
      </c>
      <c r="W1" s="1314"/>
      <c r="X1" s="1314"/>
      <c r="AG1" s="10"/>
      <c r="AH1" s="11" t="s">
        <v>4</v>
      </c>
      <c r="AI1" s="11"/>
      <c r="AJ1" s="12" t="s">
        <v>5</v>
      </c>
      <c r="AK1" s="13"/>
      <c r="AL1" s="14"/>
      <c r="AM1" s="14"/>
      <c r="AR1" s="1147"/>
      <c r="AS1" s="1147"/>
      <c r="AT1" s="1147"/>
    </row>
    <row r="2" spans="1:48" s="1" customFormat="1" ht="22.5" customHeight="1" thickTop="1" thickBot="1">
      <c r="A2" s="1" t="s">
        <v>6</v>
      </c>
      <c r="E2" s="15"/>
      <c r="F2" s="16"/>
      <c r="G2" s="17" t="s">
        <v>7</v>
      </c>
      <c r="H2" s="8"/>
      <c r="I2" s="17" t="s">
        <v>7</v>
      </c>
      <c r="J2" s="8"/>
      <c r="K2" s="17" t="s">
        <v>7</v>
      </c>
      <c r="L2" s="8"/>
      <c r="M2" s="15"/>
      <c r="N2" s="8"/>
      <c r="O2" s="17" t="s">
        <v>7</v>
      </c>
      <c r="P2" s="18"/>
      <c r="Q2" s="19" t="s">
        <v>7</v>
      </c>
      <c r="R2" s="18"/>
      <c r="S2" s="15"/>
      <c r="T2" s="16"/>
      <c r="U2" s="20" t="s">
        <v>8</v>
      </c>
      <c r="V2" s="18"/>
      <c r="W2" s="17" t="s">
        <v>8</v>
      </c>
      <c r="X2" s="18" t="s">
        <v>9</v>
      </c>
      <c r="Y2" s="21"/>
      <c r="AH2" s="22" t="s">
        <v>10</v>
      </c>
      <c r="AI2" s="22"/>
      <c r="AJ2" s="23" t="s">
        <v>11</v>
      </c>
      <c r="AK2" s="14"/>
      <c r="AL2" s="14"/>
      <c r="AM2" s="14"/>
      <c r="AR2" s="1147"/>
      <c r="AS2" s="1147"/>
      <c r="AT2" s="1147"/>
    </row>
    <row r="3" spans="1:48" s="1" customFormat="1" ht="24.6" customHeight="1">
      <c r="A3" s="1315" t="s">
        <v>12</v>
      </c>
      <c r="B3" s="1316"/>
      <c r="C3" s="1316"/>
      <c r="D3" s="1317"/>
      <c r="E3" s="1324" t="str">
        <f>V1</f>
        <v>May-17</v>
      </c>
      <c r="F3" s="1325"/>
      <c r="G3" s="1325"/>
      <c r="H3" s="1325"/>
      <c r="I3" s="1325"/>
      <c r="J3" s="1325"/>
      <c r="K3" s="1325"/>
      <c r="L3" s="1326"/>
      <c r="M3" s="1330" t="s">
        <v>13</v>
      </c>
      <c r="N3" s="1331"/>
      <c r="O3" s="1331"/>
      <c r="P3" s="1331"/>
      <c r="Q3" s="1331"/>
      <c r="R3" s="1332"/>
      <c r="S3" s="1333">
        <f>+E3+31</f>
        <v>42887</v>
      </c>
      <c r="T3" s="1325"/>
      <c r="U3" s="1325"/>
      <c r="V3" s="1325"/>
      <c r="W3" s="1325"/>
      <c r="X3" s="1334"/>
      <c r="Y3" s="24"/>
      <c r="Z3" s="25" t="s">
        <v>14</v>
      </c>
      <c r="AA3" s="25"/>
      <c r="AB3" s="25"/>
      <c r="AC3" s="25"/>
      <c r="AD3" s="25"/>
      <c r="AE3" s="25"/>
      <c r="AF3" s="25"/>
      <c r="AG3" s="25"/>
      <c r="AH3" s="22" t="s">
        <v>15</v>
      </c>
      <c r="AI3" s="22"/>
      <c r="AJ3" s="1146">
        <v>42899</v>
      </c>
      <c r="AK3" s="1339"/>
      <c r="AL3" s="1339"/>
      <c r="AM3" s="1339"/>
      <c r="AR3" s="1147"/>
      <c r="AS3" s="1147"/>
      <c r="AT3" s="1147"/>
    </row>
    <row r="4" spans="1:48" ht="24.6" customHeight="1">
      <c r="A4" s="1318"/>
      <c r="B4" s="1319"/>
      <c r="C4" s="1319"/>
      <c r="D4" s="1320"/>
      <c r="E4" s="1327"/>
      <c r="F4" s="1328"/>
      <c r="G4" s="1328"/>
      <c r="H4" s="1328"/>
      <c r="I4" s="1328"/>
      <c r="J4" s="1328"/>
      <c r="K4" s="1328"/>
      <c r="L4" s="1329"/>
      <c r="M4" s="1340" t="s">
        <v>16</v>
      </c>
      <c r="N4" s="1341"/>
      <c r="O4" s="1341"/>
      <c r="P4" s="1341"/>
      <c r="Q4" s="1341"/>
      <c r="R4" s="1342"/>
      <c r="S4" s="1340" t="s">
        <v>17</v>
      </c>
      <c r="T4" s="1341"/>
      <c r="U4" s="1341"/>
      <c r="V4" s="1341"/>
      <c r="W4" s="1341"/>
      <c r="X4" s="1343"/>
      <c r="Y4" s="26"/>
      <c r="Z4" s="27" t="s">
        <v>305</v>
      </c>
      <c r="AA4" s="28"/>
      <c r="AB4" s="29"/>
      <c r="AC4" s="30"/>
      <c r="AD4" s="30"/>
      <c r="AE4" s="30"/>
      <c r="AF4" s="30"/>
      <c r="AG4" s="30"/>
      <c r="AH4" s="30"/>
      <c r="AI4" s="30"/>
      <c r="AJ4" s="30"/>
      <c r="AK4" s="30"/>
      <c r="AL4" s="28"/>
      <c r="AM4" s="28"/>
      <c r="AN4" s="28"/>
      <c r="AO4" s="28"/>
      <c r="AP4" s="31"/>
    </row>
    <row r="5" spans="1:48" ht="24.6" customHeight="1">
      <c r="A5" s="1321"/>
      <c r="B5" s="1322"/>
      <c r="C5" s="1322"/>
      <c r="D5" s="1323"/>
      <c r="E5" s="33" t="s">
        <v>18</v>
      </c>
      <c r="F5" s="34" t="s">
        <v>19</v>
      </c>
      <c r="G5" s="35" t="s">
        <v>20</v>
      </c>
      <c r="H5" s="36" t="s">
        <v>21</v>
      </c>
      <c r="I5" s="35" t="s">
        <v>22</v>
      </c>
      <c r="J5" s="36" t="s">
        <v>23</v>
      </c>
      <c r="K5" s="35" t="s">
        <v>24</v>
      </c>
      <c r="L5" s="37" t="s">
        <v>25</v>
      </c>
      <c r="M5" s="38" t="s">
        <v>18</v>
      </c>
      <c r="N5" s="39" t="s">
        <v>19</v>
      </c>
      <c r="O5" s="40" t="s">
        <v>20</v>
      </c>
      <c r="P5" s="41" t="s">
        <v>21</v>
      </c>
      <c r="Q5" s="42" t="s">
        <v>26</v>
      </c>
      <c r="R5" s="43" t="s">
        <v>27</v>
      </c>
      <c r="S5" s="44" t="s">
        <v>28</v>
      </c>
      <c r="T5" s="34" t="s">
        <v>19</v>
      </c>
      <c r="U5" s="45" t="s">
        <v>20</v>
      </c>
      <c r="V5" s="41" t="s">
        <v>21</v>
      </c>
      <c r="W5" s="46" t="s">
        <v>24</v>
      </c>
      <c r="X5" s="47" t="s">
        <v>25</v>
      </c>
      <c r="Y5" s="48"/>
      <c r="Z5" s="49" t="s">
        <v>306</v>
      </c>
      <c r="AA5" s="50" t="s">
        <v>378</v>
      </c>
      <c r="AB5" s="51"/>
      <c r="AC5" s="52"/>
      <c r="AD5" s="52"/>
      <c r="AE5" s="52"/>
      <c r="AF5" s="52"/>
      <c r="AG5" s="52"/>
      <c r="AH5" s="52"/>
      <c r="AI5" s="52"/>
      <c r="AJ5" s="52"/>
      <c r="AK5" s="52"/>
      <c r="AL5" s="53"/>
      <c r="AM5" s="53"/>
      <c r="AN5" s="53"/>
      <c r="AO5" s="53"/>
      <c r="AP5" s="54"/>
    </row>
    <row r="6" spans="1:48" s="74" customFormat="1" ht="24.6" customHeight="1">
      <c r="A6" s="55"/>
      <c r="B6" s="3" t="s">
        <v>2</v>
      </c>
      <c r="C6" s="56"/>
      <c r="D6" s="57"/>
      <c r="E6" s="58">
        <f>+'PF PL'!$AA19</f>
        <v>81146000</v>
      </c>
      <c r="F6" s="59"/>
      <c r="G6" s="60">
        <f>('PF PL'!$V$19)</f>
        <v>97000000</v>
      </c>
      <c r="H6" s="61">
        <f>IFERROR(+E6/G6,"-")</f>
        <v>0.83655670103092783</v>
      </c>
      <c r="I6" s="60">
        <f>('PF PL'!$AB$19)</f>
        <v>73564600</v>
      </c>
      <c r="J6" s="61">
        <f t="shared" ref="J6:J21" si="0">IFERROR(E6/I6,"-")</f>
        <v>1.1030577206971832</v>
      </c>
      <c r="K6" s="60">
        <f>('PF PL'!$AS$19)</f>
        <v>70252100</v>
      </c>
      <c r="L6" s="62">
        <f t="shared" ref="L6:L21" si="1">IFERROR(E6/K6,"-")</f>
        <v>1.1550686741036922</v>
      </c>
      <c r="M6" s="63">
        <f>('PF PL'!$Q$19)</f>
        <v>240192100</v>
      </c>
      <c r="N6" s="64"/>
      <c r="O6" s="65">
        <f>('PF PL'!$X$19)</f>
        <v>282000000</v>
      </c>
      <c r="P6" s="61">
        <f>IFERROR(+M6/O6,"-")</f>
        <v>0.85174503546099289</v>
      </c>
      <c r="Q6" s="66">
        <f>('PF PL'!$R$19)</f>
        <v>208114200</v>
      </c>
      <c r="R6" s="62">
        <f t="shared" ref="R6:R58" si="2">IFERROR(M6/Q6,"-")</f>
        <v>1.1541360464591075</v>
      </c>
      <c r="S6" s="67">
        <v>92000000</v>
      </c>
      <c r="T6" s="59"/>
      <c r="U6" s="68">
        <f>('PF PL'!$AC$19)</f>
        <v>92000000</v>
      </c>
      <c r="V6" s="61">
        <f>IFERROR(+S6/U6,"-")</f>
        <v>1</v>
      </c>
      <c r="W6" s="69">
        <f>('PF PL'!$AT$19)</f>
        <v>73985100</v>
      </c>
      <c r="X6" s="70">
        <f t="shared" ref="X6:X58" si="3">IFERROR(S6/W6,"-")</f>
        <v>1.2434936223645032</v>
      </c>
      <c r="Y6" s="71"/>
      <c r="Z6" s="275" t="s">
        <v>308</v>
      </c>
      <c r="AA6" s="53" t="s">
        <v>312</v>
      </c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50"/>
      <c r="AM6" s="50"/>
      <c r="AN6" s="50"/>
      <c r="AO6" s="50"/>
      <c r="AP6" s="73"/>
      <c r="AR6" s="1149"/>
      <c r="AS6" s="1149"/>
      <c r="AT6" s="1149"/>
    </row>
    <row r="7" spans="1:48" s="74" customFormat="1" ht="24.6" customHeight="1">
      <c r="A7" s="55"/>
      <c r="B7" s="75"/>
      <c r="C7" s="76"/>
      <c r="D7" s="1153"/>
      <c r="E7" s="77"/>
      <c r="F7" s="78"/>
      <c r="G7" s="79"/>
      <c r="H7" s="80" t="str">
        <f>IFERROR(+E7/G7,"-")</f>
        <v>-</v>
      </c>
      <c r="I7" s="79"/>
      <c r="J7" s="80" t="str">
        <f t="shared" si="0"/>
        <v>-</v>
      </c>
      <c r="K7" s="79"/>
      <c r="L7" s="81" t="str">
        <f t="shared" si="1"/>
        <v>-</v>
      </c>
      <c r="M7" s="82"/>
      <c r="N7" s="83"/>
      <c r="O7" s="84"/>
      <c r="P7" s="80" t="str">
        <f>IFERROR(+M7/O7,"-")</f>
        <v>-</v>
      </c>
      <c r="Q7" s="85"/>
      <c r="R7" s="81" t="str">
        <f t="shared" si="2"/>
        <v>-</v>
      </c>
      <c r="S7" s="86"/>
      <c r="T7" s="78"/>
      <c r="U7" s="87"/>
      <c r="V7" s="80" t="str">
        <f>IFERROR(+S7/U7,"-")</f>
        <v>-</v>
      </c>
      <c r="W7" s="88"/>
      <c r="X7" s="89" t="str">
        <f t="shared" si="3"/>
        <v>-</v>
      </c>
      <c r="Y7" s="71"/>
      <c r="Z7" s="275"/>
      <c r="AA7" s="53" t="s">
        <v>309</v>
      </c>
      <c r="AB7" s="72" t="s">
        <v>313</v>
      </c>
      <c r="AC7" s="72"/>
      <c r="AD7" s="72"/>
      <c r="AE7" s="72"/>
      <c r="AF7" s="72"/>
      <c r="AG7" s="72"/>
      <c r="AH7" s="72"/>
      <c r="AI7" s="72"/>
      <c r="AJ7" s="72"/>
      <c r="AK7" s="72"/>
      <c r="AL7" s="50"/>
      <c r="AM7" s="50"/>
      <c r="AN7" s="50"/>
      <c r="AO7" s="50"/>
      <c r="AP7" s="73"/>
      <c r="AR7" s="1149"/>
      <c r="AS7" s="1149"/>
      <c r="AT7" s="1149"/>
    </row>
    <row r="8" spans="1:48" s="74" customFormat="1" ht="24.6" customHeight="1">
      <c r="A8" s="90" t="s">
        <v>29</v>
      </c>
      <c r="B8" s="91"/>
      <c r="C8" s="91"/>
      <c r="D8" s="92"/>
      <c r="E8" s="93">
        <f>SUM(E6:E7)</f>
        <v>81146000</v>
      </c>
      <c r="F8" s="94"/>
      <c r="G8" s="95">
        <f>SUM(G6:G7)</f>
        <v>97000000</v>
      </c>
      <c r="H8" s="96">
        <f>IFERROR(+E8/G8,"-")</f>
        <v>0.83655670103092783</v>
      </c>
      <c r="I8" s="95">
        <f>SUM(I6:I7)</f>
        <v>73564600</v>
      </c>
      <c r="J8" s="96">
        <f t="shared" si="0"/>
        <v>1.1030577206971832</v>
      </c>
      <c r="K8" s="95">
        <f>SUM(K6:K7)</f>
        <v>70252100</v>
      </c>
      <c r="L8" s="97">
        <f t="shared" si="1"/>
        <v>1.1550686741036922</v>
      </c>
      <c r="M8" s="93">
        <f>SUM(M6:M7)</f>
        <v>240192100</v>
      </c>
      <c r="N8" s="98"/>
      <c r="O8" s="95">
        <f>SUM(O6:O7)</f>
        <v>282000000</v>
      </c>
      <c r="P8" s="96">
        <f>IFERROR(+M8/O8,"-")</f>
        <v>0.85174503546099289</v>
      </c>
      <c r="Q8" s="95">
        <f>SUM(Q6:Q7)</f>
        <v>208114200</v>
      </c>
      <c r="R8" s="97">
        <f t="shared" si="2"/>
        <v>1.1541360464591075</v>
      </c>
      <c r="S8" s="99">
        <f>SUM(S6:S7)</f>
        <v>92000000</v>
      </c>
      <c r="T8" s="94"/>
      <c r="U8" s="100">
        <f>SUM(U6:U7)</f>
        <v>92000000</v>
      </c>
      <c r="V8" s="96">
        <f>IFERROR(+S8/U8,"-")</f>
        <v>1</v>
      </c>
      <c r="W8" s="101">
        <f>SUM(W6:W7)</f>
        <v>73985100</v>
      </c>
      <c r="X8" s="102">
        <f t="shared" si="3"/>
        <v>1.2434936223645032</v>
      </c>
      <c r="Y8" s="103"/>
      <c r="Z8" s="275"/>
      <c r="AA8" s="53" t="s">
        <v>310</v>
      </c>
      <c r="AB8" s="72" t="s">
        <v>361</v>
      </c>
      <c r="AC8" s="72"/>
      <c r="AD8" s="72"/>
      <c r="AE8" s="72"/>
      <c r="AF8" s="72"/>
      <c r="AG8" s="72"/>
      <c r="AH8" s="72"/>
      <c r="AI8" s="72"/>
      <c r="AJ8" s="72"/>
      <c r="AK8" s="72"/>
      <c r="AL8" s="50"/>
      <c r="AM8" s="50"/>
      <c r="AN8" s="50"/>
      <c r="AO8" s="50"/>
      <c r="AP8" s="73"/>
      <c r="AR8" s="1149"/>
      <c r="AS8" s="1149"/>
      <c r="AT8" s="1149"/>
    </row>
    <row r="9" spans="1:48" s="74" customFormat="1" ht="24.6" customHeight="1">
      <c r="A9" s="104"/>
      <c r="B9" s="105" t="s">
        <v>30</v>
      </c>
      <c r="C9" s="106"/>
      <c r="D9" s="107"/>
      <c r="E9" s="58">
        <f>+'PF PL'!$AA20</f>
        <v>2408909.2500000028</v>
      </c>
      <c r="F9" s="108"/>
      <c r="G9" s="109">
        <f>'PF PL'!$V$20</f>
        <v>1115426.190736569</v>
      </c>
      <c r="H9" s="110"/>
      <c r="I9" s="109">
        <f>'PF PL'!$AB$20</f>
        <v>2119659.1300000013</v>
      </c>
      <c r="J9" s="111">
        <f t="shared" si="0"/>
        <v>1.1364606770523529</v>
      </c>
      <c r="K9" s="109">
        <f>'PF PL'!$AS$20</f>
        <v>1772461.5400000012</v>
      </c>
      <c r="L9" s="112">
        <f t="shared" si="1"/>
        <v>1.3590756107463979</v>
      </c>
      <c r="M9" s="113">
        <f>'PF PL'!$Q$20</f>
        <v>6565138.5300000058</v>
      </c>
      <c r="N9" s="114"/>
      <c r="O9" s="109">
        <f>'PF PL'!$X$20</f>
        <v>3559823.7878180179</v>
      </c>
      <c r="P9" s="108"/>
      <c r="Q9" s="115">
        <f>'PF PL'!$R$20</f>
        <v>4475029.3900000034</v>
      </c>
      <c r="R9" s="112">
        <f t="shared" si="2"/>
        <v>1.4670604275070473</v>
      </c>
      <c r="S9" s="116">
        <v>970601.64764333621</v>
      </c>
      <c r="T9" s="108"/>
      <c r="U9" s="117">
        <f>'PF PL'!$AC$20</f>
        <v>970601.64764333621</v>
      </c>
      <c r="V9" s="110"/>
      <c r="W9" s="118">
        <f>'PF PL'!$AT$20</f>
        <v>1376082.8401385858</v>
      </c>
      <c r="X9" s="119">
        <f t="shared" si="3"/>
        <v>0.70533664059468004</v>
      </c>
      <c r="Y9" s="103"/>
      <c r="Z9" s="275"/>
      <c r="AA9" s="120"/>
      <c r="AB9" s="164" t="s">
        <v>365</v>
      </c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5"/>
      <c r="AR9" s="1149"/>
      <c r="AS9" s="1149"/>
      <c r="AT9" s="1149"/>
    </row>
    <row r="10" spans="1:48" s="74" customFormat="1" ht="24.6" customHeight="1">
      <c r="A10" s="90" t="s">
        <v>31</v>
      </c>
      <c r="B10" s="121"/>
      <c r="C10" s="121"/>
      <c r="D10" s="122"/>
      <c r="E10" s="123">
        <f>E9+E8</f>
        <v>83554909.25</v>
      </c>
      <c r="F10" s="124"/>
      <c r="G10" s="125">
        <f>G9+G8</f>
        <v>98115426.190736562</v>
      </c>
      <c r="H10" s="126"/>
      <c r="I10" s="125">
        <f>I9+I8</f>
        <v>75684259.129999995</v>
      </c>
      <c r="J10" s="127">
        <f t="shared" si="0"/>
        <v>1.1039932240927521</v>
      </c>
      <c r="K10" s="125">
        <f>K9+K8</f>
        <v>72024561.540000007</v>
      </c>
      <c r="L10" s="128">
        <f t="shared" si="1"/>
        <v>1.160089106597288</v>
      </c>
      <c r="M10" s="129">
        <f>M9+M8</f>
        <v>246757238.53</v>
      </c>
      <c r="N10" s="130"/>
      <c r="O10" s="125">
        <f>O9+O8</f>
        <v>285559823.78781801</v>
      </c>
      <c r="P10" s="124"/>
      <c r="Q10" s="131">
        <f>Q9+Q8</f>
        <v>212589229.39000002</v>
      </c>
      <c r="R10" s="128">
        <f t="shared" si="2"/>
        <v>1.1607231431152043</v>
      </c>
      <c r="S10" s="132">
        <f>S9+S8</f>
        <v>92970601.647643343</v>
      </c>
      <c r="T10" s="124"/>
      <c r="U10" s="133">
        <f>U9+U8</f>
        <v>92970601.647643343</v>
      </c>
      <c r="V10" s="126"/>
      <c r="W10" s="134">
        <f>W9+W8</f>
        <v>75361182.840138584</v>
      </c>
      <c r="X10" s="135">
        <f t="shared" si="3"/>
        <v>1.2336669641300495</v>
      </c>
      <c r="Y10" s="103"/>
      <c r="Z10" s="163"/>
      <c r="AA10" s="164"/>
      <c r="AB10" s="164" t="s">
        <v>366</v>
      </c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5"/>
      <c r="AR10" s="1149"/>
      <c r="AS10" s="1149"/>
      <c r="AT10" s="1149"/>
    </row>
    <row r="11" spans="1:48" s="74" customFormat="1" ht="24.6" customHeight="1">
      <c r="A11" s="55"/>
      <c r="B11" s="136" t="s">
        <v>32</v>
      </c>
      <c r="C11" s="137"/>
      <c r="D11" s="138"/>
      <c r="E11" s="139">
        <f>('PF PL'!$AA$36)</f>
        <v>22946614.43648747</v>
      </c>
      <c r="F11" s="140">
        <f t="shared" ref="F11:F21" si="4">IFERROR(+E11/E$23,"-")</f>
        <v>0.83424288085797649</v>
      </c>
      <c r="G11" s="141">
        <f>('PF PL'!$V$36)</f>
        <v>22832957.762913231</v>
      </c>
      <c r="H11" s="140">
        <f t="shared" ref="H11:H58" si="5">IFERROR(+E11/G11,"-")</f>
        <v>1.0049777464117613</v>
      </c>
      <c r="I11" s="141">
        <f>('PF PL'!$AB$36)</f>
        <v>22145134.257962473</v>
      </c>
      <c r="J11" s="140">
        <f t="shared" si="0"/>
        <v>1.0361921571207824</v>
      </c>
      <c r="K11" s="141">
        <f>('PF PL'!$AS$36)</f>
        <v>16709981.800000001</v>
      </c>
      <c r="L11" s="142">
        <f t="shared" si="1"/>
        <v>1.3732279730243313</v>
      </c>
      <c r="M11" s="143">
        <f>('PF PL'!$Q$36)</f>
        <v>67576744.086487338</v>
      </c>
      <c r="N11" s="144">
        <f t="shared" ref="N11:N21" si="6">IFERROR(+M11/M$23,"-")</f>
        <v>0.82676213103056195</v>
      </c>
      <c r="O11" s="141">
        <f>('PF PL'!$X$36)</f>
        <v>67020513.742583938</v>
      </c>
      <c r="P11" s="140">
        <f t="shared" ref="P11:P21" si="7">IFERROR(+M11/O11,"-")</f>
        <v>1.0082994043590863</v>
      </c>
      <c r="Q11" s="145">
        <f>('PF PL'!$R$36)</f>
        <v>49388423.320000008</v>
      </c>
      <c r="R11" s="142">
        <f t="shared" si="2"/>
        <v>1.3682709336283247</v>
      </c>
      <c r="S11" s="146">
        <v>25460856.153752614</v>
      </c>
      <c r="T11" s="140">
        <f t="shared" ref="T11:T21" si="8">IFERROR(+S11/S$23,"-")</f>
        <v>0.82676213103056184</v>
      </c>
      <c r="U11" s="147">
        <f>('PF PL'!$AC$36)</f>
        <v>23576558.353698246</v>
      </c>
      <c r="V11" s="140">
        <f t="shared" ref="V11:V58" si="9">IFERROR(+S11/U11,"-")</f>
        <v>1.0799225133620403</v>
      </c>
      <c r="W11" s="148">
        <f>('PF PL'!$AT$36)</f>
        <v>17204796.270000003</v>
      </c>
      <c r="X11" s="149">
        <f t="shared" si="3"/>
        <v>1.4798696685614754</v>
      </c>
      <c r="Y11" s="150"/>
      <c r="Z11" s="275"/>
      <c r="AA11" s="164" t="s">
        <v>311</v>
      </c>
      <c r="AB11" s="164" t="s">
        <v>367</v>
      </c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5"/>
      <c r="AR11" s="1149"/>
      <c r="AS11" s="1150"/>
      <c r="AT11" s="1150"/>
      <c r="AU11" s="50"/>
      <c r="AV11" s="50"/>
    </row>
    <row r="12" spans="1:48" s="74" customFormat="1" ht="24.6" customHeight="1">
      <c r="A12" s="55"/>
      <c r="B12" s="151" t="s">
        <v>33</v>
      </c>
      <c r="C12" s="50"/>
      <c r="D12" s="73"/>
      <c r="E12" s="152">
        <f>('PF PL'!$AA$38)</f>
        <v>1748591.9800000004</v>
      </c>
      <c r="F12" s="153">
        <f t="shared" si="4"/>
        <v>6.3571487413881453E-2</v>
      </c>
      <c r="G12" s="154">
        <f>('PF PL'!$V$38)</f>
        <v>2623067.9444910954</v>
      </c>
      <c r="H12" s="153">
        <f t="shared" si="5"/>
        <v>0.66662092519271243</v>
      </c>
      <c r="I12" s="154">
        <f>('PF PL'!$AB$38)</f>
        <v>1181714.8400000003</v>
      </c>
      <c r="J12" s="153">
        <f t="shared" si="0"/>
        <v>1.4797072193829774</v>
      </c>
      <c r="K12" s="154">
        <f>('PF PL'!$AS$38)</f>
        <v>1906055.8</v>
      </c>
      <c r="L12" s="155">
        <f t="shared" si="1"/>
        <v>0.91738761268164359</v>
      </c>
      <c r="M12" s="156">
        <f>('PF PL'!$Q$38)</f>
        <v>5235997.16</v>
      </c>
      <c r="N12" s="157">
        <f t="shared" si="6"/>
        <v>6.4059377654111974E-2</v>
      </c>
      <c r="O12" s="154">
        <f>('PF PL'!$X$38)</f>
        <v>7549504.7458400913</v>
      </c>
      <c r="P12" s="153">
        <f t="shared" si="7"/>
        <v>0.69355505245362303</v>
      </c>
      <c r="Q12" s="158">
        <f>('PF PL'!$R$38)</f>
        <v>5709233.5</v>
      </c>
      <c r="R12" s="155">
        <f t="shared" si="2"/>
        <v>0.91711035465618984</v>
      </c>
      <c r="S12" s="159">
        <v>329208.05677650432</v>
      </c>
      <c r="T12" s="153">
        <f t="shared" si="8"/>
        <v>1.0690007945112146E-2</v>
      </c>
      <c r="U12" s="160">
        <f>('PF PL'!$AC$38)</f>
        <v>2505412.8958059875</v>
      </c>
      <c r="V12" s="153">
        <f t="shared" si="9"/>
        <v>0.13139872367049449</v>
      </c>
      <c r="W12" s="161">
        <f>('PF PL'!$AT$38)</f>
        <v>2019590.52</v>
      </c>
      <c r="X12" s="162">
        <f t="shared" si="3"/>
        <v>0.1630073292166693</v>
      </c>
      <c r="Y12" s="150"/>
      <c r="Z12" s="163"/>
      <c r="AA12" s="74" t="s">
        <v>368</v>
      </c>
      <c r="AB12" s="74" t="s">
        <v>402</v>
      </c>
      <c r="AO12" s="164"/>
      <c r="AP12" s="165"/>
      <c r="AR12" s="1149"/>
      <c r="AS12" s="1150"/>
      <c r="AT12" s="1150"/>
      <c r="AU12" s="50"/>
      <c r="AV12" s="50"/>
    </row>
    <row r="13" spans="1:48" s="74" customFormat="1" ht="24.6" customHeight="1">
      <c r="A13" s="55"/>
      <c r="B13" s="151" t="s">
        <v>34</v>
      </c>
      <c r="C13" s="50"/>
      <c r="D13" s="73"/>
      <c r="E13" s="152">
        <f>('PF PL'!$AA$37)</f>
        <v>296065.24350038648</v>
      </c>
      <c r="F13" s="153">
        <f t="shared" si="4"/>
        <v>1.0763693369377434E-2</v>
      </c>
      <c r="G13" s="154">
        <f>('PF PL'!$V$37)</f>
        <v>248914.99770889716</v>
      </c>
      <c r="H13" s="153">
        <f t="shared" si="5"/>
        <v>1.1894230810737685</v>
      </c>
      <c r="I13" s="154">
        <f>('PF PL'!$AB$37)</f>
        <v>272791.98219538887</v>
      </c>
      <c r="J13" s="153">
        <f t="shared" si="0"/>
        <v>1.0853150489163863</v>
      </c>
      <c r="K13" s="154">
        <f>('PF PL'!$AS$37)</f>
        <v>163771.17620467689</v>
      </c>
      <c r="L13" s="155">
        <f t="shared" si="1"/>
        <v>1.8077982363048548</v>
      </c>
      <c r="M13" s="156">
        <f>('PF PL'!$Q$37)</f>
        <v>873765.14244658349</v>
      </c>
      <c r="N13" s="157">
        <f t="shared" si="6"/>
        <v>1.0690007945112146E-2</v>
      </c>
      <c r="O13" s="154">
        <f>('PF PL'!$X$37)</f>
        <v>756366.68150436936</v>
      </c>
      <c r="P13" s="153">
        <f t="shared" si="7"/>
        <v>1.1552136864473133</v>
      </c>
      <c r="Q13" s="158">
        <f>('PF PL'!$R$37)</f>
        <v>486055.23358500563</v>
      </c>
      <c r="R13" s="155">
        <f t="shared" si="2"/>
        <v>1.7976663598536724</v>
      </c>
      <c r="S13" s="159">
        <v>1972764.0376043881</v>
      </c>
      <c r="T13" s="153">
        <f t="shared" si="8"/>
        <v>6.405937765411196E-2</v>
      </c>
      <c r="U13" s="160">
        <f>('PF PL'!$AC$37)</f>
        <v>244026.42031520329</v>
      </c>
      <c r="V13" s="153">
        <f t="shared" si="9"/>
        <v>8.0842231552477575</v>
      </c>
      <c r="W13" s="161">
        <f>('PF PL'!$AT$37)</f>
        <v>180728.21005416894</v>
      </c>
      <c r="X13" s="162">
        <f t="shared" si="3"/>
        <v>10.91563977208151</v>
      </c>
      <c r="Y13" s="150"/>
      <c r="Z13" s="166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8"/>
      <c r="AR13" s="1149"/>
      <c r="AS13" s="1150"/>
      <c r="AT13" s="1150"/>
      <c r="AU13" s="50"/>
      <c r="AV13" s="50"/>
    </row>
    <row r="14" spans="1:48" s="74" customFormat="1" ht="24.6" customHeight="1">
      <c r="A14" s="55"/>
      <c r="B14" s="151" t="s">
        <v>35</v>
      </c>
      <c r="C14" s="50"/>
      <c r="D14" s="73"/>
      <c r="E14" s="152">
        <f>('PF PL'!$AA$35)</f>
        <v>0</v>
      </c>
      <c r="F14" s="153">
        <f t="shared" si="4"/>
        <v>0</v>
      </c>
      <c r="G14" s="154">
        <f>('PF PL'!$V$35)</f>
        <v>0</v>
      </c>
      <c r="H14" s="153" t="str">
        <f t="shared" si="5"/>
        <v>-</v>
      </c>
      <c r="I14" s="154">
        <f>('PF PL'!$AB$35)</f>
        <v>0</v>
      </c>
      <c r="J14" s="153" t="str">
        <f t="shared" si="0"/>
        <v>-</v>
      </c>
      <c r="K14" s="154">
        <f>('PF PL'!$AS$35)</f>
        <v>0</v>
      </c>
      <c r="L14" s="155" t="str">
        <f t="shared" si="1"/>
        <v>-</v>
      </c>
      <c r="M14" s="156">
        <f>('PF PL'!$Q$35)</f>
        <v>0</v>
      </c>
      <c r="N14" s="157">
        <f t="shared" si="6"/>
        <v>0</v>
      </c>
      <c r="O14" s="154">
        <f>('PF PL'!$X$35)</f>
        <v>0</v>
      </c>
      <c r="P14" s="153" t="str">
        <f t="shared" si="7"/>
        <v>-</v>
      </c>
      <c r="Q14" s="158">
        <f>('PF PL'!$R$35)</f>
        <v>0</v>
      </c>
      <c r="R14" s="155" t="str">
        <f t="shared" si="2"/>
        <v>-</v>
      </c>
      <c r="S14" s="159">
        <v>0</v>
      </c>
      <c r="T14" s="153">
        <f t="shared" si="8"/>
        <v>0</v>
      </c>
      <c r="U14" s="160">
        <f>('PF PL'!$AC$35)</f>
        <v>0</v>
      </c>
      <c r="V14" s="153" t="str">
        <f t="shared" si="9"/>
        <v>-</v>
      </c>
      <c r="W14" s="161">
        <f>('PF PL'!$AT$35)</f>
        <v>0</v>
      </c>
      <c r="X14" s="162" t="str">
        <f t="shared" si="3"/>
        <v>-</v>
      </c>
      <c r="Y14" s="150"/>
      <c r="Z14" s="169" t="s">
        <v>36</v>
      </c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50"/>
      <c r="AR14" s="1149"/>
      <c r="AS14" s="1150"/>
      <c r="AT14" s="1150"/>
      <c r="AU14" s="50"/>
      <c r="AV14" s="50"/>
    </row>
    <row r="15" spans="1:48" s="74" customFormat="1" ht="24.6" customHeight="1">
      <c r="A15" s="55"/>
      <c r="B15" s="151" t="s">
        <v>37</v>
      </c>
      <c r="C15" s="50"/>
      <c r="D15" s="73"/>
      <c r="E15" s="152">
        <f>('PF PL'!$AA$48)</f>
        <v>770490.86999999953</v>
      </c>
      <c r="F15" s="153">
        <f t="shared" si="4"/>
        <v>2.8011823916014714E-2</v>
      </c>
      <c r="G15" s="154">
        <f>('PF PL'!$V$48)</f>
        <v>808607.19631939684</v>
      </c>
      <c r="H15" s="153">
        <f t="shared" si="5"/>
        <v>0.95286175229098324</v>
      </c>
      <c r="I15" s="154">
        <f>('PF PL'!$AB$48)</f>
        <v>777964.97999999975</v>
      </c>
      <c r="J15" s="153">
        <f t="shared" si="0"/>
        <v>0.99039274235711716</v>
      </c>
      <c r="K15" s="154">
        <f>('PF PL'!$AS$48)</f>
        <v>706136.9800000001</v>
      </c>
      <c r="L15" s="155">
        <f t="shared" si="1"/>
        <v>1.091135136415033</v>
      </c>
      <c r="M15" s="156">
        <f>('PF PL'!$Q$48)</f>
        <v>2414313.0199999982</v>
      </c>
      <c r="N15" s="157">
        <f t="shared" si="6"/>
        <v>2.9537714555104812E-2</v>
      </c>
      <c r="O15" s="154">
        <f>('PF PL'!$X$48)</f>
        <v>2376318.3517428273</v>
      </c>
      <c r="P15" s="153">
        <f t="shared" si="7"/>
        <v>1.015988879700948</v>
      </c>
      <c r="Q15" s="158">
        <f>('PF PL'!$R$48)</f>
        <v>2101327.7400000002</v>
      </c>
      <c r="R15" s="155">
        <f t="shared" si="2"/>
        <v>1.1489464370750646</v>
      </c>
      <c r="S15" s="159">
        <v>909639.5119847696</v>
      </c>
      <c r="T15" s="153">
        <f t="shared" si="8"/>
        <v>2.9537714555104809E-2</v>
      </c>
      <c r="U15" s="160">
        <f>('PF PL'!$AC$48)</f>
        <v>771479.76840787439</v>
      </c>
      <c r="V15" s="153">
        <f t="shared" si="9"/>
        <v>1.1790840787205861</v>
      </c>
      <c r="W15" s="161">
        <f>('PF PL'!$AT$48)</f>
        <v>764867.0399999998</v>
      </c>
      <c r="X15" s="162">
        <f t="shared" si="3"/>
        <v>1.189277958669483</v>
      </c>
      <c r="Y15" s="150"/>
      <c r="Z15" s="170" t="s">
        <v>345</v>
      </c>
      <c r="AA15" s="28" t="s">
        <v>379</v>
      </c>
      <c r="AB15" s="29"/>
      <c r="AC15" s="30"/>
      <c r="AD15" s="30"/>
      <c r="AE15" s="30"/>
      <c r="AF15" s="30"/>
      <c r="AG15" s="30"/>
      <c r="AH15" s="30"/>
      <c r="AI15" s="30"/>
      <c r="AJ15" s="171"/>
      <c r="AK15" s="171"/>
      <c r="AL15" s="171"/>
      <c r="AM15" s="137"/>
      <c r="AN15" s="137"/>
      <c r="AO15" s="137"/>
      <c r="AP15" s="138"/>
      <c r="AR15" s="1149"/>
      <c r="AS15" s="1150"/>
      <c r="AT15" s="1150"/>
      <c r="AU15" s="50"/>
      <c r="AV15" s="50"/>
    </row>
    <row r="16" spans="1:48" s="74" customFormat="1" ht="24.6" customHeight="1">
      <c r="A16" s="55"/>
      <c r="B16" s="151" t="s">
        <v>38</v>
      </c>
      <c r="C16" s="50"/>
      <c r="D16" s="73"/>
      <c r="E16" s="152">
        <f>('PF PL'!$AA$51)</f>
        <v>30186.139999999916</v>
      </c>
      <c r="F16" s="153">
        <f t="shared" si="4"/>
        <v>1.0974417365700474E-3</v>
      </c>
      <c r="G16" s="172">
        <f>'PF PL'!$V51</f>
        <v>29616.387758107623</v>
      </c>
      <c r="H16" s="153">
        <f t="shared" si="5"/>
        <v>1.0192377357612197</v>
      </c>
      <c r="I16" s="172">
        <f>'PF PL'!$AB51</f>
        <v>30850.6699999999</v>
      </c>
      <c r="J16" s="153">
        <f t="shared" si="0"/>
        <v>0.97845978709700676</v>
      </c>
      <c r="K16" s="172">
        <f>'PF PL'!$AS51</f>
        <v>23509.831149588474</v>
      </c>
      <c r="L16" s="155">
        <f t="shared" si="1"/>
        <v>1.2839794470632899</v>
      </c>
      <c r="M16" s="152">
        <f>'PF PL'!$Q51</f>
        <v>96867.819999999789</v>
      </c>
      <c r="N16" s="157">
        <f t="shared" si="6"/>
        <v>1.1851213960380619E-3</v>
      </c>
      <c r="O16" s="172">
        <f>'PF PL'!$X51</f>
        <v>87036.036857287283</v>
      </c>
      <c r="P16" s="153">
        <f t="shared" si="7"/>
        <v>1.1129622108004946</v>
      </c>
      <c r="Q16" s="173">
        <f>'PF PL'!$R51</f>
        <v>71475.026561776904</v>
      </c>
      <c r="R16" s="155">
        <f t="shared" si="2"/>
        <v>1.3552680517897469</v>
      </c>
      <c r="S16" s="174">
        <v>36496.840211642644</v>
      </c>
      <c r="T16" s="153">
        <f t="shared" si="8"/>
        <v>1.1851213960380619E-3</v>
      </c>
      <c r="U16" s="175">
        <f>'PF PL'!$AC51</f>
        <v>28256.542945330933</v>
      </c>
      <c r="V16" s="153">
        <f t="shared" si="9"/>
        <v>1.2916243958878673</v>
      </c>
      <c r="W16" s="161">
        <f>'PF PL'!$AT51</f>
        <v>25764.436644203699</v>
      </c>
      <c r="X16" s="162">
        <f t="shared" si="3"/>
        <v>1.4165588293526086</v>
      </c>
      <c r="Y16" s="150"/>
      <c r="Z16" s="176" t="s">
        <v>376</v>
      </c>
      <c r="AA16" s="53" t="s">
        <v>380</v>
      </c>
      <c r="AB16" s="177"/>
      <c r="AC16" s="177"/>
      <c r="AD16" s="177"/>
      <c r="AE16" s="177"/>
      <c r="AF16" s="177"/>
      <c r="AG16" s="177"/>
      <c r="AH16" s="177"/>
      <c r="AI16" s="177"/>
      <c r="AJ16" s="72"/>
      <c r="AK16" s="72"/>
      <c r="AL16" s="72"/>
      <c r="AM16" s="50"/>
      <c r="AN16" s="50"/>
      <c r="AO16" s="50"/>
      <c r="AP16" s="73"/>
      <c r="AR16" s="1149"/>
      <c r="AS16" s="1150"/>
      <c r="AT16" s="1150"/>
      <c r="AU16" s="50"/>
      <c r="AV16" s="50"/>
    </row>
    <row r="17" spans="1:48" s="74" customFormat="1" ht="24.6" customHeight="1">
      <c r="A17" s="55"/>
      <c r="B17" s="151" t="s">
        <v>39</v>
      </c>
      <c r="C17" s="50"/>
      <c r="D17" s="73"/>
      <c r="E17" s="152">
        <f>('PF PL'!$AA$52)</f>
        <v>1352144.0099999995</v>
      </c>
      <c r="F17" s="153">
        <f t="shared" si="4"/>
        <v>4.9158298160254708E-2</v>
      </c>
      <c r="G17" s="154">
        <f>'PF PL'!$V52</f>
        <v>2438959.4580929377</v>
      </c>
      <c r="H17" s="153">
        <f t="shared" si="5"/>
        <v>0.55439380327267229</v>
      </c>
      <c r="I17" s="154">
        <f>'PF PL'!$AB52</f>
        <v>1234815.3500000001</v>
      </c>
      <c r="J17" s="153">
        <f t="shared" si="0"/>
        <v>1.0950171699760611</v>
      </c>
      <c r="K17" s="154">
        <f>'PF PL'!$AS52</f>
        <v>942310.39999999991</v>
      </c>
      <c r="L17" s="155">
        <f t="shared" si="1"/>
        <v>1.4349242139320544</v>
      </c>
      <c r="M17" s="156">
        <f>'PF PL'!$Q52</f>
        <v>3940427.01</v>
      </c>
      <c r="N17" s="157">
        <f t="shared" si="6"/>
        <v>4.8208830952088069E-2</v>
      </c>
      <c r="O17" s="154">
        <f>'PF PL'!$X52</f>
        <v>7230459.9010804389</v>
      </c>
      <c r="P17" s="153">
        <f t="shared" si="7"/>
        <v>0.54497598547101911</v>
      </c>
      <c r="Q17" s="158">
        <f>'PF PL'!$R52</f>
        <v>3488136.0800000005</v>
      </c>
      <c r="R17" s="155">
        <f t="shared" si="2"/>
        <v>1.1296655060544538</v>
      </c>
      <c r="S17" s="159">
        <v>1484632.7185809598</v>
      </c>
      <c r="T17" s="153">
        <f t="shared" si="8"/>
        <v>4.8208830952088055E-2</v>
      </c>
      <c r="U17" s="160">
        <f>'PF PL'!$AC52</f>
        <v>2468226.9715900533</v>
      </c>
      <c r="V17" s="153">
        <f t="shared" si="9"/>
        <v>0.60149764817801443</v>
      </c>
      <c r="W17" s="161">
        <f>'PF PL'!$AT52</f>
        <v>996175.19000000006</v>
      </c>
      <c r="X17" s="162">
        <f t="shared" si="3"/>
        <v>1.4903329589858183</v>
      </c>
      <c r="Y17" s="150"/>
      <c r="Z17" s="178"/>
      <c r="AA17" s="53" t="s">
        <v>377</v>
      </c>
      <c r="AB17" s="52" t="s">
        <v>381</v>
      </c>
      <c r="AC17" s="52"/>
      <c r="AD17" s="52"/>
      <c r="AE17" s="52"/>
      <c r="AF17" s="52"/>
      <c r="AG17" s="52"/>
      <c r="AH17" s="52"/>
      <c r="AI17" s="52"/>
      <c r="AJ17" s="72"/>
      <c r="AK17" s="72"/>
      <c r="AL17" s="72"/>
      <c r="AM17" s="50"/>
      <c r="AN17" s="50"/>
      <c r="AO17" s="50"/>
      <c r="AP17" s="73"/>
      <c r="AR17" s="1149"/>
      <c r="AS17" s="1150"/>
      <c r="AT17" s="1150"/>
      <c r="AU17" s="50"/>
      <c r="AV17" s="50"/>
    </row>
    <row r="18" spans="1:48" s="74" customFormat="1" ht="24.6" customHeight="1">
      <c r="A18" s="55"/>
      <c r="B18" s="151" t="s">
        <v>40</v>
      </c>
      <c r="C18" s="50"/>
      <c r="D18" s="73"/>
      <c r="E18" s="152">
        <f>('PF PL'!$AA53)</f>
        <v>0</v>
      </c>
      <c r="F18" s="153">
        <f t="shared" si="4"/>
        <v>0</v>
      </c>
      <c r="G18" s="154">
        <f>('PF PL'!$V53)</f>
        <v>0</v>
      </c>
      <c r="H18" s="153" t="str">
        <f t="shared" si="5"/>
        <v>-</v>
      </c>
      <c r="I18" s="154">
        <f>('PF PL'!$AB53)</f>
        <v>0</v>
      </c>
      <c r="J18" s="153" t="str">
        <f t="shared" si="0"/>
        <v>-</v>
      </c>
      <c r="K18" s="154">
        <f>('PF PL'!$AS53)</f>
        <v>0</v>
      </c>
      <c r="L18" s="155" t="str">
        <f t="shared" si="1"/>
        <v>-</v>
      </c>
      <c r="M18" s="156">
        <f>('PF PL'!$Q53)</f>
        <v>0</v>
      </c>
      <c r="N18" s="157">
        <f t="shared" si="6"/>
        <v>0</v>
      </c>
      <c r="O18" s="154">
        <f>('PF PL'!$X53)</f>
        <v>0</v>
      </c>
      <c r="P18" s="153" t="str">
        <f t="shared" si="7"/>
        <v>-</v>
      </c>
      <c r="Q18" s="158">
        <f>('PF PL'!$R53)</f>
        <v>0</v>
      </c>
      <c r="R18" s="155" t="str">
        <f t="shared" si="2"/>
        <v>-</v>
      </c>
      <c r="S18" s="159">
        <v>0</v>
      </c>
      <c r="T18" s="153">
        <f t="shared" si="8"/>
        <v>0</v>
      </c>
      <c r="U18" s="160">
        <f>('PF PL'!$AC53)</f>
        <v>0</v>
      </c>
      <c r="V18" s="153" t="str">
        <f t="shared" si="9"/>
        <v>-</v>
      </c>
      <c r="W18" s="161">
        <f>('PF PL'!$AT53)</f>
        <v>0</v>
      </c>
      <c r="X18" s="162" t="str">
        <f t="shared" si="3"/>
        <v>-</v>
      </c>
      <c r="Y18" s="150"/>
      <c r="Z18" s="179"/>
      <c r="AA18" s="53" t="s">
        <v>310</v>
      </c>
      <c r="AB18" s="72" t="s">
        <v>398</v>
      </c>
      <c r="AC18" s="72"/>
      <c r="AD18" s="52"/>
      <c r="AE18" s="52"/>
      <c r="AF18" s="52"/>
      <c r="AG18" s="52"/>
      <c r="AH18" s="52"/>
      <c r="AI18" s="52"/>
      <c r="AJ18" s="72"/>
      <c r="AK18" s="72"/>
      <c r="AL18" s="50"/>
      <c r="AM18" s="50"/>
      <c r="AN18" s="50"/>
      <c r="AO18" s="50"/>
      <c r="AP18" s="73"/>
      <c r="AR18" s="1149"/>
      <c r="AS18" s="1150"/>
      <c r="AT18" s="1150"/>
      <c r="AU18" s="50"/>
      <c r="AV18" s="50"/>
    </row>
    <row r="19" spans="1:48" s="74" customFormat="1" ht="24.6" customHeight="1">
      <c r="A19" s="55"/>
      <c r="B19" s="151" t="s">
        <v>41</v>
      </c>
      <c r="C19" s="50"/>
      <c r="D19" s="73"/>
      <c r="E19" s="152">
        <f>('PF PL'!$AA54)</f>
        <v>226945.11864388513</v>
      </c>
      <c r="F19" s="153">
        <f t="shared" si="4"/>
        <v>8.2507748625906263E-3</v>
      </c>
      <c r="G19" s="154">
        <f>'PF PL'!$V$54</f>
        <v>0</v>
      </c>
      <c r="H19" s="153" t="str">
        <f t="shared" si="5"/>
        <v>-</v>
      </c>
      <c r="I19" s="154">
        <f>'PF PL'!$AB$54</f>
        <v>222149.77187851779</v>
      </c>
      <c r="J19" s="153">
        <f t="shared" si="0"/>
        <v>1.0215860980851679</v>
      </c>
      <c r="K19" s="154">
        <f>'PF PL'!$AS$54</f>
        <v>166476.86176351499</v>
      </c>
      <c r="L19" s="155">
        <f t="shared" si="1"/>
        <v>1.363223190537235</v>
      </c>
      <c r="M19" s="156">
        <f>'PF PL'!$Q$54</f>
        <v>641400.32214676705</v>
      </c>
      <c r="N19" s="157">
        <f t="shared" si="6"/>
        <v>7.8471596160813849E-3</v>
      </c>
      <c r="O19" s="154">
        <f>'PF PL'!$X$54</f>
        <v>0</v>
      </c>
      <c r="P19" s="153" t="str">
        <f t="shared" si="7"/>
        <v>-</v>
      </c>
      <c r="Q19" s="158">
        <f>'PF PL'!$R$54</f>
        <v>391460.49022023397</v>
      </c>
      <c r="R19" s="155">
        <f t="shared" si="2"/>
        <v>1.6384803528599221</v>
      </c>
      <c r="S19" s="159">
        <v>241660.07936471293</v>
      </c>
      <c r="T19" s="153">
        <f t="shared" si="8"/>
        <v>7.8471596160813867E-3</v>
      </c>
      <c r="U19" s="160">
        <f>'PF PL'!$AC$54</f>
        <v>0</v>
      </c>
      <c r="V19" s="153" t="str">
        <f t="shared" si="9"/>
        <v>-</v>
      </c>
      <c r="W19" s="161">
        <f>'PF PL'!$AT$54</f>
        <v>118819.51568107</v>
      </c>
      <c r="X19" s="162">
        <f t="shared" si="3"/>
        <v>2.0338416461262647</v>
      </c>
      <c r="Y19" s="150"/>
      <c r="Z19" s="180"/>
      <c r="AA19" s="182"/>
      <c r="AB19" s="72" t="s">
        <v>382</v>
      </c>
      <c r="AC19" s="72"/>
      <c r="AD19" s="52"/>
      <c r="AE19" s="52"/>
      <c r="AF19" s="52"/>
      <c r="AG19" s="52"/>
      <c r="AH19" s="52"/>
      <c r="AI19" s="52"/>
      <c r="AJ19" s="72"/>
      <c r="AK19" s="72"/>
      <c r="AL19" s="72"/>
      <c r="AM19" s="50"/>
      <c r="AN19" s="50"/>
      <c r="AO19" s="50"/>
      <c r="AP19" s="73"/>
      <c r="AR19" s="1149"/>
      <c r="AS19" s="1149"/>
      <c r="AT19" s="1149"/>
    </row>
    <row r="20" spans="1:48" s="74" customFormat="1" ht="24.6" customHeight="1">
      <c r="A20" s="55"/>
      <c r="B20" s="151" t="s">
        <v>42</v>
      </c>
      <c r="C20" s="50"/>
      <c r="D20" s="73"/>
      <c r="E20" s="152">
        <f>('PF PL'!$AA55)</f>
        <v>134878</v>
      </c>
      <c r="F20" s="153">
        <f t="shared" si="4"/>
        <v>4.9035996833346448E-3</v>
      </c>
      <c r="G20" s="154">
        <f>('PF PL'!$V55)</f>
        <v>468154.35256791592</v>
      </c>
      <c r="H20" s="153">
        <f t="shared" si="5"/>
        <v>0.28810583359989805</v>
      </c>
      <c r="I20" s="154">
        <f>('PF PL'!$AB55)</f>
        <v>394411.80000000005</v>
      </c>
      <c r="J20" s="153">
        <f t="shared" si="0"/>
        <v>0.34197252719112353</v>
      </c>
      <c r="K20" s="154">
        <f>('PF PL'!$AS55)</f>
        <v>290119.2</v>
      </c>
      <c r="L20" s="155">
        <f t="shared" si="1"/>
        <v>0.4649054595490405</v>
      </c>
      <c r="M20" s="156">
        <f>('PF PL'!$Q55)</f>
        <v>957107.8</v>
      </c>
      <c r="N20" s="157">
        <f t="shared" si="6"/>
        <v>1.170965685090178E-2</v>
      </c>
      <c r="O20" s="154">
        <f>('PF PL'!$X55)</f>
        <v>1385157.7235772358</v>
      </c>
      <c r="P20" s="153">
        <f t="shared" si="7"/>
        <v>0.69097387518312614</v>
      </c>
      <c r="Q20" s="158">
        <f>('PF PL'!$R55)</f>
        <v>871362.2</v>
      </c>
      <c r="R20" s="155">
        <f t="shared" si="2"/>
        <v>1.0984040850062122</v>
      </c>
      <c r="S20" s="159">
        <v>360609.02828118671</v>
      </c>
      <c r="T20" s="153">
        <f t="shared" si="8"/>
        <v>1.170965685090178E-2</v>
      </c>
      <c r="U20" s="160">
        <f>('PF PL'!$AC55)</f>
        <v>466646.12333928217</v>
      </c>
      <c r="V20" s="153">
        <f t="shared" si="9"/>
        <v>0.77276765035718598</v>
      </c>
      <c r="W20" s="161">
        <f>('PF PL'!$AT55)</f>
        <v>313534.8</v>
      </c>
      <c r="X20" s="162">
        <f t="shared" si="3"/>
        <v>1.1501403617116401</v>
      </c>
      <c r="Y20" s="150"/>
      <c r="Z20" s="181"/>
      <c r="AA20" s="72"/>
      <c r="AB20" s="72" t="s">
        <v>383</v>
      </c>
      <c r="AC20" s="72"/>
      <c r="AD20" s="72"/>
      <c r="AE20" s="72"/>
      <c r="AF20" s="72"/>
      <c r="AG20" s="72"/>
      <c r="AH20" s="72"/>
      <c r="AI20" s="72"/>
      <c r="AJ20" s="72"/>
      <c r="AK20" s="72"/>
      <c r="AL20" s="50"/>
      <c r="AM20" s="50"/>
      <c r="AN20" s="50"/>
      <c r="AO20" s="50"/>
      <c r="AP20" s="73"/>
      <c r="AR20" s="1149"/>
      <c r="AS20" s="1149"/>
      <c r="AT20" s="1149"/>
    </row>
    <row r="21" spans="1:48" s="74" customFormat="1" ht="24" customHeight="1">
      <c r="A21" s="55"/>
      <c r="B21" s="151" t="s">
        <v>43</v>
      </c>
      <c r="C21" s="50"/>
      <c r="D21" s="73"/>
      <c r="E21" s="152">
        <f>('PF PL'!$AA67)</f>
        <v>0</v>
      </c>
      <c r="F21" s="153">
        <f t="shared" si="4"/>
        <v>0</v>
      </c>
      <c r="G21" s="154">
        <f>'PF PL'!$V$67</f>
        <v>0</v>
      </c>
      <c r="H21" s="153" t="str">
        <f t="shared" si="5"/>
        <v>-</v>
      </c>
      <c r="I21" s="154">
        <f>'PF PL'!$AB$67</f>
        <v>0</v>
      </c>
      <c r="J21" s="153" t="str">
        <f t="shared" si="0"/>
        <v>-</v>
      </c>
      <c r="K21" s="154">
        <f>'PF PL'!$AS$67</f>
        <v>0</v>
      </c>
      <c r="L21" s="155" t="str">
        <f t="shared" si="1"/>
        <v>-</v>
      </c>
      <c r="M21" s="156">
        <f>'PF PL'!$Q$67</f>
        <v>0</v>
      </c>
      <c r="N21" s="157">
        <f t="shared" si="6"/>
        <v>0</v>
      </c>
      <c r="O21" s="154">
        <f>'PF PL'!$X$67</f>
        <v>0</v>
      </c>
      <c r="P21" s="153" t="str">
        <f t="shared" si="7"/>
        <v>-</v>
      </c>
      <c r="Q21" s="158">
        <f>'PF PL'!$R$67</f>
        <v>0</v>
      </c>
      <c r="R21" s="155" t="str">
        <f>IFERROR(M21/Q21,"-")</f>
        <v>-</v>
      </c>
      <c r="S21" s="159">
        <v>0</v>
      </c>
      <c r="T21" s="153">
        <f t="shared" si="8"/>
        <v>0</v>
      </c>
      <c r="U21" s="160">
        <f>'PF PL'!$AC$67</f>
        <v>0</v>
      </c>
      <c r="V21" s="153" t="str">
        <f t="shared" si="9"/>
        <v>-</v>
      </c>
      <c r="W21" s="161">
        <f>'PF PL'!$AT$67</f>
        <v>0</v>
      </c>
      <c r="X21" s="162" t="str">
        <f t="shared" si="3"/>
        <v>-</v>
      </c>
      <c r="Y21" s="150"/>
      <c r="Z21" s="181"/>
      <c r="AA21" s="72" t="s">
        <v>397</v>
      </c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50"/>
      <c r="AM21" s="50"/>
      <c r="AN21" s="50"/>
      <c r="AO21" s="50"/>
      <c r="AP21" s="73"/>
      <c r="AR21" s="1149"/>
      <c r="AS21" s="1149"/>
      <c r="AT21" s="1149"/>
    </row>
    <row r="22" spans="1:48" s="74" customFormat="1" ht="24.6" customHeight="1">
      <c r="A22" s="55"/>
      <c r="B22" s="183"/>
      <c r="C22" s="184"/>
      <c r="D22" s="185"/>
      <c r="E22" s="186"/>
      <c r="F22" s="187"/>
      <c r="G22" s="188"/>
      <c r="H22" s="187"/>
      <c r="I22" s="188"/>
      <c r="J22" s="187"/>
      <c r="K22" s="188"/>
      <c r="L22" s="189"/>
      <c r="M22" s="190"/>
      <c r="N22" s="191"/>
      <c r="O22" s="188"/>
      <c r="P22" s="187"/>
      <c r="Q22" s="192"/>
      <c r="R22" s="189"/>
      <c r="S22" s="193">
        <v>0</v>
      </c>
      <c r="T22" s="187"/>
      <c r="U22" s="194"/>
      <c r="V22" s="187"/>
      <c r="W22" s="195"/>
      <c r="X22" s="196"/>
      <c r="Y22" s="150"/>
      <c r="Z22" s="197"/>
      <c r="AA22" s="74" t="s">
        <v>399</v>
      </c>
      <c r="AD22" s="72"/>
      <c r="AE22" s="72"/>
      <c r="AF22" s="72"/>
      <c r="AG22" s="72"/>
      <c r="AH22" s="72"/>
      <c r="AI22" s="72"/>
      <c r="AJ22" s="72"/>
      <c r="AK22" s="72"/>
      <c r="AL22" s="72"/>
      <c r="AM22" s="50"/>
      <c r="AN22" s="50"/>
      <c r="AO22" s="50"/>
      <c r="AP22" s="73"/>
      <c r="AR22" s="1149"/>
      <c r="AS22" s="1149"/>
      <c r="AT22" s="1149"/>
    </row>
    <row r="23" spans="1:48" ht="24.6" customHeight="1">
      <c r="A23" s="198" t="s">
        <v>44</v>
      </c>
      <c r="B23" s="199"/>
      <c r="C23" s="199"/>
      <c r="D23" s="200"/>
      <c r="E23" s="201">
        <f>SUM(E11:E22)</f>
        <v>27505915.798631739</v>
      </c>
      <c r="F23" s="202">
        <f t="shared" ref="F23:F58" si="10">IFERROR(+E23/E$23,"-")</f>
        <v>1</v>
      </c>
      <c r="G23" s="203">
        <f>SUM(G11:G22)</f>
        <v>29450278.099851582</v>
      </c>
      <c r="H23" s="204">
        <f t="shared" si="5"/>
        <v>0.93397813444655919</v>
      </c>
      <c r="I23" s="203">
        <f>SUM(I11:I22)</f>
        <v>26259833.65203638</v>
      </c>
      <c r="J23" s="204">
        <f>IFERROR(E23/I23,"-")</f>
        <v>1.0474520198073962</v>
      </c>
      <c r="K23" s="203">
        <f>SUM(K11:K22)</f>
        <v>20908362.049117781</v>
      </c>
      <c r="L23" s="205">
        <f>IFERROR(E23/K23,"-")</f>
        <v>1.3155461787975085</v>
      </c>
      <c r="M23" s="201">
        <f>SUM(M11:M22)</f>
        <v>81736622.361080676</v>
      </c>
      <c r="N23" s="206">
        <f t="shared" ref="N23:N58" si="11">IFERROR(+M23/M$23,"-")</f>
        <v>1</v>
      </c>
      <c r="O23" s="203">
        <f>SUM(O11:O22)</f>
        <v>86405357.183186203</v>
      </c>
      <c r="P23" s="204">
        <f>IFERROR(+M23/O23,"-")</f>
        <v>0.94596706761818672</v>
      </c>
      <c r="Q23" s="207">
        <f>SUM(Q11:Q22)</f>
        <v>62507473.590367027</v>
      </c>
      <c r="R23" s="205">
        <f t="shared" si="2"/>
        <v>1.307629594770201</v>
      </c>
      <c r="S23" s="208">
        <f>SUM(S11:S22)</f>
        <v>30795866.426556777</v>
      </c>
      <c r="T23" s="204">
        <f>IFERROR(+S23/S$23,"-")</f>
        <v>1</v>
      </c>
      <c r="U23" s="209">
        <f>SUM(U11:U22)</f>
        <v>30060607.076101974</v>
      </c>
      <c r="V23" s="204">
        <f t="shared" si="9"/>
        <v>1.0244592315981313</v>
      </c>
      <c r="W23" s="210">
        <f>SUM(W11:W22)</f>
        <v>21624275.982379448</v>
      </c>
      <c r="X23" s="211">
        <f t="shared" si="3"/>
        <v>1.424133989579619</v>
      </c>
      <c r="Y23" s="212"/>
      <c r="Z23" s="197"/>
      <c r="AD23" s="72"/>
      <c r="AE23" s="72"/>
      <c r="AF23" s="72"/>
      <c r="AG23" s="72"/>
      <c r="AH23" s="72"/>
      <c r="AI23" s="72"/>
      <c r="AJ23" s="72"/>
      <c r="AK23" s="72"/>
      <c r="AL23" s="72"/>
      <c r="AM23" s="50"/>
      <c r="AN23" s="53"/>
      <c r="AO23" s="53"/>
      <c r="AP23" s="54"/>
    </row>
    <row r="24" spans="1:48" ht="24.6" customHeight="1">
      <c r="A24" s="213"/>
      <c r="B24" s="3" t="s">
        <v>45</v>
      </c>
      <c r="C24" s="214"/>
      <c r="D24" s="215"/>
      <c r="E24" s="186">
        <f>('PF PL'!$AA$89)</f>
        <v>304409.81</v>
      </c>
      <c r="F24" s="187">
        <f t="shared" si="10"/>
        <v>1.1067066889485012E-2</v>
      </c>
      <c r="G24" s="188">
        <f>('PF PL'!$V$89)</f>
        <v>348000</v>
      </c>
      <c r="H24" s="187">
        <f t="shared" si="5"/>
        <v>0.8747408333333333</v>
      </c>
      <c r="I24" s="188">
        <f>('PF PL'!$AB$89)</f>
        <v>48063</v>
      </c>
      <c r="J24" s="187">
        <f>IFERROR(E24/I24,"-")</f>
        <v>6.3335582464681774</v>
      </c>
      <c r="K24" s="188">
        <f>('PF PL'!$AS$89)</f>
        <v>351947.67</v>
      </c>
      <c r="L24" s="189">
        <f>IFERROR(E24/K24,"-")</f>
        <v>0.86492918109104122</v>
      </c>
      <c r="M24" s="190">
        <f>('PF PL'!$Q$89)</f>
        <v>556522.21</v>
      </c>
      <c r="N24" s="191">
        <f t="shared" si="11"/>
        <v>6.8087253170494473E-3</v>
      </c>
      <c r="O24" s="188">
        <f>('PF PL'!$X$89)</f>
        <v>804000</v>
      </c>
      <c r="P24" s="187">
        <f>IFERROR(+M24/O24,"-")</f>
        <v>0.69219180348258702</v>
      </c>
      <c r="Q24" s="192">
        <f>('PF PL'!$R$89)</f>
        <v>489005.56999999995</v>
      </c>
      <c r="R24" s="189">
        <f t="shared" si="2"/>
        <v>1.1380692657549893</v>
      </c>
      <c r="S24" s="193">
        <v>209680.59539897018</v>
      </c>
      <c r="T24" s="187">
        <f>IFERROR(+S24/S$23,"-")</f>
        <v>6.8087253170494456E-3</v>
      </c>
      <c r="U24" s="194">
        <f>('PF PL'!$AC$89)</f>
        <v>248000</v>
      </c>
      <c r="V24" s="187">
        <f t="shared" si="9"/>
        <v>0.8454862717700411</v>
      </c>
      <c r="W24" s="195">
        <f>('PF PL'!$AT$89)</f>
        <v>249469.87</v>
      </c>
      <c r="X24" s="196">
        <f t="shared" si="3"/>
        <v>0.84050468859814687</v>
      </c>
      <c r="Y24" s="216"/>
      <c r="Z24" s="217"/>
      <c r="AA24" s="257"/>
      <c r="AB24" s="218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20"/>
      <c r="AN24" s="221"/>
      <c r="AO24" s="221"/>
      <c r="AP24" s="222"/>
    </row>
    <row r="25" spans="1:48" s="240" customFormat="1" ht="24.6" customHeight="1">
      <c r="A25" s="223"/>
      <c r="B25" s="224" t="s">
        <v>46</v>
      </c>
      <c r="C25" s="225"/>
      <c r="D25" s="226"/>
      <c r="E25" s="227">
        <f>+'PF PL'!$AA95</f>
        <v>8739280.6979439761</v>
      </c>
      <c r="F25" s="228">
        <f t="shared" si="10"/>
        <v>0.31772367667826223</v>
      </c>
      <c r="G25" s="229">
        <f>'PF PL'!$V$95</f>
        <v>6181768.6624412648</v>
      </c>
      <c r="H25" s="230">
        <f t="shared" si="5"/>
        <v>1.4137184963004932</v>
      </c>
      <c r="I25" s="229">
        <f>'PF PL'!$AB$95</f>
        <v>7111648.3745306125</v>
      </c>
      <c r="J25" s="228">
        <f>IFERROR(E25/I25,"-")</f>
        <v>1.2288685038538329</v>
      </c>
      <c r="K25" s="229">
        <f>'PF PL'!$AS$95</f>
        <v>4477802.3637208939</v>
      </c>
      <c r="L25" s="231">
        <f>IFERROR(E25/K25,"-")</f>
        <v>1.9516896879481627</v>
      </c>
      <c r="M25" s="227">
        <f>'PF PL'!$Q$95</f>
        <v>22433651.986672726</v>
      </c>
      <c r="N25" s="232">
        <f t="shared" si="11"/>
        <v>0.27446267460832374</v>
      </c>
      <c r="O25" s="229">
        <f>'PF PL'!$X$95</f>
        <v>18583891.282942794</v>
      </c>
      <c r="P25" s="228">
        <f>IFERROR(+M25/O25,"-")</f>
        <v>1.2071557912773323</v>
      </c>
      <c r="Q25" s="233">
        <f>'PF PL'!$R$95</f>
        <v>12528260.230239306</v>
      </c>
      <c r="R25" s="231">
        <f t="shared" si="2"/>
        <v>1.7906438383619219</v>
      </c>
      <c r="S25" s="234">
        <v>8452315.8663134538</v>
      </c>
      <c r="T25" s="228">
        <f>IFERROR(+S25/S$23,"-")</f>
        <v>0.27446267460832374</v>
      </c>
      <c r="U25" s="235">
        <f>'PF PL'!$AC$95</f>
        <v>6673810.6532229818</v>
      </c>
      <c r="V25" s="228">
        <f t="shared" si="9"/>
        <v>1.2664902115902223</v>
      </c>
      <c r="W25" s="236">
        <f>'PF PL'!$AT$95</f>
        <v>5182903.0854807142</v>
      </c>
      <c r="X25" s="237">
        <f t="shared" si="3"/>
        <v>1.6308072381271435</v>
      </c>
      <c r="Y25" s="212"/>
      <c r="Z25" s="25" t="s">
        <v>47</v>
      </c>
      <c r="AA25" s="25"/>
      <c r="AB25" s="238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32"/>
      <c r="AN25" s="74"/>
      <c r="AO25" s="74"/>
      <c r="AP25" s="74"/>
      <c r="AQ25" s="32"/>
      <c r="AR25" s="1151"/>
      <c r="AS25" s="1151"/>
      <c r="AT25" s="1151"/>
    </row>
    <row r="26" spans="1:48" s="240" customFormat="1" ht="24.6" customHeight="1">
      <c r="A26" s="223"/>
      <c r="B26" s="241"/>
      <c r="C26" s="53" t="s">
        <v>231</v>
      </c>
      <c r="D26" s="54"/>
      <c r="E26" s="242">
        <f>('PF PL'!$AA98)</f>
        <v>973436</v>
      </c>
      <c r="F26" s="243">
        <f t="shared" si="10"/>
        <v>3.5390059619408228E-2</v>
      </c>
      <c r="G26" s="244">
        <f>('PF PL'!$V98)</f>
        <v>1145666.5635931299</v>
      </c>
      <c r="H26" s="243">
        <f t="shared" si="5"/>
        <v>0.84966780993156787</v>
      </c>
      <c r="I26" s="244">
        <f>('PF PL'!$AB98)</f>
        <v>965395.56</v>
      </c>
      <c r="J26" s="243">
        <f t="shared" ref="J26:J55" si="12">IFERROR(E26/I26,"-")</f>
        <v>1.0083286482071658</v>
      </c>
      <c r="K26" s="244">
        <f>('PF PL'!$AS98)</f>
        <v>687869.16</v>
      </c>
      <c r="L26" s="245">
        <f t="shared" ref="L26:L55" si="13">IFERROR(E26/K26,"-")</f>
        <v>1.4151470317407455</v>
      </c>
      <c r="M26" s="242">
        <f>('PF PL'!$Q98)</f>
        <v>2863415.19</v>
      </c>
      <c r="N26" s="246">
        <f t="shared" si="11"/>
        <v>3.5032218206308342E-2</v>
      </c>
      <c r="O26" s="244">
        <f>('PF PL'!$X98)</f>
        <v>3414424.0917123556</v>
      </c>
      <c r="P26" s="243">
        <f t="shared" ref="P26:P55" si="14">IFERROR(+M26/O26,"-")</f>
        <v>0.83862318009945236</v>
      </c>
      <c r="Q26" s="247">
        <f>('PF PL'!$R98)</f>
        <v>2146964.5500000003</v>
      </c>
      <c r="R26" s="245">
        <f t="shared" si="2"/>
        <v>1.3337039915260824</v>
      </c>
      <c r="S26" s="248">
        <v>1078847.5125074622</v>
      </c>
      <c r="T26" s="243">
        <f t="shared" ref="T26:T58" si="15">IFERROR(+S26/S$23,"-")</f>
        <v>3.5032218206308342E-2</v>
      </c>
      <c r="U26" s="249">
        <f>('PF PL'!$AC98)</f>
        <v>1158261.3160868706</v>
      </c>
      <c r="V26" s="243">
        <f t="shared" si="9"/>
        <v>0.93143705787593412</v>
      </c>
      <c r="W26" s="250">
        <f>('PF PL'!$AT98)</f>
        <v>931004.94499999995</v>
      </c>
      <c r="X26" s="251">
        <f t="shared" si="3"/>
        <v>1.1587989068172588</v>
      </c>
      <c r="Y26" s="212"/>
      <c r="Z26" s="170" t="s">
        <v>345</v>
      </c>
      <c r="AA26" s="252" t="s">
        <v>400</v>
      </c>
      <c r="AB26" s="252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53"/>
      <c r="AR26" s="1151"/>
      <c r="AS26" s="1151"/>
      <c r="AT26" s="1151"/>
    </row>
    <row r="27" spans="1:48" s="240" customFormat="1" ht="24.6" customHeight="1">
      <c r="A27" s="223"/>
      <c r="B27" s="241"/>
      <c r="C27" s="53" t="s">
        <v>48</v>
      </c>
      <c r="D27" s="54"/>
      <c r="E27" s="242">
        <f>('PF PL'!$AA99)</f>
        <v>0</v>
      </c>
      <c r="F27" s="243">
        <f t="shared" si="10"/>
        <v>0</v>
      </c>
      <c r="G27" s="244">
        <f>('PF PL'!$V99)</f>
        <v>0</v>
      </c>
      <c r="H27" s="243" t="str">
        <f t="shared" si="5"/>
        <v>-</v>
      </c>
      <c r="I27" s="244">
        <f>('PF PL'!$AB99)</f>
        <v>0</v>
      </c>
      <c r="J27" s="243" t="str">
        <f t="shared" si="12"/>
        <v>-</v>
      </c>
      <c r="K27" s="244">
        <f>('PF PL'!$AS99)</f>
        <v>0</v>
      </c>
      <c r="L27" s="245" t="str">
        <f t="shared" si="13"/>
        <v>-</v>
      </c>
      <c r="M27" s="242">
        <f>('PF PL'!$Q99)</f>
        <v>0</v>
      </c>
      <c r="N27" s="246">
        <f t="shared" si="11"/>
        <v>0</v>
      </c>
      <c r="O27" s="244">
        <f>('PF PL'!$X99)</f>
        <v>0</v>
      </c>
      <c r="P27" s="243" t="str">
        <f t="shared" si="14"/>
        <v>-</v>
      </c>
      <c r="Q27" s="247">
        <f>('PF PL'!$R99)</f>
        <v>0</v>
      </c>
      <c r="R27" s="245" t="str">
        <f t="shared" si="2"/>
        <v>-</v>
      </c>
      <c r="S27" s="248">
        <v>0</v>
      </c>
      <c r="T27" s="243">
        <f>IFERROR(+S27/S$23,"-")</f>
        <v>0</v>
      </c>
      <c r="U27" s="249">
        <f>('PF PL'!$AC99)</f>
        <v>0</v>
      </c>
      <c r="V27" s="243" t="str">
        <f t="shared" si="9"/>
        <v>-</v>
      </c>
      <c r="W27" s="250">
        <f>('PF PL'!$AT99)</f>
        <v>0</v>
      </c>
      <c r="X27" s="251" t="str">
        <f t="shared" si="3"/>
        <v>-</v>
      </c>
      <c r="Y27" s="212"/>
      <c r="Z27" s="180"/>
      <c r="AA27" s="254"/>
      <c r="AB27" s="31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255"/>
      <c r="AR27" s="1151"/>
      <c r="AS27" s="1151"/>
      <c r="AT27" s="1151"/>
    </row>
    <row r="28" spans="1:48" s="240" customFormat="1" ht="24.6" customHeight="1">
      <c r="A28" s="223"/>
      <c r="B28" s="241"/>
      <c r="C28" s="151" t="s">
        <v>232</v>
      </c>
      <c r="D28" s="54"/>
      <c r="E28" s="242">
        <f>('PF PL'!$AA100)</f>
        <v>126285.67</v>
      </c>
      <c r="F28" s="243">
        <f t="shared" si="10"/>
        <v>4.5912185191187846E-3</v>
      </c>
      <c r="G28" s="244">
        <f>('PF PL'!$V100)</f>
        <v>77713.509698564274</v>
      </c>
      <c r="H28" s="243">
        <f t="shared" si="5"/>
        <v>1.6250156567350744</v>
      </c>
      <c r="I28" s="244">
        <f>('PF PL'!$AB100)</f>
        <v>127631.1</v>
      </c>
      <c r="J28" s="243">
        <f t="shared" si="12"/>
        <v>0.98945844703994557</v>
      </c>
      <c r="K28" s="244">
        <f>('PF PL'!$AS100)</f>
        <v>104242.66</v>
      </c>
      <c r="L28" s="245">
        <f t="shared" si="13"/>
        <v>1.2114586293174023</v>
      </c>
      <c r="M28" s="242">
        <f>('PF PL'!$Q100)</f>
        <v>370043.81</v>
      </c>
      <c r="N28" s="246">
        <f t="shared" si="11"/>
        <v>4.5272706323157084E-3</v>
      </c>
      <c r="O28" s="244">
        <f>('PF PL'!$X100)</f>
        <v>230887.54455499284</v>
      </c>
      <c r="P28" s="243">
        <f t="shared" si="14"/>
        <v>1.6027014827205757</v>
      </c>
      <c r="Q28" s="247">
        <f>('PF PL'!$R100)</f>
        <v>366293.87</v>
      </c>
      <c r="R28" s="245">
        <f t="shared" si="2"/>
        <v>1.0102375177613538</v>
      </c>
      <c r="S28" s="248">
        <v>139421.22166966778</v>
      </c>
      <c r="T28" s="243">
        <f t="shared" si="15"/>
        <v>4.5272706323157075E-3</v>
      </c>
      <c r="U28" s="249">
        <f>('PF PL'!$AC100)</f>
        <v>79813.828052692785</v>
      </c>
      <c r="V28" s="243">
        <f t="shared" si="9"/>
        <v>1.7468304060998354</v>
      </c>
      <c r="W28" s="250">
        <f>('PF PL'!$AT100)</f>
        <v>154111.20000000001</v>
      </c>
      <c r="X28" s="251">
        <f t="shared" si="3"/>
        <v>0.90467935925271992</v>
      </c>
      <c r="Y28" s="212"/>
      <c r="Z28" s="256"/>
      <c r="AA28" s="257"/>
      <c r="AB28" s="218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20"/>
      <c r="AN28" s="221"/>
      <c r="AO28" s="221"/>
      <c r="AP28" s="258"/>
      <c r="AR28" s="1151"/>
      <c r="AS28" s="1151"/>
      <c r="AT28" s="1151"/>
    </row>
    <row r="29" spans="1:48" s="240" customFormat="1" ht="24.6" customHeight="1">
      <c r="A29" s="223"/>
      <c r="B29" s="241"/>
      <c r="C29" s="183" t="s">
        <v>49</v>
      </c>
      <c r="D29" s="215"/>
      <c r="E29" s="259">
        <f>('PF PL'!$AA101)</f>
        <v>0</v>
      </c>
      <c r="F29" s="260">
        <f t="shared" si="10"/>
        <v>0</v>
      </c>
      <c r="G29" s="261">
        <f>('PF PL'!$V101)</f>
        <v>5819.2291682415571</v>
      </c>
      <c r="H29" s="260">
        <f t="shared" si="5"/>
        <v>0</v>
      </c>
      <c r="I29" s="261">
        <f>('PF PL'!$AB101)</f>
        <v>7163.1</v>
      </c>
      <c r="J29" s="260">
        <f t="shared" si="12"/>
        <v>0</v>
      </c>
      <c r="K29" s="261">
        <f>('PF PL'!$AS101)</f>
        <v>5755.8</v>
      </c>
      <c r="L29" s="262">
        <f t="shared" si="13"/>
        <v>0</v>
      </c>
      <c r="M29" s="259">
        <f>('PF PL'!$Q101)</f>
        <v>10069.780000000001</v>
      </c>
      <c r="N29" s="263">
        <f t="shared" si="11"/>
        <v>1.2319789721081966E-4</v>
      </c>
      <c r="O29" s="261">
        <f>('PF PL'!$X101)</f>
        <v>17457.687504724672</v>
      </c>
      <c r="P29" s="260">
        <f t="shared" si="14"/>
        <v>0.57681064558377271</v>
      </c>
      <c r="Q29" s="264">
        <f>('PF PL'!$R101)</f>
        <v>23773.249999999996</v>
      </c>
      <c r="R29" s="262">
        <f t="shared" si="2"/>
        <v>0.42357607815506931</v>
      </c>
      <c r="S29" s="265">
        <v>3793.9859865370736</v>
      </c>
      <c r="T29" s="260">
        <f t="shared" si="15"/>
        <v>1.2319789721081966E-4</v>
      </c>
      <c r="U29" s="266">
        <f>('PF PL'!$AC101)</f>
        <v>5819.2291682415571</v>
      </c>
      <c r="V29" s="260">
        <f t="shared" si="9"/>
        <v>0.65197397745439412</v>
      </c>
      <c r="W29" s="267">
        <f>('PF PL'!$AT101)</f>
        <v>-311.54000000000002</v>
      </c>
      <c r="X29" s="268">
        <f t="shared" si="3"/>
        <v>-12.178166484358584</v>
      </c>
      <c r="Y29" s="212"/>
      <c r="Z29" s="25" t="s">
        <v>50</v>
      </c>
      <c r="AA29" s="269"/>
      <c r="AB29" s="269"/>
      <c r="AC29" s="270"/>
      <c r="AD29" s="270"/>
      <c r="AE29" s="270"/>
      <c r="AF29" s="270"/>
      <c r="AG29" s="270"/>
      <c r="AH29" s="270"/>
      <c r="AI29" s="270"/>
      <c r="AJ29" s="270"/>
      <c r="AK29" s="270"/>
      <c r="AL29" s="270"/>
      <c r="AM29" s="271"/>
      <c r="AN29" s="53"/>
      <c r="AO29" s="53"/>
      <c r="AP29" s="53"/>
      <c r="AR29" s="1151"/>
      <c r="AS29" s="1151"/>
      <c r="AT29" s="1151"/>
    </row>
    <row r="30" spans="1:48" ht="24.6" customHeight="1">
      <c r="A30" s="223"/>
      <c r="B30" s="272" t="s">
        <v>51</v>
      </c>
      <c r="C30" s="214"/>
      <c r="D30" s="215"/>
      <c r="E30" s="259">
        <f>SUM(E26:E29)</f>
        <v>1099721.67</v>
      </c>
      <c r="F30" s="260">
        <f t="shared" si="10"/>
        <v>3.9981278138527011E-2</v>
      </c>
      <c r="G30" s="261">
        <f>SUM(G26:G29)</f>
        <v>1229199.3024599357</v>
      </c>
      <c r="H30" s="260">
        <f t="shared" si="5"/>
        <v>0.89466506188148776</v>
      </c>
      <c r="I30" s="261">
        <f>SUM(I26:I29)</f>
        <v>1100189.7600000002</v>
      </c>
      <c r="J30" s="260">
        <f t="shared" si="12"/>
        <v>0.99957453703259302</v>
      </c>
      <c r="K30" s="261">
        <f>SUM(K26:K29)</f>
        <v>797867.62000000011</v>
      </c>
      <c r="L30" s="262">
        <f t="shared" si="13"/>
        <v>1.3783259809440567</v>
      </c>
      <c r="M30" s="259">
        <f>SUM(M26:M29)</f>
        <v>3243528.78</v>
      </c>
      <c r="N30" s="263">
        <f t="shared" si="11"/>
        <v>3.9682686735834867E-2</v>
      </c>
      <c r="O30" s="261">
        <f>SUM(O26:O29)</f>
        <v>3662769.3237720733</v>
      </c>
      <c r="P30" s="260">
        <f t="shared" si="14"/>
        <v>0.88554000901691454</v>
      </c>
      <c r="Q30" s="264">
        <f>SUM(Q26:Q29)</f>
        <v>2537031.6700000004</v>
      </c>
      <c r="R30" s="262">
        <f t="shared" si="2"/>
        <v>1.2784739025350831</v>
      </c>
      <c r="S30" s="265">
        <f>SUM(S26:S29)</f>
        <v>1222062.7201636671</v>
      </c>
      <c r="T30" s="260">
        <f t="shared" si="15"/>
        <v>3.9682686735834874E-2</v>
      </c>
      <c r="U30" s="266">
        <f>SUM(U26:U29)</f>
        <v>1243894.373307805</v>
      </c>
      <c r="V30" s="260">
        <f t="shared" si="9"/>
        <v>0.98244894935404969</v>
      </c>
      <c r="W30" s="267">
        <f>SUM(W26:W29)</f>
        <v>1084804.605</v>
      </c>
      <c r="X30" s="268">
        <f t="shared" si="3"/>
        <v>1.1265279613775858</v>
      </c>
      <c r="Y30" s="212"/>
      <c r="Z30" s="170" t="s">
        <v>345</v>
      </c>
      <c r="AA30" s="252" t="s">
        <v>401</v>
      </c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1293"/>
    </row>
    <row r="31" spans="1:48" ht="24.6" customHeight="1">
      <c r="A31" s="223"/>
      <c r="B31" s="274"/>
      <c r="C31" s="53" t="s">
        <v>52</v>
      </c>
      <c r="D31" s="54"/>
      <c r="E31" s="242">
        <f>('PF PL'!$AA103)</f>
        <v>0</v>
      </c>
      <c r="F31" s="243">
        <f t="shared" si="10"/>
        <v>0</v>
      </c>
      <c r="G31" s="244">
        <f>('PF PL'!$V103)</f>
        <v>0</v>
      </c>
      <c r="H31" s="243" t="str">
        <f t="shared" si="5"/>
        <v>-</v>
      </c>
      <c r="I31" s="244">
        <f>('PF PL'!$AB103)</f>
        <v>0</v>
      </c>
      <c r="J31" s="243" t="str">
        <f t="shared" si="12"/>
        <v>-</v>
      </c>
      <c r="K31" s="244">
        <f>('PF PL'!$AS103)</f>
        <v>0</v>
      </c>
      <c r="L31" s="245" t="str">
        <f t="shared" si="13"/>
        <v>-</v>
      </c>
      <c r="M31" s="242">
        <f>('PF PL'!$Q103)</f>
        <v>0</v>
      </c>
      <c r="N31" s="246">
        <f t="shared" si="11"/>
        <v>0</v>
      </c>
      <c r="O31" s="244">
        <f>('PF PL'!$X103)</f>
        <v>0</v>
      </c>
      <c r="P31" s="243" t="str">
        <f t="shared" si="14"/>
        <v>-</v>
      </c>
      <c r="Q31" s="247">
        <f>('PF PL'!$R103)</f>
        <v>0</v>
      </c>
      <c r="R31" s="245" t="str">
        <f t="shared" si="2"/>
        <v>-</v>
      </c>
      <c r="S31" s="248">
        <v>0</v>
      </c>
      <c r="T31" s="243">
        <f t="shared" si="15"/>
        <v>0</v>
      </c>
      <c r="U31" s="249">
        <f>('PF PL'!$AC103)</f>
        <v>0</v>
      </c>
      <c r="V31" s="243" t="str">
        <f t="shared" si="9"/>
        <v>-</v>
      </c>
      <c r="W31" s="250">
        <f>('PF PL'!$AT103)</f>
        <v>0</v>
      </c>
      <c r="X31" s="251" t="str">
        <f t="shared" si="3"/>
        <v>-</v>
      </c>
      <c r="Y31" s="212"/>
      <c r="Z31" s="310"/>
      <c r="AA31" s="311" t="s">
        <v>415</v>
      </c>
      <c r="AB31" s="311"/>
      <c r="AC31" s="311"/>
      <c r="AD31" s="311"/>
      <c r="AE31" s="311"/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2"/>
    </row>
    <row r="32" spans="1:48" ht="24.6" customHeight="1">
      <c r="A32" s="223"/>
      <c r="B32" s="276"/>
      <c r="C32" s="53" t="s">
        <v>53</v>
      </c>
      <c r="D32" s="54"/>
      <c r="E32" s="242">
        <f>('PF PL'!$AA104)</f>
        <v>19133.34</v>
      </c>
      <c r="F32" s="243">
        <f t="shared" si="10"/>
        <v>6.9560817898496488E-4</v>
      </c>
      <c r="G32" s="244">
        <f>('PF PL'!$V104)</f>
        <v>24031.60863889501</v>
      </c>
      <c r="H32" s="243">
        <f t="shared" si="5"/>
        <v>0.79617391775566815</v>
      </c>
      <c r="I32" s="244">
        <f>('PF PL'!$AB104)</f>
        <v>20706.27</v>
      </c>
      <c r="J32" s="243">
        <f t="shared" si="12"/>
        <v>0.92403605284776058</v>
      </c>
      <c r="K32" s="244">
        <f>('PF PL'!$AS104)</f>
        <v>18988.349999999999</v>
      </c>
      <c r="L32" s="245">
        <f t="shared" si="13"/>
        <v>1.0076357345424958</v>
      </c>
      <c r="M32" s="242">
        <f>('PF PL'!$Q104)</f>
        <v>84639.81</v>
      </c>
      <c r="N32" s="246">
        <f t="shared" si="11"/>
        <v>1.0355188109693861E-3</v>
      </c>
      <c r="O32" s="244">
        <f>('PF PL'!$X104)</f>
        <v>70848.72158428785</v>
      </c>
      <c r="P32" s="243">
        <f t="shared" si="14"/>
        <v>1.1946554307166299</v>
      </c>
      <c r="Q32" s="247">
        <f>('PF PL'!$R104)</f>
        <v>84684.538</v>
      </c>
      <c r="R32" s="245">
        <f t="shared" si="2"/>
        <v>0.99947182802130885</v>
      </c>
      <c r="S32" s="248">
        <v>31889.698984800107</v>
      </c>
      <c r="T32" s="243">
        <f t="shared" si="15"/>
        <v>1.0355188109693859E-3</v>
      </c>
      <c r="U32" s="249">
        <f>('PF PL'!$AC104)</f>
        <v>24361.04876338565</v>
      </c>
      <c r="V32" s="243">
        <f t="shared" si="9"/>
        <v>1.3090445856637307</v>
      </c>
      <c r="W32" s="250">
        <f>('PF PL'!$AT104)</f>
        <v>15470.39</v>
      </c>
      <c r="X32" s="251">
        <f t="shared" si="3"/>
        <v>2.0613377545621092</v>
      </c>
      <c r="Y32" s="212"/>
      <c r="Z32" s="310"/>
      <c r="AA32" s="1294" t="s">
        <v>403</v>
      </c>
      <c r="AB32" s="52"/>
      <c r="AC32" s="52"/>
      <c r="AD32" s="52"/>
      <c r="AE32" s="52"/>
      <c r="AF32" s="277"/>
      <c r="AG32" s="52"/>
      <c r="AH32" s="52"/>
      <c r="AI32" s="52"/>
      <c r="AJ32" s="52"/>
      <c r="AK32" s="52"/>
      <c r="AL32" s="52"/>
      <c r="AM32" s="271"/>
      <c r="AN32" s="53"/>
      <c r="AO32" s="53"/>
      <c r="AP32" s="54"/>
    </row>
    <row r="33" spans="1:42" ht="24.6" customHeight="1">
      <c r="A33" s="223"/>
      <c r="B33" s="276"/>
      <c r="C33" s="53" t="s">
        <v>54</v>
      </c>
      <c r="D33" s="54"/>
      <c r="E33" s="242">
        <f>('PF PL'!$AA105)</f>
        <v>31798.59</v>
      </c>
      <c r="F33" s="243">
        <f t="shared" si="10"/>
        <v>1.1560636712769185E-3</v>
      </c>
      <c r="G33" s="244">
        <f>('PF PL'!$V105)</f>
        <v>21850.405320645492</v>
      </c>
      <c r="H33" s="243">
        <f t="shared" si="5"/>
        <v>1.4552860477125751</v>
      </c>
      <c r="I33" s="244">
        <f>('PF PL'!$AB105)</f>
        <v>202296.89</v>
      </c>
      <c r="J33" s="243">
        <f t="shared" si="12"/>
        <v>0.1571877353131825</v>
      </c>
      <c r="K33" s="244">
        <f>('PF PL'!$AS105)</f>
        <v>14507.8</v>
      </c>
      <c r="L33" s="245">
        <f t="shared" si="13"/>
        <v>2.1918271550476298</v>
      </c>
      <c r="M33" s="242">
        <f>('PF PL'!$Q105)</f>
        <v>256622.93000000002</v>
      </c>
      <c r="N33" s="278">
        <f t="shared" si="11"/>
        <v>3.1396321818430361E-3</v>
      </c>
      <c r="O33" s="244">
        <f>('PF PL'!$X105)</f>
        <v>202606.74594528801</v>
      </c>
      <c r="P33" s="243">
        <f t="shared" si="14"/>
        <v>1.2666060490863347</v>
      </c>
      <c r="Q33" s="247">
        <f>('PF PL'!$R105)</f>
        <v>252734.03999999998</v>
      </c>
      <c r="R33" s="245">
        <f t="shared" si="2"/>
        <v>1.0153872822196806</v>
      </c>
      <c r="S33" s="248">
        <v>96687.693300557163</v>
      </c>
      <c r="T33" s="243">
        <f t="shared" si="15"/>
        <v>3.1396321818430361E-3</v>
      </c>
      <c r="U33" s="249">
        <f>('PF PL'!$AC105)</f>
        <v>22428.649695908764</v>
      </c>
      <c r="V33" s="243">
        <f t="shared" si="9"/>
        <v>4.310901218373127</v>
      </c>
      <c r="W33" s="250">
        <f>('PF PL'!$AT105)</f>
        <v>14346.37</v>
      </c>
      <c r="X33" s="251">
        <f t="shared" si="3"/>
        <v>6.7395231895285814</v>
      </c>
      <c r="Y33" s="212"/>
      <c r="Z33" s="180"/>
      <c r="AA33" s="51" t="s">
        <v>416</v>
      </c>
      <c r="AB33" s="51"/>
      <c r="AC33" s="270"/>
      <c r="AD33" s="270"/>
      <c r="AE33" s="270"/>
      <c r="AF33" s="270"/>
      <c r="AG33" s="270"/>
      <c r="AH33" s="270"/>
      <c r="AI33" s="270"/>
      <c r="AJ33" s="270"/>
      <c r="AK33" s="270"/>
      <c r="AL33" s="270"/>
      <c r="AM33" s="271"/>
      <c r="AN33" s="53"/>
      <c r="AO33" s="53"/>
      <c r="AP33" s="54"/>
    </row>
    <row r="34" spans="1:42" ht="24.6" customHeight="1">
      <c r="A34" s="223"/>
      <c r="B34" s="276"/>
      <c r="C34" s="53" t="s">
        <v>55</v>
      </c>
      <c r="D34" s="54"/>
      <c r="E34" s="242">
        <f>('PF PL'!$AA106)</f>
        <v>12830</v>
      </c>
      <c r="F34" s="243">
        <f t="shared" si="10"/>
        <v>4.6644511289597632E-4</v>
      </c>
      <c r="G34" s="244">
        <f>('PF PL'!$V106)</f>
        <v>0</v>
      </c>
      <c r="H34" s="243" t="str">
        <f t="shared" si="5"/>
        <v>-</v>
      </c>
      <c r="I34" s="244">
        <f>('PF PL'!$AB106)</f>
        <v>9114.677419354839</v>
      </c>
      <c r="J34" s="243">
        <f t="shared" si="12"/>
        <v>1.4076197554458423</v>
      </c>
      <c r="K34" s="244">
        <f>('PF PL'!$AS106)</f>
        <v>0</v>
      </c>
      <c r="L34" s="245" t="str">
        <f t="shared" si="13"/>
        <v>-</v>
      </c>
      <c r="M34" s="242">
        <f>('PF PL'!$Q106)</f>
        <v>58124.677419354841</v>
      </c>
      <c r="N34" s="246">
        <f t="shared" si="11"/>
        <v>7.1112159690894219E-4</v>
      </c>
      <c r="O34" s="244">
        <f>('PF PL'!$X106)</f>
        <v>0</v>
      </c>
      <c r="P34" s="243" t="str">
        <f t="shared" si="14"/>
        <v>-</v>
      </c>
      <c r="Q34" s="247">
        <f>('PF PL'!$R106)</f>
        <v>0</v>
      </c>
      <c r="R34" s="245" t="str">
        <f t="shared" si="2"/>
        <v>-</v>
      </c>
      <c r="S34" s="248">
        <v>21899.60571144753</v>
      </c>
      <c r="T34" s="243">
        <f t="shared" si="15"/>
        <v>7.1112159690894208E-4</v>
      </c>
      <c r="U34" s="249">
        <f>('PF PL'!$AC106)</f>
        <v>0</v>
      </c>
      <c r="V34" s="243" t="str">
        <f t="shared" si="9"/>
        <v>-</v>
      </c>
      <c r="W34" s="250">
        <f>('PF PL'!$AT106)</f>
        <v>0</v>
      </c>
      <c r="X34" s="251" t="str">
        <f t="shared" si="3"/>
        <v>-</v>
      </c>
      <c r="Y34" s="212"/>
      <c r="Z34" s="217"/>
      <c r="AA34" s="257"/>
      <c r="AB34" s="257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20"/>
      <c r="AN34" s="221"/>
      <c r="AO34" s="221"/>
      <c r="AP34" s="222"/>
    </row>
    <row r="35" spans="1:42" ht="24.6" customHeight="1">
      <c r="A35" s="223"/>
      <c r="B35" s="276"/>
      <c r="C35" s="53" t="s">
        <v>56</v>
      </c>
      <c r="D35" s="54"/>
      <c r="E35" s="242">
        <f>('PF PL'!$AA107)</f>
        <v>64674.43</v>
      </c>
      <c r="F35" s="243">
        <f t="shared" si="10"/>
        <v>2.3512916448038129E-3</v>
      </c>
      <c r="G35" s="244">
        <f>('PF PL'!$V107)</f>
        <v>118392.977742602</v>
      </c>
      <c r="H35" s="243">
        <f t="shared" si="5"/>
        <v>0.54626913887248096</v>
      </c>
      <c r="I35" s="244">
        <f>('PF PL'!$AB107)</f>
        <v>108837.52</v>
      </c>
      <c r="J35" s="243">
        <f t="shared" si="12"/>
        <v>0.59422917758508276</v>
      </c>
      <c r="K35" s="244">
        <f>('PF PL'!$AS107)</f>
        <v>111575.97</v>
      </c>
      <c r="L35" s="245">
        <f t="shared" si="13"/>
        <v>0.57964479269147295</v>
      </c>
      <c r="M35" s="242">
        <f>('PF PL'!$Q107)</f>
        <v>276725.66000000003</v>
      </c>
      <c r="N35" s="246">
        <f t="shared" si="11"/>
        <v>3.3855773826514811E-3</v>
      </c>
      <c r="O35" s="244">
        <f>('PF PL'!$X107)</f>
        <v>365673.06323771732</v>
      </c>
      <c r="P35" s="243">
        <f t="shared" si="14"/>
        <v>0.75675702648107224</v>
      </c>
      <c r="Q35" s="247">
        <f>('PF PL'!$R107)</f>
        <v>317646.76</v>
      </c>
      <c r="R35" s="245">
        <f t="shared" si="2"/>
        <v>0.87117419362313042</v>
      </c>
      <c r="S35" s="248">
        <v>104261.7888529067</v>
      </c>
      <c r="T35" s="243">
        <f t="shared" si="15"/>
        <v>3.3855773826514807E-3</v>
      </c>
      <c r="U35" s="249">
        <f>('PF PL'!$AC107)</f>
        <v>122970.15353232122</v>
      </c>
      <c r="V35" s="243">
        <f t="shared" si="9"/>
        <v>0.84786255736033334</v>
      </c>
      <c r="W35" s="250">
        <f>('PF PL'!$AT107)</f>
        <v>120809.13</v>
      </c>
      <c r="X35" s="251">
        <f t="shared" si="3"/>
        <v>0.86302905130520102</v>
      </c>
      <c r="Y35" s="212"/>
      <c r="Z35" s="25" t="s">
        <v>57</v>
      </c>
      <c r="AA35" s="269"/>
      <c r="AB35" s="269"/>
      <c r="AC35" s="270"/>
      <c r="AD35" s="270"/>
      <c r="AE35" s="270"/>
      <c r="AF35" s="270"/>
      <c r="AG35" s="270"/>
      <c r="AH35" s="270"/>
      <c r="AI35" s="270"/>
      <c r="AJ35" s="270"/>
      <c r="AK35" s="270"/>
      <c r="AL35" s="270"/>
      <c r="AM35" s="271"/>
      <c r="AN35" s="53"/>
      <c r="AO35" s="53"/>
      <c r="AP35" s="54"/>
    </row>
    <row r="36" spans="1:42" ht="24.6" customHeight="1">
      <c r="A36" s="223"/>
      <c r="B36" s="276"/>
      <c r="C36" s="53" t="s">
        <v>58</v>
      </c>
      <c r="D36" s="54"/>
      <c r="E36" s="242">
        <f>('PF PL'!$AA108)</f>
        <v>375.53</v>
      </c>
      <c r="F36" s="243">
        <f t="shared" si="10"/>
        <v>1.3652699395621666E-5</v>
      </c>
      <c r="G36" s="244">
        <f>('PF PL'!$V108)</f>
        <v>8097.6516292824599</v>
      </c>
      <c r="H36" s="243">
        <f t="shared" si="5"/>
        <v>4.6375173592553776E-2</v>
      </c>
      <c r="I36" s="244">
        <f>('PF PL'!$AB108)</f>
        <v>6010.64</v>
      </c>
      <c r="J36" s="243">
        <f t="shared" si="12"/>
        <v>6.2477539829369245E-2</v>
      </c>
      <c r="K36" s="244">
        <f>('PF PL'!$AS108)</f>
        <v>874.66</v>
      </c>
      <c r="L36" s="245">
        <f t="shared" si="13"/>
        <v>0.42934397365833582</v>
      </c>
      <c r="M36" s="242">
        <f>('PF PL'!$Q108)</f>
        <v>15028.78</v>
      </c>
      <c r="N36" s="246">
        <f t="shared" si="11"/>
        <v>1.8386837583780601E-4</v>
      </c>
      <c r="O36" s="244">
        <f>('PF PL'!$X108)</f>
        <v>61352.419649857715</v>
      </c>
      <c r="P36" s="243">
        <f t="shared" si="14"/>
        <v>0.2449582279846538</v>
      </c>
      <c r="Q36" s="247">
        <f>('PF PL'!$R108)</f>
        <v>17709.100000000002</v>
      </c>
      <c r="R36" s="245">
        <f t="shared" si="2"/>
        <v>0.84864730562253299</v>
      </c>
      <c r="S36" s="248">
        <v>5662.3859423690128</v>
      </c>
      <c r="T36" s="243">
        <f t="shared" si="15"/>
        <v>1.8386837583780598E-4</v>
      </c>
      <c r="U36" s="249">
        <f>('PF PL'!$AC108)</f>
        <v>8284.5382810461979</v>
      </c>
      <c r="V36" s="243">
        <f t="shared" si="9"/>
        <v>0.68348841544057037</v>
      </c>
      <c r="W36" s="250">
        <f>('PF PL'!$AT108)</f>
        <v>55701.63</v>
      </c>
      <c r="X36" s="251">
        <f t="shared" si="3"/>
        <v>0.10165565967044435</v>
      </c>
      <c r="Y36" s="212"/>
      <c r="Z36" s="170" t="s">
        <v>345</v>
      </c>
      <c r="AA36" s="1295" t="s">
        <v>404</v>
      </c>
      <c r="AB36" s="171"/>
      <c r="AC36" s="171"/>
      <c r="AD36" s="30"/>
      <c r="AE36" s="30"/>
      <c r="AF36" s="30"/>
      <c r="AG36" s="30"/>
      <c r="AH36" s="30"/>
      <c r="AI36" s="30"/>
      <c r="AJ36" s="30"/>
      <c r="AK36" s="30"/>
      <c r="AL36" s="30"/>
      <c r="AM36" s="279"/>
      <c r="AN36" s="28"/>
      <c r="AO36" s="28"/>
      <c r="AP36" s="31"/>
    </row>
    <row r="37" spans="1:42" ht="24.6" customHeight="1">
      <c r="A37" s="223"/>
      <c r="B37" s="276"/>
      <c r="C37" s="151" t="s">
        <v>59</v>
      </c>
      <c r="D37" s="54"/>
      <c r="E37" s="242">
        <f>('PF PL'!$AA109)</f>
        <v>2327.96</v>
      </c>
      <c r="F37" s="243">
        <f t="shared" si="10"/>
        <v>8.4634884257000551E-5</v>
      </c>
      <c r="G37" s="244">
        <f>('PF PL'!$V109)</f>
        <v>1056.9793132154007</v>
      </c>
      <c r="H37" s="243">
        <f t="shared" si="5"/>
        <v>2.2024650538506685</v>
      </c>
      <c r="I37" s="244">
        <f>('PF PL'!$AB109)</f>
        <v>-977.11</v>
      </c>
      <c r="J37" s="243">
        <f t="shared" si="12"/>
        <v>-2.3824953178250148</v>
      </c>
      <c r="K37" s="244">
        <f>('PF PL'!$AS109)</f>
        <v>1105.67</v>
      </c>
      <c r="L37" s="245">
        <f t="shared" si="13"/>
        <v>2.1054745086689519</v>
      </c>
      <c r="M37" s="242">
        <f>('PF PL'!$Q109)</f>
        <v>2327.96</v>
      </c>
      <c r="N37" s="246">
        <f t="shared" si="11"/>
        <v>2.8481235616954862E-5</v>
      </c>
      <c r="O37" s="244">
        <f>('PF PL'!$X109)</f>
        <v>3146.3008532778358</v>
      </c>
      <c r="P37" s="243">
        <f t="shared" si="14"/>
        <v>0.73990381357673307</v>
      </c>
      <c r="Q37" s="247">
        <f>('PF PL'!$R109)</f>
        <v>3131.67</v>
      </c>
      <c r="R37" s="245">
        <f t="shared" si="2"/>
        <v>0.74336057119683752</v>
      </c>
      <c r="S37" s="248">
        <v>877.10432772303318</v>
      </c>
      <c r="T37" s="243">
        <f t="shared" si="15"/>
        <v>2.8481235616954858E-5</v>
      </c>
      <c r="U37" s="249">
        <f>('PF PL'!$AC109)</f>
        <v>1114.9489281997919</v>
      </c>
      <c r="V37" s="243">
        <f t="shared" si="9"/>
        <v>0.78667668584534622</v>
      </c>
      <c r="W37" s="250">
        <f>('PF PL'!$AT109)</f>
        <v>1121.4000000000001</v>
      </c>
      <c r="X37" s="251">
        <f t="shared" si="3"/>
        <v>0.78215117506958542</v>
      </c>
      <c r="Y37" s="212"/>
      <c r="Z37" s="275"/>
      <c r="AA37" s="311" t="s">
        <v>405</v>
      </c>
      <c r="AB37" s="72"/>
      <c r="AC37" s="164"/>
      <c r="AD37" s="311"/>
      <c r="AE37" s="311"/>
      <c r="AF37" s="311"/>
      <c r="AG37" s="311"/>
      <c r="AH37" s="311"/>
      <c r="AI37" s="311"/>
      <c r="AJ37" s="311"/>
      <c r="AK37" s="311"/>
      <c r="AL37" s="311"/>
      <c r="AM37" s="311"/>
      <c r="AN37" s="311"/>
      <c r="AO37" s="311"/>
      <c r="AP37" s="312"/>
    </row>
    <row r="38" spans="1:42" ht="24.6" customHeight="1">
      <c r="A38" s="223"/>
      <c r="B38" s="276"/>
      <c r="C38" s="151" t="s">
        <v>60</v>
      </c>
      <c r="D38" s="54"/>
      <c r="E38" s="242">
        <f>('PF PL'!$AA110)</f>
        <v>0</v>
      </c>
      <c r="F38" s="243">
        <f t="shared" si="10"/>
        <v>0</v>
      </c>
      <c r="G38" s="244">
        <f>('PF PL'!$V110)</f>
        <v>0</v>
      </c>
      <c r="H38" s="243" t="str">
        <f t="shared" si="5"/>
        <v>-</v>
      </c>
      <c r="I38" s="244">
        <f>('PF PL'!$AB110)</f>
        <v>0</v>
      </c>
      <c r="J38" s="243" t="str">
        <f t="shared" si="12"/>
        <v>-</v>
      </c>
      <c r="K38" s="244">
        <f>('PF PL'!$AS110)</f>
        <v>0</v>
      </c>
      <c r="L38" s="245" t="str">
        <f t="shared" si="13"/>
        <v>-</v>
      </c>
      <c r="M38" s="242">
        <f>('PF PL'!$Q110)</f>
        <v>0</v>
      </c>
      <c r="N38" s="246">
        <f t="shared" si="11"/>
        <v>0</v>
      </c>
      <c r="O38" s="244">
        <f>('PF PL'!$X110)</f>
        <v>0</v>
      </c>
      <c r="P38" s="243" t="str">
        <f t="shared" si="14"/>
        <v>-</v>
      </c>
      <c r="Q38" s="247">
        <f>('PF PL'!$R110)</f>
        <v>0</v>
      </c>
      <c r="R38" s="245" t="str">
        <f t="shared" si="2"/>
        <v>-</v>
      </c>
      <c r="S38" s="248">
        <v>0</v>
      </c>
      <c r="T38" s="243">
        <f t="shared" si="15"/>
        <v>0</v>
      </c>
      <c r="U38" s="249">
        <f>('PF PL'!$AC110)</f>
        <v>0</v>
      </c>
      <c r="V38" s="243" t="str">
        <f t="shared" si="9"/>
        <v>-</v>
      </c>
      <c r="W38" s="250">
        <f>('PF PL'!$AT110)</f>
        <v>0</v>
      </c>
      <c r="X38" s="251" t="str">
        <f t="shared" si="3"/>
        <v>-</v>
      </c>
      <c r="Y38" s="212"/>
      <c r="Z38" s="275"/>
      <c r="AA38" s="311" t="s">
        <v>406</v>
      </c>
      <c r="AB38" s="164"/>
      <c r="AC38" s="164"/>
      <c r="AD38" s="52"/>
      <c r="AE38" s="52"/>
      <c r="AF38" s="52"/>
      <c r="AG38" s="52"/>
      <c r="AH38" s="52"/>
      <c r="AI38" s="52"/>
      <c r="AJ38" s="52"/>
      <c r="AK38" s="52"/>
      <c r="AL38" s="52"/>
      <c r="AM38" s="271"/>
      <c r="AN38" s="53"/>
      <c r="AO38" s="53"/>
      <c r="AP38" s="54"/>
    </row>
    <row r="39" spans="1:42" ht="24.6" customHeight="1">
      <c r="A39" s="223"/>
      <c r="B39" s="276"/>
      <c r="C39" s="151" t="s">
        <v>61</v>
      </c>
      <c r="D39" s="54"/>
      <c r="E39" s="242">
        <f>('PF PL'!$AA111)</f>
        <v>717993.98</v>
      </c>
      <c r="F39" s="243">
        <f t="shared" si="10"/>
        <v>2.6103256668724189E-2</v>
      </c>
      <c r="G39" s="244">
        <f>('PF PL'!$V111)</f>
        <v>650333.65987087786</v>
      </c>
      <c r="H39" s="243">
        <f t="shared" si="5"/>
        <v>1.1040393943972635</v>
      </c>
      <c r="I39" s="244">
        <f>('PF PL'!$AB111)</f>
        <v>394504.16000000003</v>
      </c>
      <c r="J39" s="243">
        <f t="shared" si="12"/>
        <v>1.8199908969274239</v>
      </c>
      <c r="K39" s="244">
        <f>('PF PL'!$AS111)</f>
        <v>563923.47</v>
      </c>
      <c r="L39" s="245">
        <f t="shared" si="13"/>
        <v>1.2732117356278858</v>
      </c>
      <c r="M39" s="242">
        <f>('PF PL'!$Q111)</f>
        <v>1624236.82</v>
      </c>
      <c r="N39" s="246">
        <f t="shared" si="11"/>
        <v>1.9871592109896002E-2</v>
      </c>
      <c r="O39" s="244">
        <f>('PF PL'!$X111)</f>
        <v>1897400.2570220919</v>
      </c>
      <c r="P39" s="243">
        <f t="shared" si="14"/>
        <v>0.85603278169108454</v>
      </c>
      <c r="Q39" s="247">
        <f>('PF PL'!$R111)</f>
        <v>1328616.26</v>
      </c>
      <c r="R39" s="245">
        <f t="shared" si="2"/>
        <v>1.2225025907781679</v>
      </c>
      <c r="S39" s="248">
        <v>611962.89629937685</v>
      </c>
      <c r="T39" s="243">
        <f t="shared" si="15"/>
        <v>1.9871592109896002E-2</v>
      </c>
      <c r="U39" s="249">
        <f>('PF PL'!$AC111)</f>
        <v>633772.62586964155</v>
      </c>
      <c r="V39" s="243">
        <f t="shared" si="9"/>
        <v>0.96558745411205149</v>
      </c>
      <c r="W39" s="250">
        <f>('PF PL'!$AT111)</f>
        <v>390151</v>
      </c>
      <c r="X39" s="251">
        <f t="shared" si="3"/>
        <v>1.5685283295426049</v>
      </c>
      <c r="Y39" s="212"/>
      <c r="Z39" s="178"/>
      <c r="AA39" s="311" t="s">
        <v>407</v>
      </c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271"/>
      <c r="AN39" s="53"/>
      <c r="AO39" s="53"/>
      <c r="AP39" s="54"/>
    </row>
    <row r="40" spans="1:42" ht="24.6" customHeight="1">
      <c r="A40" s="223"/>
      <c r="B40" s="276"/>
      <c r="C40" s="151" t="s">
        <v>62</v>
      </c>
      <c r="D40" s="54"/>
      <c r="E40" s="242">
        <f>('PF PL'!$AA112)</f>
        <v>0</v>
      </c>
      <c r="F40" s="243">
        <f t="shared" si="10"/>
        <v>0</v>
      </c>
      <c r="G40" s="244">
        <f>('PF PL'!$V112)</f>
        <v>0</v>
      </c>
      <c r="H40" s="243" t="str">
        <f t="shared" si="5"/>
        <v>-</v>
      </c>
      <c r="I40" s="244">
        <f>('PF PL'!$AB112)</f>
        <v>0</v>
      </c>
      <c r="J40" s="243" t="str">
        <f t="shared" si="12"/>
        <v>-</v>
      </c>
      <c r="K40" s="244">
        <f>('PF PL'!$AS112)</f>
        <v>0</v>
      </c>
      <c r="L40" s="245" t="str">
        <f t="shared" si="13"/>
        <v>-</v>
      </c>
      <c r="M40" s="242">
        <f>('PF PL'!$Q112)</f>
        <v>0</v>
      </c>
      <c r="N40" s="246">
        <f t="shared" si="11"/>
        <v>0</v>
      </c>
      <c r="O40" s="244">
        <f>('PF PL'!$X112)</f>
        <v>0</v>
      </c>
      <c r="P40" s="243" t="str">
        <f t="shared" si="14"/>
        <v>-</v>
      </c>
      <c r="Q40" s="247">
        <f>('PF PL'!$R112)</f>
        <v>0</v>
      </c>
      <c r="R40" s="245" t="str">
        <f t="shared" si="2"/>
        <v>-</v>
      </c>
      <c r="S40" s="248">
        <v>0</v>
      </c>
      <c r="T40" s="243">
        <f t="shared" si="15"/>
        <v>0</v>
      </c>
      <c r="U40" s="249">
        <f>('PF PL'!$AC112)</f>
        <v>0</v>
      </c>
      <c r="V40" s="243" t="str">
        <f t="shared" si="9"/>
        <v>-</v>
      </c>
      <c r="W40" s="250">
        <f>('PF PL'!$AT112)</f>
        <v>0</v>
      </c>
      <c r="X40" s="251" t="str">
        <f t="shared" si="3"/>
        <v>-</v>
      </c>
      <c r="Y40" s="212"/>
      <c r="Z40" s="178"/>
      <c r="AA40" s="311" t="s">
        <v>408</v>
      </c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271"/>
      <c r="AN40" s="53"/>
      <c r="AO40" s="53"/>
      <c r="AP40" s="54"/>
    </row>
    <row r="41" spans="1:42" ht="24.6" customHeight="1">
      <c r="A41" s="223"/>
      <c r="B41" s="276"/>
      <c r="C41" s="183" t="s">
        <v>49</v>
      </c>
      <c r="D41" s="215"/>
      <c r="E41" s="259">
        <f>('PF PL'!$AA113)</f>
        <v>29961</v>
      </c>
      <c r="F41" s="260">
        <f t="shared" si="10"/>
        <v>1.0892565882678368E-3</v>
      </c>
      <c r="G41" s="261">
        <f>('PF PL'!$V113)</f>
        <v>45512.227869107199</v>
      </c>
      <c r="H41" s="260">
        <f t="shared" si="5"/>
        <v>0.65830660028701726</v>
      </c>
      <c r="I41" s="261">
        <f>('PF PL'!$AB113)</f>
        <v>34795</v>
      </c>
      <c r="J41" s="260">
        <f t="shared" si="12"/>
        <v>0.8610719931024573</v>
      </c>
      <c r="K41" s="261">
        <f>('PF PL'!$AS113)</f>
        <v>17007</v>
      </c>
      <c r="L41" s="262">
        <f t="shared" si="13"/>
        <v>1.7616863644381726</v>
      </c>
      <c r="M41" s="259">
        <f>('PF PL'!$Q113)</f>
        <v>99593</v>
      </c>
      <c r="N41" s="263">
        <f t="shared" si="11"/>
        <v>1.2184623871541545E-3</v>
      </c>
      <c r="O41" s="261">
        <f>('PF PL'!$X113)</f>
        <v>136148.36484216392</v>
      </c>
      <c r="P41" s="260">
        <f t="shared" si="14"/>
        <v>0.73150346032769209</v>
      </c>
      <c r="Q41" s="264">
        <f>('PF PL'!$R113)</f>
        <v>44432</v>
      </c>
      <c r="R41" s="262">
        <f t="shared" si="2"/>
        <v>2.2414701116312568</v>
      </c>
      <c r="S41" s="265">
        <v>37523.604920582846</v>
      </c>
      <c r="T41" s="260">
        <f t="shared" si="15"/>
        <v>1.2184623871541542E-3</v>
      </c>
      <c r="U41" s="266">
        <f>('PF PL'!$AC113)</f>
        <v>44363.548408101888</v>
      </c>
      <c r="V41" s="260">
        <f t="shared" si="9"/>
        <v>0.84582064030139892</v>
      </c>
      <c r="W41" s="267">
        <f>('PF PL'!$AT113)</f>
        <v>5081</v>
      </c>
      <c r="X41" s="268">
        <f t="shared" si="3"/>
        <v>7.3850826452633038</v>
      </c>
      <c r="Y41" s="212"/>
      <c r="Z41" s="178"/>
      <c r="AA41" s="53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271"/>
      <c r="AN41" s="53"/>
      <c r="AO41" s="53"/>
      <c r="AP41" s="54"/>
    </row>
    <row r="42" spans="1:42" ht="24.6" customHeight="1">
      <c r="A42" s="223"/>
      <c r="B42" s="272" t="s">
        <v>63</v>
      </c>
      <c r="C42" s="280"/>
      <c r="D42" s="215"/>
      <c r="E42" s="186">
        <f>SUM(E31:E41)</f>
        <v>879094.83</v>
      </c>
      <c r="F42" s="187">
        <f t="shared" si="10"/>
        <v>3.1960209448606322E-2</v>
      </c>
      <c r="G42" s="188">
        <f>SUM(G31:G41)</f>
        <v>869275.51038462541</v>
      </c>
      <c r="H42" s="187">
        <f t="shared" si="5"/>
        <v>1.0112959809612372</v>
      </c>
      <c r="I42" s="188">
        <f>SUM(I31:I41)</f>
        <v>775288.0474193549</v>
      </c>
      <c r="J42" s="187">
        <f t="shared" si="12"/>
        <v>1.1338944704825247</v>
      </c>
      <c r="K42" s="188">
        <f>SUM(K31:K41)</f>
        <v>727982.91999999993</v>
      </c>
      <c r="L42" s="189">
        <f t="shared" si="13"/>
        <v>1.2075761750014684</v>
      </c>
      <c r="M42" s="186">
        <f>SUM(M31:M41)</f>
        <v>2417299.6374193551</v>
      </c>
      <c r="N42" s="191">
        <f t="shared" si="11"/>
        <v>2.9574254080877767E-2</v>
      </c>
      <c r="O42" s="188">
        <f>SUM(O31:O41)</f>
        <v>2737175.8731346843</v>
      </c>
      <c r="P42" s="187">
        <f t="shared" si="14"/>
        <v>0.88313639658492293</v>
      </c>
      <c r="Q42" s="281">
        <f>SUM(Q31:Q41)</f>
        <v>2048954.368</v>
      </c>
      <c r="R42" s="189">
        <f t="shared" si="2"/>
        <v>1.1797723146850263</v>
      </c>
      <c r="S42" s="282">
        <f>SUM(S31:S41)</f>
        <v>910764.77833976317</v>
      </c>
      <c r="T42" s="187">
        <f t="shared" si="15"/>
        <v>2.9574254080877761E-2</v>
      </c>
      <c r="U42" s="283">
        <f>SUM(U31:U41)</f>
        <v>857295.51347860508</v>
      </c>
      <c r="V42" s="187">
        <f t="shared" si="9"/>
        <v>1.0623697010196618</v>
      </c>
      <c r="W42" s="195">
        <f>SUM(W31:W41)</f>
        <v>602680.92000000004</v>
      </c>
      <c r="X42" s="196">
        <f t="shared" si="3"/>
        <v>1.5111890025318258</v>
      </c>
      <c r="Y42" s="212"/>
      <c r="Z42" s="180"/>
      <c r="AA42" s="269"/>
      <c r="AB42" s="269"/>
      <c r="AC42" s="270"/>
      <c r="AD42" s="270"/>
      <c r="AE42" s="270"/>
      <c r="AF42" s="270"/>
      <c r="AG42" s="270"/>
      <c r="AH42" s="270"/>
      <c r="AI42" s="270"/>
      <c r="AJ42" s="270"/>
      <c r="AK42" s="270"/>
      <c r="AL42" s="270"/>
      <c r="AM42" s="271"/>
      <c r="AN42" s="53"/>
      <c r="AO42" s="53"/>
      <c r="AP42" s="54"/>
    </row>
    <row r="43" spans="1:42" ht="24.6" customHeight="1">
      <c r="A43" s="223"/>
      <c r="B43" s="274"/>
      <c r="C43" s="53" t="s">
        <v>64</v>
      </c>
      <c r="D43" s="54"/>
      <c r="E43" s="152">
        <f>('PF PL'!$AA116)</f>
        <v>5915.51</v>
      </c>
      <c r="F43" s="153">
        <f t="shared" si="10"/>
        <v>2.150631901626872E-4</v>
      </c>
      <c r="G43" s="154">
        <f>'PF PL'!$V116</f>
        <v>5915.5118031192414</v>
      </c>
      <c r="H43" s="153">
        <f t="shared" si="5"/>
        <v>0.99999969518795651</v>
      </c>
      <c r="I43" s="154">
        <f>'PF PL'!$AB116</f>
        <v>5915.52</v>
      </c>
      <c r="J43" s="153">
        <f t="shared" si="12"/>
        <v>0.99999830953153734</v>
      </c>
      <c r="K43" s="154">
        <f>'PF PL'!$AS116</f>
        <v>15803.03</v>
      </c>
      <c r="L43" s="155">
        <f t="shared" si="13"/>
        <v>0.3743275814827916</v>
      </c>
      <c r="M43" s="152">
        <f>'PF PL'!$Q116</f>
        <v>17746.550000000003</v>
      </c>
      <c r="N43" s="157">
        <f t="shared" si="11"/>
        <v>2.1711870991686729E-4</v>
      </c>
      <c r="O43" s="154">
        <f>'PF PL'!$X116</f>
        <v>17746.535409357726</v>
      </c>
      <c r="P43" s="153">
        <f t="shared" si="14"/>
        <v>1.0000008221684933</v>
      </c>
      <c r="Q43" s="284">
        <f>'PF PL'!$R116</f>
        <v>47409.090000000004</v>
      </c>
      <c r="R43" s="155">
        <f t="shared" si="2"/>
        <v>0.3743280033428189</v>
      </c>
      <c r="S43" s="174">
        <v>6686.3587893061722</v>
      </c>
      <c r="T43" s="153">
        <f t="shared" si="15"/>
        <v>2.1711870991686724E-4</v>
      </c>
      <c r="U43" s="285">
        <f>'PF PL'!$AC116</f>
        <v>5915.5118031192414</v>
      </c>
      <c r="V43" s="153">
        <f t="shared" si="9"/>
        <v>1.1303094325296528</v>
      </c>
      <c r="W43" s="161">
        <f>'PF PL'!$AT116</f>
        <v>15803.03</v>
      </c>
      <c r="X43" s="162">
        <f t="shared" si="3"/>
        <v>0.4231061251738541</v>
      </c>
      <c r="Y43" s="212"/>
      <c r="Z43" s="286"/>
      <c r="AA43" s="287"/>
      <c r="AB43" s="287"/>
      <c r="AC43" s="287"/>
      <c r="AD43" s="287"/>
      <c r="AE43" s="287"/>
      <c r="AF43" s="287"/>
      <c r="AG43" s="287"/>
      <c r="AH43" s="287"/>
      <c r="AI43" s="287"/>
      <c r="AJ43" s="287"/>
      <c r="AK43" s="287"/>
      <c r="AL43" s="287"/>
      <c r="AM43" s="221"/>
      <c r="AN43" s="221"/>
      <c r="AO43" s="221"/>
      <c r="AP43" s="222"/>
    </row>
    <row r="44" spans="1:42" ht="24.6" customHeight="1">
      <c r="A44" s="223"/>
      <c r="B44" s="276"/>
      <c r="C44" s="53" t="s">
        <v>65</v>
      </c>
      <c r="D44" s="54"/>
      <c r="E44" s="152">
        <f>('PF PL'!$AA117)</f>
        <v>5762.03</v>
      </c>
      <c r="F44" s="153">
        <f t="shared" si="10"/>
        <v>2.0948329959937664E-4</v>
      </c>
      <c r="G44" s="154">
        <f>'PF PL'!$V117</f>
        <v>11585.029656129551</v>
      </c>
      <c r="H44" s="153">
        <f t="shared" si="5"/>
        <v>0.49736860163766206</v>
      </c>
      <c r="I44" s="154">
        <f>'PF PL'!$AB117</f>
        <v>4750.87</v>
      </c>
      <c r="J44" s="153">
        <f t="shared" si="12"/>
        <v>1.2128368067322406</v>
      </c>
      <c r="K44" s="154">
        <f>'PF PL'!$AS117</f>
        <v>16721.12</v>
      </c>
      <c r="L44" s="155">
        <f t="shared" si="13"/>
        <v>0.3445959361573866</v>
      </c>
      <c r="M44" s="152">
        <f>'PF PL'!$Q117</f>
        <v>15415.55</v>
      </c>
      <c r="N44" s="157">
        <f t="shared" si="11"/>
        <v>1.8860028166933646E-4</v>
      </c>
      <c r="O44" s="154">
        <f>'PF PL'!$X117</f>
        <v>34544.088214547519</v>
      </c>
      <c r="P44" s="153">
        <f t="shared" si="14"/>
        <v>0.446257255489177</v>
      </c>
      <c r="Q44" s="284">
        <f>'PF PL'!$R117</f>
        <v>41070.899999999994</v>
      </c>
      <c r="R44" s="155">
        <f t="shared" si="2"/>
        <v>0.37533996089688809</v>
      </c>
      <c r="S44" s="174">
        <v>5808.1090822998694</v>
      </c>
      <c r="T44" s="153">
        <f t="shared" si="15"/>
        <v>1.8860028166933643E-4</v>
      </c>
      <c r="U44" s="285">
        <f>'PF PL'!$AC117</f>
        <v>11953.499615831783</v>
      </c>
      <c r="V44" s="153">
        <f t="shared" si="9"/>
        <v>0.48589193700289529</v>
      </c>
      <c r="W44" s="161">
        <f>'PF PL'!$AT117</f>
        <v>14674.6</v>
      </c>
      <c r="X44" s="162">
        <f t="shared" si="3"/>
        <v>0.39579334920882814</v>
      </c>
      <c r="Y44" s="212"/>
      <c r="Z44" s="25" t="s">
        <v>66</v>
      </c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3"/>
    </row>
    <row r="45" spans="1:42" ht="24.6" customHeight="1">
      <c r="A45" s="223"/>
      <c r="B45" s="276"/>
      <c r="C45" s="53" t="s">
        <v>67</v>
      </c>
      <c r="D45" s="54"/>
      <c r="E45" s="152">
        <f>('PF PL'!$AA118)</f>
        <v>1.75</v>
      </c>
      <c r="F45" s="153">
        <f t="shared" si="10"/>
        <v>6.3622677129225139E-8</v>
      </c>
      <c r="G45" s="154">
        <f>'PF PL'!$V118</f>
        <v>0</v>
      </c>
      <c r="H45" s="153" t="str">
        <f t="shared" si="5"/>
        <v>-</v>
      </c>
      <c r="I45" s="154">
        <f>'PF PL'!$AB118</f>
        <v>0</v>
      </c>
      <c r="J45" s="153" t="str">
        <f t="shared" si="12"/>
        <v>-</v>
      </c>
      <c r="K45" s="154">
        <f>'PF PL'!$AS118</f>
        <v>163.05000000000001</v>
      </c>
      <c r="L45" s="155">
        <f t="shared" si="13"/>
        <v>1.0732904017172645E-2</v>
      </c>
      <c r="M45" s="152">
        <f>'PF PL'!$Q118</f>
        <v>32.54</v>
      </c>
      <c r="N45" s="157">
        <f t="shared" si="11"/>
        <v>3.9810796017788583E-7</v>
      </c>
      <c r="O45" s="154">
        <f>'PF PL'!$X118</f>
        <v>0</v>
      </c>
      <c r="P45" s="153" t="str">
        <f t="shared" si="14"/>
        <v>-</v>
      </c>
      <c r="Q45" s="284">
        <f>'PF PL'!$R118</f>
        <v>219.66000000000003</v>
      </c>
      <c r="R45" s="155">
        <f t="shared" si="2"/>
        <v>0.14813803150323224</v>
      </c>
      <c r="S45" s="174">
        <v>12.260079564987157</v>
      </c>
      <c r="T45" s="153">
        <f t="shared" si="15"/>
        <v>3.9810796017788583E-7</v>
      </c>
      <c r="U45" s="285">
        <f>'PF PL'!$AC118</f>
        <v>0</v>
      </c>
      <c r="V45" s="153" t="str">
        <f t="shared" si="9"/>
        <v>-</v>
      </c>
      <c r="W45" s="161">
        <f>'PF PL'!$AT118</f>
        <v>0</v>
      </c>
      <c r="X45" s="162" t="str">
        <f t="shared" si="3"/>
        <v>-</v>
      </c>
      <c r="Y45" s="212"/>
      <c r="Z45" s="170" t="s">
        <v>345</v>
      </c>
      <c r="AA45" s="1295" t="s">
        <v>409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28"/>
      <c r="AN45" s="28"/>
      <c r="AO45" s="28"/>
      <c r="AP45" s="31"/>
    </row>
    <row r="46" spans="1:42" ht="24.6" customHeight="1">
      <c r="A46" s="223"/>
      <c r="B46" s="276"/>
      <c r="C46" s="53" t="s">
        <v>68</v>
      </c>
      <c r="D46" s="54"/>
      <c r="E46" s="152">
        <f>('PF PL'!$AA119)</f>
        <v>0</v>
      </c>
      <c r="F46" s="153">
        <f t="shared" si="10"/>
        <v>0</v>
      </c>
      <c r="G46" s="154">
        <f>'PF PL'!$V119</f>
        <v>0</v>
      </c>
      <c r="H46" s="153" t="str">
        <f t="shared" si="5"/>
        <v>-</v>
      </c>
      <c r="I46" s="154">
        <f>'PF PL'!$AB119</f>
        <v>0</v>
      </c>
      <c r="J46" s="153" t="str">
        <f t="shared" si="12"/>
        <v>-</v>
      </c>
      <c r="K46" s="154">
        <f>'PF PL'!$AS119</f>
        <v>0</v>
      </c>
      <c r="L46" s="155" t="str">
        <f t="shared" si="13"/>
        <v>-</v>
      </c>
      <c r="M46" s="152">
        <f>'PF PL'!$Q119</f>
        <v>0</v>
      </c>
      <c r="N46" s="157">
        <f t="shared" si="11"/>
        <v>0</v>
      </c>
      <c r="O46" s="154">
        <f>'PF PL'!$X119</f>
        <v>0</v>
      </c>
      <c r="P46" s="153" t="str">
        <f t="shared" si="14"/>
        <v>-</v>
      </c>
      <c r="Q46" s="284">
        <f>'PF PL'!$R119</f>
        <v>0</v>
      </c>
      <c r="R46" s="155" t="str">
        <f t="shared" si="2"/>
        <v>-</v>
      </c>
      <c r="S46" s="174">
        <v>0</v>
      </c>
      <c r="T46" s="153">
        <f t="shared" si="15"/>
        <v>0</v>
      </c>
      <c r="U46" s="285">
        <f>'PF PL'!$AC119</f>
        <v>0</v>
      </c>
      <c r="V46" s="153" t="str">
        <f t="shared" si="9"/>
        <v>-</v>
      </c>
      <c r="W46" s="161">
        <f>'PF PL'!$AT119</f>
        <v>0</v>
      </c>
      <c r="X46" s="162" t="str">
        <f t="shared" si="3"/>
        <v>-</v>
      </c>
      <c r="Y46" s="212"/>
      <c r="Z46" s="275"/>
      <c r="AA46" s="311" t="s">
        <v>410</v>
      </c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1296"/>
    </row>
    <row r="47" spans="1:42" ht="24.6" customHeight="1">
      <c r="A47" s="223"/>
      <c r="B47" s="276"/>
      <c r="C47" s="53" t="s">
        <v>69</v>
      </c>
      <c r="D47" s="54"/>
      <c r="E47" s="152">
        <f>('PF PL'!$AA120)</f>
        <v>0</v>
      </c>
      <c r="F47" s="153">
        <f t="shared" si="10"/>
        <v>0</v>
      </c>
      <c r="G47" s="154">
        <f>'PF PL'!$V120</f>
        <v>0</v>
      </c>
      <c r="H47" s="153" t="str">
        <f t="shared" si="5"/>
        <v>-</v>
      </c>
      <c r="I47" s="154">
        <f>'PF PL'!$AB120</f>
        <v>0</v>
      </c>
      <c r="J47" s="153" t="str">
        <f t="shared" si="12"/>
        <v>-</v>
      </c>
      <c r="K47" s="154">
        <f>'PF PL'!$AS120</f>
        <v>4155.9480000000003</v>
      </c>
      <c r="L47" s="155">
        <f t="shared" si="13"/>
        <v>0</v>
      </c>
      <c r="M47" s="152">
        <f>'PF PL'!$Q120</f>
        <v>0</v>
      </c>
      <c r="N47" s="157">
        <f t="shared" si="11"/>
        <v>0</v>
      </c>
      <c r="O47" s="154">
        <f>'PF PL'!$X120</f>
        <v>0</v>
      </c>
      <c r="P47" s="153" t="str">
        <f t="shared" si="14"/>
        <v>-</v>
      </c>
      <c r="Q47" s="284">
        <f>'PF PL'!$R120</f>
        <v>12589.583999999999</v>
      </c>
      <c r="R47" s="155">
        <f t="shared" si="2"/>
        <v>0</v>
      </c>
      <c r="S47" s="174">
        <v>0</v>
      </c>
      <c r="T47" s="153">
        <f t="shared" si="15"/>
        <v>0</v>
      </c>
      <c r="U47" s="285">
        <f>'PF PL'!$AC120</f>
        <v>0</v>
      </c>
      <c r="V47" s="153" t="str">
        <f t="shared" si="9"/>
        <v>-</v>
      </c>
      <c r="W47" s="161">
        <f>'PF PL'!$AT120</f>
        <v>4122.6220000000003</v>
      </c>
      <c r="X47" s="162">
        <f t="shared" si="3"/>
        <v>0</v>
      </c>
      <c r="Y47" s="212"/>
      <c r="Z47" s="310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3"/>
      <c r="AN47" s="53"/>
      <c r="AO47" s="53"/>
      <c r="AP47" s="54"/>
    </row>
    <row r="48" spans="1:42" ht="24.6" customHeight="1">
      <c r="A48" s="223"/>
      <c r="B48" s="272" t="s">
        <v>70</v>
      </c>
      <c r="C48" s="288"/>
      <c r="D48" s="226"/>
      <c r="E48" s="289">
        <f>SUM(E43:E47)</f>
        <v>11679.29</v>
      </c>
      <c r="F48" s="290">
        <f t="shared" si="10"/>
        <v>4.2461011243919312E-4</v>
      </c>
      <c r="G48" s="84">
        <f>SUM(G43:G47)</f>
        <v>17500.541459248794</v>
      </c>
      <c r="H48" s="290">
        <f t="shared" si="5"/>
        <v>0.66736735130144542</v>
      </c>
      <c r="I48" s="84">
        <f>SUM(I43:I47)</f>
        <v>10666.39</v>
      </c>
      <c r="J48" s="290">
        <f t="shared" si="12"/>
        <v>1.0949618380726751</v>
      </c>
      <c r="K48" s="84">
        <f>SUM(K43:K47)</f>
        <v>36843.148000000001</v>
      </c>
      <c r="L48" s="291">
        <f t="shared" si="13"/>
        <v>0.31700032798500283</v>
      </c>
      <c r="M48" s="289">
        <f>SUM(M43:M47)</f>
        <v>33194.640000000007</v>
      </c>
      <c r="N48" s="292">
        <f t="shared" si="11"/>
        <v>4.0611709954638166E-4</v>
      </c>
      <c r="O48" s="84">
        <f>SUM(O43:O47)</f>
        <v>52290.623623905245</v>
      </c>
      <c r="P48" s="290">
        <f t="shared" si="14"/>
        <v>0.63481055874852299</v>
      </c>
      <c r="Q48" s="293">
        <f>SUM(Q43:Q47)</f>
        <v>101289.234</v>
      </c>
      <c r="R48" s="291">
        <f t="shared" si="2"/>
        <v>0.32772130550419609</v>
      </c>
      <c r="S48" s="294">
        <f>SUM(S43:S47)</f>
        <v>12506.727951171028</v>
      </c>
      <c r="T48" s="290">
        <f t="shared" si="15"/>
        <v>4.0611709954638156E-4</v>
      </c>
      <c r="U48" s="295">
        <f>SUM(U43:U47)</f>
        <v>17869.011418951024</v>
      </c>
      <c r="V48" s="290">
        <f t="shared" si="9"/>
        <v>0.69991157641250301</v>
      </c>
      <c r="W48" s="296">
        <f>SUM(W43:W47)</f>
        <v>34600.252</v>
      </c>
      <c r="X48" s="297">
        <f t="shared" si="3"/>
        <v>0.36146349313210285</v>
      </c>
      <c r="Y48" s="212"/>
      <c r="Z48" s="180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3"/>
      <c r="AN48" s="53"/>
      <c r="AO48" s="53"/>
      <c r="AP48" s="54"/>
    </row>
    <row r="49" spans="1:46" ht="24.6" customHeight="1">
      <c r="A49" s="223"/>
      <c r="B49" s="274"/>
      <c r="C49" s="298" t="s">
        <v>71</v>
      </c>
      <c r="D49" s="299"/>
      <c r="E49" s="300">
        <f>('PF PL'!$AA124)</f>
        <v>21.23</v>
      </c>
      <c r="F49" s="301">
        <f t="shared" si="10"/>
        <v>7.7183396311625699E-7</v>
      </c>
      <c r="G49" s="302">
        <f>'PF PL'!$V124</f>
        <v>2132</v>
      </c>
      <c r="H49" s="301">
        <f t="shared" si="5"/>
        <v>9.9577861163227012E-3</v>
      </c>
      <c r="I49" s="302">
        <f>'PF PL'!$AB124</f>
        <v>-91.99</v>
      </c>
      <c r="J49" s="301">
        <f t="shared" si="12"/>
        <v>-0.23078595499510818</v>
      </c>
      <c r="K49" s="302">
        <f>'PF PL'!$AS124</f>
        <v>520.53</v>
      </c>
      <c r="L49" s="303">
        <f t="shared" si="13"/>
        <v>4.0785353389814233E-2</v>
      </c>
      <c r="M49" s="300">
        <f>'PF PL'!$Q124</f>
        <v>-199.53</v>
      </c>
      <c r="N49" s="304">
        <f t="shared" si="11"/>
        <v>-2.4411334140840063E-6</v>
      </c>
      <c r="O49" s="302">
        <f>'PF PL'!$X124</f>
        <v>6715.9999999999991</v>
      </c>
      <c r="P49" s="301">
        <f t="shared" si="14"/>
        <v>-2.9709648600357359E-2</v>
      </c>
      <c r="Q49" s="305">
        <f>'PF PL'!$R124</f>
        <v>3129.63</v>
      </c>
      <c r="R49" s="303">
        <f t="shared" si="2"/>
        <v>-6.375514038400705E-2</v>
      </c>
      <c r="S49" s="306">
        <v>-75.176818549535568</v>
      </c>
      <c r="T49" s="301">
        <f t="shared" si="15"/>
        <v>-2.4411334140840063E-6</v>
      </c>
      <c r="U49" s="307">
        <f>'PF PL'!$AC124</f>
        <v>2132</v>
      </c>
      <c r="V49" s="301">
        <f t="shared" si="9"/>
        <v>-3.5261171927549517E-2</v>
      </c>
      <c r="W49" s="308">
        <f>'PF PL'!$AT124</f>
        <v>734.47199999999998</v>
      </c>
      <c r="X49" s="309">
        <f t="shared" si="3"/>
        <v>-0.10235491420984812</v>
      </c>
      <c r="Y49" s="212"/>
      <c r="Z49" s="286"/>
      <c r="AA49" s="221"/>
      <c r="AB49" s="221"/>
      <c r="AC49" s="221"/>
      <c r="AD49" s="221"/>
      <c r="AE49" s="221"/>
      <c r="AF49" s="221"/>
      <c r="AG49" s="221"/>
      <c r="AH49" s="221"/>
      <c r="AI49" s="221"/>
      <c r="AJ49" s="221"/>
      <c r="AK49" s="221"/>
      <c r="AL49" s="221"/>
      <c r="AM49" s="221"/>
      <c r="AN49" s="221"/>
      <c r="AO49" s="221"/>
      <c r="AP49" s="222"/>
    </row>
    <row r="50" spans="1:46" ht="24.6" customHeight="1">
      <c r="A50" s="223"/>
      <c r="B50" s="276"/>
      <c r="C50" s="53" t="s">
        <v>72</v>
      </c>
      <c r="D50" s="54"/>
      <c r="E50" s="152">
        <f>('PF PL'!$AA125)</f>
        <v>120</v>
      </c>
      <c r="F50" s="153">
        <f t="shared" si="10"/>
        <v>4.3626978602897243E-6</v>
      </c>
      <c r="G50" s="154">
        <f>'PF PL'!$V125</f>
        <v>40.677106112046751</v>
      </c>
      <c r="H50" s="153">
        <f t="shared" si="5"/>
        <v>2.9500623684845007</v>
      </c>
      <c r="I50" s="154">
        <f>'PF PL'!$AB125</f>
        <v>0</v>
      </c>
      <c r="J50" s="153" t="str">
        <f t="shared" si="12"/>
        <v>-</v>
      </c>
      <c r="K50" s="154">
        <f>'PF PL'!$AS125</f>
        <v>0</v>
      </c>
      <c r="L50" s="155" t="str">
        <f t="shared" si="13"/>
        <v>-</v>
      </c>
      <c r="M50" s="152">
        <f>'PF PL'!$Q125</f>
        <v>120</v>
      </c>
      <c r="N50" s="157">
        <f t="shared" si="11"/>
        <v>1.4681301543130393E-6</v>
      </c>
      <c r="O50" s="154">
        <f>'PF PL'!$X125</f>
        <v>117.51163987924618</v>
      </c>
      <c r="P50" s="153">
        <f t="shared" si="14"/>
        <v>1.0211754352446347</v>
      </c>
      <c r="Q50" s="284">
        <f>'PF PL'!$R125</f>
        <v>0</v>
      </c>
      <c r="R50" s="155" t="str">
        <f t="shared" si="2"/>
        <v>-</v>
      </c>
      <c r="S50" s="174">
        <v>45.212340129024547</v>
      </c>
      <c r="T50" s="153">
        <f t="shared" si="15"/>
        <v>1.4681301543130393E-6</v>
      </c>
      <c r="U50" s="285">
        <f>'PF PL'!$AC125</f>
        <v>37.681505274337887</v>
      </c>
      <c r="V50" s="153">
        <f t="shared" si="9"/>
        <v>1.1998549367881903</v>
      </c>
      <c r="W50" s="161">
        <f>'PF PL'!$AT125</f>
        <v>52</v>
      </c>
      <c r="X50" s="162">
        <f t="shared" si="3"/>
        <v>0.86946807940431825</v>
      </c>
      <c r="Y50" s="212"/>
      <c r="Z50" s="25" t="s">
        <v>73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1"/>
      <c r="AN50" s="1"/>
      <c r="AO50" s="1"/>
    </row>
    <row r="51" spans="1:46" ht="24.6" customHeight="1">
      <c r="A51" s="223"/>
      <c r="B51" s="276"/>
      <c r="C51" s="280" t="s">
        <v>74</v>
      </c>
      <c r="D51" s="215"/>
      <c r="E51" s="186">
        <f>('PF PL'!$AA126)</f>
        <v>360.51</v>
      </c>
      <c r="F51" s="187">
        <f t="shared" si="10"/>
        <v>1.3106635046775402E-5</v>
      </c>
      <c r="G51" s="188">
        <f>'PF PL'!$V126</f>
        <v>1362.9463754978754</v>
      </c>
      <c r="H51" s="187">
        <f t="shared" si="5"/>
        <v>0.26450783866555871</v>
      </c>
      <c r="I51" s="188">
        <f>'PF PL'!$AB126</f>
        <v>622.33999999999992</v>
      </c>
      <c r="J51" s="187">
        <f t="shared" si="12"/>
        <v>0.5792814217308867</v>
      </c>
      <c r="K51" s="188">
        <f>'PF PL'!$AS126</f>
        <v>529.63</v>
      </c>
      <c r="L51" s="189">
        <f t="shared" si="13"/>
        <v>0.68068274078130009</v>
      </c>
      <c r="M51" s="186">
        <f>'PF PL'!$Q126</f>
        <v>1293.8</v>
      </c>
      <c r="N51" s="191">
        <f t="shared" si="11"/>
        <v>1.5828889947085086E-5</v>
      </c>
      <c r="O51" s="188">
        <f>'PF PL'!$X126</f>
        <v>4097.2198639429253</v>
      </c>
      <c r="P51" s="187">
        <f t="shared" si="14"/>
        <v>0.31577509700807765</v>
      </c>
      <c r="Q51" s="281">
        <f>'PF PL'!$R126</f>
        <v>2112.0300000000002</v>
      </c>
      <c r="R51" s="189">
        <f t="shared" si="2"/>
        <v>0.61258599546407955</v>
      </c>
      <c r="S51" s="282">
        <v>487.46438049109963</v>
      </c>
      <c r="T51" s="187">
        <f t="shared" si="15"/>
        <v>1.5828889947085086E-5</v>
      </c>
      <c r="U51" s="283">
        <f>'PF PL'!$AC126</f>
        <v>1362.9463754978754</v>
      </c>
      <c r="V51" s="187">
        <f t="shared" si="9"/>
        <v>0.35765484926949681</v>
      </c>
      <c r="W51" s="195">
        <f>'PF PL'!$AT126</f>
        <v>529.63</v>
      </c>
      <c r="X51" s="196">
        <f t="shared" si="3"/>
        <v>0.92038664820931526</v>
      </c>
      <c r="Y51" s="212"/>
      <c r="Z51" s="170" t="s">
        <v>345</v>
      </c>
      <c r="AA51" s="1295" t="s">
        <v>411</v>
      </c>
      <c r="AB51" s="252"/>
      <c r="AC51" s="252"/>
      <c r="AD51" s="252"/>
      <c r="AE51" s="252"/>
      <c r="AF51" s="252"/>
      <c r="AG51" s="252"/>
      <c r="AH51" s="252"/>
      <c r="AI51" s="252"/>
      <c r="AJ51" s="252"/>
      <c r="AK51" s="252"/>
      <c r="AL51" s="252"/>
      <c r="AM51" s="252"/>
      <c r="AN51" s="252"/>
      <c r="AO51" s="252"/>
      <c r="AP51" s="1293"/>
    </row>
    <row r="52" spans="1:46" ht="24.6" customHeight="1">
      <c r="A52" s="223"/>
      <c r="B52" s="272" t="s">
        <v>75</v>
      </c>
      <c r="C52" s="288"/>
      <c r="D52" s="226"/>
      <c r="E52" s="289">
        <f>SUM(E49:E51)</f>
        <v>501.74</v>
      </c>
      <c r="F52" s="290">
        <f t="shared" si="10"/>
        <v>1.8241166870181383E-5</v>
      </c>
      <c r="G52" s="84">
        <f>SUM(G49:G51)</f>
        <v>3535.6234816099222</v>
      </c>
      <c r="H52" s="290">
        <f>IFERROR(+E52/G52,"-")</f>
        <v>0.14190990715208626</v>
      </c>
      <c r="I52" s="84">
        <f>SUM(I49:I51)</f>
        <v>530.34999999999991</v>
      </c>
      <c r="J52" s="290">
        <f t="shared" si="12"/>
        <v>0.94605449231639505</v>
      </c>
      <c r="K52" s="84">
        <f>SUM(K49:K51)</f>
        <v>1050.1599999999999</v>
      </c>
      <c r="L52" s="291">
        <f t="shared" si="13"/>
        <v>0.47777481526624521</v>
      </c>
      <c r="M52" s="289">
        <f>SUM(M49:M51)</f>
        <v>1214.27</v>
      </c>
      <c r="N52" s="292">
        <f t="shared" si="11"/>
        <v>1.4855886687314119E-5</v>
      </c>
      <c r="O52" s="84">
        <f>SUM(O49:O51)</f>
        <v>10930.731503822171</v>
      </c>
      <c r="P52" s="290">
        <f t="shared" si="14"/>
        <v>0.11108771627730529</v>
      </c>
      <c r="Q52" s="293">
        <f>SUM(Q49:Q51)</f>
        <v>5241.66</v>
      </c>
      <c r="R52" s="291">
        <f t="shared" si="2"/>
        <v>0.23165752834025863</v>
      </c>
      <c r="S52" s="294">
        <f>SUM(S49:S51)</f>
        <v>457.49990207058863</v>
      </c>
      <c r="T52" s="290">
        <f t="shared" si="15"/>
        <v>1.4855886687314119E-5</v>
      </c>
      <c r="U52" s="295">
        <f>SUM(U49:U51)</f>
        <v>3532.6278807722128</v>
      </c>
      <c r="V52" s="290">
        <f t="shared" si="9"/>
        <v>0.1295069612513452</v>
      </c>
      <c r="W52" s="296">
        <f>SUM(W49:W51)</f>
        <v>1316.1019999999999</v>
      </c>
      <c r="X52" s="297">
        <f t="shared" si="3"/>
        <v>0.34761735949841932</v>
      </c>
      <c r="Y52" s="212"/>
      <c r="Z52" s="275"/>
      <c r="AA52" s="311" t="s">
        <v>412</v>
      </c>
      <c r="AB52" s="311"/>
      <c r="AC52" s="311"/>
      <c r="AD52" s="311"/>
      <c r="AE52" s="311"/>
      <c r="AF52" s="311"/>
      <c r="AG52" s="311"/>
      <c r="AH52" s="311"/>
      <c r="AI52" s="311"/>
      <c r="AJ52" s="311"/>
      <c r="AK52" s="311"/>
      <c r="AL52" s="311"/>
      <c r="AM52" s="311"/>
      <c r="AN52" s="311"/>
      <c r="AO52" s="311"/>
      <c r="AP52" s="312"/>
    </row>
    <row r="53" spans="1:46" ht="24.6" customHeight="1">
      <c r="A53" s="223"/>
      <c r="B53" s="274"/>
      <c r="C53" s="313" t="s">
        <v>76</v>
      </c>
      <c r="D53" s="299"/>
      <c r="E53" s="300">
        <f>('PF PL'!$AA129)</f>
        <v>4825619.4569568327</v>
      </c>
      <c r="F53" s="301">
        <f t="shared" si="10"/>
        <v>0.17543933066198361</v>
      </c>
      <c r="G53" s="302">
        <f>'PF PL'!$V129</f>
        <v>5152240.2557125222</v>
      </c>
      <c r="H53" s="301">
        <f t="shared" si="5"/>
        <v>0.93660606211180653</v>
      </c>
      <c r="I53" s="302">
        <f>'PF PL'!$AB129</f>
        <v>4693231.3793294532</v>
      </c>
      <c r="J53" s="301">
        <f t="shared" si="12"/>
        <v>1.0282082997677167</v>
      </c>
      <c r="K53" s="302">
        <f>'PF PL'!$AS129</f>
        <v>3284201.4269364416</v>
      </c>
      <c r="L53" s="303">
        <f t="shared" si="13"/>
        <v>1.4693433287550368</v>
      </c>
      <c r="M53" s="300">
        <f>'PF PL'!$Q129</f>
        <v>14244744.413807131</v>
      </c>
      <c r="N53" s="304">
        <f t="shared" si="11"/>
        <v>0.17427615678660391</v>
      </c>
      <c r="O53" s="302">
        <f>'PF PL'!$X129</f>
        <v>15075355.486992862</v>
      </c>
      <c r="P53" s="301">
        <f t="shared" si="14"/>
        <v>0.94490272060898406</v>
      </c>
      <c r="Q53" s="305">
        <f>'PF PL'!$R129</f>
        <v>9439616.9032751434</v>
      </c>
      <c r="R53" s="303">
        <f t="shared" si="2"/>
        <v>1.5090384026988228</v>
      </c>
      <c r="S53" s="306">
        <v>5366985.2457339205</v>
      </c>
      <c r="T53" s="301">
        <f t="shared" si="15"/>
        <v>0.17427615678660391</v>
      </c>
      <c r="U53" s="307">
        <v>5053916.1200193344</v>
      </c>
      <c r="V53" s="301">
        <f t="shared" si="9"/>
        <v>1.0619458491751519</v>
      </c>
      <c r="W53" s="308">
        <f>'PF PL'!$AT129</f>
        <v>3294970.0334957181</v>
      </c>
      <c r="X53" s="309">
        <f t="shared" si="3"/>
        <v>1.6288418987652973</v>
      </c>
      <c r="Y53" s="212"/>
      <c r="Z53" s="314"/>
      <c r="AA53" s="311" t="s">
        <v>414</v>
      </c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3"/>
      <c r="AN53" s="53"/>
      <c r="AO53" s="53"/>
      <c r="AP53" s="54"/>
    </row>
    <row r="54" spans="1:46" ht="24.6" customHeight="1">
      <c r="A54" s="223"/>
      <c r="B54" s="276"/>
      <c r="C54" s="151" t="s">
        <v>77</v>
      </c>
      <c r="D54" s="54"/>
      <c r="E54" s="152">
        <f>('PF PL'!$AA130)</f>
        <v>279825.0790065772</v>
      </c>
      <c r="F54" s="153">
        <f t="shared" si="10"/>
        <v>1.0173268945311644E-2</v>
      </c>
      <c r="G54" s="154">
        <f>'PF PL'!$V130</f>
        <v>220204.23618788106</v>
      </c>
      <c r="H54" s="153">
        <f t="shared" si="5"/>
        <v>1.2707524789297282</v>
      </c>
      <c r="I54" s="154">
        <f>'PF PL'!$AB130</f>
        <v>199966.44782678437</v>
      </c>
      <c r="J54" s="153">
        <f t="shared" si="12"/>
        <v>1.3993601529040924</v>
      </c>
      <c r="K54" s="154">
        <f>'PF PL'!$AS130</f>
        <v>311081.51255608915</v>
      </c>
      <c r="L54" s="155">
        <f t="shared" si="13"/>
        <v>0.89952333299177878</v>
      </c>
      <c r="M54" s="152">
        <f>'PF PL'!$Q130</f>
        <v>713895.32931302651</v>
      </c>
      <c r="N54" s="157">
        <f t="shared" si="11"/>
        <v>8.734093833230764E-3</v>
      </c>
      <c r="O54" s="154">
        <f>'PF PL'!$X130</f>
        <v>653509.34610596963</v>
      </c>
      <c r="P54" s="153">
        <f t="shared" si="14"/>
        <v>1.0924026313730255</v>
      </c>
      <c r="Q54" s="284">
        <f>'PF PL'!$R130</f>
        <v>909666.03338748403</v>
      </c>
      <c r="R54" s="155">
        <f t="shared" si="2"/>
        <v>0.78478837629516451</v>
      </c>
      <c r="S54" s="174">
        <v>268973.98704518785</v>
      </c>
      <c r="T54" s="153">
        <f>IFERROR(+S54/S$23,"-")</f>
        <v>8.734093833230764E-3</v>
      </c>
      <c r="U54" s="285">
        <v>213100.87373020747</v>
      </c>
      <c r="V54" s="153">
        <f t="shared" si="9"/>
        <v>1.2621909161466767</v>
      </c>
      <c r="W54" s="161">
        <f>'PF PL'!$AT130</f>
        <v>305986.66511546582</v>
      </c>
      <c r="X54" s="162">
        <f t="shared" si="3"/>
        <v>0.87903826444099775</v>
      </c>
      <c r="Y54" s="212"/>
      <c r="Z54" s="286"/>
      <c r="AA54" s="1297" t="s">
        <v>413</v>
      </c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2"/>
    </row>
    <row r="55" spans="1:46" ht="24.6" customHeight="1">
      <c r="A55" s="223"/>
      <c r="B55" s="276"/>
      <c r="C55" s="183" t="s">
        <v>78</v>
      </c>
      <c r="D55" s="215"/>
      <c r="E55" s="186">
        <f>('PF PL'!$AA131)</f>
        <v>1448055.1111162668</v>
      </c>
      <c r="F55" s="187">
        <f t="shared" si="10"/>
        <v>5.2645224457071128E-2</v>
      </c>
      <c r="G55" s="188">
        <f>'PF PL'!$V131</f>
        <v>1256589.6318759767</v>
      </c>
      <c r="H55" s="187">
        <f t="shared" si="5"/>
        <v>1.1523691381684005</v>
      </c>
      <c r="I55" s="188">
        <f>'PF PL'!$AB131</f>
        <v>1034798.0168730099</v>
      </c>
      <c r="J55" s="187">
        <f t="shared" si="12"/>
        <v>1.3993601529040927</v>
      </c>
      <c r="K55" s="188">
        <f>'PF PL'!$AS131</f>
        <v>1466158.7879842899</v>
      </c>
      <c r="L55" s="189">
        <f t="shared" si="13"/>
        <v>0.98765230818354099</v>
      </c>
      <c r="M55" s="186">
        <f>'PF PL'!$Q131</f>
        <v>3694307.1153013417</v>
      </c>
      <c r="N55" s="191">
        <f t="shared" si="11"/>
        <v>4.5197697293892655E-2</v>
      </c>
      <c r="O55" s="188">
        <f>'PF PL'!$X131</f>
        <v>3729233.7462125761</v>
      </c>
      <c r="P55" s="187">
        <f t="shared" si="14"/>
        <v>0.99063436799940308</v>
      </c>
      <c r="Q55" s="281">
        <f>'PF PL'!$R131</f>
        <v>4287348.4766838942</v>
      </c>
      <c r="R55" s="189">
        <f t="shared" si="2"/>
        <v>0.86167642667543365</v>
      </c>
      <c r="S55" s="282">
        <v>1391902.2486506647</v>
      </c>
      <c r="T55" s="187">
        <f t="shared" si="15"/>
        <v>4.5197697293892648E-2</v>
      </c>
      <c r="U55" s="283">
        <v>1216054.4824606227</v>
      </c>
      <c r="V55" s="187">
        <f t="shared" si="9"/>
        <v>1.1446051708425293</v>
      </c>
      <c r="W55" s="195">
        <f>'PF PL'!$AT131</f>
        <v>1442146.2541402467</v>
      </c>
      <c r="X55" s="196">
        <f t="shared" si="3"/>
        <v>0.9651602565652847</v>
      </c>
      <c r="Y55" s="212"/>
      <c r="Z55" s="25" t="s">
        <v>79</v>
      </c>
      <c r="AA55" s="25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1"/>
      <c r="AP55" s="1"/>
    </row>
    <row r="56" spans="1:46" ht="24.6" customHeight="1">
      <c r="A56" s="223"/>
      <c r="B56" s="272" t="s">
        <v>80</v>
      </c>
      <c r="C56" s="280"/>
      <c r="D56" s="215"/>
      <c r="E56" s="186">
        <f>SUM(E53:E55)</f>
        <v>6553499.6470796764</v>
      </c>
      <c r="F56" s="187">
        <f t="shared" si="10"/>
        <v>0.23825782406436638</v>
      </c>
      <c r="G56" s="188">
        <f>SUM(G53:G55)</f>
        <v>6629034.12377638</v>
      </c>
      <c r="H56" s="187">
        <f t="shared" si="5"/>
        <v>0.98860550793881363</v>
      </c>
      <c r="I56" s="188">
        <f>SUM(I53:I55)</f>
        <v>5927995.8440292468</v>
      </c>
      <c r="J56" s="187">
        <f>IFERROR(E56/I56,"-")</f>
        <v>1.1055169098474393</v>
      </c>
      <c r="K56" s="188">
        <f>SUM(K53:K55)</f>
        <v>5061441.7274768203</v>
      </c>
      <c r="L56" s="189">
        <f>IFERROR(E56/K56,"-")</f>
        <v>1.2947891134462715</v>
      </c>
      <c r="M56" s="186">
        <f>SUM(M53:M55)</f>
        <v>18652946.858421501</v>
      </c>
      <c r="N56" s="191">
        <f t="shared" si="11"/>
        <v>0.22820794791372734</v>
      </c>
      <c r="O56" s="188">
        <f>SUM(O53:O55)</f>
        <v>19458098.579311408</v>
      </c>
      <c r="P56" s="187">
        <f>IFERROR(+M56/O56,"-")</f>
        <v>0.95862125389034802</v>
      </c>
      <c r="Q56" s="281">
        <f>SUM(Q53:Q55)</f>
        <v>14636631.413346522</v>
      </c>
      <c r="R56" s="189">
        <f t="shared" si="2"/>
        <v>1.2744016250496457</v>
      </c>
      <c r="S56" s="282">
        <f>SUM(S53:S55)</f>
        <v>7027861.4814297725</v>
      </c>
      <c r="T56" s="187">
        <f t="shared" si="15"/>
        <v>0.22820794791372731</v>
      </c>
      <c r="U56" s="283">
        <f>SUM(U53:U55)</f>
        <v>6483071.4762101648</v>
      </c>
      <c r="V56" s="187">
        <f t="shared" si="9"/>
        <v>1.08403270073741</v>
      </c>
      <c r="W56" s="195">
        <f>SUM(W53:W55)</f>
        <v>5043102.9527514307</v>
      </c>
      <c r="X56" s="196">
        <f t="shared" si="3"/>
        <v>1.393558994784251</v>
      </c>
      <c r="Y56" s="212"/>
      <c r="Z56" s="1336" t="s">
        <v>418</v>
      </c>
      <c r="AA56" s="1337"/>
      <c r="AB56" s="1337"/>
      <c r="AC56" s="1337"/>
      <c r="AD56" s="1337"/>
      <c r="AE56" s="1337"/>
      <c r="AF56" s="1337"/>
      <c r="AG56" s="1337"/>
      <c r="AH56" s="1337"/>
      <c r="AI56" s="1337"/>
      <c r="AJ56" s="1337"/>
      <c r="AK56" s="1337"/>
      <c r="AL56" s="1337"/>
      <c r="AM56" s="1337"/>
      <c r="AN56" s="1337"/>
      <c r="AO56" s="1337"/>
      <c r="AP56" s="1338"/>
    </row>
    <row r="57" spans="1:46" ht="24.6" customHeight="1">
      <c r="A57" s="198" t="s">
        <v>81</v>
      </c>
      <c r="B57" s="199"/>
      <c r="C57" s="199"/>
      <c r="D57" s="200"/>
      <c r="E57" s="93">
        <f>+E25+E30+E42+E48+E52+E56+E24</f>
        <v>17588187.685023651</v>
      </c>
      <c r="F57" s="96">
        <f t="shared" si="10"/>
        <v>0.63943290649855622</v>
      </c>
      <c r="G57" s="95">
        <f>+G25+G30+G42+G48+G52+G56+G24</f>
        <v>15278313.764003064</v>
      </c>
      <c r="H57" s="96">
        <f t="shared" si="5"/>
        <v>1.1511864435238157</v>
      </c>
      <c r="I57" s="95">
        <f>+I25+I30+I42+I48+I52+I56+I24</f>
        <v>14974381.765979216</v>
      </c>
      <c r="J57" s="96">
        <f>IFERROR(E57/I57,"-")</f>
        <v>1.1745518419319871</v>
      </c>
      <c r="K57" s="95">
        <f>+K25+K30+K42+K48+K52+K56+K24</f>
        <v>11454935.609197715</v>
      </c>
      <c r="L57" s="97">
        <f>IFERROR(E57/K57,"-")</f>
        <v>1.5354244043852376</v>
      </c>
      <c r="M57" s="93">
        <f>+M25+M30+M42+M48+M52+M56+M24</f>
        <v>47338358.382513583</v>
      </c>
      <c r="N57" s="315">
        <f t="shared" si="11"/>
        <v>0.57915726164204695</v>
      </c>
      <c r="O57" s="95">
        <f>+O25+O30+O42+O48+O52+O56+O24</f>
        <v>45309156.414288685</v>
      </c>
      <c r="P57" s="96">
        <f>IFERROR(+M57/O57,"-")</f>
        <v>1.0447856929771697</v>
      </c>
      <c r="Q57" s="316">
        <f>+Q25+Q30+Q42+Q48+Q52+Q56+Q24</f>
        <v>32346414.145585828</v>
      </c>
      <c r="R57" s="97">
        <f t="shared" si="2"/>
        <v>1.4634808720821884</v>
      </c>
      <c r="S57" s="99">
        <f>+S25+S30+S42+S48+S52+S56+S24</f>
        <v>17835649.669498868</v>
      </c>
      <c r="T57" s="96">
        <f t="shared" si="15"/>
        <v>0.57915726164204684</v>
      </c>
      <c r="U57" s="317">
        <f>+U25+U30+U42+U48+U52+U56+U24</f>
        <v>15527473.655519281</v>
      </c>
      <c r="V57" s="96">
        <f t="shared" si="9"/>
        <v>1.1486510983812965</v>
      </c>
      <c r="W57" s="101">
        <f>+W25+W30+W42+W48+W52+W56+W24</f>
        <v>12198877.787232144</v>
      </c>
      <c r="X57" s="102">
        <f t="shared" si="3"/>
        <v>1.4620729857763151</v>
      </c>
      <c r="Y57" s="216"/>
      <c r="Z57" s="1352" t="s">
        <v>417</v>
      </c>
      <c r="AA57" s="1353"/>
      <c r="AB57" s="1353"/>
      <c r="AC57" s="1353"/>
      <c r="AD57" s="1353"/>
      <c r="AE57" s="1353"/>
      <c r="AF57" s="1353"/>
      <c r="AG57" s="1353"/>
      <c r="AH57" s="1353"/>
      <c r="AI57" s="1353"/>
      <c r="AJ57" s="1353"/>
      <c r="AK57" s="1353"/>
      <c r="AL57" s="1353"/>
      <c r="AM57" s="1353"/>
      <c r="AN57" s="1353"/>
      <c r="AO57" s="1353"/>
      <c r="AP57" s="1354"/>
    </row>
    <row r="58" spans="1:46" s="1" customFormat="1" ht="24.6" customHeight="1" thickBot="1">
      <c r="A58" s="318" t="s">
        <v>82</v>
      </c>
      <c r="B58" s="319"/>
      <c r="C58" s="319"/>
      <c r="D58" s="320"/>
      <c r="E58" s="321">
        <f>+E23-E57</f>
        <v>9917728.1136080883</v>
      </c>
      <c r="F58" s="322">
        <f t="shared" si="10"/>
        <v>0.36056709350144373</v>
      </c>
      <c r="G58" s="323">
        <f>+G23-G57</f>
        <v>14171964.335848518</v>
      </c>
      <c r="H58" s="324">
        <f t="shared" si="5"/>
        <v>0.69981322832719961</v>
      </c>
      <c r="I58" s="323">
        <f>+I23-I57</f>
        <v>11285451.886057165</v>
      </c>
      <c r="J58" s="324">
        <f>IFERROR(E58/I58,"-")</f>
        <v>0.87880646816288699</v>
      </c>
      <c r="K58" s="323">
        <f>+K23-K57</f>
        <v>9453426.4399200659</v>
      </c>
      <c r="L58" s="325">
        <f>IFERROR(E58/K58,"-")</f>
        <v>1.0491146439482897</v>
      </c>
      <c r="M58" s="326">
        <f>+M23-M57</f>
        <v>34398263.978567094</v>
      </c>
      <c r="N58" s="327">
        <f t="shared" si="11"/>
        <v>0.42084273835795311</v>
      </c>
      <c r="O58" s="328">
        <f>+O23-O57</f>
        <v>41096200.768897519</v>
      </c>
      <c r="P58" s="329">
        <f>IFERROR(+M58/O58,"-")</f>
        <v>0.83701810228162099</v>
      </c>
      <c r="Q58" s="330">
        <f>+Q23-Q57</f>
        <v>30161059.444781199</v>
      </c>
      <c r="R58" s="331">
        <f t="shared" si="2"/>
        <v>1.1404859315881579</v>
      </c>
      <c r="S58" s="332">
        <f>+S23-S57</f>
        <v>12960216.757057909</v>
      </c>
      <c r="T58" s="329">
        <f t="shared" si="15"/>
        <v>0.42084273835795322</v>
      </c>
      <c r="U58" s="333">
        <f>+U23-U57</f>
        <v>14533133.420582693</v>
      </c>
      <c r="V58" s="329">
        <f t="shared" si="9"/>
        <v>0.89177030045722105</v>
      </c>
      <c r="W58" s="334">
        <f>+W23-W57</f>
        <v>9425398.1951473039</v>
      </c>
      <c r="X58" s="335">
        <f t="shared" si="3"/>
        <v>1.3750312176445254</v>
      </c>
      <c r="Y58" s="216"/>
      <c r="Z58" s="1352" t="s">
        <v>419</v>
      </c>
      <c r="AA58" s="1353"/>
      <c r="AB58" s="1353"/>
      <c r="AC58" s="1353"/>
      <c r="AD58" s="1353"/>
      <c r="AE58" s="1353"/>
      <c r="AF58" s="1353"/>
      <c r="AG58" s="1353"/>
      <c r="AH58" s="1353"/>
      <c r="AI58" s="1353"/>
      <c r="AJ58" s="1353"/>
      <c r="AK58" s="1353"/>
      <c r="AL58" s="1353"/>
      <c r="AM58" s="1353"/>
      <c r="AN58" s="1353"/>
      <c r="AO58" s="1353"/>
      <c r="AP58" s="1354"/>
      <c r="AQ58" s="32"/>
      <c r="AR58" s="1147"/>
      <c r="AS58" s="1147"/>
      <c r="AT58" s="1147"/>
    </row>
    <row r="59" spans="1:46" s="1" customFormat="1" ht="24.95" customHeight="1">
      <c r="A59" s="1355" t="s">
        <v>12</v>
      </c>
      <c r="B59" s="1356"/>
      <c r="C59" s="1356"/>
      <c r="D59" s="1357"/>
      <c r="E59" s="1359" t="str">
        <f>E3</f>
        <v>May-17</v>
      </c>
      <c r="F59" s="1360"/>
      <c r="G59" s="1360"/>
      <c r="H59" s="1360"/>
      <c r="I59" s="1360"/>
      <c r="J59" s="1360"/>
      <c r="K59" s="1360"/>
      <c r="L59" s="1361"/>
      <c r="M59" s="1362" t="s">
        <v>83</v>
      </c>
      <c r="N59" s="1363"/>
      <c r="O59" s="1363"/>
      <c r="P59" s="1363"/>
      <c r="Q59" s="1363"/>
      <c r="R59" s="1364"/>
      <c r="S59" s="1365">
        <f>S3</f>
        <v>42887</v>
      </c>
      <c r="T59" s="1363"/>
      <c r="U59" s="1363"/>
      <c r="V59" s="1363"/>
      <c r="W59" s="1363"/>
      <c r="X59" s="1366"/>
      <c r="Y59" s="212"/>
      <c r="Z59" s="286"/>
      <c r="AA59" s="221"/>
      <c r="AB59" s="221"/>
      <c r="AC59" s="221"/>
      <c r="AD59" s="221"/>
      <c r="AE59" s="221"/>
      <c r="AF59" s="221"/>
      <c r="AG59" s="221"/>
      <c r="AH59" s="221"/>
      <c r="AI59" s="221"/>
      <c r="AJ59" s="221"/>
      <c r="AK59" s="221"/>
      <c r="AL59" s="221"/>
      <c r="AM59" s="221"/>
      <c r="AN59" s="221"/>
      <c r="AO59" s="221"/>
      <c r="AP59" s="222"/>
      <c r="AQ59" s="32"/>
      <c r="AR59" s="1147"/>
      <c r="AS59" s="1147"/>
      <c r="AT59" s="1147"/>
    </row>
    <row r="60" spans="1:46" ht="24.95" customHeight="1">
      <c r="A60" s="1358"/>
      <c r="B60" s="1322"/>
      <c r="C60" s="1322"/>
      <c r="D60" s="1323"/>
      <c r="E60" s="33" t="s">
        <v>18</v>
      </c>
      <c r="F60" s="34" t="s">
        <v>19</v>
      </c>
      <c r="G60" s="35" t="s">
        <v>20</v>
      </c>
      <c r="H60" s="36" t="s">
        <v>21</v>
      </c>
      <c r="I60" s="35" t="s">
        <v>22</v>
      </c>
      <c r="J60" s="36" t="s">
        <v>23</v>
      </c>
      <c r="K60" s="35" t="s">
        <v>24</v>
      </c>
      <c r="L60" s="37" t="s">
        <v>25</v>
      </c>
      <c r="M60" s="38" t="s">
        <v>18</v>
      </c>
      <c r="N60" s="206" t="s">
        <v>19</v>
      </c>
      <c r="O60" s="336" t="s">
        <v>20</v>
      </c>
      <c r="P60" s="337" t="s">
        <v>21</v>
      </c>
      <c r="Q60" s="42" t="s">
        <v>26</v>
      </c>
      <c r="R60" s="43" t="s">
        <v>27</v>
      </c>
      <c r="S60" s="44" t="s">
        <v>28</v>
      </c>
      <c r="T60" s="338" t="s">
        <v>19</v>
      </c>
      <c r="U60" s="45" t="s">
        <v>20</v>
      </c>
      <c r="V60" s="337" t="s">
        <v>21</v>
      </c>
      <c r="W60" s="339" t="s">
        <v>24</v>
      </c>
      <c r="X60" s="340" t="s">
        <v>25</v>
      </c>
      <c r="Y60" s="212"/>
      <c r="Z60" s="25" t="s">
        <v>84</v>
      </c>
      <c r="AA60" s="25"/>
      <c r="AB60" s="238"/>
      <c r="AC60" s="238"/>
      <c r="AD60" s="238"/>
      <c r="AE60" s="238"/>
      <c r="AF60" s="238"/>
      <c r="AG60" s="238"/>
      <c r="AH60" s="238"/>
      <c r="AI60" s="238"/>
      <c r="AJ60" s="238"/>
      <c r="AK60" s="238"/>
      <c r="AL60" s="238"/>
      <c r="AM60" s="1"/>
    </row>
    <row r="61" spans="1:46" ht="24.95" customHeight="1">
      <c r="A61" s="341"/>
      <c r="B61" s="342" t="s">
        <v>85</v>
      </c>
      <c r="C61" s="28"/>
      <c r="D61" s="31"/>
      <c r="E61" s="343"/>
      <c r="F61" s="344"/>
      <c r="G61" s="345"/>
      <c r="H61" s="346"/>
      <c r="I61" s="345"/>
      <c r="J61" s="346"/>
      <c r="K61" s="345"/>
      <c r="L61" s="347"/>
      <c r="M61" s="343"/>
      <c r="N61" s="348"/>
      <c r="O61" s="345"/>
      <c r="P61" s="346"/>
      <c r="Q61" s="349"/>
      <c r="R61" s="347"/>
      <c r="S61" s="350"/>
      <c r="T61" s="344"/>
      <c r="U61" s="351"/>
      <c r="V61" s="344"/>
      <c r="W61" s="352"/>
      <c r="X61" s="353"/>
      <c r="Y61" s="212"/>
      <c r="Z61" s="170" t="s">
        <v>345</v>
      </c>
      <c r="AA61" s="28" t="s">
        <v>421</v>
      </c>
      <c r="AB61" s="30"/>
      <c r="AC61" s="30"/>
      <c r="AD61" s="30"/>
      <c r="AE61" s="30"/>
      <c r="AF61" s="354"/>
      <c r="AG61" s="354"/>
      <c r="AH61" s="354"/>
      <c r="AI61" s="354"/>
      <c r="AJ61" s="354"/>
      <c r="AK61" s="354"/>
      <c r="AL61" s="354"/>
      <c r="AM61" s="319"/>
      <c r="AN61" s="28"/>
      <c r="AO61" s="28"/>
      <c r="AP61" s="31"/>
      <c r="AQ61" s="1"/>
    </row>
    <row r="62" spans="1:46" ht="24.95" customHeight="1">
      <c r="A62" s="355"/>
      <c r="B62" s="356"/>
      <c r="C62" s="53" t="s">
        <v>45</v>
      </c>
      <c r="D62" s="54"/>
      <c r="E62" s="242">
        <f>('PF PL'!$AA$139)</f>
        <v>375927.11</v>
      </c>
      <c r="F62" s="357">
        <f t="shared" ref="F62:F69" si="16">IFERROR(+E62/E$23,"-")</f>
        <v>1.366713665351583E-2</v>
      </c>
      <c r="G62" s="358">
        <f>'PF PL'!$V$139</f>
        <v>148258.97028138154</v>
      </c>
      <c r="H62" s="243">
        <f t="shared" ref="H62:H68" si="17">IFERROR(+E62/G62,"-")</f>
        <v>2.535611230042444</v>
      </c>
      <c r="I62" s="358">
        <f>'PF PL'!$AB$139</f>
        <v>101478.31</v>
      </c>
      <c r="J62" s="243">
        <f t="shared" ref="J62:J69" si="18">IFERROR(E62/I62,"-")</f>
        <v>3.7045070025308857</v>
      </c>
      <c r="K62" s="358">
        <f>'PF PL'!$AS$139</f>
        <v>15868.531363370001</v>
      </c>
      <c r="L62" s="245">
        <f t="shared" ref="L62:L68" si="19">IFERROR(E62/K62,"-")</f>
        <v>23.690100954633291</v>
      </c>
      <c r="M62" s="242">
        <f>'PF PL'!$Q$139</f>
        <v>630316.71</v>
      </c>
      <c r="N62" s="246">
        <f t="shared" ref="N62:N69" si="20">IFERROR(+M62/M$23,"-")</f>
        <v>7.7115580726532275E-3</v>
      </c>
      <c r="O62" s="358">
        <f>'PF PL'!$X$139</f>
        <v>366463.68125785945</v>
      </c>
      <c r="P62" s="243">
        <f t="shared" ref="P62:P68" si="21">IFERROR(+M62/O62,"-")</f>
        <v>1.7199977575853753</v>
      </c>
      <c r="Q62" s="359">
        <f>'PF PL'!$R$139</f>
        <v>17981.926898749996</v>
      </c>
      <c r="R62" s="245">
        <f t="shared" ref="R62:R69" si="22">IFERROR(M62/Q62,"-")</f>
        <v>35.052790145855617</v>
      </c>
      <c r="S62" s="248">
        <v>237484.11234606439</v>
      </c>
      <c r="T62" s="243">
        <f t="shared" ref="T62:T69" si="23">IFERROR(+S62/S$23,"-")</f>
        <v>7.7115580726532266E-3</v>
      </c>
      <c r="U62" s="360">
        <f>'PF PL'!$AC$139</f>
        <v>170634.17873460587</v>
      </c>
      <c r="V62" s="243">
        <f t="shared" ref="V62:V69" si="24">IFERROR(+S62/U62,"-")</f>
        <v>1.3917734073396448</v>
      </c>
      <c r="W62" s="250">
        <f>'PF PL'!$AT$139</f>
        <v>85.793049999999994</v>
      </c>
      <c r="X62" s="251">
        <f t="shared" ref="X62:X69" si="25">IFERROR(S62/W62,"-")</f>
        <v>2768.1043201758698</v>
      </c>
      <c r="Y62" s="212"/>
      <c r="Z62" s="310" t="s">
        <v>376</v>
      </c>
      <c r="AA62" s="53" t="s">
        <v>422</v>
      </c>
      <c r="AB62" s="52"/>
      <c r="AC62" s="52"/>
      <c r="AD62" s="52"/>
      <c r="AE62" s="52"/>
      <c r="AF62" s="52"/>
      <c r="AG62" s="52"/>
      <c r="AH62" s="53"/>
      <c r="AI62" s="52"/>
      <c r="AJ62" s="52"/>
      <c r="AK62" s="52"/>
      <c r="AL62" s="52"/>
      <c r="AM62" s="53"/>
      <c r="AN62" s="53"/>
      <c r="AO62" s="53"/>
      <c r="AP62" s="54"/>
      <c r="AQ62" s="1"/>
    </row>
    <row r="63" spans="1:46" ht="24.95" customHeight="1">
      <c r="A63" s="355"/>
      <c r="B63" s="356"/>
      <c r="C63" s="53" t="s">
        <v>86</v>
      </c>
      <c r="D63" s="54"/>
      <c r="E63" s="242">
        <f>('PF PL'!$AA$141)</f>
        <v>0</v>
      </c>
      <c r="F63" s="243">
        <f t="shared" si="16"/>
        <v>0</v>
      </c>
      <c r="G63" s="358">
        <f>'PF PL'!$V$141</f>
        <v>0</v>
      </c>
      <c r="H63" s="243" t="str">
        <f t="shared" si="17"/>
        <v>-</v>
      </c>
      <c r="I63" s="358">
        <f>'PF PL'!$AB$141</f>
        <v>0</v>
      </c>
      <c r="J63" s="243" t="str">
        <f t="shared" si="18"/>
        <v>-</v>
      </c>
      <c r="K63" s="358">
        <f>'PF PL'!$AS$141</f>
        <v>0</v>
      </c>
      <c r="L63" s="245" t="str">
        <f t="shared" si="19"/>
        <v>-</v>
      </c>
      <c r="M63" s="242">
        <f>'PF PL'!$Q$141</f>
        <v>0</v>
      </c>
      <c r="N63" s="246">
        <f t="shared" si="20"/>
        <v>0</v>
      </c>
      <c r="O63" s="358">
        <f>'PF PL'!$X$141</f>
        <v>0</v>
      </c>
      <c r="P63" s="243" t="str">
        <f t="shared" si="21"/>
        <v>-</v>
      </c>
      <c r="Q63" s="359">
        <f>'PF PL'!$R$141</f>
        <v>0</v>
      </c>
      <c r="R63" s="245" t="str">
        <f t="shared" si="22"/>
        <v>-</v>
      </c>
      <c r="S63" s="248">
        <v>1.1303085032256137</v>
      </c>
      <c r="T63" s="243">
        <f t="shared" si="23"/>
        <v>3.6703253857825986E-8</v>
      </c>
      <c r="U63" s="360">
        <f>'PF PL'!$AC$141</f>
        <v>0</v>
      </c>
      <c r="V63" s="243" t="str">
        <f t="shared" si="24"/>
        <v>-</v>
      </c>
      <c r="W63" s="250">
        <f>'PF PL'!$AT$141</f>
        <v>0</v>
      </c>
      <c r="X63" s="251" t="str">
        <f t="shared" si="25"/>
        <v>-</v>
      </c>
      <c r="Y63" s="212"/>
      <c r="Z63" s="310" t="s">
        <v>420</v>
      </c>
      <c r="AA63" s="53" t="s">
        <v>423</v>
      </c>
      <c r="AB63" s="52"/>
      <c r="AC63" s="52"/>
      <c r="AD63" s="52"/>
      <c r="AE63" s="52"/>
      <c r="AF63" s="52"/>
      <c r="AG63" s="52"/>
      <c r="AH63" s="52"/>
      <c r="AI63" s="53"/>
      <c r="AJ63" s="52"/>
      <c r="AK63" s="52"/>
      <c r="AL63" s="52"/>
      <c r="AM63" s="53"/>
      <c r="AN63" s="21"/>
      <c r="AO63" s="21"/>
      <c r="AP63" s="54"/>
    </row>
    <row r="64" spans="1:46" ht="24.95" customHeight="1">
      <c r="A64" s="355"/>
      <c r="B64" s="356"/>
      <c r="C64" s="53" t="s">
        <v>51</v>
      </c>
      <c r="D64" s="54"/>
      <c r="E64" s="242">
        <f>('PF PL'!$AA$147)</f>
        <v>2592651.3000000003</v>
      </c>
      <c r="F64" s="243">
        <f t="shared" si="16"/>
        <v>9.425795232489477E-2</v>
      </c>
      <c r="G64" s="358">
        <f>'PF PL'!$V$147</f>
        <v>2925288.4338559816</v>
      </c>
      <c r="H64" s="243">
        <f t="shared" si="17"/>
        <v>0.88628911597017657</v>
      </c>
      <c r="I64" s="358">
        <f>'PF PL'!$AB$147</f>
        <v>3357684.8600000003</v>
      </c>
      <c r="J64" s="243">
        <f t="shared" si="18"/>
        <v>0.77215444810982048</v>
      </c>
      <c r="K64" s="358">
        <f>'PF PL'!$AS$147</f>
        <v>2876539.7399543403</v>
      </c>
      <c r="L64" s="245">
        <f t="shared" si="19"/>
        <v>0.90130904989379834</v>
      </c>
      <c r="M64" s="242">
        <f>'PF PL'!$Q$147</f>
        <v>9251903.370000001</v>
      </c>
      <c r="N64" s="246">
        <f t="shared" si="20"/>
        <v>0.11319165268572859</v>
      </c>
      <c r="O64" s="358">
        <f>'PF PL'!$X$147</f>
        <v>8755969.5539415404</v>
      </c>
      <c r="P64" s="243">
        <f t="shared" si="21"/>
        <v>1.0566395089662246</v>
      </c>
      <c r="Q64" s="359">
        <f>'PF PL'!$R$147</f>
        <v>8290104.5862543602</v>
      </c>
      <c r="R64" s="245">
        <f t="shared" si="22"/>
        <v>1.1160176899746692</v>
      </c>
      <c r="S64" s="248">
        <v>3485835.0167109044</v>
      </c>
      <c r="T64" s="243">
        <f t="shared" si="23"/>
        <v>0.11319165268572859</v>
      </c>
      <c r="U64" s="360">
        <f>'PF PL'!$AC$147</f>
        <v>3033587.2080778242</v>
      </c>
      <c r="V64" s="243">
        <f t="shared" si="24"/>
        <v>1.1490802069012014</v>
      </c>
      <c r="W64" s="250">
        <f>'PF PL'!$AT$147</f>
        <v>2719341.3229658199</v>
      </c>
      <c r="X64" s="251">
        <f t="shared" si="25"/>
        <v>1.2818674093140749</v>
      </c>
      <c r="Y64" s="212"/>
      <c r="Z64" s="217"/>
      <c r="AA64" s="221" t="s">
        <v>450</v>
      </c>
      <c r="AB64" s="287"/>
      <c r="AC64" s="287"/>
      <c r="AD64" s="287"/>
      <c r="AE64" s="287"/>
      <c r="AF64" s="287"/>
      <c r="AG64" s="287"/>
      <c r="AH64" s="287"/>
      <c r="AI64" s="287"/>
      <c r="AJ64" s="287"/>
      <c r="AK64" s="287"/>
      <c r="AL64" s="287"/>
      <c r="AM64" s="221"/>
      <c r="AN64" s="221"/>
      <c r="AO64" s="221"/>
      <c r="AP64" s="222"/>
    </row>
    <row r="65" spans="1:46" ht="24.95" customHeight="1">
      <c r="A65" s="355"/>
      <c r="B65" s="356"/>
      <c r="C65" s="53" t="s">
        <v>63</v>
      </c>
      <c r="D65" s="54"/>
      <c r="E65" s="242">
        <f>('PF PL'!$AA$159)</f>
        <v>667384.67999999993</v>
      </c>
      <c r="F65" s="243">
        <f t="shared" si="16"/>
        <v>2.4263314295217848E-2</v>
      </c>
      <c r="G65" s="358">
        <f>'PF PL'!$V$159</f>
        <v>375193.24104325264</v>
      </c>
      <c r="H65" s="243">
        <f t="shared" si="17"/>
        <v>1.7787758599922732</v>
      </c>
      <c r="I65" s="358">
        <f>'PF PL'!$AB$159</f>
        <v>546885.01</v>
      </c>
      <c r="J65" s="243">
        <f t="shared" si="18"/>
        <v>1.220338220643495</v>
      </c>
      <c r="K65" s="358">
        <f>'PF PL'!$AS$159</f>
        <v>273057.70277679001</v>
      </c>
      <c r="L65" s="245">
        <f t="shared" si="19"/>
        <v>2.4441159257299949</v>
      </c>
      <c r="M65" s="242">
        <f>'PF PL'!$Q$159</f>
        <v>1785681.59</v>
      </c>
      <c r="N65" s="246">
        <f t="shared" si="20"/>
        <v>2.1846774902338779E-2</v>
      </c>
      <c r="O65" s="358">
        <f>'PF PL'!$X$159</f>
        <v>1114805.9642544603</v>
      </c>
      <c r="P65" s="243">
        <f t="shared" si="21"/>
        <v>1.6017869003725647</v>
      </c>
      <c r="Q65" s="359">
        <f>'PF PL'!$R$159</f>
        <v>938298.66049206979</v>
      </c>
      <c r="R65" s="245">
        <f t="shared" si="22"/>
        <v>1.9031057649208827</v>
      </c>
      <c r="S65" s="248">
        <v>672790.36174347799</v>
      </c>
      <c r="T65" s="243">
        <f t="shared" si="23"/>
        <v>2.1846774902338779E-2</v>
      </c>
      <c r="U65" s="360">
        <f>'PF PL'!$AC$159</f>
        <v>377615.71041478432</v>
      </c>
      <c r="V65" s="243">
        <f t="shared" si="24"/>
        <v>1.781680007445837</v>
      </c>
      <c r="W65" s="250">
        <f>'PF PL'!$AT$159</f>
        <v>352219.83755531005</v>
      </c>
      <c r="X65" s="251">
        <f t="shared" si="25"/>
        <v>1.9101432969056658</v>
      </c>
      <c r="Y65" s="216"/>
      <c r="Z65" s="25" t="s">
        <v>87</v>
      </c>
      <c r="AA65" s="25"/>
      <c r="AB65" s="238"/>
      <c r="AC65" s="239"/>
      <c r="AD65" s="239"/>
      <c r="AE65" s="239"/>
      <c r="AF65" s="239"/>
      <c r="AG65" s="239"/>
      <c r="AH65" s="239"/>
      <c r="AI65" s="239"/>
      <c r="AJ65" s="239"/>
      <c r="AK65" s="239"/>
      <c r="AL65" s="239"/>
    </row>
    <row r="66" spans="1:46" ht="24.95" customHeight="1">
      <c r="A66" s="355"/>
      <c r="B66" s="356"/>
      <c r="C66" s="53" t="s">
        <v>70</v>
      </c>
      <c r="D66" s="54"/>
      <c r="E66" s="242">
        <f>('PF PL'!$AA$167)</f>
        <v>1071018.1200000001</v>
      </c>
      <c r="F66" s="243">
        <f t="shared" si="16"/>
        <v>3.8937737170462693E-2</v>
      </c>
      <c r="G66" s="358">
        <f>'PF PL'!$V$167</f>
        <v>1103171.4674811633</v>
      </c>
      <c r="H66" s="243">
        <f t="shared" si="17"/>
        <v>0.97085371727880354</v>
      </c>
      <c r="I66" s="358">
        <f>'PF PL'!$AB$167</f>
        <v>1018949.3699999999</v>
      </c>
      <c r="J66" s="243">
        <f t="shared" si="18"/>
        <v>1.0511004290625354</v>
      </c>
      <c r="K66" s="358">
        <f>'PF PL'!$AS$167</f>
        <v>765315.26450530998</v>
      </c>
      <c r="L66" s="245">
        <f t="shared" si="19"/>
        <v>1.399446959538031</v>
      </c>
      <c r="M66" s="242">
        <f>'PF PL'!$Q$167</f>
        <v>3110714.34</v>
      </c>
      <c r="N66" s="246">
        <f t="shared" si="20"/>
        <v>3.8057779366733199E-2</v>
      </c>
      <c r="O66" s="358">
        <f>'PF PL'!$X$167</f>
        <v>3223095.9833369399</v>
      </c>
      <c r="P66" s="243">
        <f t="shared" si="21"/>
        <v>0.96513239322752375</v>
      </c>
      <c r="Q66" s="359">
        <f>'PF PL'!$R$167</f>
        <v>2245882.8155712797</v>
      </c>
      <c r="R66" s="245">
        <f t="shared" si="22"/>
        <v>1.3850741981872883</v>
      </c>
      <c r="S66" s="248">
        <v>1172022.289869284</v>
      </c>
      <c r="T66" s="243">
        <f t="shared" si="23"/>
        <v>3.8057779366733192E-2</v>
      </c>
      <c r="U66" s="360">
        <f>'PF PL'!$AC$167</f>
        <v>1130679.9900009558</v>
      </c>
      <c r="V66" s="243">
        <f t="shared" si="24"/>
        <v>1.0365641032245501</v>
      </c>
      <c r="W66" s="250">
        <f>'PF PL'!$AT$167</f>
        <v>746133.34207218001</v>
      </c>
      <c r="X66" s="251">
        <f t="shared" si="25"/>
        <v>1.5707946874674099</v>
      </c>
      <c r="Y66" s="216"/>
      <c r="Z66" s="170" t="s">
        <v>345</v>
      </c>
      <c r="AA66" s="28" t="s">
        <v>424</v>
      </c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28"/>
      <c r="AN66" s="28"/>
      <c r="AO66" s="28"/>
      <c r="AP66" s="31"/>
    </row>
    <row r="67" spans="1:46" s="1" customFormat="1" ht="24.95" customHeight="1">
      <c r="A67" s="355"/>
      <c r="B67" s="361"/>
      <c r="C67" s="280" t="s">
        <v>75</v>
      </c>
      <c r="D67" s="215"/>
      <c r="E67" s="259">
        <f>('PF PL'!$AA$173)</f>
        <v>325016.74</v>
      </c>
      <c r="F67" s="260">
        <f t="shared" si="16"/>
        <v>1.1816248634636178E-2</v>
      </c>
      <c r="G67" s="362">
        <f>'PF PL'!$V$173</f>
        <v>329705.57471951912</v>
      </c>
      <c r="H67" s="260">
        <f t="shared" si="17"/>
        <v>0.98577872174740166</v>
      </c>
      <c r="I67" s="362">
        <f>'PF PL'!$AB$173</f>
        <v>310277.33999999997</v>
      </c>
      <c r="J67" s="260">
        <f t="shared" si="18"/>
        <v>1.047503952431718</v>
      </c>
      <c r="K67" s="362">
        <f>'PF PL'!$AS$173</f>
        <v>326794.05509814998</v>
      </c>
      <c r="L67" s="262">
        <f t="shared" si="19"/>
        <v>0.99456136037231091</v>
      </c>
      <c r="M67" s="259">
        <f>'PF PL'!$Q$173</f>
        <v>927523.99000000011</v>
      </c>
      <c r="N67" s="263">
        <f t="shared" si="20"/>
        <v>1.1347716154731218E-2</v>
      </c>
      <c r="O67" s="362">
        <f>'PF PL'!$X$173</f>
        <v>1080153.8275499702</v>
      </c>
      <c r="P67" s="260">
        <f t="shared" si="21"/>
        <v>0.85869620265460833</v>
      </c>
      <c r="Q67" s="363">
        <f>'PF PL'!$R$173</f>
        <v>949484.57163120003</v>
      </c>
      <c r="R67" s="262">
        <f t="shared" si="22"/>
        <v>0.97687104952798554</v>
      </c>
      <c r="S67" s="265">
        <v>349462.750947583</v>
      </c>
      <c r="T67" s="260">
        <f t="shared" si="23"/>
        <v>1.1347716154731215E-2</v>
      </c>
      <c r="U67" s="364">
        <f>'PF PL'!$AC$173</f>
        <v>305791.12874514214</v>
      </c>
      <c r="V67" s="260">
        <f t="shared" si="24"/>
        <v>1.1428152032456065</v>
      </c>
      <c r="W67" s="267">
        <f>'PF PL'!$AT$173</f>
        <v>306679.97650202003</v>
      </c>
      <c r="X67" s="268">
        <f t="shared" si="25"/>
        <v>1.1395029924468549</v>
      </c>
      <c r="Y67" s="365"/>
      <c r="Z67" s="314"/>
      <c r="AA67" s="52" t="s">
        <v>425</v>
      </c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1"/>
      <c r="AN67" s="53"/>
      <c r="AO67" s="53"/>
      <c r="AP67" s="54"/>
      <c r="AQ67" s="32"/>
      <c r="AR67" s="1147"/>
      <c r="AS67" s="1147"/>
      <c r="AT67" s="1147"/>
    </row>
    <row r="68" spans="1:46" s="1" customFormat="1" ht="24.95" customHeight="1" thickBot="1">
      <c r="A68" s="366" t="s">
        <v>88</v>
      </c>
      <c r="B68" s="367"/>
      <c r="C68" s="367"/>
      <c r="D68" s="368"/>
      <c r="E68" s="369">
        <f>SUM(E62:E67)</f>
        <v>5031997.95</v>
      </c>
      <c r="F68" s="370">
        <f t="shared" si="16"/>
        <v>0.18294238907872731</v>
      </c>
      <c r="G68" s="371">
        <f>SUM(G62:G67)</f>
        <v>4881617.6873812983</v>
      </c>
      <c r="H68" s="370">
        <f t="shared" si="17"/>
        <v>1.0308054157963713</v>
      </c>
      <c r="I68" s="371">
        <f>SUM(I62:I67)</f>
        <v>5335274.8900000006</v>
      </c>
      <c r="J68" s="370">
        <f t="shared" si="18"/>
        <v>0.94315626724905255</v>
      </c>
      <c r="K68" s="371">
        <f>SUM(K62:K67)</f>
        <v>4257575.2936979607</v>
      </c>
      <c r="L68" s="372">
        <f t="shared" si="19"/>
        <v>1.181892885710873</v>
      </c>
      <c r="M68" s="369">
        <f>SUM(M62:M67)</f>
        <v>15706140.000000002</v>
      </c>
      <c r="N68" s="373">
        <f t="shared" si="20"/>
        <v>0.19215548118218503</v>
      </c>
      <c r="O68" s="371">
        <f>SUM(O62:O67)</f>
        <v>14540489.010340771</v>
      </c>
      <c r="P68" s="370">
        <f t="shared" si="21"/>
        <v>1.0801658726078782</v>
      </c>
      <c r="Q68" s="374">
        <f>SUM(Q62:Q67)</f>
        <v>12441752.560847661</v>
      </c>
      <c r="R68" s="372">
        <f t="shared" si="22"/>
        <v>1.2623736023673129</v>
      </c>
      <c r="S68" s="375">
        <f>SUM(S62:S67)</f>
        <v>5917595.6619258169</v>
      </c>
      <c r="T68" s="370">
        <f t="shared" si="23"/>
        <v>0.19215551788543886</v>
      </c>
      <c r="U68" s="376">
        <f>SUM(U62:U67)</f>
        <v>5018308.215973312</v>
      </c>
      <c r="V68" s="370">
        <f t="shared" si="24"/>
        <v>1.1792013179043221</v>
      </c>
      <c r="W68" s="377">
        <f>SUM(W62:W67)</f>
        <v>4124460.27214533</v>
      </c>
      <c r="X68" s="378">
        <f t="shared" si="25"/>
        <v>1.4347563733103412</v>
      </c>
      <c r="Y68" s="53"/>
      <c r="Z68" s="180"/>
      <c r="AA68" s="52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1"/>
      <c r="AN68" s="53"/>
      <c r="AO68" s="53"/>
      <c r="AP68" s="54"/>
      <c r="AQ68" s="32"/>
      <c r="AR68" s="1147"/>
      <c r="AS68" s="1147"/>
      <c r="AT68" s="1147"/>
    </row>
    <row r="69" spans="1:46" s="1" customFormat="1" ht="24.95" customHeight="1" thickTop="1" thickBot="1">
      <c r="A69" s="379" t="s">
        <v>89</v>
      </c>
      <c r="B69" s="380"/>
      <c r="C69" s="380"/>
      <c r="D69" s="381"/>
      <c r="E69" s="382">
        <f>E58-E68</f>
        <v>4885730.1636080882</v>
      </c>
      <c r="F69" s="383">
        <f t="shared" si="16"/>
        <v>0.17762470442271641</v>
      </c>
      <c r="G69" s="384">
        <f>G58-G68</f>
        <v>9290346.6484672204</v>
      </c>
      <c r="H69" s="383">
        <f>IFERROR(((E69-G69)/ABS(G69))+1,"-")</f>
        <v>0.5258932038250872</v>
      </c>
      <c r="I69" s="384">
        <f>I58-I68</f>
        <v>5950176.9960571639</v>
      </c>
      <c r="J69" s="383">
        <f t="shared" si="18"/>
        <v>0.82110669427910754</v>
      </c>
      <c r="K69" s="384">
        <f>K58-K68</f>
        <v>5195851.1462221052</v>
      </c>
      <c r="L69" s="385">
        <f>IFERROR(E69/K69,"-")</f>
        <v>0.94031372841781558</v>
      </c>
      <c r="M69" s="382">
        <f>M58-M68</f>
        <v>18692123.978567094</v>
      </c>
      <c r="N69" s="386">
        <f t="shared" si="20"/>
        <v>0.2286872571757681</v>
      </c>
      <c r="O69" s="384">
        <f>O58-O68</f>
        <v>26555711.758556746</v>
      </c>
      <c r="P69" s="383">
        <f>IFERROR(((M69-O69)/ABS(O69))+1,"-")</f>
        <v>0.70388337350981156</v>
      </c>
      <c r="Q69" s="387">
        <f>Q58-Q68</f>
        <v>17719306.883933537</v>
      </c>
      <c r="R69" s="385">
        <f t="shared" si="22"/>
        <v>1.0549015320410546</v>
      </c>
      <c r="S69" s="388">
        <f>S58-S68</f>
        <v>7042621.095132092</v>
      </c>
      <c r="T69" s="383">
        <f t="shared" si="23"/>
        <v>0.22868722047251433</v>
      </c>
      <c r="U69" s="389">
        <f>U58-U68</f>
        <v>9514825.204609381</v>
      </c>
      <c r="V69" s="383">
        <f t="shared" si="24"/>
        <v>0.74017346022503394</v>
      </c>
      <c r="W69" s="390">
        <f>W58-W68</f>
        <v>5300937.9230019739</v>
      </c>
      <c r="X69" s="391">
        <f t="shared" si="25"/>
        <v>1.3285613220582266</v>
      </c>
      <c r="Y69" s="392"/>
      <c r="Z69" s="393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1"/>
      <c r="AN69" s="53"/>
      <c r="AO69" s="53"/>
      <c r="AP69" s="54"/>
      <c r="AQ69" s="32"/>
      <c r="AR69" s="1147"/>
      <c r="AS69" s="1147"/>
      <c r="AT69" s="1147"/>
    </row>
    <row r="70" spans="1:46" ht="24.6" customHeight="1">
      <c r="A70" s="53"/>
      <c r="B70" s="53"/>
      <c r="C70" s="53"/>
      <c r="D70" s="53"/>
      <c r="E70" s="394">
        <f>'PF PL'!$AA$184</f>
        <v>4885730.1636080882</v>
      </c>
      <c r="F70" s="395"/>
      <c r="G70" s="396">
        <f>'PF PL'!$V$184</f>
        <v>9290346.6484672166</v>
      </c>
      <c r="H70" s="397"/>
      <c r="I70" s="396">
        <f>'PF PL'!$AB$184</f>
        <v>5950176.9960571639</v>
      </c>
      <c r="J70" s="397"/>
      <c r="K70" s="396">
        <f>'PF PL'!$AS$184</f>
        <v>5195851.1462221071</v>
      </c>
      <c r="L70" s="397"/>
      <c r="M70" s="394">
        <f>+'PF PL'!Q184</f>
        <v>18692123.978567094</v>
      </c>
      <c r="N70" s="397"/>
      <c r="O70" s="396">
        <f>+'PF PL'!X184</f>
        <v>26555711.758556746</v>
      </c>
      <c r="P70" s="397"/>
      <c r="Q70" s="398">
        <f>+'PF PL'!R184</f>
        <v>17719306.883933537</v>
      </c>
      <c r="R70" s="397"/>
      <c r="S70" s="394"/>
      <c r="T70" s="397"/>
      <c r="U70" s="396">
        <f>'PF PL'!$AC$184</f>
        <v>9514825.204609381</v>
      </c>
      <c r="V70" s="397"/>
      <c r="W70" s="399">
        <f>'PF PL'!$AT$184</f>
        <v>5300937.923001972</v>
      </c>
      <c r="X70" s="397"/>
      <c r="Y70" s="400"/>
      <c r="Z70" s="217"/>
      <c r="AA70" s="287"/>
      <c r="AB70" s="401"/>
      <c r="AC70" s="401"/>
      <c r="AD70" s="401"/>
      <c r="AE70" s="401"/>
      <c r="AF70" s="401"/>
      <c r="AG70" s="401"/>
      <c r="AH70" s="401"/>
      <c r="AI70" s="401"/>
      <c r="AJ70" s="401"/>
      <c r="AK70" s="401"/>
      <c r="AL70" s="401"/>
      <c r="AM70" s="199"/>
      <c r="AN70" s="221"/>
      <c r="AO70" s="221"/>
      <c r="AP70" s="222"/>
      <c r="AQ70" s="1"/>
    </row>
    <row r="71" spans="1:46" ht="24.95" customHeight="1">
      <c r="A71" s="1" t="s">
        <v>90</v>
      </c>
      <c r="Z71" s="1" t="s">
        <v>91</v>
      </c>
      <c r="AA71" s="1"/>
      <c r="AB71" s="1"/>
      <c r="AQ71" s="1"/>
    </row>
    <row r="72" spans="1:46" ht="24.95" customHeight="1">
      <c r="A72" s="1315"/>
      <c r="B72" s="1316"/>
      <c r="C72" s="1316"/>
      <c r="D72" s="1317"/>
      <c r="E72" s="1344" t="str">
        <f>E3</f>
        <v>May-17</v>
      </c>
      <c r="F72" s="1345"/>
      <c r="G72" s="1345"/>
      <c r="H72" s="1345"/>
      <c r="I72" s="1345"/>
      <c r="J72" s="1345"/>
      <c r="K72" s="1345"/>
      <c r="L72" s="1346"/>
      <c r="M72" s="1347" t="s">
        <v>83</v>
      </c>
      <c r="N72" s="1345"/>
      <c r="O72" s="1345"/>
      <c r="P72" s="1345"/>
      <c r="Q72" s="1345"/>
      <c r="R72" s="1346"/>
      <c r="S72" s="1344">
        <f>S3</f>
        <v>42887</v>
      </c>
      <c r="T72" s="1345"/>
      <c r="U72" s="1345"/>
      <c r="V72" s="1345"/>
      <c r="W72" s="1345"/>
      <c r="X72" s="1346"/>
      <c r="Z72" s="170" t="s">
        <v>306</v>
      </c>
      <c r="AA72" s="28" t="s">
        <v>427</v>
      </c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31"/>
      <c r="AQ72" s="1"/>
    </row>
    <row r="73" spans="1:46" ht="24.95" customHeight="1">
      <c r="A73" s="406"/>
      <c r="B73" s="407"/>
      <c r="C73" s="407"/>
      <c r="D73" s="408"/>
      <c r="E73" s="1348" t="s">
        <v>92</v>
      </c>
      <c r="F73" s="1349"/>
      <c r="G73" s="409" t="s">
        <v>20</v>
      </c>
      <c r="H73" s="410" t="s">
        <v>21</v>
      </c>
      <c r="I73" s="35" t="s">
        <v>22</v>
      </c>
      <c r="J73" s="36" t="s">
        <v>23</v>
      </c>
      <c r="K73" s="35" t="s">
        <v>24</v>
      </c>
      <c r="L73" s="37" t="s">
        <v>25</v>
      </c>
      <c r="M73" s="1350" t="s">
        <v>92</v>
      </c>
      <c r="N73" s="1351"/>
      <c r="O73" s="409" t="s">
        <v>20</v>
      </c>
      <c r="P73" s="34" t="s">
        <v>21</v>
      </c>
      <c r="Q73" s="411" t="s">
        <v>26</v>
      </c>
      <c r="R73" s="412" t="s">
        <v>27</v>
      </c>
      <c r="S73" s="1348" t="s">
        <v>28</v>
      </c>
      <c r="T73" s="1349"/>
      <c r="U73" s="409" t="s">
        <v>20</v>
      </c>
      <c r="V73" s="34" t="s">
        <v>21</v>
      </c>
      <c r="W73" s="413" t="s">
        <v>24</v>
      </c>
      <c r="X73" s="412" t="s">
        <v>25</v>
      </c>
      <c r="Z73" s="310" t="s">
        <v>376</v>
      </c>
      <c r="AA73" s="53" t="s">
        <v>428</v>
      </c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4"/>
    </row>
    <row r="74" spans="1:46" ht="24.95" customHeight="1">
      <c r="A74" s="406" t="s">
        <v>93</v>
      </c>
      <c r="B74" s="407"/>
      <c r="C74" s="407"/>
      <c r="D74" s="408"/>
      <c r="E74" s="1373">
        <f>IFERROR(+E25/E23,"-")</f>
        <v>0.31772367667826223</v>
      </c>
      <c r="F74" s="1374"/>
      <c r="G74" s="414">
        <f>+G25/G23</f>
        <v>0.20990527293093433</v>
      </c>
      <c r="H74" s="415">
        <f>IFERROR($E74-G74,"-")</f>
        <v>0.1078184037473279</v>
      </c>
      <c r="I74" s="414">
        <f>+I25/I23</f>
        <v>0.27081848532498692</v>
      </c>
      <c r="J74" s="415">
        <f>IFERROR($E74-I74,"-")</f>
        <v>4.6905191353275311E-2</v>
      </c>
      <c r="K74" s="414">
        <f>+K25/K23</f>
        <v>0.21416323063478962</v>
      </c>
      <c r="L74" s="416">
        <f>IFERROR($E74-K74,"-")</f>
        <v>0.10356044604347261</v>
      </c>
      <c r="M74" s="1375">
        <f>IFERROR(+M25/M23,"-")</f>
        <v>0.27446267460832374</v>
      </c>
      <c r="N74" s="1376"/>
      <c r="O74" s="417">
        <f>+O25/O23</f>
        <v>0.21507799850353576</v>
      </c>
      <c r="P74" s="415">
        <f>IFERROR(+M74-O74,"-")</f>
        <v>5.9384676104787981E-2</v>
      </c>
      <c r="Q74" s="417">
        <f>+Q25/Q23</f>
        <v>0.20042819699195177</v>
      </c>
      <c r="R74" s="416">
        <f>IFERROR(M74-Q74,"-")</f>
        <v>7.4034477616371969E-2</v>
      </c>
      <c r="S74" s="1373">
        <f>IFERROR(+S25/S23,"-")</f>
        <v>0.27446267460832374</v>
      </c>
      <c r="T74" s="1374"/>
      <c r="U74" s="418">
        <f>IFERROR(+U25/U23,"-")</f>
        <v>0.22201183882705505</v>
      </c>
      <c r="V74" s="415">
        <f>IFERROR(+S74-U74,"-")</f>
        <v>5.245083578126869E-2</v>
      </c>
      <c r="W74" s="418">
        <f>IFERROR(+W25/W23,"-")</f>
        <v>0.23967984360281036</v>
      </c>
      <c r="X74" s="416">
        <f>IFERROR(+S74-W74,"-")</f>
        <v>3.4782831005513382E-2</v>
      </c>
      <c r="Z74" s="176" t="s">
        <v>426</v>
      </c>
      <c r="AA74" s="53" t="s">
        <v>429</v>
      </c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4"/>
    </row>
    <row r="75" spans="1:46" ht="24.95" customHeight="1">
      <c r="A75" s="406" t="s">
        <v>94</v>
      </c>
      <c r="B75" s="407"/>
      <c r="C75" s="407"/>
      <c r="D75" s="419"/>
      <c r="E75" s="1373">
        <f>IFERROR(+E30/E23,"-")</f>
        <v>3.9981278138527011E-2</v>
      </c>
      <c r="F75" s="1374"/>
      <c r="G75" s="414">
        <f>+G30/G23</f>
        <v>4.17381220745121E-2</v>
      </c>
      <c r="H75" s="415">
        <f>IFERROR($E75-G75,"-")</f>
        <v>-1.756843935985089E-3</v>
      </c>
      <c r="I75" s="414">
        <f>+I30/I23</f>
        <v>4.1896295863042658E-2</v>
      </c>
      <c r="J75" s="415">
        <f>IFERROR($E75-I75,"-")</f>
        <v>-1.9150177245156469E-3</v>
      </c>
      <c r="K75" s="414">
        <f>+K30/K23</f>
        <v>3.8160216382596347E-2</v>
      </c>
      <c r="L75" s="416">
        <f>IFERROR($E75-K75,"-")</f>
        <v>1.8210617559306641E-3</v>
      </c>
      <c r="M75" s="1375">
        <f>IFERROR(+M30/M23,"-")</f>
        <v>3.9682686735834867E-2</v>
      </c>
      <c r="N75" s="1376"/>
      <c r="O75" s="417">
        <f>+O30/O23</f>
        <v>4.2390535068406836E-2</v>
      </c>
      <c r="P75" s="415">
        <f>IFERROR(+M75-O75,"-")</f>
        <v>-2.7078483325719688E-3</v>
      </c>
      <c r="Q75" s="417">
        <f>+Q30/Q23</f>
        <v>4.0587653352078208E-2</v>
      </c>
      <c r="R75" s="416">
        <f>IFERROR(M75-Q75,"-")</f>
        <v>-9.0496661624334118E-4</v>
      </c>
      <c r="S75" s="1373">
        <f>IFERROR(+S30/S23,"-")</f>
        <v>3.9682686735834874E-2</v>
      </c>
      <c r="T75" s="1374"/>
      <c r="U75" s="418">
        <f>IFERROR(+U30/U23,"-")</f>
        <v>4.1379549327089094E-2</v>
      </c>
      <c r="V75" s="415">
        <f>IFERROR(+S75-U75,"-")</f>
        <v>-1.6968625912542196E-3</v>
      </c>
      <c r="W75" s="418">
        <f>IFERROR(+W30/W23,"-")</f>
        <v>5.0166054386466097E-2</v>
      </c>
      <c r="X75" s="416">
        <f>IFERROR(+S75-W75,"-")</f>
        <v>-1.0483367650631223E-2</v>
      </c>
      <c r="Z75" s="22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4"/>
    </row>
    <row r="76" spans="1:46">
      <c r="Z76" s="22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4"/>
    </row>
    <row r="77" spans="1:46" ht="24.95" customHeight="1">
      <c r="A77" s="1" t="s">
        <v>95</v>
      </c>
      <c r="Z77" s="22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4"/>
    </row>
    <row r="78" spans="1:46" ht="24.95" customHeight="1">
      <c r="A78" s="420" t="s">
        <v>96</v>
      </c>
      <c r="B78" s="28"/>
      <c r="C78" s="28"/>
      <c r="D78" s="31"/>
      <c r="E78" s="1367">
        <f>IFERROR(E124/E122*12,"-")</f>
        <v>0.17295061591167654</v>
      </c>
      <c r="F78" s="1368"/>
      <c r="G78" s="421">
        <f>IFERROR(G124/G122*12,"-")</f>
        <v>0.16816658498299186</v>
      </c>
      <c r="H78" s="422">
        <f>IFERROR($E78-G78,"-")</f>
        <v>4.7840309286846794E-3</v>
      </c>
      <c r="I78" s="421">
        <f>IFERROR(I124/I122*12,"-")</f>
        <v>0.17034673337720488</v>
      </c>
      <c r="J78" s="422">
        <f>IFERROR($E78-I78,"-")</f>
        <v>2.6038825344716632E-3</v>
      </c>
      <c r="K78" s="421">
        <f>IFERROR(K124/K122*12,"-")</f>
        <v>0.17276925331477583</v>
      </c>
      <c r="L78" s="423">
        <f>IFERROR($E78-K78,"-")</f>
        <v>1.8136259690071377E-4</v>
      </c>
      <c r="M78" s="1367">
        <f>IFERROR(M124/M122*12/M126,"-")</f>
        <v>0.1735271905552945</v>
      </c>
      <c r="N78" s="1368"/>
      <c r="O78" s="421">
        <f>IFERROR(O124/O122*12/M126,"-")</f>
        <v>0.16953583170618755</v>
      </c>
      <c r="P78" s="422">
        <f>IFERROR($M78-O78,"-")</f>
        <v>3.9913588491069518E-3</v>
      </c>
      <c r="Q78" s="424">
        <f>IFERROR(Q124/Q122*12/M126,"-")</f>
        <v>0.16655900925819797</v>
      </c>
      <c r="R78" s="422">
        <f>IFERROR($M78-Q78,"-")</f>
        <v>6.9681812970965318E-3</v>
      </c>
      <c r="S78" s="1369">
        <f>IFERROR(S124/S122*12,"-")</f>
        <v>0.19915147960471602</v>
      </c>
      <c r="T78" s="1370"/>
      <c r="U78" s="425">
        <f>IFERROR(U124/U122*12,"-")</f>
        <v>0.16858777881934528</v>
      </c>
      <c r="V78" s="422">
        <f>IFERROR($S78-U78,"-")</f>
        <v>3.056370078537074E-2</v>
      </c>
      <c r="W78" s="426">
        <f>IFERROR(W124/W122*12,"-")</f>
        <v>0.17252138895323543</v>
      </c>
      <c r="X78" s="423">
        <f>IFERROR($S78-W78,"-")</f>
        <v>2.6630090651480587E-2</v>
      </c>
      <c r="Z78" s="22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4"/>
    </row>
    <row r="79" spans="1:46" ht="24.95" customHeight="1">
      <c r="A79" s="223" t="s">
        <v>97</v>
      </c>
      <c r="B79" s="427"/>
      <c r="C79" s="53"/>
      <c r="D79" s="54"/>
      <c r="E79" s="1371">
        <f>IFERROR(E25/E122*12,"-")</f>
        <v>6.5029678167264876E-2</v>
      </c>
      <c r="F79" s="1372"/>
      <c r="G79" s="428">
        <f>G25/G122*12</f>
        <v>4.5038240003260697E-2</v>
      </c>
      <c r="H79" s="429">
        <f>IFERROR($E79-G79,"-")</f>
        <v>1.9991438164004179E-2</v>
      </c>
      <c r="I79" s="428">
        <f>I25/I122*12</f>
        <v>5.4039167430147986E-2</v>
      </c>
      <c r="J79" s="429">
        <f>IFERROR($E79-I79,"-")</f>
        <v>1.099051073711689E-2</v>
      </c>
      <c r="K79" s="428">
        <f>K25/K122*12</f>
        <v>4.5847925589651763E-2</v>
      </c>
      <c r="L79" s="430">
        <f>IFERROR($E79-K79,"-")</f>
        <v>1.9181752577613113E-2</v>
      </c>
      <c r="M79" s="1371">
        <f>IFERROR(M25/M122*12/M126,"-")</f>
        <v>5.687099551184957E-2</v>
      </c>
      <c r="N79" s="1372"/>
      <c r="O79" s="428">
        <f>O25/O122*12/M126</f>
        <v>4.6485400999236905E-2</v>
      </c>
      <c r="P79" s="429">
        <f>IFERROR($M79-O79,"-")</f>
        <v>1.0385594512612666E-2</v>
      </c>
      <c r="Q79" s="431">
        <f>Q25/Q122*12/M126</f>
        <v>4.183892588341756E-2</v>
      </c>
      <c r="R79" s="429">
        <f>IFERROR($M79-Q79,"-")</f>
        <v>1.503206962843201E-2</v>
      </c>
      <c r="S79" s="1371">
        <f>IFERROR(S25/S122*12,"-")</f>
        <v>6.1358697799317949E-2</v>
      </c>
      <c r="T79" s="1372"/>
      <c r="U79" s="432">
        <f>IFERROR(U25/U122*12,"-")</f>
        <v>4.7233219711515007E-2</v>
      </c>
      <c r="V79" s="429">
        <f>IFERROR($S79-U79,"-")</f>
        <v>1.4125478087802942E-2</v>
      </c>
      <c r="W79" s="433">
        <f>IFERROR(W25/W122*12,"-")</f>
        <v>5.1431387079692865E-2</v>
      </c>
      <c r="X79" s="430">
        <f>IFERROR($S79-W79,"-")</f>
        <v>9.9273107196250834E-3</v>
      </c>
      <c r="Z79" s="22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4"/>
    </row>
    <row r="80" spans="1:46" ht="21.75" thickBot="1">
      <c r="A80" s="434" t="s">
        <v>98</v>
      </c>
      <c r="B80" s="435"/>
      <c r="C80" s="436"/>
      <c r="D80" s="437"/>
      <c r="E80" s="1385">
        <f>IFERROR(E56/E122*12,"-")</f>
        <v>4.8765108668398477E-2</v>
      </c>
      <c r="F80" s="1386"/>
      <c r="G80" s="438">
        <f>IFERROR(G56/G122*12,"-")</f>
        <v>4.8296862299363391E-2</v>
      </c>
      <c r="H80" s="439">
        <f>IFERROR(E80-G80,"-")</f>
        <v>4.6824636903508576E-4</v>
      </c>
      <c r="I80" s="438">
        <f>IFERROR(I56/I122*12,"-")</f>
        <v>4.504496609927814E-2</v>
      </c>
      <c r="J80" s="439">
        <f>IFERROR($E80-I80,"-")</f>
        <v>3.7201425691203369E-3</v>
      </c>
      <c r="K80" s="438">
        <f>IFERROR(K56/K122*12,"-")</f>
        <v>5.1823770869798946E-2</v>
      </c>
      <c r="L80" s="440">
        <f>IFERROR($E80-K80,"-")</f>
        <v>-3.0586622014004694E-3</v>
      </c>
      <c r="M80" s="1385">
        <f>IFERROR(M56/M122*12/M126,"-")</f>
        <v>4.7286623582208531E-2</v>
      </c>
      <c r="N80" s="1386"/>
      <c r="O80" s="438">
        <f>IFERROR(O56/O122*12/M126,"-")</f>
        <v>4.8672126917368663E-2</v>
      </c>
      <c r="P80" s="439">
        <f>IFERROR($M80-O80,"-")</f>
        <v>-1.385503335160132E-3</v>
      </c>
      <c r="Q80" s="441">
        <f>IFERROR(Q56/Q122*12/M126,"-")</f>
        <v>4.8879966222908598E-2</v>
      </c>
      <c r="R80" s="439">
        <f>IFERROR($M80-Q80,"-")</f>
        <v>-1.593342640700067E-3</v>
      </c>
      <c r="S80" s="1385">
        <f>IFERROR(S56/S122*12,"-")</f>
        <v>5.1018021053039112E-2</v>
      </c>
      <c r="T80" s="1386"/>
      <c r="U80" s="442">
        <f>IFERROR(U56/U122*12,"-")</f>
        <v>4.588328248321065E-2</v>
      </c>
      <c r="V80" s="439">
        <f>IFERROR($S80-U80,"-")</f>
        <v>5.134738569828462E-3</v>
      </c>
      <c r="W80" s="443">
        <f>IFERROR(W56/W122*12,"-")</f>
        <v>5.0044111527438283E-2</v>
      </c>
      <c r="X80" s="440">
        <f>IFERROR($S80-W80,"-")</f>
        <v>9.7390952560082872E-4</v>
      </c>
      <c r="Z80" s="286"/>
      <c r="AA80" s="221"/>
      <c r="AB80" s="221"/>
      <c r="AC80" s="221"/>
      <c r="AD80" s="221"/>
      <c r="AE80" s="221"/>
      <c r="AF80" s="221"/>
      <c r="AG80" s="221"/>
      <c r="AH80" s="221"/>
      <c r="AI80" s="221"/>
      <c r="AJ80" s="221"/>
      <c r="AK80" s="221"/>
      <c r="AL80" s="221"/>
      <c r="AM80" s="221"/>
      <c r="AN80" s="221"/>
      <c r="AO80" s="221"/>
      <c r="AP80" s="222"/>
    </row>
    <row r="81" spans="1:46" ht="24.95" customHeight="1" thickTop="1">
      <c r="A81" s="286" t="s">
        <v>99</v>
      </c>
      <c r="B81" s="221"/>
      <c r="C81" s="221"/>
      <c r="D81" s="221"/>
      <c r="E81" s="1387">
        <f>IFERROR(E78-E79-E80,"-")</f>
        <v>5.9155829076013189E-2</v>
      </c>
      <c r="F81" s="1388"/>
      <c r="G81" s="444">
        <f>IFERROR(G78-G79-G80,"-")</f>
        <v>7.4831482680367767E-2</v>
      </c>
      <c r="H81" s="445">
        <f>IFERROR(E81-G81,"-")</f>
        <v>-1.5675653604354578E-2</v>
      </c>
      <c r="I81" s="444">
        <f>IFERROR(I78-I79-I80,"-")</f>
        <v>7.1262599847778746E-2</v>
      </c>
      <c r="J81" s="445">
        <f>IFERROR($E81-I81,"-")</f>
        <v>-1.2106770771765557E-2</v>
      </c>
      <c r="K81" s="444">
        <f>IFERROR(K78-K79-K80,"-")</f>
        <v>7.5097556855325126E-2</v>
      </c>
      <c r="L81" s="446">
        <f>IFERROR($E81-K81,"-")</f>
        <v>-1.5941727779311937E-2</v>
      </c>
      <c r="M81" s="1387">
        <f>IFERROR(M78-M79-M80,"-")</f>
        <v>6.9369571461236401E-2</v>
      </c>
      <c r="N81" s="1388"/>
      <c r="O81" s="444">
        <f>IFERROR(O78-O79-O80,"-")</f>
        <v>7.437830378958199E-2</v>
      </c>
      <c r="P81" s="445">
        <f>IFERROR($M81-O81,"-")</f>
        <v>-5.0087323283455887E-3</v>
      </c>
      <c r="Q81" s="447">
        <f>IFERROR(Q78-Q79-Q80,"-")</f>
        <v>7.5840117151871805E-2</v>
      </c>
      <c r="R81" s="445">
        <f>IFERROR($M81-Q81,"-")</f>
        <v>-6.4705456906354042E-3</v>
      </c>
      <c r="S81" s="1387">
        <f>IFERROR(S78-S79-S80,"-")</f>
        <v>8.6774760752358945E-2</v>
      </c>
      <c r="T81" s="1388"/>
      <c r="U81" s="448">
        <f>IFERROR(U78-U79-U80,"-")</f>
        <v>7.5471276624619624E-2</v>
      </c>
      <c r="V81" s="445">
        <f>IFERROR($S81-U81,"-")</f>
        <v>1.1303484127739322E-2</v>
      </c>
      <c r="W81" s="449">
        <f>IFERROR(W78-W79-W80,"-")</f>
        <v>7.1045890346104285E-2</v>
      </c>
      <c r="X81" s="446">
        <f>IFERROR($S81-W81,"-")</f>
        <v>1.5728870406254661E-2</v>
      </c>
      <c r="Z81" s="1" t="s">
        <v>100</v>
      </c>
      <c r="AA81" s="1"/>
      <c r="AB81" s="1"/>
    </row>
    <row r="82" spans="1:46">
      <c r="E82" s="450"/>
      <c r="G82" s="451"/>
      <c r="M82" s="450"/>
      <c r="O82" s="451"/>
      <c r="Z82" s="452" t="s">
        <v>345</v>
      </c>
      <c r="AA82" s="28" t="s">
        <v>431</v>
      </c>
      <c r="AB82" s="453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31"/>
    </row>
    <row r="83" spans="1:46" ht="24.95" customHeight="1">
      <c r="A83" s="1" t="s">
        <v>101</v>
      </c>
      <c r="V83" s="404"/>
      <c r="W83" s="404"/>
      <c r="X83" s="404"/>
      <c r="Z83" s="176" t="s">
        <v>376</v>
      </c>
      <c r="AA83" s="1294" t="s">
        <v>432</v>
      </c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4"/>
    </row>
    <row r="84" spans="1:46" ht="24.95" customHeight="1">
      <c r="A84" s="420"/>
      <c r="B84" s="28"/>
      <c r="C84" s="28" t="s">
        <v>102</v>
      </c>
      <c r="D84" s="28"/>
      <c r="E84" s="1377">
        <f>+'PF PL'!AA223</f>
        <v>315</v>
      </c>
      <c r="F84" s="1378"/>
      <c r="G84" s="454">
        <v>279.07113361913423</v>
      </c>
      <c r="H84" s="346">
        <f>IFERROR(E84/G84,"-")</f>
        <v>1.128744474266909</v>
      </c>
      <c r="I84" s="455">
        <f>'PF PL'!$AB$223</f>
        <v>309</v>
      </c>
      <c r="J84" s="346">
        <f>IFERROR(E84/I84,"-")</f>
        <v>1.0194174757281553</v>
      </c>
      <c r="K84" s="455">
        <f>+'PF PL'!AS223</f>
        <v>261</v>
      </c>
      <c r="L84" s="347">
        <f>IFERROR(E84/K84,"-")</f>
        <v>1.2068965517241379</v>
      </c>
      <c r="M84" s="1379">
        <f>+'PF PL'!Q223</f>
        <v>311.66666666666669</v>
      </c>
      <c r="N84" s="1380"/>
      <c r="O84" s="454">
        <v>280.02232534794899</v>
      </c>
      <c r="P84" s="346">
        <f>IFERROR($M84/O84,"-")</f>
        <v>1.1130064943193267</v>
      </c>
      <c r="Q84" s="456">
        <f>+'PF PL'!AR223</f>
        <v>261</v>
      </c>
      <c r="R84" s="347">
        <f>IFERROR($M84/Q84,"-")</f>
        <v>1.1941251596424012</v>
      </c>
      <c r="S84" s="1377">
        <v>312</v>
      </c>
      <c r="T84" s="1378"/>
      <c r="U84" s="454">
        <v>280.9433514727549</v>
      </c>
      <c r="V84" s="346">
        <f>IFERROR($M84/U84,"-")</f>
        <v>1.1093576873517552</v>
      </c>
      <c r="W84" s="454">
        <f>+'PF PL'!AT223</f>
        <v>255</v>
      </c>
      <c r="X84" s="347">
        <f>IFERROR($M84/W84,"-")</f>
        <v>1.2222222222222223</v>
      </c>
      <c r="Z84" s="176"/>
      <c r="AA84" s="53" t="s">
        <v>433</v>
      </c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4"/>
    </row>
    <row r="85" spans="1:46" ht="24.95" customHeight="1" thickBot="1">
      <c r="A85" s="434"/>
      <c r="B85" s="436"/>
      <c r="C85" s="436" t="s">
        <v>103</v>
      </c>
      <c r="D85" s="436"/>
      <c r="E85" s="1381">
        <v>21</v>
      </c>
      <c r="F85" s="1382"/>
      <c r="G85" s="457">
        <f>E85</f>
        <v>21</v>
      </c>
      <c r="H85" s="458"/>
      <c r="I85" s="459">
        <v>20</v>
      </c>
      <c r="J85" s="458">
        <f>IFERROR(E85/I85,"-")</f>
        <v>1.05</v>
      </c>
      <c r="K85" s="459">
        <v>21</v>
      </c>
      <c r="L85" s="460">
        <f>IFERROR(E85/K85,"-")</f>
        <v>1</v>
      </c>
      <c r="M85" s="1383">
        <v>64</v>
      </c>
      <c r="N85" s="1384"/>
      <c r="O85" s="461">
        <f>+M85</f>
        <v>64</v>
      </c>
      <c r="P85" s="462"/>
      <c r="Q85" s="463">
        <v>65</v>
      </c>
      <c r="R85" s="464"/>
      <c r="S85" s="1381">
        <v>19</v>
      </c>
      <c r="T85" s="1382"/>
      <c r="U85" s="461">
        <v>19</v>
      </c>
      <c r="V85" s="462"/>
      <c r="W85" s="461">
        <v>21</v>
      </c>
      <c r="X85" s="464"/>
      <c r="Z85" s="176" t="s">
        <v>420</v>
      </c>
      <c r="AA85" s="53" t="s">
        <v>436</v>
      </c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4"/>
    </row>
    <row r="86" spans="1:46" ht="24.95" customHeight="1" thickTop="1">
      <c r="A86" s="286" t="s">
        <v>104</v>
      </c>
      <c r="B86" s="221"/>
      <c r="C86" s="221"/>
      <c r="D86" s="221"/>
      <c r="E86" s="1401">
        <f>IFERROR((E23-E25-E56)/E84/E85/8,"-")</f>
        <v>230.78487251715964</v>
      </c>
      <c r="F86" s="1402"/>
      <c r="G86" s="465">
        <f>IFERROR((G23-G25-G56)/G84/G85/8,"-")</f>
        <v>354.90770625406179</v>
      </c>
      <c r="H86" s="466">
        <f>IFERROR(E86/G86,"-")</f>
        <v>0.65026729048242071</v>
      </c>
      <c r="I86" s="467">
        <f>IFERROR((I23-I25-I56)/I84/I85/8,"-")</f>
        <v>267.39865358973543</v>
      </c>
      <c r="J86" s="466">
        <f>IFERROR($E86/I86,"-")</f>
        <v>0.86307417565104272</v>
      </c>
      <c r="K86" s="467">
        <f>IFERROR((K23-K25-K56)/K84/K85/8,"-")</f>
        <v>259.28475547163077</v>
      </c>
      <c r="L86" s="468">
        <f>IFERROR(E86/K86,"-")</f>
        <v>0.89008268957952907</v>
      </c>
      <c r="M86" s="1403">
        <f>IFERROR((M23-M25-M56)/M84/M85/8,"-")</f>
        <v>254.7419588652225</v>
      </c>
      <c r="N86" s="1404"/>
      <c r="O86" s="469">
        <f>IFERROR((O23-O25-O56)/O84/O85/8,"-")</f>
        <v>337.32918145480704</v>
      </c>
      <c r="P86" s="466">
        <f>IFERROR(M86/O86,"-")</f>
        <v>0.75517320430622459</v>
      </c>
      <c r="Q86" s="469">
        <f>IFERROR((Q23-Q25-Q56)/Q84/Q85/8,"-")</f>
        <v>260.40806032111107</v>
      </c>
      <c r="R86" s="468">
        <f>IFERROR(M86/Q86,"-")</f>
        <v>0.97824145132488738</v>
      </c>
      <c r="S86" s="1405">
        <f>IFERROR((S23-S25-S56)/S84/S85/8,"-")</f>
        <v>322.95228320710083</v>
      </c>
      <c r="T86" s="1406"/>
      <c r="U86" s="469">
        <f>IFERROR((U23-U25-U56)/U84/U85/8,"-")</f>
        <v>395.84035774978958</v>
      </c>
      <c r="V86" s="466">
        <f>IFERROR(S86/U86,"-")</f>
        <v>0.81586497405916036</v>
      </c>
      <c r="W86" s="469">
        <f>IFERROR((W23-W25-W56)/W84/W85/8,"-")</f>
        <v>266.06605845348514</v>
      </c>
      <c r="X86" s="468">
        <f>IFERROR(S86/W86,"-")</f>
        <v>1.2138048914779591</v>
      </c>
      <c r="Z86" s="176" t="s">
        <v>430</v>
      </c>
      <c r="AA86" s="53" t="s">
        <v>437</v>
      </c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4"/>
    </row>
    <row r="87" spans="1:46">
      <c r="Z87" s="286"/>
      <c r="AA87" s="221" t="s">
        <v>438</v>
      </c>
      <c r="AB87" s="221"/>
      <c r="AC87" s="221"/>
      <c r="AD87" s="221"/>
      <c r="AE87" s="221"/>
      <c r="AF87" s="221"/>
      <c r="AG87" s="221"/>
      <c r="AH87" s="221"/>
      <c r="AI87" s="221"/>
      <c r="AJ87" s="221"/>
      <c r="AK87" s="221"/>
      <c r="AL87" s="221"/>
      <c r="AM87" s="221"/>
      <c r="AN87" s="221"/>
      <c r="AO87" s="221"/>
      <c r="AP87" s="222"/>
    </row>
    <row r="88" spans="1:46" ht="24.95" customHeight="1">
      <c r="A88" s="1" t="s">
        <v>105</v>
      </c>
      <c r="V88" s="404"/>
      <c r="W88" s="404"/>
      <c r="X88" s="404"/>
      <c r="Z88" s="1" t="s">
        <v>106</v>
      </c>
      <c r="AA88" s="1"/>
      <c r="AB88" s="1"/>
    </row>
    <row r="89" spans="1:46" s="53" customFormat="1" ht="24.95" customHeight="1">
      <c r="A89" s="420"/>
      <c r="B89" s="453" t="s">
        <v>107</v>
      </c>
      <c r="C89" s="453"/>
      <c r="D89" s="28"/>
      <c r="E89" s="1407">
        <v>64</v>
      </c>
      <c r="F89" s="1408"/>
      <c r="G89" s="454"/>
      <c r="H89" s="346"/>
      <c r="I89" s="454">
        <v>64</v>
      </c>
      <c r="J89" s="346">
        <f t="shared" ref="J89:J95" si="26">IFERROR(E89/I89,"-")</f>
        <v>1</v>
      </c>
      <c r="K89" s="454">
        <v>59</v>
      </c>
      <c r="L89" s="347">
        <f t="shared" ref="L89:L95" si="27">IFERROR(E89/K89,"-")</f>
        <v>1.0847457627118644</v>
      </c>
      <c r="M89" s="1409"/>
      <c r="N89" s="1410"/>
      <c r="O89" s="470"/>
      <c r="P89" s="471"/>
      <c r="Q89" s="472"/>
      <c r="R89" s="473"/>
      <c r="S89" s="1377">
        <v>63</v>
      </c>
      <c r="T89" s="1378"/>
      <c r="U89" s="474"/>
      <c r="V89" s="346"/>
      <c r="W89" s="474">
        <v>61</v>
      </c>
      <c r="X89" s="347">
        <f>IFERROR(S89/W89,"-")</f>
        <v>1.0327868852459017</v>
      </c>
      <c r="Z89" s="452" t="s">
        <v>345</v>
      </c>
      <c r="AA89" s="28" t="s">
        <v>439</v>
      </c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31"/>
      <c r="AQ89" s="32"/>
      <c r="AR89" s="1152"/>
      <c r="AS89" s="1152"/>
      <c r="AT89" s="1152"/>
    </row>
    <row r="90" spans="1:46" ht="24.95" customHeight="1">
      <c r="A90" s="223"/>
      <c r="B90" s="427" t="s">
        <v>108</v>
      </c>
      <c r="C90" s="427"/>
      <c r="D90" s="53"/>
      <c r="E90" s="1389">
        <v>0</v>
      </c>
      <c r="F90" s="1390"/>
      <c r="G90" s="475"/>
      <c r="H90" s="243" t="str">
        <f>IFERROR(E90/G90,"-")</f>
        <v>-</v>
      </c>
      <c r="I90" s="475">
        <v>1</v>
      </c>
      <c r="J90" s="243">
        <f>IFERROR(E90/I90,"-")</f>
        <v>0</v>
      </c>
      <c r="K90" s="475">
        <v>2</v>
      </c>
      <c r="L90" s="245">
        <f t="shared" si="27"/>
        <v>0</v>
      </c>
      <c r="M90" s="1391"/>
      <c r="N90" s="1392"/>
      <c r="O90" s="476"/>
      <c r="P90" s="477"/>
      <c r="Q90" s="478"/>
      <c r="R90" s="479"/>
      <c r="S90" s="1393">
        <v>0</v>
      </c>
      <c r="T90" s="1394"/>
      <c r="U90" s="480"/>
      <c r="V90" s="243" t="str">
        <f>IFERROR(S90/U90,"-")</f>
        <v>-</v>
      </c>
      <c r="W90" s="480">
        <v>2</v>
      </c>
      <c r="X90" s="245">
        <f>IFERROR(S90/W90,"-")</f>
        <v>0</v>
      </c>
      <c r="Y90" s="481"/>
      <c r="Z90" s="22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4"/>
    </row>
    <row r="91" spans="1:46" ht="24.95" customHeight="1" thickBot="1">
      <c r="A91" s="223"/>
      <c r="B91" s="427" t="s">
        <v>109</v>
      </c>
      <c r="C91" s="427"/>
      <c r="D91" s="53"/>
      <c r="E91" s="1395">
        <v>1</v>
      </c>
      <c r="F91" s="1396"/>
      <c r="G91" s="475"/>
      <c r="H91" s="243"/>
      <c r="I91" s="475">
        <v>1</v>
      </c>
      <c r="J91" s="243">
        <f t="shared" si="26"/>
        <v>1</v>
      </c>
      <c r="K91" s="475">
        <v>0</v>
      </c>
      <c r="L91" s="245" t="str">
        <f t="shared" si="27"/>
        <v>-</v>
      </c>
      <c r="M91" s="1397"/>
      <c r="N91" s="1398"/>
      <c r="O91" s="482"/>
      <c r="P91" s="477"/>
      <c r="Q91" s="478"/>
      <c r="R91" s="479"/>
      <c r="S91" s="1399">
        <v>0</v>
      </c>
      <c r="T91" s="1400"/>
      <c r="U91" s="480"/>
      <c r="V91" s="243"/>
      <c r="W91" s="480"/>
      <c r="X91" s="245" t="str">
        <f>IFERROR(S91/W91,"-")</f>
        <v>-</v>
      </c>
      <c r="Z91" s="22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4"/>
    </row>
    <row r="92" spans="1:46" ht="24.95" customHeight="1" thickTop="1" thickBot="1">
      <c r="A92" s="483" t="s">
        <v>110</v>
      </c>
      <c r="B92" s="484"/>
      <c r="C92" s="484"/>
      <c r="D92" s="484"/>
      <c r="E92" s="1423">
        <f>+E89+E90-E91</f>
        <v>63</v>
      </c>
      <c r="F92" s="1424"/>
      <c r="G92" s="485"/>
      <c r="H92" s="486" t="str">
        <f>IFERROR(E92/G92,"-")</f>
        <v>-</v>
      </c>
      <c r="I92" s="485">
        <f>I89+I90-I91</f>
        <v>64</v>
      </c>
      <c r="J92" s="486">
        <f t="shared" si="26"/>
        <v>0.984375</v>
      </c>
      <c r="K92" s="485">
        <f>K89+K90-K91</f>
        <v>61</v>
      </c>
      <c r="L92" s="487">
        <f t="shared" si="27"/>
        <v>1.0327868852459017</v>
      </c>
      <c r="M92" s="1425"/>
      <c r="N92" s="1426"/>
      <c r="O92" s="488"/>
      <c r="P92" s="489"/>
      <c r="Q92" s="490"/>
      <c r="R92" s="491"/>
      <c r="S92" s="1427">
        <f>+S89+S90-S91</f>
        <v>63</v>
      </c>
      <c r="T92" s="1428"/>
      <c r="U92" s="492"/>
      <c r="V92" s="486" t="str">
        <f>IFERROR(S92/U92,"-")</f>
        <v>-</v>
      </c>
      <c r="W92" s="492">
        <f>W89+W90-W91</f>
        <v>63</v>
      </c>
      <c r="X92" s="487">
        <f>IFERROR(S92/W92,"-")</f>
        <v>1</v>
      </c>
      <c r="Z92" s="22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4"/>
      <c r="AQ92" s="53"/>
    </row>
    <row r="93" spans="1:46" ht="24.95" customHeight="1" thickTop="1">
      <c r="A93" s="223" t="s">
        <v>111</v>
      </c>
      <c r="B93" s="53"/>
      <c r="C93" s="53"/>
      <c r="D93" s="53"/>
      <c r="E93" s="1429">
        <v>64</v>
      </c>
      <c r="F93" s="1430"/>
      <c r="G93" s="475"/>
      <c r="H93" s="493"/>
      <c r="I93" s="494">
        <v>64</v>
      </c>
      <c r="J93" s="243">
        <f t="shared" si="26"/>
        <v>1</v>
      </c>
      <c r="K93" s="494">
        <v>61</v>
      </c>
      <c r="L93" s="245">
        <f t="shared" si="27"/>
        <v>1.0491803278688525</v>
      </c>
      <c r="M93" s="1431"/>
      <c r="N93" s="1432"/>
      <c r="O93" s="482"/>
      <c r="P93" s="477"/>
      <c r="Q93" s="478"/>
      <c r="R93" s="479"/>
      <c r="S93" s="1433">
        <v>62</v>
      </c>
      <c r="T93" s="1434"/>
      <c r="U93" s="495"/>
      <c r="V93" s="243"/>
      <c r="W93" s="495">
        <v>63</v>
      </c>
      <c r="X93" s="245">
        <f>IFERROR(S93/W93,"-")</f>
        <v>0.98412698412698407</v>
      </c>
      <c r="Z93" s="22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4"/>
    </row>
    <row r="94" spans="1:46" ht="24.95" customHeight="1">
      <c r="A94" s="496" t="s">
        <v>112</v>
      </c>
      <c r="B94" s="497"/>
      <c r="C94" s="497"/>
      <c r="D94" s="497"/>
      <c r="E94" s="1411">
        <f>IFERROR(+E93/E92,"-")</f>
        <v>1.0158730158730158</v>
      </c>
      <c r="F94" s="1412"/>
      <c r="G94" s="498">
        <v>0</v>
      </c>
      <c r="H94" s="499">
        <f>IFERROR(E94-G94,"-")</f>
        <v>1.0158730158730158</v>
      </c>
      <c r="I94" s="500">
        <f>IFERROR(I93/I92,"-")</f>
        <v>1</v>
      </c>
      <c r="J94" s="499">
        <f>IFERROR($E94-I94,"-")</f>
        <v>1.5873015873015817E-2</v>
      </c>
      <c r="K94" s="500">
        <f>IFERROR(K93/K92,"-")</f>
        <v>1</v>
      </c>
      <c r="L94" s="501">
        <f>IFERROR($E94-K94,"-")</f>
        <v>1.5873015873015817E-2</v>
      </c>
      <c r="M94" s="1413"/>
      <c r="N94" s="1414"/>
      <c r="O94" s="502"/>
      <c r="P94" s="503"/>
      <c r="Q94" s="504"/>
      <c r="R94" s="505"/>
      <c r="S94" s="1415">
        <f>IFERROR(S93/S92,"-")</f>
        <v>0.98412698412698407</v>
      </c>
      <c r="T94" s="1416"/>
      <c r="U94" s="506"/>
      <c r="V94" s="507">
        <f>IFERROR(S94-U94,"-")</f>
        <v>0.98412698412698407</v>
      </c>
      <c r="W94" s="508">
        <f>IFERROR(W93/W92,"-")</f>
        <v>1</v>
      </c>
      <c r="X94" s="509">
        <f>IFERROR(S94-W94,"-")</f>
        <v>-1.5873015873015928E-2</v>
      </c>
      <c r="Z94" s="22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4"/>
    </row>
    <row r="95" spans="1:46" ht="24.95" customHeight="1">
      <c r="A95" s="286" t="s">
        <v>113</v>
      </c>
      <c r="B95" s="221"/>
      <c r="C95" s="221"/>
      <c r="D95" s="221"/>
      <c r="E95" s="1417">
        <f>IFERROR(+E8/E93,"-")</f>
        <v>1267906.25</v>
      </c>
      <c r="F95" s="1418"/>
      <c r="G95" s="510" t="str">
        <f>IFERROR(+G7/G93,"-")</f>
        <v>-</v>
      </c>
      <c r="H95" s="511"/>
      <c r="I95" s="510">
        <f>IFERROR(+I6/I93,"-")</f>
        <v>1149446.875</v>
      </c>
      <c r="J95" s="511">
        <f t="shared" si="26"/>
        <v>1.1030577206971832</v>
      </c>
      <c r="K95" s="510">
        <f>IFERROR(+K6/K93,"-")</f>
        <v>1151673.7704918033</v>
      </c>
      <c r="L95" s="512">
        <f t="shared" si="27"/>
        <v>1.1009248300050818</v>
      </c>
      <c r="M95" s="1419"/>
      <c r="N95" s="1420"/>
      <c r="O95" s="513"/>
      <c r="P95" s="514"/>
      <c r="Q95" s="515"/>
      <c r="R95" s="516"/>
      <c r="S95" s="1421">
        <f>IFERROR(+S8/S93,"-")</f>
        <v>1483870.9677419355</v>
      </c>
      <c r="T95" s="1422"/>
      <c r="U95" s="517"/>
      <c r="V95" s="466"/>
      <c r="W95" s="510">
        <f>IFERROR(+W7/W93,"-")</f>
        <v>0</v>
      </c>
      <c r="X95" s="468" t="str">
        <f>IFERROR(S95/W95,"-")</f>
        <v>-</v>
      </c>
      <c r="Z95" s="22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4"/>
    </row>
    <row r="96" spans="1:46">
      <c r="E96" s="1335"/>
      <c r="F96" s="1335"/>
      <c r="Z96" s="286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2"/>
    </row>
    <row r="97" spans="1:42" ht="24.95" customHeight="1">
      <c r="A97" s="1" t="s">
        <v>304</v>
      </c>
      <c r="B97" s="1"/>
      <c r="E97" s="518" t="s">
        <v>114</v>
      </c>
      <c r="V97" s="404"/>
      <c r="W97" s="404"/>
      <c r="X97" s="404"/>
      <c r="Z97" s="1" t="s">
        <v>115</v>
      </c>
      <c r="AA97" s="1"/>
      <c r="AB97" s="1"/>
    </row>
    <row r="98" spans="1:42" ht="24.95" customHeight="1">
      <c r="A98" s="420"/>
      <c r="B98" s="453" t="s">
        <v>116</v>
      </c>
      <c r="C98" s="453"/>
      <c r="D98" s="28"/>
      <c r="E98" s="1437">
        <v>34317</v>
      </c>
      <c r="F98" s="1438"/>
      <c r="G98" s="519">
        <v>38086</v>
      </c>
      <c r="H98" s="346">
        <f>IFERROR(E98/G98,"-")</f>
        <v>0.90103975213989396</v>
      </c>
      <c r="I98" s="519">
        <v>31426</v>
      </c>
      <c r="J98" s="346">
        <f t="shared" ref="J98:J103" si="28">IFERROR($E98/I98,"-")</f>
        <v>1.0919938904092152</v>
      </c>
      <c r="K98" s="519">
        <v>28682</v>
      </c>
      <c r="L98" s="347">
        <f>IFERROR($E98/K98,"-")</f>
        <v>1.1964646816818911</v>
      </c>
      <c r="M98" s="1437">
        <f>E98</f>
        <v>34317</v>
      </c>
      <c r="N98" s="1438"/>
      <c r="O98" s="519">
        <f>G98</f>
        <v>38086</v>
      </c>
      <c r="P98" s="346">
        <f>IFERROR($M98/O98,"-")</f>
        <v>0.90103975213989396</v>
      </c>
      <c r="Q98" s="519">
        <f>K98</f>
        <v>28682</v>
      </c>
      <c r="R98" s="347">
        <f>IFERROR($M98/Q98,"-")</f>
        <v>1.1964646816818911</v>
      </c>
      <c r="S98" s="1437">
        <f>S99</f>
        <v>36124</v>
      </c>
      <c r="T98" s="1438"/>
      <c r="U98" s="519">
        <v>36124</v>
      </c>
      <c r="V98" s="346">
        <f>IFERROR(S98/U98,"-")</f>
        <v>1</v>
      </c>
      <c r="W98" s="519">
        <v>27823</v>
      </c>
      <c r="X98" s="347">
        <f>IFERROR(S98/W98,"-")</f>
        <v>1.2983502857348237</v>
      </c>
      <c r="Z98" s="273" t="s">
        <v>345</v>
      </c>
      <c r="AA98" s="28" t="s">
        <v>445</v>
      </c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31"/>
    </row>
    <row r="99" spans="1:42" ht="24.95" customHeight="1">
      <c r="A99" s="223"/>
      <c r="B99" s="427" t="s">
        <v>117</v>
      </c>
      <c r="C99" s="427"/>
      <c r="D99" s="53"/>
      <c r="E99" s="1435">
        <f>SUM(E100:F102)</f>
        <v>32537</v>
      </c>
      <c r="F99" s="1436"/>
      <c r="G99" s="520"/>
      <c r="H99" s="243"/>
      <c r="I99" s="520">
        <f>SUM(I100:I102)</f>
        <v>31583</v>
      </c>
      <c r="J99" s="243">
        <f t="shared" si="28"/>
        <v>1.030206123547478</v>
      </c>
      <c r="K99" s="520">
        <f>SUM(K100:K102)</f>
        <v>26247</v>
      </c>
      <c r="L99" s="245">
        <f>IFERROR($E99/K99,"-")</f>
        <v>1.2396464357831372</v>
      </c>
      <c r="M99" s="1435">
        <f t="shared" ref="M99:M103" si="29">E99</f>
        <v>32537</v>
      </c>
      <c r="N99" s="1436"/>
      <c r="O99" s="520"/>
      <c r="P99" s="243"/>
      <c r="Q99" s="520">
        <f t="shared" ref="Q99:Q102" si="30">K99</f>
        <v>26247</v>
      </c>
      <c r="R99" s="245">
        <f t="shared" ref="R99:R103" si="31">IFERROR($M99/Q99,"-")</f>
        <v>1.2396464357831372</v>
      </c>
      <c r="S99" s="1435">
        <f>S100+S101+S102</f>
        <v>36124</v>
      </c>
      <c r="T99" s="1436"/>
      <c r="U99" s="520"/>
      <c r="V99" s="243"/>
      <c r="W99" s="520">
        <f>SUM(W100:W102)</f>
        <v>28237</v>
      </c>
      <c r="X99" s="245">
        <f t="shared" ref="X99:X103" si="32">IFERROR(S99/W99,"-")</f>
        <v>1.2793143747565252</v>
      </c>
      <c r="Z99" s="275" t="s">
        <v>376</v>
      </c>
      <c r="AA99" s="53" t="s">
        <v>447</v>
      </c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4"/>
    </row>
    <row r="100" spans="1:42" ht="24.95" customHeight="1">
      <c r="A100" s="223"/>
      <c r="B100" s="53"/>
      <c r="C100" s="53" t="s">
        <v>118</v>
      </c>
      <c r="D100" s="53"/>
      <c r="E100" s="1435">
        <v>8060</v>
      </c>
      <c r="F100" s="1436"/>
      <c r="G100" s="521">
        <f>98903000/E106</f>
        <v>9237.2279816942191</v>
      </c>
      <c r="H100" s="153">
        <f>IFERROR(E100/G100,"-")</f>
        <v>0.87255614086529221</v>
      </c>
      <c r="I100" s="521">
        <v>7948</v>
      </c>
      <c r="J100" s="153">
        <f t="shared" si="28"/>
        <v>1.0140915953699043</v>
      </c>
      <c r="K100" s="521">
        <v>6716</v>
      </c>
      <c r="L100" s="155">
        <f>IFERROR($E100/K100,"-")</f>
        <v>1.2001191185229303</v>
      </c>
      <c r="M100" s="1435">
        <f t="shared" si="29"/>
        <v>8060</v>
      </c>
      <c r="N100" s="1436"/>
      <c r="O100" s="521">
        <f>G100</f>
        <v>9237.2279816942191</v>
      </c>
      <c r="P100" s="153">
        <f>IFERROR($M100/O100,"-")</f>
        <v>0.87255614086529221</v>
      </c>
      <c r="Q100" s="521">
        <f t="shared" si="30"/>
        <v>6716</v>
      </c>
      <c r="R100" s="155">
        <f t="shared" si="31"/>
        <v>1.2001191185229303</v>
      </c>
      <c r="S100" s="1435">
        <v>9038</v>
      </c>
      <c r="T100" s="1436"/>
      <c r="U100" s="521"/>
      <c r="V100" s="153" t="str">
        <f>IFERROR(S100/U100,"-")</f>
        <v>-</v>
      </c>
      <c r="W100" s="521">
        <v>7608</v>
      </c>
      <c r="X100" s="155">
        <f t="shared" si="32"/>
        <v>1.1879600420609884</v>
      </c>
      <c r="Z100" s="275" t="s">
        <v>420</v>
      </c>
      <c r="AA100" s="120" t="s">
        <v>446</v>
      </c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4"/>
    </row>
    <row r="101" spans="1:42" ht="24.95" customHeight="1">
      <c r="A101" s="223"/>
      <c r="B101" s="53"/>
      <c r="C101" s="53" t="s">
        <v>119</v>
      </c>
      <c r="D101" s="53"/>
      <c r="E101" s="1435">
        <v>23954</v>
      </c>
      <c r="F101" s="1436"/>
      <c r="G101" s="521"/>
      <c r="H101" s="153"/>
      <c r="I101" s="521">
        <v>23261</v>
      </c>
      <c r="J101" s="153">
        <f t="shared" si="28"/>
        <v>1.0297923563045441</v>
      </c>
      <c r="K101" s="521">
        <v>19238</v>
      </c>
      <c r="L101" s="155">
        <f>IFERROR($E101/K101,"-")</f>
        <v>1.2451398274248882</v>
      </c>
      <c r="M101" s="1435">
        <f t="shared" si="29"/>
        <v>23954</v>
      </c>
      <c r="N101" s="1436"/>
      <c r="O101" s="521"/>
      <c r="P101" s="153"/>
      <c r="Q101" s="521">
        <f t="shared" si="30"/>
        <v>19238</v>
      </c>
      <c r="R101" s="155">
        <f t="shared" si="31"/>
        <v>1.2451398274248882</v>
      </c>
      <c r="S101" s="1435">
        <v>26725</v>
      </c>
      <c r="T101" s="1436"/>
      <c r="U101" s="521"/>
      <c r="V101" s="153"/>
      <c r="W101" s="521">
        <v>20335</v>
      </c>
      <c r="X101" s="155">
        <f t="shared" si="32"/>
        <v>1.3142365379886896</v>
      </c>
      <c r="Z101" s="22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4"/>
    </row>
    <row r="102" spans="1:42" ht="24.95" customHeight="1" thickBot="1">
      <c r="A102" s="223"/>
      <c r="B102" s="53"/>
      <c r="C102" s="53" t="s">
        <v>120</v>
      </c>
      <c r="D102" s="53"/>
      <c r="E102" s="1395">
        <v>523</v>
      </c>
      <c r="F102" s="1396"/>
      <c r="G102" s="522"/>
      <c r="H102" s="523"/>
      <c r="I102" s="522">
        <v>374</v>
      </c>
      <c r="J102" s="523">
        <f t="shared" si="28"/>
        <v>1.3983957219251337</v>
      </c>
      <c r="K102" s="522">
        <v>293</v>
      </c>
      <c r="L102" s="524">
        <f>IFERROR($E102/K102,"-")</f>
        <v>1.7849829351535835</v>
      </c>
      <c r="M102" s="1395">
        <f t="shared" si="29"/>
        <v>523</v>
      </c>
      <c r="N102" s="1396"/>
      <c r="O102" s="522"/>
      <c r="P102" s="523"/>
      <c r="Q102" s="522">
        <f t="shared" si="30"/>
        <v>293</v>
      </c>
      <c r="R102" s="524">
        <f t="shared" si="31"/>
        <v>1.7849829351535835</v>
      </c>
      <c r="S102" s="1395">
        <v>361</v>
      </c>
      <c r="T102" s="1396"/>
      <c r="U102" s="522"/>
      <c r="V102" s="523"/>
      <c r="W102" s="522">
        <v>294</v>
      </c>
      <c r="X102" s="524">
        <f t="shared" si="32"/>
        <v>1.227891156462585</v>
      </c>
      <c r="Z102" s="22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4"/>
    </row>
    <row r="103" spans="1:42" ht="24.95" customHeight="1" thickTop="1">
      <c r="A103" s="525" t="s">
        <v>121</v>
      </c>
      <c r="B103" s="526"/>
      <c r="C103" s="526"/>
      <c r="D103" s="526"/>
      <c r="E103" s="1441">
        <v>3405</v>
      </c>
      <c r="F103" s="1442"/>
      <c r="G103" s="527"/>
      <c r="H103" s="466"/>
      <c r="I103" s="527">
        <v>1679</v>
      </c>
      <c r="J103" s="466">
        <f t="shared" si="28"/>
        <v>2.027992852888624</v>
      </c>
      <c r="K103" s="527">
        <v>1298</v>
      </c>
      <c r="L103" s="468">
        <f t="shared" ref="L103:L106" si="33">IFERROR($E103/K103,"-")</f>
        <v>2.6232665639445298</v>
      </c>
      <c r="M103" s="1441">
        <f t="shared" si="29"/>
        <v>3405</v>
      </c>
      <c r="N103" s="1442"/>
      <c r="O103" s="527"/>
      <c r="P103" s="466"/>
      <c r="Q103" s="527">
        <f>K103</f>
        <v>1298</v>
      </c>
      <c r="R103" s="468">
        <f t="shared" si="31"/>
        <v>2.6232665639445298</v>
      </c>
      <c r="S103" s="1441">
        <v>0</v>
      </c>
      <c r="T103" s="1442"/>
      <c r="U103" s="527"/>
      <c r="V103" s="466"/>
      <c r="W103" s="527">
        <v>998</v>
      </c>
      <c r="X103" s="468">
        <f t="shared" si="32"/>
        <v>0</v>
      </c>
      <c r="Z103" s="22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4"/>
    </row>
    <row r="104" spans="1:42" ht="24.95" customHeight="1">
      <c r="A104" s="406" t="s">
        <v>122</v>
      </c>
      <c r="B104" s="407"/>
      <c r="C104" s="407"/>
      <c r="D104" s="407"/>
      <c r="E104" s="1439">
        <f>IFERROR(E100/E99,"-")</f>
        <v>0.24771798260441957</v>
      </c>
      <c r="F104" s="1440"/>
      <c r="G104" s="528"/>
      <c r="H104" s="529"/>
      <c r="I104" s="418">
        <f>I100/I99</f>
        <v>0.25165437102238547</v>
      </c>
      <c r="J104" s="530">
        <f>IFERROR($E104-I104,"-")</f>
        <v>-3.936388417965897E-3</v>
      </c>
      <c r="K104" s="418">
        <f>K100/K99</f>
        <v>0.25587686211757532</v>
      </c>
      <c r="L104" s="530">
        <f>IFERROR($E104-K104,"-")</f>
        <v>-8.1588795131557479E-3</v>
      </c>
      <c r="M104" s="1439">
        <f>IFERROR(M100/M99,"-")</f>
        <v>0.24771798260441957</v>
      </c>
      <c r="N104" s="1440"/>
      <c r="O104" s="418"/>
      <c r="P104" s="530"/>
      <c r="Q104" s="418">
        <f>Q100/Q99</f>
        <v>0.25587686211757532</v>
      </c>
      <c r="R104" s="530">
        <f>IFERROR($M104-Q104,"-")</f>
        <v>-8.1588795131557479E-3</v>
      </c>
      <c r="S104" s="1439">
        <f>IFERROR(S100/S99,"-")</f>
        <v>0.25019377699036649</v>
      </c>
      <c r="T104" s="1440"/>
      <c r="U104" s="418"/>
      <c r="V104" s="530"/>
      <c r="W104" s="418">
        <f>W100/W99</f>
        <v>0.26943372171264651</v>
      </c>
      <c r="X104" s="531">
        <f>IFERROR(S104-W104,"-")</f>
        <v>-1.9239944722280022E-2</v>
      </c>
      <c r="Z104" s="22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4"/>
    </row>
    <row r="105" spans="1:42" ht="24.95" customHeight="1">
      <c r="A105" s="286" t="s">
        <v>123</v>
      </c>
      <c r="B105" s="221"/>
      <c r="C105" s="221"/>
      <c r="D105" s="221"/>
      <c r="E105" s="1439">
        <f>IFERROR(E102/E99,"-")</f>
        <v>1.6074008052371146E-2</v>
      </c>
      <c r="F105" s="1440"/>
      <c r="G105" s="532"/>
      <c r="H105" s="466"/>
      <c r="I105" s="533">
        <f>I102/I99</f>
        <v>1.1841813633916981E-2</v>
      </c>
      <c r="J105" s="530">
        <f>IFERROR($E105-I105,"-")</f>
        <v>4.2321944184541653E-3</v>
      </c>
      <c r="K105" s="533">
        <f>K102/K99</f>
        <v>1.1163180553968073E-2</v>
      </c>
      <c r="L105" s="530">
        <f>IFERROR($E105-K105,"-")</f>
        <v>4.9108274984030736E-3</v>
      </c>
      <c r="M105" s="1439">
        <f>IFERROR(M102/M99,"-")</f>
        <v>1.6074008052371146E-2</v>
      </c>
      <c r="N105" s="1440"/>
      <c r="O105" s="533"/>
      <c r="P105" s="530"/>
      <c r="Q105" s="533">
        <f>Q102/Q99</f>
        <v>1.1163180553968073E-2</v>
      </c>
      <c r="R105" s="530">
        <f>IFERROR($M105-Q105,"-")</f>
        <v>4.9108274984030736E-3</v>
      </c>
      <c r="S105" s="1439">
        <f>IFERROR(S102/S99,"-")</f>
        <v>9.9933562174731472E-3</v>
      </c>
      <c r="T105" s="1440"/>
      <c r="U105" s="533"/>
      <c r="V105" s="530"/>
      <c r="W105" s="533">
        <f>W102/W99</f>
        <v>1.041187094946347E-2</v>
      </c>
      <c r="X105" s="531">
        <f>IFERROR(S105-W105,"-")</f>
        <v>-4.1851473199032256E-4</v>
      </c>
      <c r="Z105" s="22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4"/>
    </row>
    <row r="106" spans="1:42" ht="24.95" customHeight="1">
      <c r="A106" s="534" t="s">
        <v>124</v>
      </c>
      <c r="B106" s="535"/>
      <c r="C106" s="535"/>
      <c r="D106" s="535"/>
      <c r="E106" s="1447">
        <v>10707</v>
      </c>
      <c r="F106" s="1448"/>
      <c r="G106" s="465"/>
      <c r="H106" s="466"/>
      <c r="I106" s="465">
        <v>10619</v>
      </c>
      <c r="J106" s="529">
        <f>IFERROR($E106/I106,"-")</f>
        <v>1.0082870326772766</v>
      </c>
      <c r="K106" s="465">
        <v>9948</v>
      </c>
      <c r="L106" s="468">
        <f t="shared" si="33"/>
        <v>1.0762967430639325</v>
      </c>
      <c r="M106" s="1447">
        <f>E106</f>
        <v>10707</v>
      </c>
      <c r="N106" s="1448"/>
      <c r="O106" s="465"/>
      <c r="P106" s="529"/>
      <c r="Q106" s="465">
        <f>K106</f>
        <v>9948</v>
      </c>
      <c r="R106" s="468">
        <f>IFERROR($M106/Q106,"-")</f>
        <v>1.0762967430639325</v>
      </c>
      <c r="S106" s="1447">
        <v>10387</v>
      </c>
      <c r="T106" s="1448"/>
      <c r="U106" s="465"/>
      <c r="V106" s="529"/>
      <c r="W106" s="465">
        <v>9792</v>
      </c>
      <c r="X106" s="468">
        <f>IFERROR(S106/W106,"-")</f>
        <v>1.0607638888888888</v>
      </c>
      <c r="Z106" s="22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4"/>
    </row>
    <row r="107" spans="1:42">
      <c r="Z107" s="286"/>
      <c r="AA107" s="221"/>
      <c r="AB107" s="221"/>
      <c r="AC107" s="221"/>
      <c r="AD107" s="221"/>
      <c r="AE107" s="221"/>
      <c r="AF107" s="221"/>
      <c r="AG107" s="221"/>
      <c r="AH107" s="221"/>
      <c r="AI107" s="221"/>
      <c r="AJ107" s="221"/>
      <c r="AK107" s="221"/>
      <c r="AL107" s="221"/>
      <c r="AM107" s="221"/>
      <c r="AN107" s="221"/>
      <c r="AO107" s="221"/>
      <c r="AP107" s="222"/>
    </row>
    <row r="108" spans="1:42" ht="24.95" customHeight="1">
      <c r="A108" s="1" t="s">
        <v>125</v>
      </c>
      <c r="B108" s="1"/>
      <c r="C108" s="1"/>
      <c r="V108" s="404"/>
      <c r="W108" s="404"/>
      <c r="X108" s="404"/>
      <c r="Z108" s="1" t="s">
        <v>126</v>
      </c>
      <c r="AA108" s="1"/>
      <c r="AB108" s="1"/>
    </row>
    <row r="109" spans="1:42" ht="24.95" customHeight="1">
      <c r="A109" s="420"/>
      <c r="B109" s="453" t="s">
        <v>127</v>
      </c>
      <c r="C109" s="28"/>
      <c r="D109" s="28"/>
      <c r="E109" s="1449">
        <f>I113</f>
        <v>1595162678.2335818</v>
      </c>
      <c r="F109" s="1450"/>
      <c r="G109" s="536">
        <v>1621460159.7223599</v>
      </c>
      <c r="H109" s="346"/>
      <c r="I109" s="536">
        <f>'PF PL'!AC195</f>
        <v>1563279042.9376073</v>
      </c>
      <c r="J109" s="346"/>
      <c r="K109" s="536">
        <f>'PF PL'!AU195</f>
        <v>1153942479.100415</v>
      </c>
      <c r="L109" s="347"/>
      <c r="M109" s="1451"/>
      <c r="N109" s="1452"/>
      <c r="O109" s="537"/>
      <c r="P109" s="538"/>
      <c r="Q109" s="539"/>
      <c r="R109" s="540"/>
      <c r="S109" s="1449">
        <f>E113</f>
        <v>1630176008.0685334</v>
      </c>
      <c r="T109" s="1450"/>
      <c r="U109" s="536">
        <v>1672683836.30966</v>
      </c>
      <c r="V109" s="346"/>
      <c r="W109" s="536">
        <f>K113</f>
        <v>1190051395.1515024</v>
      </c>
      <c r="X109" s="347"/>
      <c r="Z109" s="452" t="s">
        <v>345</v>
      </c>
      <c r="AA109" s="28" t="s">
        <v>448</v>
      </c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31"/>
    </row>
    <row r="110" spans="1:42" ht="24.95" customHeight="1">
      <c r="A110" s="223"/>
      <c r="B110" s="427" t="s">
        <v>128</v>
      </c>
      <c r="C110" s="53"/>
      <c r="D110" s="53"/>
      <c r="E110" s="1443">
        <f>E10</f>
        <v>83554909.25</v>
      </c>
      <c r="F110" s="1444"/>
      <c r="G110" s="541">
        <f>G10</f>
        <v>98115426.190736562</v>
      </c>
      <c r="H110" s="243"/>
      <c r="I110" s="541">
        <f>I10</f>
        <v>75684259.129999995</v>
      </c>
      <c r="J110" s="243"/>
      <c r="K110" s="541">
        <f>K10</f>
        <v>72024561.540000007</v>
      </c>
      <c r="L110" s="245"/>
      <c r="M110" s="1445"/>
      <c r="N110" s="1446"/>
      <c r="O110" s="542"/>
      <c r="P110" s="543"/>
      <c r="Q110" s="544"/>
      <c r="R110" s="545"/>
      <c r="S110" s="1443">
        <f>S10</f>
        <v>92970601.647643343</v>
      </c>
      <c r="T110" s="1444"/>
      <c r="U110" s="541">
        <f>U10</f>
        <v>92970601.647643343</v>
      </c>
      <c r="V110" s="243"/>
      <c r="W110" s="541">
        <f>W9</f>
        <v>1376082.8401385858</v>
      </c>
      <c r="X110" s="245"/>
      <c r="Z110" s="176" t="s">
        <v>376</v>
      </c>
      <c r="AA110" s="53" t="s">
        <v>449</v>
      </c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304"/>
    </row>
    <row r="111" spans="1:42" ht="24.95" customHeight="1">
      <c r="A111" s="223"/>
      <c r="B111" s="427" t="s">
        <v>129</v>
      </c>
      <c r="C111" s="53"/>
      <c r="D111" s="53"/>
      <c r="E111" s="1443">
        <f>E109+E110-E112-E113</f>
        <v>42768929.14504838</v>
      </c>
      <c r="F111" s="1444"/>
      <c r="G111" s="541">
        <f>G109+G110-G112-G113</f>
        <v>42043717.476570845</v>
      </c>
      <c r="H111" s="243"/>
      <c r="I111" s="541">
        <f>I109+I110-I112-I113</f>
        <v>37991554.014025688</v>
      </c>
      <c r="J111" s="243"/>
      <c r="K111" s="541">
        <f>K109+K110-K112-K113</f>
        <v>33102495.578912497</v>
      </c>
      <c r="L111" s="245"/>
      <c r="M111" s="1445"/>
      <c r="N111" s="1446"/>
      <c r="O111" s="542"/>
      <c r="P111" s="543"/>
      <c r="Q111" s="544"/>
      <c r="R111" s="545"/>
      <c r="S111" s="1443">
        <f>S109+S110-S112-S113</f>
        <v>41608003.15636611</v>
      </c>
      <c r="T111" s="1444"/>
      <c r="U111" s="541">
        <f>U109+U110-U112-U113</f>
        <v>41608003.156367779</v>
      </c>
      <c r="V111" s="243"/>
      <c r="W111" s="541">
        <f>W109+W110-W112-W113</f>
        <v>-40335411.140754938</v>
      </c>
      <c r="X111" s="245"/>
      <c r="Z111" s="22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4"/>
    </row>
    <row r="112" spans="1:42" ht="24.95" customHeight="1" thickBot="1">
      <c r="A112" s="223"/>
      <c r="B112" s="427" t="s">
        <v>130</v>
      </c>
      <c r="C112" s="53"/>
      <c r="D112" s="53"/>
      <c r="E112" s="1461">
        <f>'PF PL'!AA201</f>
        <v>5772650.2699999996</v>
      </c>
      <c r="F112" s="1462"/>
      <c r="G112" s="541">
        <v>4848032.126865698</v>
      </c>
      <c r="H112" s="243"/>
      <c r="I112" s="541">
        <f>'PF PL'!AB201</f>
        <v>5809069.8199999984</v>
      </c>
      <c r="J112" s="243"/>
      <c r="K112" s="541">
        <f>'PF PL'!AS201</f>
        <v>2813149.91</v>
      </c>
      <c r="L112" s="245"/>
      <c r="M112" s="1463"/>
      <c r="N112" s="1464"/>
      <c r="O112" s="546"/>
      <c r="P112" s="543"/>
      <c r="Q112" s="544"/>
      <c r="R112" s="545"/>
      <c r="S112" s="1461">
        <v>5653891.9091304801</v>
      </c>
      <c r="T112" s="1462"/>
      <c r="U112" s="541">
        <v>5653891.9091304811</v>
      </c>
      <c r="V112" s="243"/>
      <c r="W112" s="541">
        <f>'PF PL'!AT201</f>
        <v>3258590.6799999988</v>
      </c>
      <c r="X112" s="245"/>
      <c r="Z112" s="22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4"/>
    </row>
    <row r="113" spans="1:42" ht="31.5" customHeight="1" thickTop="1" thickBot="1">
      <c r="A113" s="525" t="s">
        <v>131</v>
      </c>
      <c r="B113" s="547"/>
      <c r="C113" s="547"/>
      <c r="D113" s="547"/>
      <c r="E113" s="1465">
        <f>'PF PL'!AA195</f>
        <v>1630176008.0685334</v>
      </c>
      <c r="F113" s="1466"/>
      <c r="G113" s="548">
        <v>1672683836.30966</v>
      </c>
      <c r="H113" s="549">
        <f>IFERROR($E113/G113,"-")</f>
        <v>0.97458705146878866</v>
      </c>
      <c r="I113" s="548">
        <f>'PF PL'!AB195</f>
        <v>1595162678.2335818</v>
      </c>
      <c r="J113" s="549">
        <f>IFERROR($E113/I113,"-")</f>
        <v>1.0219496922243216</v>
      </c>
      <c r="K113" s="548">
        <f>'PF PL'!AS195</f>
        <v>1190051395.1515024</v>
      </c>
      <c r="L113" s="550">
        <f>IFERROR($E113/K113,"-")</f>
        <v>1.3698366429468367</v>
      </c>
      <c r="M113" s="1467"/>
      <c r="N113" s="1468"/>
      <c r="O113" s="551"/>
      <c r="P113" s="552"/>
      <c r="Q113" s="553"/>
      <c r="R113" s="554"/>
      <c r="S113" s="1465">
        <v>1675884714.6506801</v>
      </c>
      <c r="T113" s="1466"/>
      <c r="U113" s="548">
        <v>1718392542.8918049</v>
      </c>
      <c r="V113" s="555">
        <f>IFERROR($S113/U113,"-")</f>
        <v>0.97526302798684728</v>
      </c>
      <c r="W113" s="548">
        <f>'PF PL'!AT195</f>
        <v>1228504298.4523959</v>
      </c>
      <c r="X113" s="556">
        <f>IFERROR($S113/W113,"-")</f>
        <v>1.3641667487544571</v>
      </c>
      <c r="Z113" s="22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4"/>
    </row>
    <row r="114" spans="1:42" ht="31.5" customHeight="1" thickTop="1">
      <c r="A114" s="557" t="s">
        <v>132</v>
      </c>
      <c r="B114" s="558"/>
      <c r="C114" s="558"/>
      <c r="D114" s="558"/>
      <c r="E114" s="1443">
        <v>239928</v>
      </c>
      <c r="F114" s="1444"/>
      <c r="G114" s="559"/>
      <c r="H114" s="560"/>
      <c r="I114" s="541">
        <v>238562</v>
      </c>
      <c r="J114" s="560">
        <f>IFERROR($E114/I114,"-")</f>
        <v>1.0057259747990039</v>
      </c>
      <c r="K114" s="541">
        <v>219939</v>
      </c>
      <c r="L114" s="561">
        <f>IFERROR($E114/K114,"-")</f>
        <v>1.090884290644224</v>
      </c>
      <c r="M114" s="562"/>
      <c r="N114" s="563"/>
      <c r="O114" s="564"/>
      <c r="P114" s="565"/>
      <c r="Q114" s="566"/>
      <c r="R114" s="567"/>
      <c r="S114" s="1453">
        <v>238781</v>
      </c>
      <c r="T114" s="1454"/>
      <c r="U114" s="568"/>
      <c r="V114" s="569"/>
      <c r="W114" s="568"/>
      <c r="X114" s="570" t="str">
        <f>IF(W114=0,"-",S114/W114)</f>
        <v>-</v>
      </c>
      <c r="Z114" s="223"/>
      <c r="AA114" s="53"/>
      <c r="AB114" s="53"/>
      <c r="AC114" s="53"/>
      <c r="AD114" s="571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4"/>
    </row>
    <row r="115" spans="1:42" ht="31.5" customHeight="1">
      <c r="A115" s="534" t="s">
        <v>133</v>
      </c>
      <c r="B115" s="535"/>
      <c r="C115" s="535"/>
      <c r="D115" s="535"/>
      <c r="E115" s="1455">
        <v>6500.2996716098196</v>
      </c>
      <c r="F115" s="1456"/>
      <c r="G115" s="572"/>
      <c r="H115" s="573"/>
      <c r="I115" s="572">
        <v>6408.6780371140403</v>
      </c>
      <c r="J115" s="573">
        <f>IFERROR($E115/I115,"-")</f>
        <v>1.0142964951531623</v>
      </c>
      <c r="K115" s="572">
        <v>5137.8394163381699</v>
      </c>
      <c r="L115" s="574">
        <f>IFERROR($E115/K115,"-")</f>
        <v>1.2651815568503499</v>
      </c>
      <c r="M115" s="1457"/>
      <c r="N115" s="1458"/>
      <c r="O115" s="575"/>
      <c r="P115" s="576"/>
      <c r="Q115" s="577"/>
      <c r="R115" s="578"/>
      <c r="S115" s="1459">
        <f>IFERROR(S113/S114,"-")</f>
        <v>7018.5011146225206</v>
      </c>
      <c r="T115" s="1460"/>
      <c r="U115" s="579"/>
      <c r="V115" s="466"/>
      <c r="W115" s="579" t="str">
        <f>IFERROR(W113/W114,"-")</f>
        <v>-</v>
      </c>
      <c r="X115" s="468" t="str">
        <f>IFERROR(S115/W115,"-")</f>
        <v>-</v>
      </c>
      <c r="Z115" s="22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4"/>
    </row>
    <row r="116" spans="1:42" ht="31.5" customHeight="1">
      <c r="A116" s="1"/>
      <c r="B116" s="1"/>
      <c r="C116" s="580" t="s">
        <v>134</v>
      </c>
      <c r="V116" s="404"/>
      <c r="W116" s="404"/>
      <c r="X116" s="404"/>
      <c r="Z116" s="286"/>
      <c r="AA116" s="221"/>
      <c r="AB116" s="221"/>
      <c r="AC116" s="221"/>
      <c r="AD116" s="221"/>
      <c r="AE116" s="221"/>
      <c r="AF116" s="221"/>
      <c r="AG116" s="221"/>
      <c r="AH116" s="221"/>
      <c r="AI116" s="221"/>
      <c r="AJ116" s="221"/>
      <c r="AK116" s="221"/>
      <c r="AL116" s="221"/>
      <c r="AM116" s="221"/>
      <c r="AN116" s="221"/>
      <c r="AO116" s="221"/>
      <c r="AP116" s="222"/>
    </row>
    <row r="117" spans="1:42" ht="31.5" customHeight="1">
      <c r="C117" s="581" t="s">
        <v>135</v>
      </c>
    </row>
    <row r="118" spans="1:42" ht="31.5" customHeight="1"/>
    <row r="119" spans="1:42" ht="32.25" customHeight="1" thickBot="1">
      <c r="A119" s="582" t="s">
        <v>136</v>
      </c>
      <c r="B119" s="582"/>
      <c r="G119" s="583" t="s">
        <v>137</v>
      </c>
      <c r="M119" s="583" t="s">
        <v>138</v>
      </c>
      <c r="Q119" s="584" t="s">
        <v>139</v>
      </c>
    </row>
    <row r="120" spans="1:42" ht="32.25" customHeight="1" thickBot="1">
      <c r="A120" s="32" t="s">
        <v>140</v>
      </c>
      <c r="E120" s="585">
        <f>E109</f>
        <v>1595162678.2335818</v>
      </c>
      <c r="G120" s="586">
        <f>G109</f>
        <v>1621460159.7223599</v>
      </c>
      <c r="I120" s="585">
        <f>I109</f>
        <v>1563279042.9376073</v>
      </c>
      <c r="K120" s="585">
        <f>K109</f>
        <v>1153942479.100415</v>
      </c>
      <c r="M120" s="587">
        <f>'PF PL'!D195</f>
        <v>1525548879.0751743</v>
      </c>
      <c r="O120" s="585">
        <f>M120</f>
        <v>1525548879.0751743</v>
      </c>
      <c r="Q120" s="588">
        <v>1205470949.7860873</v>
      </c>
      <c r="S120" s="585">
        <f>S109</f>
        <v>1630176008.0685334</v>
      </c>
      <c r="U120" s="585">
        <f>U109</f>
        <v>1672683836.30966</v>
      </c>
      <c r="W120" s="585">
        <f>W109</f>
        <v>1190051395.1515024</v>
      </c>
    </row>
    <row r="121" spans="1:42">
      <c r="A121" s="32" t="s">
        <v>141</v>
      </c>
      <c r="E121" s="585">
        <f>E113</f>
        <v>1630176008.0685334</v>
      </c>
      <c r="G121" s="585">
        <f>G113</f>
        <v>1672683836.30966</v>
      </c>
      <c r="I121" s="585">
        <f>I113</f>
        <v>1595162678.2335818</v>
      </c>
      <c r="K121" s="585">
        <f>K113</f>
        <v>1190051395.1515024</v>
      </c>
      <c r="M121" s="585">
        <f>E113</f>
        <v>1630176008.0685334</v>
      </c>
      <c r="O121" s="585">
        <f>G113</f>
        <v>1672683836.30966</v>
      </c>
      <c r="Q121" s="585">
        <f>K113</f>
        <v>1190051395.1515024</v>
      </c>
      <c r="S121" s="585">
        <f>S113</f>
        <v>1675884714.6506801</v>
      </c>
      <c r="U121" s="585">
        <f>U113</f>
        <v>1718392542.8918049</v>
      </c>
      <c r="W121" s="585">
        <f>W113</f>
        <v>1228504298.4523959</v>
      </c>
    </row>
    <row r="122" spans="1:42" ht="32.25" customHeight="1" thickBot="1">
      <c r="A122" s="589" t="s">
        <v>142</v>
      </c>
      <c r="B122" s="589"/>
      <c r="C122" s="589"/>
      <c r="D122" s="589"/>
      <c r="E122" s="590">
        <f>AVERAGE(E120:E121)</f>
        <v>1612669343.1510577</v>
      </c>
      <c r="F122" s="591"/>
      <c r="G122" s="590">
        <f>AVERAGE(G120:G121)</f>
        <v>1647071998.0160098</v>
      </c>
      <c r="H122" s="592"/>
      <c r="I122" s="590">
        <f>AVERAGE(I120:I121)</f>
        <v>1579220860.5855947</v>
      </c>
      <c r="J122" s="592"/>
      <c r="K122" s="590">
        <f>AVERAGE(K120:K121)</f>
        <v>1171996937.1259587</v>
      </c>
      <c r="L122" s="592"/>
      <c r="M122" s="590">
        <f>AVERAGE(M120:M121)</f>
        <v>1577862443.5718539</v>
      </c>
      <c r="N122" s="592"/>
      <c r="O122" s="590">
        <f>AVERAGE(O120:O121)</f>
        <v>1599116357.6924171</v>
      </c>
      <c r="P122" s="591"/>
      <c r="Q122" s="590">
        <f>AVERAGE(Q120:Q121)</f>
        <v>1197761172.4687948</v>
      </c>
      <c r="R122" s="591"/>
      <c r="S122" s="590">
        <f>AVERAGE(S120:S121)</f>
        <v>1653030361.3596067</v>
      </c>
      <c r="T122" s="591"/>
      <c r="U122" s="590">
        <f>AVERAGE(U120:U121)</f>
        <v>1695538189.6007323</v>
      </c>
      <c r="V122" s="591"/>
      <c r="W122" s="590">
        <f>AVERAGE(W120:W121)</f>
        <v>1209277846.801949</v>
      </c>
    </row>
    <row r="123" spans="1:42" ht="32.25" customHeight="1" thickTop="1"/>
    <row r="124" spans="1:42" ht="32.25" customHeight="1">
      <c r="A124" s="32" t="s">
        <v>143</v>
      </c>
      <c r="E124" s="593">
        <f>E11+E13</f>
        <v>23242679.679987855</v>
      </c>
      <c r="G124" s="593">
        <f>G11+G13</f>
        <v>23081872.760622129</v>
      </c>
      <c r="I124" s="593">
        <f>I11+I13</f>
        <v>22417926.240157861</v>
      </c>
      <c r="K124" s="593">
        <f>K11+K13</f>
        <v>16873752.976204678</v>
      </c>
      <c r="M124" s="593">
        <f>M11+M13</f>
        <v>68450509.228933915</v>
      </c>
      <c r="O124" s="593">
        <f>O11+O13</f>
        <v>67776880.424088314</v>
      </c>
      <c r="Q124" s="593">
        <f>Q11+Q13</f>
        <v>49874478.553585015</v>
      </c>
      <c r="S124" s="593">
        <f>S11+S13</f>
        <v>27433620.191357002</v>
      </c>
      <c r="U124" s="593">
        <f>U11+U13</f>
        <v>23820584.774013449</v>
      </c>
      <c r="W124" s="593">
        <f>W11+W13</f>
        <v>17385524.480054174</v>
      </c>
    </row>
    <row r="125" spans="1:42" ht="21.75" thickBot="1"/>
    <row r="126" spans="1:42" ht="21.75" thickBot="1">
      <c r="L126" s="594" t="s">
        <v>144</v>
      </c>
      <c r="M126" s="595">
        <f>DATEDIF(M127,E3,"m")+1</f>
        <v>3</v>
      </c>
    </row>
    <row r="127" spans="1:42">
      <c r="L127" s="404" t="s">
        <v>145</v>
      </c>
      <c r="M127" s="596">
        <v>42795</v>
      </c>
    </row>
    <row r="156" spans="11:18">
      <c r="K156" s="597"/>
      <c r="Q156" s="598"/>
      <c r="R156" s="599"/>
    </row>
    <row r="157" spans="11:18">
      <c r="K157" s="597"/>
      <c r="Q157" s="598"/>
      <c r="R157" s="599"/>
    </row>
    <row r="158" spans="11:18">
      <c r="Q158" s="598"/>
      <c r="R158" s="599"/>
    </row>
  </sheetData>
  <mergeCells count="120">
    <mergeCell ref="E114:F114"/>
    <mergeCell ref="S114:T114"/>
    <mergeCell ref="E115:F115"/>
    <mergeCell ref="M115:N115"/>
    <mergeCell ref="S115:T115"/>
    <mergeCell ref="E112:F112"/>
    <mergeCell ref="M112:N112"/>
    <mergeCell ref="S112:T112"/>
    <mergeCell ref="E113:F113"/>
    <mergeCell ref="M113:N113"/>
    <mergeCell ref="S113:T113"/>
    <mergeCell ref="E110:F110"/>
    <mergeCell ref="M110:N110"/>
    <mergeCell ref="S110:T110"/>
    <mergeCell ref="E111:F111"/>
    <mergeCell ref="M111:N111"/>
    <mergeCell ref="S111:T111"/>
    <mergeCell ref="E106:F106"/>
    <mergeCell ref="M106:N106"/>
    <mergeCell ref="S106:T106"/>
    <mergeCell ref="E109:F109"/>
    <mergeCell ref="M109:N109"/>
    <mergeCell ref="S109:T109"/>
    <mergeCell ref="E104:F104"/>
    <mergeCell ref="M104:N104"/>
    <mergeCell ref="S104:T104"/>
    <mergeCell ref="E105:F105"/>
    <mergeCell ref="M105:N105"/>
    <mergeCell ref="S105:T105"/>
    <mergeCell ref="E102:F102"/>
    <mergeCell ref="M102:N102"/>
    <mergeCell ref="S102:T102"/>
    <mergeCell ref="E103:F103"/>
    <mergeCell ref="M103:N103"/>
    <mergeCell ref="S103:T103"/>
    <mergeCell ref="E100:F100"/>
    <mergeCell ref="M100:N100"/>
    <mergeCell ref="S100:T100"/>
    <mergeCell ref="E101:F101"/>
    <mergeCell ref="M101:N101"/>
    <mergeCell ref="S101:T101"/>
    <mergeCell ref="E98:F98"/>
    <mergeCell ref="M98:N98"/>
    <mergeCell ref="S98:T98"/>
    <mergeCell ref="E99:F99"/>
    <mergeCell ref="M99:N99"/>
    <mergeCell ref="S99:T99"/>
    <mergeCell ref="E94:F94"/>
    <mergeCell ref="M94:N94"/>
    <mergeCell ref="S94:T94"/>
    <mergeCell ref="E95:F95"/>
    <mergeCell ref="M95:N95"/>
    <mergeCell ref="S95:T95"/>
    <mergeCell ref="E92:F92"/>
    <mergeCell ref="M92:N92"/>
    <mergeCell ref="S92:T92"/>
    <mergeCell ref="E93:F93"/>
    <mergeCell ref="M93:N93"/>
    <mergeCell ref="S93:T93"/>
    <mergeCell ref="E90:F90"/>
    <mergeCell ref="M90:N90"/>
    <mergeCell ref="S90:T90"/>
    <mergeCell ref="E91:F91"/>
    <mergeCell ref="M91:N91"/>
    <mergeCell ref="S91:T91"/>
    <mergeCell ref="E86:F86"/>
    <mergeCell ref="M86:N86"/>
    <mergeCell ref="S86:T86"/>
    <mergeCell ref="E89:F89"/>
    <mergeCell ref="M89:N89"/>
    <mergeCell ref="S89:T89"/>
    <mergeCell ref="E84:F84"/>
    <mergeCell ref="M84:N84"/>
    <mergeCell ref="S84:T84"/>
    <mergeCell ref="E85:F85"/>
    <mergeCell ref="M85:N85"/>
    <mergeCell ref="S85:T85"/>
    <mergeCell ref="E80:F80"/>
    <mergeCell ref="M80:N80"/>
    <mergeCell ref="S80:T80"/>
    <mergeCell ref="E81:F81"/>
    <mergeCell ref="M81:N81"/>
    <mergeCell ref="S81:T81"/>
    <mergeCell ref="S59:X59"/>
    <mergeCell ref="E78:F78"/>
    <mergeCell ref="M78:N78"/>
    <mergeCell ref="S78:T78"/>
    <mergeCell ref="E79:F79"/>
    <mergeCell ref="M79:N79"/>
    <mergeCell ref="S79:T79"/>
    <mergeCell ref="E74:F74"/>
    <mergeCell ref="M74:N74"/>
    <mergeCell ref="S74:T74"/>
    <mergeCell ref="E75:F75"/>
    <mergeCell ref="M75:N75"/>
    <mergeCell ref="S75:T75"/>
    <mergeCell ref="E1:F1"/>
    <mergeCell ref="N1:P1"/>
    <mergeCell ref="V1:X1"/>
    <mergeCell ref="A3:D5"/>
    <mergeCell ref="E3:L4"/>
    <mergeCell ref="M3:R3"/>
    <mergeCell ref="S3:X3"/>
    <mergeCell ref="E96:F96"/>
    <mergeCell ref="Z56:AP56"/>
    <mergeCell ref="AK3:AM3"/>
    <mergeCell ref="M4:R4"/>
    <mergeCell ref="S4:X4"/>
    <mergeCell ref="A72:D72"/>
    <mergeCell ref="E72:L72"/>
    <mergeCell ref="M72:R72"/>
    <mergeCell ref="S72:X72"/>
    <mergeCell ref="E73:F73"/>
    <mergeCell ref="M73:N73"/>
    <mergeCell ref="S73:T73"/>
    <mergeCell ref="Z57:AP57"/>
    <mergeCell ref="Z58:AP58"/>
    <mergeCell ref="A59:D60"/>
    <mergeCell ref="E59:L59"/>
    <mergeCell ref="M59:R59"/>
  </mergeCells>
  <pageMargins left="0.23622047244094491" right="0.15748031496062992" top="0.35433070866141736" bottom="0.31496062992125984" header="0.31496062992125984" footer="0.31496062992125984"/>
  <pageSetup paperSize="8" scale="32" fitToWidth="2" fitToHeight="2" orientation="portrait" copies="8" r:id="rId1"/>
  <rowBreaks count="1" manualBreakCount="1">
    <brk id="58" max="4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  <pageSetUpPr fitToPage="1"/>
  </sheetPr>
  <dimension ref="A1:CN260"/>
  <sheetViews>
    <sheetView zoomScale="80" zoomScaleNormal="80" workbookViewId="0">
      <pane xSplit="3" ySplit="6" topLeftCell="D7" activePane="bottomRight" state="frozen"/>
      <selection activeCell="B7" sqref="B7"/>
      <selection pane="topRight" activeCell="B7" sqref="B7"/>
      <selection pane="bottomLeft" activeCell="B7" sqref="B7"/>
      <selection pane="bottomRight" activeCell="G53" sqref="G53"/>
    </sheetView>
  </sheetViews>
  <sheetFormatPr defaultRowHeight="14.45" customHeight="1" outlineLevelRow="2" outlineLevelCol="1"/>
  <cols>
    <col min="1" max="1" width="4.28515625" style="601" customWidth="1"/>
    <col min="2" max="2" width="26.28515625" style="601" customWidth="1"/>
    <col min="3" max="3" width="14.85546875" style="601" customWidth="1"/>
    <col min="4" max="6" width="11.28515625" style="602" customWidth="1"/>
    <col min="7" max="7" width="11.28515625" style="601" customWidth="1"/>
    <col min="8" max="9" width="11.28515625" style="601" hidden="1" customWidth="1" outlineLevel="1"/>
    <col min="10" max="10" width="11.28515625" style="603" hidden="1" customWidth="1" outlineLevel="1"/>
    <col min="11" max="11" width="11" style="601" hidden="1" customWidth="1" outlineLevel="1"/>
    <col min="12" max="12" width="11.42578125" style="601" hidden="1" customWidth="1" outlineLevel="1"/>
    <col min="13" max="14" width="11.140625" style="601" hidden="1" customWidth="1" outlineLevel="1"/>
    <col min="15" max="15" width="10.5703125" style="601" hidden="1" customWidth="1" outlineLevel="1"/>
    <col min="16" max="16" width="11.42578125" style="601" hidden="1" customWidth="1" outlineLevel="1"/>
    <col min="17" max="17" width="11" style="601" customWidth="1" collapsed="1"/>
    <col min="18" max="18" width="10.85546875" style="603" customWidth="1"/>
    <col min="19" max="19" width="8.28515625" style="601" customWidth="1"/>
    <col min="20" max="20" width="8.140625" style="601" customWidth="1"/>
    <col min="21" max="21" width="11" style="601" customWidth="1"/>
    <col min="22" max="25" width="10.85546875" style="601" customWidth="1"/>
    <col min="26" max="26" width="9.42578125" style="601" customWidth="1"/>
    <col min="27" max="28" width="12.42578125" style="601" customWidth="1"/>
    <col min="29" max="29" width="10.85546875" style="601" customWidth="1"/>
    <col min="30" max="30" width="8.28515625" style="601" customWidth="1"/>
    <col min="31" max="31" width="7.42578125" style="601" customWidth="1"/>
    <col min="32" max="42" width="10" style="601" customWidth="1" outlineLevel="1"/>
    <col min="43" max="43" width="12.28515625" style="601" customWidth="1"/>
    <col min="44" max="44" width="10.42578125" style="601" customWidth="1"/>
    <col min="45" max="46" width="10.85546875" style="606" customWidth="1"/>
    <col min="47" max="47" width="9.85546875" style="601" customWidth="1"/>
    <col min="48" max="48" width="9.140625" style="601" customWidth="1"/>
    <col min="49" max="49" width="9.85546875" style="602" customWidth="1" outlineLevel="1"/>
    <col min="50" max="50" width="10.140625" style="602" customWidth="1" outlineLevel="1"/>
    <col min="51" max="53" width="9.85546875" style="601" customWidth="1" outlineLevel="1"/>
    <col min="54" max="54" width="9.85546875" style="603" customWidth="1" outlineLevel="1"/>
    <col min="55" max="57" width="9.85546875" style="601" customWidth="1" outlineLevel="1"/>
    <col min="58" max="60" width="9.42578125" style="601" customWidth="1" outlineLevel="1"/>
    <col min="61" max="61" width="8.42578125" style="601" customWidth="1" outlineLevel="1"/>
    <col min="62" max="62" width="9.140625" style="601" customWidth="1" outlineLevel="1"/>
    <col min="63" max="64" width="11" style="602" customWidth="1" outlineLevel="1"/>
    <col min="65" max="67" width="11" style="601" customWidth="1" outlineLevel="1"/>
    <col min="68" max="68" width="11" style="603" customWidth="1" outlineLevel="1"/>
    <col min="69" max="74" width="11" style="601" customWidth="1" outlineLevel="1"/>
    <col min="75" max="75" width="8.7109375" style="601" customWidth="1" outlineLevel="1"/>
    <col min="76" max="77" width="9.140625" style="601"/>
    <col min="78" max="78" width="25.140625" style="607" customWidth="1"/>
    <col min="79" max="16384" width="9.140625" style="601"/>
  </cols>
  <sheetData>
    <row r="1" spans="1:92" ht="14.45" customHeight="1" thickBot="1">
      <c r="A1" s="600" t="s">
        <v>302</v>
      </c>
      <c r="Q1" s="604">
        <v>3</v>
      </c>
      <c r="S1" s="605" t="s">
        <v>146</v>
      </c>
      <c r="U1" s="601">
        <v>1000</v>
      </c>
      <c r="AF1" s="1469" t="s">
        <v>147</v>
      </c>
      <c r="AG1" s="1470"/>
      <c r="AH1" s="1470"/>
      <c r="AI1" s="1470"/>
      <c r="AJ1" s="1470"/>
      <c r="AK1" s="1470"/>
      <c r="AL1" s="1470"/>
      <c r="AM1" s="1470"/>
      <c r="AN1" s="1470"/>
      <c r="AO1" s="1470"/>
      <c r="AP1" s="1470"/>
      <c r="AQ1" s="1470"/>
      <c r="AR1" s="1471"/>
      <c r="AW1" s="1469" t="s">
        <v>147</v>
      </c>
      <c r="AX1" s="1470"/>
      <c r="AY1" s="1470"/>
      <c r="AZ1" s="1470"/>
      <c r="BA1" s="1470"/>
      <c r="BB1" s="1470"/>
      <c r="BC1" s="1470"/>
      <c r="BD1" s="1470"/>
      <c r="BE1" s="1470"/>
      <c r="BF1" s="1470"/>
      <c r="BG1" s="1470"/>
      <c r="BH1" s="1470"/>
      <c r="BI1" s="1471"/>
      <c r="BK1" s="1469" t="s">
        <v>147</v>
      </c>
      <c r="BL1" s="1470"/>
      <c r="BM1" s="1470"/>
      <c r="BN1" s="1470"/>
      <c r="BO1" s="1470"/>
      <c r="BP1" s="1470"/>
      <c r="BQ1" s="1470"/>
      <c r="BR1" s="1470"/>
      <c r="BS1" s="1470"/>
      <c r="BT1" s="1470"/>
      <c r="BU1" s="1470"/>
      <c r="BV1" s="1470"/>
      <c r="BW1" s="1471"/>
      <c r="CB1" s="1469" t="s">
        <v>148</v>
      </c>
      <c r="CC1" s="1470"/>
      <c r="CD1" s="1470"/>
      <c r="CE1" s="1470"/>
      <c r="CF1" s="1470"/>
      <c r="CG1" s="1470"/>
      <c r="CH1" s="1470"/>
      <c r="CI1" s="1470"/>
      <c r="CJ1" s="1470"/>
      <c r="CK1" s="1470"/>
      <c r="CL1" s="1470"/>
      <c r="CM1" s="1470"/>
      <c r="CN1" s="1471"/>
    </row>
    <row r="2" spans="1:92" ht="16.5" customHeight="1" thickBot="1">
      <c r="B2" s="608"/>
      <c r="C2" s="608"/>
      <c r="D2" s="604">
        <v>0</v>
      </c>
      <c r="E2" s="604">
        <v>1</v>
      </c>
      <c r="F2" s="604">
        <v>2</v>
      </c>
      <c r="G2" s="604">
        <v>3</v>
      </c>
      <c r="H2" s="604">
        <v>4</v>
      </c>
      <c r="I2" s="604">
        <v>5</v>
      </c>
      <c r="J2" s="604">
        <v>6</v>
      </c>
      <c r="K2" s="604">
        <v>7</v>
      </c>
      <c r="L2" s="604">
        <v>8</v>
      </c>
      <c r="M2" s="604">
        <v>9</v>
      </c>
      <c r="N2" s="604">
        <v>10</v>
      </c>
      <c r="O2" s="604">
        <v>11</v>
      </c>
      <c r="P2" s="604">
        <v>12</v>
      </c>
      <c r="Q2" s="609" t="s">
        <v>303</v>
      </c>
      <c r="R2" s="601"/>
      <c r="S2" s="610"/>
      <c r="T2" s="610"/>
      <c r="U2" s="610"/>
      <c r="V2" s="610"/>
      <c r="W2" s="610"/>
      <c r="X2" s="610"/>
      <c r="Y2" s="610"/>
      <c r="Z2" s="610"/>
      <c r="AA2" s="610"/>
      <c r="AB2" s="610"/>
      <c r="AC2" s="610"/>
      <c r="AD2" s="611"/>
      <c r="AE2" s="610">
        <v>1000</v>
      </c>
      <c r="AF2" s="604">
        <v>1</v>
      </c>
      <c r="AG2" s="604">
        <v>2</v>
      </c>
      <c r="AH2" s="604">
        <v>3</v>
      </c>
      <c r="AI2" s="604">
        <v>4</v>
      </c>
      <c r="AJ2" s="604">
        <v>5</v>
      </c>
      <c r="AK2" s="604">
        <v>6</v>
      </c>
      <c r="AL2" s="604">
        <v>7</v>
      </c>
      <c r="AM2" s="604">
        <v>8</v>
      </c>
      <c r="AN2" s="604">
        <v>9</v>
      </c>
      <c r="AO2" s="604">
        <v>10</v>
      </c>
      <c r="AP2" s="604">
        <v>11</v>
      </c>
      <c r="AQ2" s="604">
        <v>12</v>
      </c>
      <c r="AR2" s="610"/>
      <c r="AW2" s="604">
        <v>0</v>
      </c>
      <c r="AX2" s="604">
        <v>1</v>
      </c>
      <c r="AY2" s="604">
        <v>2</v>
      </c>
      <c r="AZ2" s="604">
        <v>3</v>
      </c>
      <c r="BA2" s="604">
        <v>4</v>
      </c>
      <c r="BB2" s="604">
        <v>5</v>
      </c>
      <c r="BC2" s="604">
        <v>6</v>
      </c>
      <c r="BD2" s="604">
        <v>7</v>
      </c>
      <c r="BE2" s="604">
        <v>8</v>
      </c>
      <c r="BF2" s="604">
        <v>9</v>
      </c>
      <c r="BG2" s="604">
        <v>10</v>
      </c>
      <c r="BH2" s="604">
        <v>11</v>
      </c>
      <c r="BI2" s="604">
        <v>12</v>
      </c>
      <c r="BK2" s="604">
        <v>0</v>
      </c>
      <c r="BL2" s="604">
        <v>1</v>
      </c>
      <c r="BM2" s="604">
        <v>2</v>
      </c>
      <c r="BN2" s="604">
        <v>3</v>
      </c>
      <c r="BO2" s="604">
        <v>4</v>
      </c>
      <c r="BP2" s="604">
        <v>5</v>
      </c>
      <c r="BQ2" s="604">
        <v>6</v>
      </c>
      <c r="BR2" s="604">
        <v>7</v>
      </c>
      <c r="BS2" s="604">
        <v>8</v>
      </c>
      <c r="BT2" s="604">
        <v>9</v>
      </c>
      <c r="BU2" s="604">
        <v>10</v>
      </c>
      <c r="BV2" s="604">
        <v>11</v>
      </c>
      <c r="BW2" s="604">
        <v>12</v>
      </c>
    </row>
    <row r="3" spans="1:92" ht="15.75" customHeight="1" thickBot="1">
      <c r="A3" s="612"/>
      <c r="C3" s="613"/>
      <c r="D3" s="614"/>
      <c r="E3" s="1472" t="s">
        <v>149</v>
      </c>
      <c r="F3" s="1472"/>
      <c r="G3" s="1472"/>
      <c r="H3" s="1472"/>
      <c r="I3" s="1472"/>
      <c r="J3" s="1472"/>
      <c r="K3" s="1472"/>
      <c r="L3" s="1472"/>
      <c r="M3" s="1472"/>
      <c r="N3" s="1472"/>
      <c r="O3" s="1472"/>
      <c r="P3" s="1472"/>
      <c r="Q3" s="1472"/>
      <c r="R3" s="1472"/>
      <c r="S3" s="1472"/>
      <c r="T3" s="1472"/>
      <c r="U3" s="1472"/>
      <c r="V3" s="1472"/>
      <c r="W3" s="1472"/>
      <c r="X3" s="615"/>
      <c r="Y3" s="615"/>
      <c r="Z3" s="616"/>
      <c r="AA3" s="1473" t="s">
        <v>150</v>
      </c>
      <c r="AB3" s="1474"/>
      <c r="AC3" s="1475"/>
      <c r="AD3" s="611"/>
      <c r="AF3" s="1476" t="s">
        <v>149</v>
      </c>
      <c r="AG3" s="1477"/>
      <c r="AH3" s="1477"/>
      <c r="AI3" s="1477"/>
      <c r="AJ3" s="1477"/>
      <c r="AK3" s="1477"/>
      <c r="AL3" s="1477"/>
      <c r="AM3" s="1477"/>
      <c r="AN3" s="1477"/>
      <c r="AO3" s="1477"/>
      <c r="AP3" s="1477"/>
      <c r="AQ3" s="1477"/>
      <c r="AR3" s="1478"/>
      <c r="AW3" s="1479" t="s">
        <v>151</v>
      </c>
      <c r="AX3" s="1480"/>
      <c r="AY3" s="1480"/>
      <c r="AZ3" s="1480"/>
      <c r="BA3" s="1480"/>
      <c r="BB3" s="1480"/>
      <c r="BC3" s="1480"/>
      <c r="BD3" s="1480"/>
      <c r="BE3" s="1480"/>
      <c r="BF3" s="1480"/>
      <c r="BG3" s="1480"/>
      <c r="BH3" s="1480"/>
      <c r="BI3" s="1481"/>
      <c r="BK3" s="1479" t="s">
        <v>30</v>
      </c>
      <c r="BL3" s="1480"/>
      <c r="BM3" s="1480"/>
      <c r="BN3" s="1480"/>
      <c r="BO3" s="1480"/>
      <c r="BP3" s="1480"/>
      <c r="BQ3" s="1480"/>
      <c r="BR3" s="1480"/>
      <c r="BS3" s="1480"/>
      <c r="BT3" s="1480"/>
      <c r="BU3" s="1480"/>
      <c r="BV3" s="1480"/>
      <c r="BW3" s="1481"/>
    </row>
    <row r="4" spans="1:92" ht="18" customHeight="1">
      <c r="A4" s="617"/>
      <c r="C4" s="618"/>
      <c r="D4" s="619">
        <v>42794</v>
      </c>
      <c r="E4" s="620">
        <v>42825</v>
      </c>
      <c r="F4" s="620">
        <v>42855</v>
      </c>
      <c r="G4" s="620">
        <v>42886</v>
      </c>
      <c r="H4" s="620">
        <v>42916</v>
      </c>
      <c r="I4" s="620">
        <v>42947</v>
      </c>
      <c r="J4" s="620">
        <v>42978</v>
      </c>
      <c r="K4" s="620">
        <v>43008</v>
      </c>
      <c r="L4" s="620">
        <v>43039</v>
      </c>
      <c r="M4" s="620">
        <v>43069</v>
      </c>
      <c r="N4" s="620">
        <v>43100</v>
      </c>
      <c r="O4" s="620">
        <v>43131</v>
      </c>
      <c r="P4" s="620">
        <v>43159</v>
      </c>
      <c r="Q4" s="621" t="s">
        <v>13</v>
      </c>
      <c r="R4" s="621" t="s">
        <v>26</v>
      </c>
      <c r="S4" s="622"/>
      <c r="T4" s="623"/>
      <c r="U4" s="623"/>
      <c r="V4" s="1482" t="s">
        <v>152</v>
      </c>
      <c r="W4" s="1482"/>
      <c r="X4" s="1482"/>
      <c r="Y4" s="1482"/>
      <c r="Z4" s="624"/>
      <c r="AA4" s="625" t="s">
        <v>153</v>
      </c>
      <c r="AB4" s="626" t="s">
        <v>22</v>
      </c>
      <c r="AC4" s="627" t="s">
        <v>20</v>
      </c>
      <c r="AD4" s="628"/>
      <c r="AF4" s="620">
        <v>42460</v>
      </c>
      <c r="AG4" s="620">
        <v>42490</v>
      </c>
      <c r="AH4" s="620">
        <v>42521</v>
      </c>
      <c r="AI4" s="620">
        <v>42551</v>
      </c>
      <c r="AJ4" s="620">
        <v>42582</v>
      </c>
      <c r="AK4" s="620">
        <v>42613</v>
      </c>
      <c r="AL4" s="620">
        <v>42643</v>
      </c>
      <c r="AM4" s="620">
        <v>42674</v>
      </c>
      <c r="AN4" s="620">
        <v>42704</v>
      </c>
      <c r="AO4" s="620">
        <v>42735</v>
      </c>
      <c r="AP4" s="620">
        <v>42766</v>
      </c>
      <c r="AQ4" s="620">
        <v>42794</v>
      </c>
      <c r="AR4" s="629" t="s">
        <v>26</v>
      </c>
      <c r="AS4" s="629" t="s">
        <v>24</v>
      </c>
      <c r="AT4" s="629" t="s">
        <v>154</v>
      </c>
      <c r="AU4" s="630" t="s">
        <v>147</v>
      </c>
      <c r="AW4" s="619">
        <v>42429</v>
      </c>
      <c r="AX4" s="620">
        <v>42460</v>
      </c>
      <c r="AY4" s="631">
        <v>42490</v>
      </c>
      <c r="AZ4" s="620">
        <v>42521</v>
      </c>
      <c r="BA4" s="620">
        <v>42551</v>
      </c>
      <c r="BB4" s="620">
        <v>42582</v>
      </c>
      <c r="BC4" s="620">
        <v>42613</v>
      </c>
      <c r="BD4" s="620">
        <v>42643</v>
      </c>
      <c r="BE4" s="620">
        <v>42674</v>
      </c>
      <c r="BF4" s="620">
        <v>42704</v>
      </c>
      <c r="BG4" s="620">
        <v>42735</v>
      </c>
      <c r="BH4" s="620">
        <v>42766</v>
      </c>
      <c r="BI4" s="632">
        <v>42794</v>
      </c>
      <c r="BK4" s="619">
        <v>42429</v>
      </c>
      <c r="BL4" s="620">
        <v>42460</v>
      </c>
      <c r="BM4" s="620">
        <v>42490</v>
      </c>
      <c r="BN4" s="620">
        <v>42521</v>
      </c>
      <c r="BO4" s="620">
        <v>42551</v>
      </c>
      <c r="BP4" s="620">
        <v>42582</v>
      </c>
      <c r="BQ4" s="620">
        <v>42613</v>
      </c>
      <c r="BR4" s="620">
        <v>42643</v>
      </c>
      <c r="BS4" s="620">
        <v>42674</v>
      </c>
      <c r="BT4" s="620">
        <v>42704</v>
      </c>
      <c r="BU4" s="620">
        <v>42735</v>
      </c>
      <c r="BV4" s="620">
        <v>42766</v>
      </c>
      <c r="BW4" s="632">
        <v>42794</v>
      </c>
    </row>
    <row r="5" spans="1:92" ht="17.25" customHeight="1">
      <c r="A5" s="617"/>
      <c r="B5" s="618"/>
      <c r="C5" s="633"/>
      <c r="D5" s="634"/>
      <c r="E5" s="635"/>
      <c r="F5" s="636"/>
      <c r="G5" s="637"/>
      <c r="H5" s="637"/>
      <c r="I5" s="637"/>
      <c r="J5" s="637"/>
      <c r="K5" s="638"/>
      <c r="L5" s="638"/>
      <c r="M5" s="638"/>
      <c r="N5" s="638"/>
      <c r="O5" s="638"/>
      <c r="P5" s="639"/>
      <c r="Q5" s="640"/>
      <c r="R5" s="640"/>
      <c r="S5" s="638" t="s">
        <v>155</v>
      </c>
      <c r="T5" s="638" t="s">
        <v>24</v>
      </c>
      <c r="U5" s="641" t="s">
        <v>26</v>
      </c>
      <c r="V5" s="642" t="s">
        <v>153</v>
      </c>
      <c r="W5" s="643"/>
      <c r="X5" s="642" t="s">
        <v>13</v>
      </c>
      <c r="Y5" s="644"/>
      <c r="Z5" s="624"/>
      <c r="AA5" s="645"/>
      <c r="AB5" s="646"/>
      <c r="AC5" s="646" t="s">
        <v>156</v>
      </c>
      <c r="AD5" s="641"/>
      <c r="AF5" s="647"/>
      <c r="AG5" s="648"/>
      <c r="AH5" s="649"/>
      <c r="AI5" s="649"/>
      <c r="AJ5" s="638"/>
      <c r="AK5" s="638"/>
      <c r="AL5" s="638"/>
      <c r="AM5" s="638"/>
      <c r="AN5" s="638"/>
      <c r="AO5" s="638"/>
      <c r="AP5" s="638"/>
      <c r="AQ5" s="639"/>
      <c r="AR5" s="650"/>
      <c r="AS5" s="650"/>
      <c r="AT5" s="650"/>
      <c r="AU5" s="650"/>
      <c r="AW5" s="634"/>
      <c r="AX5" s="651"/>
      <c r="AY5" s="641"/>
      <c r="AZ5" s="637"/>
      <c r="BA5" s="637"/>
      <c r="BB5" s="637"/>
      <c r="BC5" s="638"/>
      <c r="BD5" s="638"/>
      <c r="BE5" s="638"/>
      <c r="BF5" s="638"/>
      <c r="BG5" s="638"/>
      <c r="BH5" s="638"/>
      <c r="BI5" s="652"/>
      <c r="BK5" s="634"/>
      <c r="BL5" s="636"/>
      <c r="BM5" s="641"/>
      <c r="BN5" s="637"/>
      <c r="BO5" s="637"/>
      <c r="BP5" s="637"/>
      <c r="BQ5" s="638"/>
      <c r="BR5" s="638"/>
      <c r="BS5" s="638"/>
      <c r="BT5" s="638"/>
      <c r="BU5" s="638"/>
      <c r="BV5" s="638"/>
      <c r="BW5" s="652"/>
    </row>
    <row r="6" spans="1:92" ht="14.45" customHeight="1" thickBot="1">
      <c r="A6" s="617" t="s">
        <v>157</v>
      </c>
      <c r="B6" s="617"/>
      <c r="C6" s="633"/>
      <c r="D6" s="634" t="s">
        <v>158</v>
      </c>
      <c r="E6" s="635" t="s">
        <v>158</v>
      </c>
      <c r="F6" s="648" t="s">
        <v>158</v>
      </c>
      <c r="G6" s="641" t="s">
        <v>158</v>
      </c>
      <c r="H6" s="639" t="s">
        <v>158</v>
      </c>
      <c r="I6" s="638" t="s">
        <v>158</v>
      </c>
      <c r="J6" s="638" t="s">
        <v>158</v>
      </c>
      <c r="K6" s="638" t="s">
        <v>158</v>
      </c>
      <c r="L6" s="638" t="s">
        <v>158</v>
      </c>
      <c r="M6" s="638" t="s">
        <v>158</v>
      </c>
      <c r="N6" s="638" t="s">
        <v>158</v>
      </c>
      <c r="O6" s="638" t="s">
        <v>158</v>
      </c>
      <c r="P6" s="639" t="s">
        <v>158</v>
      </c>
      <c r="Q6" s="653" t="s">
        <v>158</v>
      </c>
      <c r="R6" s="653" t="s">
        <v>158</v>
      </c>
      <c r="S6" s="638" t="s">
        <v>159</v>
      </c>
      <c r="T6" s="638" t="s">
        <v>159</v>
      </c>
      <c r="U6" s="641" t="s">
        <v>159</v>
      </c>
      <c r="V6" s="654" t="s">
        <v>158</v>
      </c>
      <c r="W6" s="655" t="s">
        <v>160</v>
      </c>
      <c r="X6" s="654" t="s">
        <v>158</v>
      </c>
      <c r="Y6" s="656" t="s">
        <v>160</v>
      </c>
      <c r="Z6" s="657"/>
      <c r="AA6" s="658" t="s">
        <v>158</v>
      </c>
      <c r="AB6" s="659" t="s">
        <v>158</v>
      </c>
      <c r="AC6" s="659"/>
      <c r="AD6" s="641"/>
      <c r="AF6" s="660" t="s">
        <v>158</v>
      </c>
      <c r="AG6" s="661" t="s">
        <v>158</v>
      </c>
      <c r="AH6" s="662" t="s">
        <v>158</v>
      </c>
      <c r="AI6" s="663" t="s">
        <v>158</v>
      </c>
      <c r="AJ6" s="654" t="s">
        <v>158</v>
      </c>
      <c r="AK6" s="664" t="s">
        <v>158</v>
      </c>
      <c r="AL6" s="654" t="s">
        <v>158</v>
      </c>
      <c r="AM6" s="664" t="s">
        <v>158</v>
      </c>
      <c r="AN6" s="664" t="s">
        <v>158</v>
      </c>
      <c r="AO6" s="664" t="s">
        <v>158</v>
      </c>
      <c r="AP6" s="654" t="s">
        <v>158</v>
      </c>
      <c r="AQ6" s="665" t="s">
        <v>158</v>
      </c>
      <c r="AR6" s="666" t="s">
        <v>158</v>
      </c>
      <c r="AS6" s="666" t="s">
        <v>158</v>
      </c>
      <c r="AT6" s="666" t="s">
        <v>158</v>
      </c>
      <c r="AU6" s="666" t="s">
        <v>158</v>
      </c>
      <c r="AW6" s="667" t="s">
        <v>158</v>
      </c>
      <c r="AX6" s="661" t="s">
        <v>158</v>
      </c>
      <c r="AY6" s="668" t="s">
        <v>158</v>
      </c>
      <c r="AZ6" s="663" t="s">
        <v>158</v>
      </c>
      <c r="BA6" s="654" t="s">
        <v>158</v>
      </c>
      <c r="BB6" s="664" t="s">
        <v>158</v>
      </c>
      <c r="BC6" s="654" t="s">
        <v>158</v>
      </c>
      <c r="BD6" s="664" t="s">
        <v>158</v>
      </c>
      <c r="BE6" s="664" t="s">
        <v>158</v>
      </c>
      <c r="BF6" s="664" t="s">
        <v>158</v>
      </c>
      <c r="BG6" s="654" t="s">
        <v>158</v>
      </c>
      <c r="BH6" s="654" t="s">
        <v>158</v>
      </c>
      <c r="BI6" s="669" t="s">
        <v>158</v>
      </c>
      <c r="BK6" s="667" t="s">
        <v>158</v>
      </c>
      <c r="BL6" s="661" t="s">
        <v>158</v>
      </c>
      <c r="BM6" s="668" t="s">
        <v>158</v>
      </c>
      <c r="BN6" s="663" t="s">
        <v>158</v>
      </c>
      <c r="BO6" s="654" t="s">
        <v>158</v>
      </c>
      <c r="BP6" s="664" t="s">
        <v>158</v>
      </c>
      <c r="BQ6" s="654" t="s">
        <v>158</v>
      </c>
      <c r="BR6" s="664" t="s">
        <v>158</v>
      </c>
      <c r="BS6" s="664" t="s">
        <v>158</v>
      </c>
      <c r="BT6" s="664" t="s">
        <v>158</v>
      </c>
      <c r="BU6" s="654" t="s">
        <v>158</v>
      </c>
      <c r="BV6" s="654" t="s">
        <v>158</v>
      </c>
      <c r="BW6" s="669" t="s">
        <v>158</v>
      </c>
      <c r="BZ6" s="607" t="s">
        <v>161</v>
      </c>
    </row>
    <row r="7" spans="1:92" ht="14.45" customHeight="1" outlineLevel="1">
      <c r="A7" s="612" t="s">
        <v>162</v>
      </c>
      <c r="B7" s="613"/>
      <c r="C7" s="670"/>
      <c r="D7" s="671"/>
      <c r="E7" s="672"/>
      <c r="F7" s="673"/>
      <c r="G7" s="613"/>
      <c r="H7" s="674"/>
      <c r="I7" s="675"/>
      <c r="J7" s="676"/>
      <c r="K7" s="676"/>
      <c r="L7" s="675"/>
      <c r="M7" s="675"/>
      <c r="N7" s="675"/>
      <c r="O7" s="675"/>
      <c r="P7" s="674"/>
      <c r="Q7" s="677"/>
      <c r="R7" s="678"/>
      <c r="S7" s="679"/>
      <c r="T7" s="679"/>
      <c r="U7" s="680"/>
      <c r="V7" s="679"/>
      <c r="W7" s="680"/>
      <c r="X7" s="679"/>
      <c r="Y7" s="681"/>
      <c r="Z7" s="682"/>
      <c r="AA7" s="683"/>
      <c r="AB7" s="684"/>
      <c r="AC7" s="684"/>
      <c r="AD7" s="610"/>
      <c r="AF7" s="685"/>
      <c r="AG7" s="673"/>
      <c r="AH7" s="674"/>
      <c r="AI7" s="686"/>
      <c r="AJ7" s="675"/>
      <c r="AK7" s="687"/>
      <c r="AL7" s="676"/>
      <c r="AM7" s="687"/>
      <c r="AN7" s="676"/>
      <c r="AO7" s="676"/>
      <c r="AP7" s="676"/>
      <c r="AQ7" s="688"/>
      <c r="AR7" s="689"/>
      <c r="AS7" s="689"/>
      <c r="AT7" s="689"/>
      <c r="AU7" s="689"/>
      <c r="AW7" s="690"/>
      <c r="AX7" s="673"/>
      <c r="AY7" s="613"/>
      <c r="AZ7" s="686"/>
      <c r="BA7" s="675"/>
      <c r="BB7" s="687"/>
      <c r="BC7" s="675"/>
      <c r="BD7" s="691"/>
      <c r="BE7" s="675"/>
      <c r="BF7" s="675"/>
      <c r="BG7" s="675"/>
      <c r="BH7" s="675"/>
      <c r="BI7" s="633"/>
      <c r="BK7" s="690"/>
      <c r="BL7" s="673"/>
      <c r="BM7" s="613"/>
      <c r="BN7" s="686"/>
      <c r="BO7" s="675"/>
      <c r="BP7" s="687"/>
      <c r="BQ7" s="675"/>
      <c r="BR7" s="691"/>
      <c r="BS7" s="675"/>
      <c r="BT7" s="675"/>
      <c r="BU7" s="675"/>
      <c r="BV7" s="675"/>
      <c r="BW7" s="692"/>
      <c r="BZ7" s="693"/>
    </row>
    <row r="8" spans="1:92" ht="14.45" customHeight="1" outlineLevel="2">
      <c r="A8" s="617" t="s">
        <v>163</v>
      </c>
      <c r="B8" s="618"/>
      <c r="C8" s="633"/>
      <c r="D8" s="690"/>
      <c r="E8" s="694"/>
      <c r="F8" s="695"/>
      <c r="G8" s="618"/>
      <c r="H8" s="686"/>
      <c r="I8" s="691"/>
      <c r="J8" s="687"/>
      <c r="K8" s="687"/>
      <c r="L8" s="691"/>
      <c r="M8" s="691"/>
      <c r="N8" s="691"/>
      <c r="O8" s="691"/>
      <c r="P8" s="686"/>
      <c r="Q8" s="696"/>
      <c r="R8" s="697"/>
      <c r="S8" s="698"/>
      <c r="T8" s="699"/>
      <c r="U8" s="698"/>
      <c r="V8" s="699"/>
      <c r="W8" s="698"/>
      <c r="X8" s="699"/>
      <c r="Y8" s="700"/>
      <c r="Z8" s="682"/>
      <c r="AA8" s="701"/>
      <c r="AB8" s="702"/>
      <c r="AC8" s="702"/>
      <c r="AD8" s="610"/>
      <c r="AF8" s="685"/>
      <c r="AG8" s="695"/>
      <c r="AH8" s="618"/>
      <c r="AI8" s="686"/>
      <c r="AJ8" s="691"/>
      <c r="AK8" s="687"/>
      <c r="AL8" s="687"/>
      <c r="AM8" s="687"/>
      <c r="AN8" s="687"/>
      <c r="AO8" s="687"/>
      <c r="AP8" s="687"/>
      <c r="AQ8" s="688"/>
      <c r="AR8" s="689"/>
      <c r="AS8" s="689"/>
      <c r="AT8" s="689"/>
      <c r="AU8" s="689"/>
      <c r="AW8" s="690"/>
      <c r="AX8" s="695"/>
      <c r="AY8" s="618"/>
      <c r="AZ8" s="686"/>
      <c r="BA8" s="691"/>
      <c r="BB8" s="687"/>
      <c r="BC8" s="691"/>
      <c r="BD8" s="691"/>
      <c r="BE8" s="691"/>
      <c r="BF8" s="691"/>
      <c r="BG8" s="691"/>
      <c r="BH8" s="691"/>
      <c r="BI8" s="633"/>
      <c r="BK8" s="703"/>
      <c r="BL8" s="695"/>
      <c r="BM8" s="618"/>
      <c r="BN8" s="686"/>
      <c r="BO8" s="691"/>
      <c r="BP8" s="687"/>
      <c r="BQ8" s="691"/>
      <c r="BR8" s="691"/>
      <c r="BS8" s="691"/>
      <c r="BT8" s="691"/>
      <c r="BU8" s="691"/>
      <c r="BV8" s="691"/>
      <c r="BW8" s="704"/>
      <c r="BZ8" s="693"/>
    </row>
    <row r="9" spans="1:92" ht="14.45" customHeight="1" outlineLevel="2">
      <c r="A9" s="617" t="s">
        <v>164</v>
      </c>
      <c r="B9" s="618"/>
      <c r="C9" s="633"/>
      <c r="D9" s="690"/>
      <c r="E9" s="694"/>
      <c r="F9" s="695"/>
      <c r="G9" s="618"/>
      <c r="H9" s="686"/>
      <c r="I9" s="691"/>
      <c r="J9" s="687"/>
      <c r="K9" s="687"/>
      <c r="L9" s="691"/>
      <c r="M9" s="691"/>
      <c r="N9" s="691"/>
      <c r="O9" s="691"/>
      <c r="P9" s="691"/>
      <c r="Q9" s="696"/>
      <c r="R9" s="697"/>
      <c r="S9" s="698"/>
      <c r="T9" s="699"/>
      <c r="U9" s="698"/>
      <c r="V9" s="699"/>
      <c r="W9" s="698"/>
      <c r="X9" s="699"/>
      <c r="Y9" s="700"/>
      <c r="Z9" s="682"/>
      <c r="AA9" s="701"/>
      <c r="AB9" s="702"/>
      <c r="AC9" s="702"/>
      <c r="AD9" s="610"/>
      <c r="AF9" s="685"/>
      <c r="AG9" s="695"/>
      <c r="AH9" s="618"/>
      <c r="AI9" s="686"/>
      <c r="AJ9" s="691"/>
      <c r="AK9" s="687"/>
      <c r="AL9" s="687"/>
      <c r="AM9" s="687"/>
      <c r="AN9" s="687"/>
      <c r="AO9" s="687"/>
      <c r="AP9" s="687"/>
      <c r="AQ9" s="688"/>
      <c r="AR9" s="689"/>
      <c r="AS9" s="689"/>
      <c r="AT9" s="689"/>
      <c r="AU9" s="689"/>
      <c r="AW9" s="690"/>
      <c r="AX9" s="695"/>
      <c r="AY9" s="618"/>
      <c r="AZ9" s="686"/>
      <c r="BA9" s="691"/>
      <c r="BB9" s="687"/>
      <c r="BC9" s="691"/>
      <c r="BD9" s="691"/>
      <c r="BE9" s="691"/>
      <c r="BF9" s="691"/>
      <c r="BG9" s="691"/>
      <c r="BH9" s="691"/>
      <c r="BI9" s="633"/>
      <c r="BK9" s="690"/>
      <c r="BL9" s="695"/>
      <c r="BM9" s="618"/>
      <c r="BN9" s="686"/>
      <c r="BO9" s="691"/>
      <c r="BP9" s="687"/>
      <c r="BQ9" s="691"/>
      <c r="BR9" s="691"/>
      <c r="BS9" s="691"/>
      <c r="BT9" s="691"/>
      <c r="BU9" s="691"/>
      <c r="BV9" s="691"/>
      <c r="BW9" s="704"/>
      <c r="BZ9" s="693"/>
    </row>
    <row r="10" spans="1:92" ht="14.45" customHeight="1" outlineLevel="2">
      <c r="A10" s="617" t="s">
        <v>165</v>
      </c>
      <c r="B10" s="618"/>
      <c r="C10" s="633"/>
      <c r="D10" s="690"/>
      <c r="E10" s="694"/>
      <c r="F10" s="695"/>
      <c r="G10" s="618"/>
      <c r="H10" s="686"/>
      <c r="I10" s="691"/>
      <c r="J10" s="687"/>
      <c r="K10" s="687"/>
      <c r="L10" s="691"/>
      <c r="M10" s="691"/>
      <c r="N10" s="691"/>
      <c r="O10" s="691"/>
      <c r="P10" s="691"/>
      <c r="Q10" s="696"/>
      <c r="R10" s="697"/>
      <c r="S10" s="698"/>
      <c r="T10" s="699"/>
      <c r="U10" s="698"/>
      <c r="V10" s="699"/>
      <c r="W10" s="698"/>
      <c r="X10" s="705"/>
      <c r="Y10" s="706"/>
      <c r="Z10" s="707"/>
      <c r="AA10" s="701"/>
      <c r="AB10" s="702"/>
      <c r="AC10" s="702"/>
      <c r="AD10" s="610"/>
      <c r="AF10" s="685"/>
      <c r="AG10" s="695"/>
      <c r="AH10" s="618"/>
      <c r="AI10" s="686"/>
      <c r="AJ10" s="691"/>
      <c r="AK10" s="687"/>
      <c r="AL10" s="687"/>
      <c r="AM10" s="687"/>
      <c r="AN10" s="687"/>
      <c r="AO10" s="687"/>
      <c r="AP10" s="687"/>
      <c r="AQ10" s="688"/>
      <c r="AR10" s="689"/>
      <c r="AS10" s="689"/>
      <c r="AT10" s="689"/>
      <c r="AU10" s="689"/>
      <c r="AW10" s="690"/>
      <c r="AX10" s="695"/>
      <c r="AY10" s="618"/>
      <c r="AZ10" s="686"/>
      <c r="BA10" s="691"/>
      <c r="BB10" s="687"/>
      <c r="BC10" s="691"/>
      <c r="BD10" s="691"/>
      <c r="BE10" s="691"/>
      <c r="BF10" s="691"/>
      <c r="BG10" s="691"/>
      <c r="BH10" s="691"/>
      <c r="BI10" s="633"/>
      <c r="BK10" s="690"/>
      <c r="BL10" s="695"/>
      <c r="BM10" s="618"/>
      <c r="BN10" s="686"/>
      <c r="BO10" s="691"/>
      <c r="BP10" s="687"/>
      <c r="BQ10" s="691"/>
      <c r="BR10" s="691"/>
      <c r="BS10" s="691"/>
      <c r="BT10" s="691"/>
      <c r="BU10" s="691"/>
      <c r="BV10" s="691"/>
      <c r="BW10" s="704"/>
      <c r="BZ10" s="693"/>
    </row>
    <row r="11" spans="1:92" ht="14.45" customHeight="1" outlineLevel="2">
      <c r="A11" s="617" t="s">
        <v>166</v>
      </c>
      <c r="B11" s="618"/>
      <c r="C11" s="633"/>
      <c r="D11" s="690"/>
      <c r="E11" s="694"/>
      <c r="F11" s="695"/>
      <c r="G11" s="618"/>
      <c r="H11" s="686"/>
      <c r="I11" s="691"/>
      <c r="J11" s="687"/>
      <c r="K11" s="687"/>
      <c r="L11" s="691"/>
      <c r="M11" s="691"/>
      <c r="N11" s="691"/>
      <c r="O11" s="691"/>
      <c r="P11" s="691"/>
      <c r="Q11" s="696"/>
      <c r="R11" s="697"/>
      <c r="S11" s="698"/>
      <c r="T11" s="699"/>
      <c r="U11" s="698"/>
      <c r="V11" s="699"/>
      <c r="W11" s="698"/>
      <c r="X11" s="699"/>
      <c r="Y11" s="700"/>
      <c r="Z11" s="682"/>
      <c r="AA11" s="701"/>
      <c r="AB11" s="702"/>
      <c r="AC11" s="702"/>
      <c r="AD11" s="610"/>
      <c r="AF11" s="685"/>
      <c r="AG11" s="695"/>
      <c r="AH11" s="618"/>
      <c r="AI11" s="686"/>
      <c r="AJ11" s="691"/>
      <c r="AK11" s="687"/>
      <c r="AL11" s="687"/>
      <c r="AM11" s="687"/>
      <c r="AN11" s="687"/>
      <c r="AO11" s="687"/>
      <c r="AP11" s="687"/>
      <c r="AQ11" s="688"/>
      <c r="AR11" s="689"/>
      <c r="AS11" s="689"/>
      <c r="AT11" s="689"/>
      <c r="AU11" s="689"/>
      <c r="AW11" s="690"/>
      <c r="AX11" s="695"/>
      <c r="AY11" s="618"/>
      <c r="AZ11" s="686"/>
      <c r="BA11" s="691"/>
      <c r="BB11" s="687"/>
      <c r="BC11" s="691"/>
      <c r="BD11" s="691"/>
      <c r="BE11" s="691"/>
      <c r="BF11" s="691"/>
      <c r="BG11" s="691"/>
      <c r="BH11" s="691"/>
      <c r="BI11" s="633"/>
      <c r="BK11" s="690"/>
      <c r="BL11" s="695"/>
      <c r="BM11" s="618"/>
      <c r="BN11" s="686"/>
      <c r="BO11" s="691"/>
      <c r="BP11" s="687"/>
      <c r="BQ11" s="691"/>
      <c r="BR11" s="691"/>
      <c r="BS11" s="691"/>
      <c r="BT11" s="691"/>
      <c r="BU11" s="691"/>
      <c r="BV11" s="691"/>
      <c r="BW11" s="704"/>
      <c r="BZ11" s="693"/>
    </row>
    <row r="12" spans="1:92" ht="14.45" customHeight="1" outlineLevel="1">
      <c r="A12" s="617" t="s">
        <v>167</v>
      </c>
      <c r="B12" s="618"/>
      <c r="C12" s="633"/>
      <c r="D12" s="685">
        <v>72776600</v>
      </c>
      <c r="E12" s="695">
        <v>85481500</v>
      </c>
      <c r="F12" s="708">
        <v>73564600</v>
      </c>
      <c r="G12" s="708">
        <v>81146000</v>
      </c>
      <c r="H12" s="695"/>
      <c r="I12" s="695"/>
      <c r="J12" s="695"/>
      <c r="K12" s="695"/>
      <c r="L12" s="695"/>
      <c r="M12" s="695"/>
      <c r="N12" s="695"/>
      <c r="O12" s="695"/>
      <c r="P12" s="695"/>
      <c r="Q12" s="709">
        <f>SUMPRODUCT(($E$2:$P$2&gt;=1)*($E$2:$P$2&lt;=$Q$1),(E12:P12))</f>
        <v>240192100</v>
      </c>
      <c r="R12" s="710">
        <f>SUM(AR12)</f>
        <v>208114200</v>
      </c>
      <c r="S12" s="699">
        <f>IF(ISERROR(((SUMIF($D$2:$P$2,$Q$1,D12:P12)/SUMIF($D$2:$P$2,$Q$1-1,D12:P12))*100)),0,(SUMIF($D$2:$P$2,$Q$1,D12:P12)/SUMIF($D$2:$P$2,$Q$1-1,D12:P12))*100)</f>
        <v>110.30577206971832</v>
      </c>
      <c r="T12" s="699">
        <f>IF(ISERROR(((SUMIF($E$2:$P$2,$Q$1,E12:P12)/SUMIF($AF$2:$AQ$2,$Q$1,AF12:AQ12)))*100),0,(SUMIF($E$2:$P$2,$Q$1,E12:P12)/SUMIF($AF$2:$AQ$2,$Q$1,AF12:AQ12)))*100</f>
        <v>115.50686741036922</v>
      </c>
      <c r="U12" s="698">
        <f>IF(ISERROR(Q12/R12*100),0,Q12/R12*100)</f>
        <v>115.41360464591075</v>
      </c>
      <c r="V12" s="695">
        <v>97000000</v>
      </c>
      <c r="W12" s="698">
        <f>IF(ISERROR(((SUMIF($E$2:$P$2,$Q$1,E12:P12)/($V12)*100))),0,((SUMIF($E$2:$P$2,$Q$1,E12:P12)/($V12)*100)))</f>
        <v>83.655670103092788</v>
      </c>
      <c r="X12" s="695">
        <v>282000000</v>
      </c>
      <c r="Y12" s="706">
        <f>IF(ISERROR(Q12/X12*100),0,Q12/X12*100)</f>
        <v>85.174503546099288</v>
      </c>
      <c r="Z12" s="707"/>
      <c r="AA12" s="701">
        <f>SUMIF($E$2:$P$2,$Q$1,$E12:$P12)</f>
        <v>81146000</v>
      </c>
      <c r="AB12" s="702">
        <f>SUMIF($D$2:$P$2,($Q$1-1),$D12:$P12)</f>
        <v>73564600</v>
      </c>
      <c r="AC12" s="702">
        <v>92000000</v>
      </c>
      <c r="AD12" s="610"/>
      <c r="AF12" s="685">
        <v>68725500</v>
      </c>
      <c r="AG12" s="695">
        <v>69136600</v>
      </c>
      <c r="AH12" s="694">
        <v>70252100</v>
      </c>
      <c r="AI12" s="708">
        <v>73985100</v>
      </c>
      <c r="AJ12" s="695">
        <v>55966000</v>
      </c>
      <c r="AK12" s="695">
        <v>80344000</v>
      </c>
      <c r="AL12" s="695">
        <v>77555000</v>
      </c>
      <c r="AM12" s="695">
        <v>83762800</v>
      </c>
      <c r="AN12" s="695">
        <v>85815100</v>
      </c>
      <c r="AO12" s="695">
        <v>76245000</v>
      </c>
      <c r="AP12" s="695">
        <v>72779600</v>
      </c>
      <c r="AQ12" s="708">
        <v>72776600</v>
      </c>
      <c r="AR12" s="711">
        <f>SUMPRODUCT(($AF$2:$AQ$2&gt;=1)*($AF$2:$AQ$2&lt;=$Q$1),($AF12:$AQ12))</f>
        <v>208114200</v>
      </c>
      <c r="AS12" s="689">
        <f>SUMIF($AF$2:$AQ$2,$Q$1,$AF12:$AQ12)</f>
        <v>70252100</v>
      </c>
      <c r="AT12" s="689">
        <f>SUMIF($AF$2:$AQ$2,$Q$1+1,$AF12:$AQ12)</f>
        <v>73985100</v>
      </c>
      <c r="AU12" s="689">
        <f>SUM(AF12:AQ12)</f>
        <v>887343400</v>
      </c>
      <c r="AW12" s="690">
        <v>61645900</v>
      </c>
      <c r="AX12" s="695">
        <v>68725500</v>
      </c>
      <c r="AY12" s="712">
        <v>69136600</v>
      </c>
      <c r="AZ12" s="695">
        <v>70252100</v>
      </c>
      <c r="BA12" s="695">
        <v>73985100</v>
      </c>
      <c r="BB12" s="695">
        <v>55966000</v>
      </c>
      <c r="BC12" s="695">
        <v>80344000</v>
      </c>
      <c r="BD12" s="695">
        <v>77555000</v>
      </c>
      <c r="BE12" s="695">
        <v>83762800</v>
      </c>
      <c r="BF12" s="695">
        <v>85815100</v>
      </c>
      <c r="BG12" s="695">
        <v>76245000</v>
      </c>
      <c r="BH12" s="695">
        <v>72779600</v>
      </c>
      <c r="BI12" s="713">
        <v>72776600</v>
      </c>
      <c r="BK12" s="690"/>
      <c r="BL12" s="695"/>
      <c r="BM12" s="695"/>
      <c r="BN12" s="695"/>
      <c r="BO12" s="695"/>
      <c r="BP12" s="695"/>
      <c r="BQ12" s="695"/>
      <c r="BR12" s="695"/>
      <c r="BS12" s="695"/>
      <c r="BT12" s="695"/>
      <c r="BU12" s="695"/>
      <c r="BV12" s="695"/>
      <c r="BW12" s="713"/>
      <c r="BZ12" s="693"/>
    </row>
    <row r="13" spans="1:92" ht="14.45" customHeight="1" outlineLevel="2">
      <c r="A13" s="617" t="s">
        <v>168</v>
      </c>
      <c r="B13" s="618"/>
      <c r="C13" s="633"/>
      <c r="D13" s="685"/>
      <c r="E13" s="708"/>
      <c r="F13" s="708"/>
      <c r="G13" s="708"/>
      <c r="H13" s="695"/>
      <c r="I13" s="695"/>
      <c r="J13" s="695"/>
      <c r="K13" s="687"/>
      <c r="L13" s="687"/>
      <c r="M13" s="687"/>
      <c r="N13" s="687"/>
      <c r="O13" s="687"/>
      <c r="P13" s="687"/>
      <c r="Q13" s="709"/>
      <c r="R13" s="697"/>
      <c r="S13" s="699"/>
      <c r="T13" s="699"/>
      <c r="U13" s="698"/>
      <c r="V13" s="699"/>
      <c r="W13" s="698"/>
      <c r="X13" s="699"/>
      <c r="Y13" s="700"/>
      <c r="Z13" s="682"/>
      <c r="AA13" s="701"/>
      <c r="AB13" s="702"/>
      <c r="AC13" s="702"/>
      <c r="AD13" s="610"/>
      <c r="AF13" s="685"/>
      <c r="AG13" s="695"/>
      <c r="AH13" s="694"/>
      <c r="AI13" s="708"/>
      <c r="AJ13" s="695"/>
      <c r="AK13" s="687"/>
      <c r="AL13" s="687"/>
      <c r="AM13" s="687"/>
      <c r="AN13" s="687"/>
      <c r="AO13" s="687"/>
      <c r="AP13" s="687"/>
      <c r="AQ13" s="688"/>
      <c r="AR13" s="689"/>
      <c r="AS13" s="689"/>
      <c r="AT13" s="689"/>
      <c r="AU13" s="689"/>
      <c r="AW13" s="690"/>
      <c r="AX13" s="695"/>
      <c r="AY13" s="712"/>
      <c r="AZ13" s="695"/>
      <c r="BA13" s="695"/>
      <c r="BB13" s="695"/>
      <c r="BC13" s="695"/>
      <c r="BD13" s="687"/>
      <c r="BE13" s="691"/>
      <c r="BF13" s="691"/>
      <c r="BG13" s="691"/>
      <c r="BH13" s="691"/>
      <c r="BI13" s="704"/>
      <c r="BK13" s="690"/>
      <c r="BL13" s="695"/>
      <c r="BM13" s="694"/>
      <c r="BN13" s="708"/>
      <c r="BO13" s="695"/>
      <c r="BP13" s="687"/>
      <c r="BQ13" s="691"/>
      <c r="BR13" s="691"/>
      <c r="BS13" s="691"/>
      <c r="BT13" s="691"/>
      <c r="BU13" s="691"/>
      <c r="BV13" s="691"/>
      <c r="BW13" s="704"/>
      <c r="BZ13" s="693"/>
    </row>
    <row r="14" spans="1:92" ht="15" customHeight="1" outlineLevel="1">
      <c r="A14" s="617" t="s">
        <v>169</v>
      </c>
      <c r="B14" s="618"/>
      <c r="C14" s="633"/>
      <c r="D14" s="685"/>
      <c r="E14" s="708"/>
      <c r="F14" s="708"/>
      <c r="G14" s="708"/>
      <c r="H14" s="695"/>
      <c r="I14" s="695"/>
      <c r="J14" s="695"/>
      <c r="K14" s="687"/>
      <c r="L14" s="687"/>
      <c r="M14" s="687"/>
      <c r="N14" s="687"/>
      <c r="O14" s="687"/>
      <c r="P14" s="687"/>
      <c r="Q14" s="696"/>
      <c r="R14" s="697"/>
      <c r="S14" s="699"/>
      <c r="T14" s="699"/>
      <c r="U14" s="698"/>
      <c r="V14" s="699"/>
      <c r="W14" s="698"/>
      <c r="X14" s="699"/>
      <c r="Y14" s="700"/>
      <c r="Z14" s="682"/>
      <c r="AA14" s="701"/>
      <c r="AB14" s="702"/>
      <c r="AC14" s="702"/>
      <c r="AD14" s="610"/>
      <c r="AF14" s="685"/>
      <c r="AG14" s="695"/>
      <c r="AH14" s="694"/>
      <c r="AI14" s="708"/>
      <c r="AJ14" s="695"/>
      <c r="AK14" s="687"/>
      <c r="AL14" s="687"/>
      <c r="AM14" s="687"/>
      <c r="AN14" s="687"/>
      <c r="AO14" s="687"/>
      <c r="AP14" s="687"/>
      <c r="AQ14" s="688"/>
      <c r="AR14" s="689"/>
      <c r="AS14" s="689"/>
      <c r="AT14" s="689"/>
      <c r="AU14" s="689"/>
      <c r="AW14" s="690"/>
      <c r="AX14" s="695"/>
      <c r="AY14" s="712"/>
      <c r="AZ14" s="695"/>
      <c r="BA14" s="695"/>
      <c r="BB14" s="695"/>
      <c r="BC14" s="695"/>
      <c r="BD14" s="687"/>
      <c r="BE14" s="691"/>
      <c r="BF14" s="691"/>
      <c r="BG14" s="691"/>
      <c r="BH14" s="691"/>
      <c r="BI14" s="704"/>
      <c r="BK14" s="690"/>
      <c r="BL14" s="695"/>
      <c r="BM14" s="694"/>
      <c r="BN14" s="708"/>
      <c r="BO14" s="695"/>
      <c r="BP14" s="687"/>
      <c r="BQ14" s="691"/>
      <c r="BR14" s="691"/>
      <c r="BS14" s="691"/>
      <c r="BT14" s="691"/>
      <c r="BU14" s="691"/>
      <c r="BV14" s="691"/>
      <c r="BW14" s="704"/>
      <c r="BZ14" s="693"/>
    </row>
    <row r="15" spans="1:92" ht="14.45" customHeight="1" outlineLevel="2">
      <c r="A15" s="617" t="s">
        <v>170</v>
      </c>
      <c r="B15" s="618"/>
      <c r="C15" s="633"/>
      <c r="D15" s="685"/>
      <c r="E15" s="708"/>
      <c r="F15" s="708"/>
      <c r="G15" s="708"/>
      <c r="H15" s="695"/>
      <c r="I15" s="695"/>
      <c r="J15" s="695"/>
      <c r="K15" s="687"/>
      <c r="L15" s="687"/>
      <c r="M15" s="687"/>
      <c r="N15" s="687"/>
      <c r="O15" s="687"/>
      <c r="P15" s="687"/>
      <c r="Q15" s="696"/>
      <c r="R15" s="697"/>
      <c r="S15" s="699"/>
      <c r="T15" s="699"/>
      <c r="U15" s="698"/>
      <c r="V15" s="699"/>
      <c r="W15" s="698"/>
      <c r="X15" s="699"/>
      <c r="Y15" s="700"/>
      <c r="Z15" s="682"/>
      <c r="AA15" s="701"/>
      <c r="AB15" s="702"/>
      <c r="AC15" s="702"/>
      <c r="AD15" s="610"/>
      <c r="AF15" s="685"/>
      <c r="AG15" s="695"/>
      <c r="AH15" s="694"/>
      <c r="AI15" s="708"/>
      <c r="AJ15" s="695"/>
      <c r="AK15" s="687"/>
      <c r="AL15" s="687"/>
      <c r="AM15" s="687"/>
      <c r="AN15" s="687"/>
      <c r="AO15" s="687"/>
      <c r="AP15" s="687"/>
      <c r="AQ15" s="688"/>
      <c r="AR15" s="689"/>
      <c r="AS15" s="689"/>
      <c r="AT15" s="689"/>
      <c r="AU15" s="689"/>
      <c r="AW15" s="690"/>
      <c r="AX15" s="695"/>
      <c r="AY15" s="712"/>
      <c r="AZ15" s="695"/>
      <c r="BA15" s="695"/>
      <c r="BB15" s="695"/>
      <c r="BC15" s="695"/>
      <c r="BD15" s="687"/>
      <c r="BE15" s="691"/>
      <c r="BF15" s="691"/>
      <c r="BG15" s="691"/>
      <c r="BH15" s="691"/>
      <c r="BI15" s="704"/>
      <c r="BK15" s="690"/>
      <c r="BL15" s="695"/>
      <c r="BM15" s="694"/>
      <c r="BN15" s="708"/>
      <c r="BO15" s="695"/>
      <c r="BP15" s="687"/>
      <c r="BQ15" s="691"/>
      <c r="BR15" s="691"/>
      <c r="BS15" s="691"/>
      <c r="BT15" s="691"/>
      <c r="BU15" s="691"/>
      <c r="BV15" s="691"/>
      <c r="BW15" s="704"/>
      <c r="BZ15" s="714"/>
    </row>
    <row r="16" spans="1:92" ht="14.45" customHeight="1" outlineLevel="2">
      <c r="A16" s="715" t="s">
        <v>171</v>
      </c>
      <c r="B16" s="716"/>
      <c r="C16" s="633"/>
      <c r="D16" s="685"/>
      <c r="E16" s="708"/>
      <c r="F16" s="708"/>
      <c r="G16" s="708"/>
      <c r="H16" s="695"/>
      <c r="I16" s="695"/>
      <c r="J16" s="695"/>
      <c r="K16" s="687"/>
      <c r="L16" s="687"/>
      <c r="M16" s="687"/>
      <c r="N16" s="687"/>
      <c r="O16" s="687"/>
      <c r="P16" s="687"/>
      <c r="Q16" s="696"/>
      <c r="R16" s="697"/>
      <c r="S16" s="699"/>
      <c r="T16" s="699"/>
      <c r="U16" s="698"/>
      <c r="V16" s="699"/>
      <c r="W16" s="698"/>
      <c r="X16" s="699"/>
      <c r="Y16" s="700"/>
      <c r="Z16" s="682"/>
      <c r="AA16" s="701"/>
      <c r="AB16" s="702"/>
      <c r="AC16" s="702"/>
      <c r="AD16" s="610"/>
      <c r="AF16" s="685"/>
      <c r="AG16" s="695"/>
      <c r="AH16" s="694"/>
      <c r="AI16" s="708"/>
      <c r="AJ16" s="695"/>
      <c r="AK16" s="687"/>
      <c r="AL16" s="687"/>
      <c r="AM16" s="687"/>
      <c r="AN16" s="687"/>
      <c r="AO16" s="687"/>
      <c r="AP16" s="687"/>
      <c r="AQ16" s="688"/>
      <c r="AR16" s="689"/>
      <c r="AS16" s="689"/>
      <c r="AT16" s="689"/>
      <c r="AU16" s="689"/>
      <c r="AW16" s="690"/>
      <c r="AX16" s="695"/>
      <c r="AY16" s="712"/>
      <c r="AZ16" s="695"/>
      <c r="BA16" s="695"/>
      <c r="BB16" s="695"/>
      <c r="BC16" s="695"/>
      <c r="BD16" s="687"/>
      <c r="BE16" s="691"/>
      <c r="BF16" s="691"/>
      <c r="BG16" s="691"/>
      <c r="BH16" s="691"/>
      <c r="BI16" s="704"/>
      <c r="BK16" s="690"/>
      <c r="BL16" s="695"/>
      <c r="BM16" s="694"/>
      <c r="BN16" s="708"/>
      <c r="BO16" s="695"/>
      <c r="BP16" s="687"/>
      <c r="BQ16" s="691"/>
      <c r="BR16" s="691"/>
      <c r="BS16" s="691"/>
      <c r="BT16" s="691"/>
      <c r="BU16" s="691"/>
      <c r="BV16" s="691"/>
      <c r="BW16" s="704"/>
      <c r="BZ16" s="714"/>
    </row>
    <row r="17" spans="1:78" ht="14.45" customHeight="1" outlineLevel="2">
      <c r="A17" s="617" t="s">
        <v>172</v>
      </c>
      <c r="B17" s="618"/>
      <c r="C17" s="633"/>
      <c r="D17" s="685"/>
      <c r="E17" s="708"/>
      <c r="F17" s="708"/>
      <c r="G17" s="708"/>
      <c r="H17" s="695"/>
      <c r="I17" s="695"/>
      <c r="J17" s="695"/>
      <c r="K17" s="687"/>
      <c r="L17" s="687"/>
      <c r="M17" s="687"/>
      <c r="N17" s="687"/>
      <c r="O17" s="687"/>
      <c r="P17" s="687"/>
      <c r="Q17" s="696"/>
      <c r="R17" s="697"/>
      <c r="S17" s="699"/>
      <c r="T17" s="699"/>
      <c r="U17" s="698"/>
      <c r="V17" s="699"/>
      <c r="W17" s="698"/>
      <c r="X17" s="699"/>
      <c r="Y17" s="700"/>
      <c r="Z17" s="682"/>
      <c r="AA17" s="701"/>
      <c r="AB17" s="702"/>
      <c r="AC17" s="702"/>
      <c r="AD17" s="610"/>
      <c r="AF17" s="685"/>
      <c r="AG17" s="695"/>
      <c r="AH17" s="694"/>
      <c r="AI17" s="708"/>
      <c r="AJ17" s="695"/>
      <c r="AK17" s="687"/>
      <c r="AL17" s="687"/>
      <c r="AM17" s="687"/>
      <c r="AN17" s="687"/>
      <c r="AO17" s="687"/>
      <c r="AP17" s="687"/>
      <c r="AQ17" s="688"/>
      <c r="AR17" s="689"/>
      <c r="AS17" s="689"/>
      <c r="AT17" s="689"/>
      <c r="AU17" s="689"/>
      <c r="AW17" s="690"/>
      <c r="AX17" s="695"/>
      <c r="AY17" s="712"/>
      <c r="AZ17" s="695"/>
      <c r="BA17" s="695"/>
      <c r="BB17" s="695"/>
      <c r="BC17" s="695"/>
      <c r="BD17" s="687"/>
      <c r="BE17" s="691"/>
      <c r="BF17" s="691"/>
      <c r="BG17" s="691"/>
      <c r="BH17" s="691"/>
      <c r="BI17" s="704"/>
      <c r="BK17" s="690"/>
      <c r="BL17" s="695"/>
      <c r="BM17" s="694"/>
      <c r="BN17" s="708"/>
      <c r="BO17" s="695"/>
      <c r="BP17" s="687"/>
      <c r="BQ17" s="691"/>
      <c r="BR17" s="691"/>
      <c r="BS17" s="691"/>
      <c r="BT17" s="691"/>
      <c r="BU17" s="691"/>
      <c r="BV17" s="691"/>
      <c r="BW17" s="704"/>
      <c r="BZ17" s="714"/>
    </row>
    <row r="18" spans="1:78" ht="14.45" customHeight="1" outlineLevel="2">
      <c r="A18" s="617" t="s">
        <v>173</v>
      </c>
      <c r="B18" s="618"/>
      <c r="C18" s="633"/>
      <c r="D18" s="685"/>
      <c r="E18" s="708"/>
      <c r="F18" s="708"/>
      <c r="G18" s="708"/>
      <c r="H18" s="695"/>
      <c r="I18" s="695"/>
      <c r="J18" s="695"/>
      <c r="K18" s="687"/>
      <c r="L18" s="687"/>
      <c r="M18" s="687"/>
      <c r="N18" s="687"/>
      <c r="O18" s="687"/>
      <c r="P18" s="687"/>
      <c r="Q18" s="696"/>
      <c r="R18" s="697"/>
      <c r="S18" s="699"/>
      <c r="T18" s="699"/>
      <c r="U18" s="698"/>
      <c r="V18" s="699"/>
      <c r="W18" s="698"/>
      <c r="X18" s="699"/>
      <c r="Y18" s="717"/>
      <c r="Z18" s="682"/>
      <c r="AA18" s="701"/>
      <c r="AB18" s="702"/>
      <c r="AC18" s="702"/>
      <c r="AD18" s="610"/>
      <c r="AF18" s="685"/>
      <c r="AG18" s="695"/>
      <c r="AH18" s="694"/>
      <c r="AI18" s="708"/>
      <c r="AJ18" s="695"/>
      <c r="AK18" s="687"/>
      <c r="AL18" s="687"/>
      <c r="AM18" s="687"/>
      <c r="AN18" s="687"/>
      <c r="AO18" s="687"/>
      <c r="AP18" s="687"/>
      <c r="AQ18" s="688"/>
      <c r="AR18" s="689"/>
      <c r="AS18" s="689"/>
      <c r="AT18" s="689"/>
      <c r="AU18" s="689"/>
      <c r="AW18" s="690"/>
      <c r="AX18" s="695"/>
      <c r="AY18" s="712"/>
      <c r="AZ18" s="695"/>
      <c r="BA18" s="695"/>
      <c r="BB18" s="695"/>
      <c r="BC18" s="695"/>
      <c r="BD18" s="687"/>
      <c r="BE18" s="691"/>
      <c r="BF18" s="691"/>
      <c r="BG18" s="691"/>
      <c r="BH18" s="691"/>
      <c r="BI18" s="704"/>
      <c r="BK18" s="690"/>
      <c r="BL18" s="695"/>
      <c r="BM18" s="694"/>
      <c r="BN18" s="708"/>
      <c r="BO18" s="695"/>
      <c r="BP18" s="687"/>
      <c r="BQ18" s="691"/>
      <c r="BR18" s="691"/>
      <c r="BS18" s="691"/>
      <c r="BT18" s="691"/>
      <c r="BU18" s="691"/>
      <c r="BV18" s="691"/>
      <c r="BW18" s="704"/>
      <c r="BZ18" s="714"/>
    </row>
    <row r="19" spans="1:78" ht="15" customHeight="1" outlineLevel="1">
      <c r="A19" s="718" t="s">
        <v>174</v>
      </c>
      <c r="B19" s="719"/>
      <c r="C19" s="720"/>
      <c r="D19" s="721">
        <v>72776600</v>
      </c>
      <c r="E19" s="722">
        <f t="shared" ref="E19:N19" si="0">SUM(E7:E15)</f>
        <v>85481500</v>
      </c>
      <c r="F19" s="722">
        <f t="shared" si="0"/>
        <v>73564600</v>
      </c>
      <c r="G19" s="722">
        <f t="shared" si="0"/>
        <v>81146000</v>
      </c>
      <c r="H19" s="722">
        <f t="shared" si="0"/>
        <v>0</v>
      </c>
      <c r="I19" s="722">
        <f t="shared" si="0"/>
        <v>0</v>
      </c>
      <c r="J19" s="722">
        <f t="shared" si="0"/>
        <v>0</v>
      </c>
      <c r="K19" s="722">
        <f t="shared" si="0"/>
        <v>0</v>
      </c>
      <c r="L19" s="722">
        <f t="shared" si="0"/>
        <v>0</v>
      </c>
      <c r="M19" s="722">
        <f t="shared" si="0"/>
        <v>0</v>
      </c>
      <c r="N19" s="722">
        <f t="shared" si="0"/>
        <v>0</v>
      </c>
      <c r="O19" s="722">
        <f>SUM(O7:O15)</f>
        <v>0</v>
      </c>
      <c r="P19" s="722">
        <f>SUM(P7:P15)</f>
        <v>0</v>
      </c>
      <c r="Q19" s="723">
        <f>SUMPRODUCT(($E$2:$P$2&gt;=1)*($E$2:$P$2&lt;=$Q$1),(E19:P19))</f>
        <v>240192100</v>
      </c>
      <c r="R19" s="723">
        <f>SUM(AR19)</f>
        <v>208114200</v>
      </c>
      <c r="S19" s="724">
        <f>IF(ISERROR(((SUMIF($D$2:$P$2,$Q$1,D19:P19)/SUMIF($D$2:$P$2,$Q$1-1,D19:P19))*100)),0,(SUMIF($D$2:$P$2,$Q$1,D19:P19)/SUMIF($D$2:$P$2,$Q$1-1,D19:P19))*100)</f>
        <v>110.30577206971832</v>
      </c>
      <c r="T19" s="724">
        <f>IF(ISERROR(((SUMIF($E$2:$P$2,$Q$1,E19:P19)/SUMIF($AF$2:$AQ$2,$Q$1,AF19:AQ19)))*100),0,(SUMIF($E$2:$P$2,$Q$1,E19:P19)/SUMIF($AF$2:$AQ$2,$Q$1,AF19:AQ19)))*100</f>
        <v>115.50686741036922</v>
      </c>
      <c r="U19" s="725">
        <f>IF(ISERROR(Q19/R19*100),0,Q19/R19*100)</f>
        <v>115.41360464591075</v>
      </c>
      <c r="V19" s="722">
        <f>SUM(V12:V18)</f>
        <v>97000000</v>
      </c>
      <c r="W19" s="725">
        <f>IF(ISERROR(((SUMIF($E$2:$P$2,$Q$1,E19:P19)/($V19)*100))),0,((SUMIF($E$2:$P$2,$Q$1,E19:P19)/($V19)*100)))</f>
        <v>83.655670103092788</v>
      </c>
      <c r="X19" s="722">
        <f>SUM(X12:X18)</f>
        <v>282000000</v>
      </c>
      <c r="Y19" s="726">
        <f>IF(ISERROR(Q19/X19*100),0,Q19/X19*100)</f>
        <v>85.174503546099288</v>
      </c>
      <c r="Z19" s="707"/>
      <c r="AA19" s="727">
        <f>SUMIF($E$2:$P$2,$Q$1,$E19:$P19)</f>
        <v>81146000</v>
      </c>
      <c r="AB19" s="728">
        <f>SUMIF($D$2:$P$2,($Q$1-1),$D19:$P19)</f>
        <v>73564600</v>
      </c>
      <c r="AC19" s="728">
        <f>SUM(AC12:AC18)</f>
        <v>92000000</v>
      </c>
      <c r="AD19" s="610"/>
      <c r="AF19" s="721">
        <v>68725500</v>
      </c>
      <c r="AG19" s="722">
        <v>69136600</v>
      </c>
      <c r="AH19" s="722">
        <v>70252100</v>
      </c>
      <c r="AI19" s="722">
        <v>73985100</v>
      </c>
      <c r="AJ19" s="722">
        <v>55966000</v>
      </c>
      <c r="AK19" s="722">
        <v>80344000</v>
      </c>
      <c r="AL19" s="722">
        <v>77555000</v>
      </c>
      <c r="AM19" s="722">
        <v>83762800</v>
      </c>
      <c r="AN19" s="722">
        <v>85815100</v>
      </c>
      <c r="AO19" s="722">
        <v>76245000</v>
      </c>
      <c r="AP19" s="722">
        <v>72779600</v>
      </c>
      <c r="AQ19" s="722">
        <v>72776600</v>
      </c>
      <c r="AR19" s="729">
        <f>SUMPRODUCT(($AF$2:$AQ$2&gt;=1)*($AF$2:$AQ$2&lt;=$Q$1),($AF19:$AQ19))</f>
        <v>208114200</v>
      </c>
      <c r="AS19" s="729">
        <f>SUMIF($AF$2:$AQ$2,$Q$1,$AF19:$AQ19)</f>
        <v>70252100</v>
      </c>
      <c r="AT19" s="729">
        <f>SUMIF($AF$2:$AQ$2,$Q$1+1,$AF19:$AQ19)</f>
        <v>73985100</v>
      </c>
      <c r="AU19" s="729">
        <f>SUM(AF19:AQ19)</f>
        <v>887343400</v>
      </c>
      <c r="AW19" s="730">
        <v>61645900</v>
      </c>
      <c r="AX19" s="722">
        <v>68725500</v>
      </c>
      <c r="AY19" s="731">
        <v>69136600</v>
      </c>
      <c r="AZ19" s="722">
        <v>70252100</v>
      </c>
      <c r="BA19" s="722">
        <v>73985100</v>
      </c>
      <c r="BB19" s="722">
        <v>55966000</v>
      </c>
      <c r="BC19" s="722">
        <v>80344000</v>
      </c>
      <c r="BD19" s="722">
        <v>77555000</v>
      </c>
      <c r="BE19" s="722">
        <v>83762800</v>
      </c>
      <c r="BF19" s="722">
        <v>85815100</v>
      </c>
      <c r="BG19" s="722">
        <v>76245000</v>
      </c>
      <c r="BH19" s="722">
        <v>72779600</v>
      </c>
      <c r="BI19" s="732">
        <v>72776600</v>
      </c>
      <c r="BK19" s="690"/>
      <c r="BL19" s="695"/>
      <c r="BM19" s="694"/>
      <c r="BN19" s="708"/>
      <c r="BO19" s="695"/>
      <c r="BP19" s="687"/>
      <c r="BQ19" s="691"/>
      <c r="BR19" s="691"/>
      <c r="BS19" s="691"/>
      <c r="BT19" s="691"/>
      <c r="BU19" s="691"/>
      <c r="BV19" s="691"/>
      <c r="BW19" s="704"/>
      <c r="BZ19" s="733"/>
    </row>
    <row r="20" spans="1:78" ht="14.45" customHeight="1" outlineLevel="2">
      <c r="A20" s="734" t="s">
        <v>175</v>
      </c>
      <c r="B20" s="618"/>
      <c r="C20" s="633"/>
      <c r="D20" s="735">
        <v>2039848.0900000017</v>
      </c>
      <c r="E20" s="735">
        <v>2036570.1500000018</v>
      </c>
      <c r="F20" s="735">
        <v>2119659.1300000013</v>
      </c>
      <c r="G20" s="735">
        <v>2408909.2500000028</v>
      </c>
      <c r="H20" s="735"/>
      <c r="I20" s="735"/>
      <c r="J20" s="735"/>
      <c r="K20" s="735"/>
      <c r="L20" s="735"/>
      <c r="M20" s="735"/>
      <c r="N20" s="735"/>
      <c r="O20" s="735"/>
      <c r="P20" s="735"/>
      <c r="Q20" s="723">
        <f>SUMPRODUCT(($E$2:$P$2&gt;=1)*($E$2:$P$2&lt;=$Q$1),(E20:P20))</f>
        <v>6565138.5300000058</v>
      </c>
      <c r="R20" s="723">
        <f>SUM(AR20)</f>
        <v>4475029.3900000034</v>
      </c>
      <c r="S20" s="699">
        <f>IF(ISERROR(((SUMIF($D$2:$P$2,$Q$1,D20:P20)/SUMIF($D$2:$P$2,$Q$1-1,D20:P20))*100)),0,(SUMIF($D$2:$P$2,$Q$1,D20:P20)/SUMIF($D$2:$P$2,$Q$1-1,D20:P20))*100)</f>
        <v>113.64606770523528</v>
      </c>
      <c r="T20" s="699">
        <f>IF(ISERROR(((SUMIF($E$2:$P$2,$Q$1,E20:P20)/SUMIF($AF$2:$AQ$2,$Q$1,AF20:AQ20)))*100),0,(SUMIF($E$2:$P$2,$Q$1,E20:P20)/SUMIF($AF$2:$AQ$2,$Q$1,AF20:AQ20)))*100</f>
        <v>135.9075610746398</v>
      </c>
      <c r="U20" s="698">
        <f>IF(ISERROR(Q20/R20*100),0,Q20/R20*100)</f>
        <v>146.70604275070474</v>
      </c>
      <c r="V20" s="695">
        <v>1115426.190736569</v>
      </c>
      <c r="W20" s="698">
        <f>IF(ISERROR(((SUMIF($E$2:$P$2,$Q$1,E20:P20)/($V20)*100))),0,((SUMIF($E$2:$P$2,$Q$1,E20:P20)/($V20)*100)))</f>
        <v>215.96312423050469</v>
      </c>
      <c r="X20" s="695">
        <v>3559823.7878180179</v>
      </c>
      <c r="Y20" s="706">
        <f>IF(ISERROR(Q20/X20*100),0,Q20/X20*100)</f>
        <v>184.42313219172249</v>
      </c>
      <c r="Z20" s="707"/>
      <c r="AA20" s="701">
        <f>SUMIF($E$2:$P$2,$Q$1,$E20:$P20)</f>
        <v>2408909.2500000028</v>
      </c>
      <c r="AB20" s="702">
        <f>SUMIF($D$2:$P$2,($Q$1-1),$D20:$P20)</f>
        <v>2119659.1300000013</v>
      </c>
      <c r="AC20" s="702">
        <v>970601.64764333621</v>
      </c>
      <c r="AD20" s="610"/>
      <c r="AF20" s="685">
        <v>1291397.4100000006</v>
      </c>
      <c r="AG20" s="695">
        <v>1411170.4400000013</v>
      </c>
      <c r="AH20" s="694">
        <v>1772461.5400000012</v>
      </c>
      <c r="AI20" s="708">
        <v>1376082.8401385858</v>
      </c>
      <c r="AJ20" s="695">
        <v>1621859.4200000018</v>
      </c>
      <c r="AK20" s="695">
        <v>2154916.3200000017</v>
      </c>
      <c r="AL20" s="695">
        <v>1997086.9300000027</v>
      </c>
      <c r="AM20" s="695">
        <v>2234727.19</v>
      </c>
      <c r="AN20" s="695">
        <v>2428062.2900000024</v>
      </c>
      <c r="AO20" s="695">
        <v>2534122.6000000006</v>
      </c>
      <c r="AP20" s="695">
        <v>2287513.3699999996</v>
      </c>
      <c r="AQ20" s="708">
        <v>2039848.0900000017</v>
      </c>
      <c r="AR20" s="689">
        <f>SUMPRODUCT(($AF$2:$AQ$2&gt;=1)*($AF$2:$AQ$2&lt;=$Q$1),($AF20:$AQ20))</f>
        <v>4475029.3900000034</v>
      </c>
      <c r="AS20" s="689">
        <f>SUMIF($AF$2:$AQ$2,$Q$1,$AF20:$AQ20)</f>
        <v>1772461.5400000012</v>
      </c>
      <c r="AT20" s="689">
        <f>SUMIF($AF$2:$AQ$2,$Q$1+1,$AF20:$AQ20)</f>
        <v>1376082.8401385858</v>
      </c>
      <c r="AU20" s="689">
        <f>SUM(AF20:AQ20)</f>
        <v>23149248.440138601</v>
      </c>
      <c r="AW20" s="736">
        <v>0</v>
      </c>
      <c r="AX20" s="735">
        <v>1291397.4100000006</v>
      </c>
      <c r="AY20" s="737">
        <v>1411170.4400000013</v>
      </c>
      <c r="AZ20" s="735">
        <v>1772461.5400000012</v>
      </c>
      <c r="BA20" s="735">
        <v>1376082.8401385858</v>
      </c>
      <c r="BB20" s="735">
        <v>1621859.4200000018</v>
      </c>
      <c r="BC20" s="735">
        <v>2154916.3200000017</v>
      </c>
      <c r="BD20" s="735">
        <v>1997086.9300000027</v>
      </c>
      <c r="BE20" s="735">
        <v>2234727.19</v>
      </c>
      <c r="BF20" s="735">
        <v>2428062.2900000024</v>
      </c>
      <c r="BG20" s="735">
        <v>2534122.6000000006</v>
      </c>
      <c r="BH20" s="735">
        <v>2287513.3699999996</v>
      </c>
      <c r="BI20" s="738">
        <v>2039848.0900000017</v>
      </c>
      <c r="BK20" s="690">
        <v>8518962.8200000003</v>
      </c>
      <c r="BL20" s="694">
        <v>8387660.4100000001</v>
      </c>
      <c r="BM20" s="695">
        <v>6077452.4699999997</v>
      </c>
      <c r="BN20" s="695">
        <v>7841720.8200000003</v>
      </c>
      <c r="BO20" s="695">
        <v>6320940.9100000001</v>
      </c>
      <c r="BP20" s="708">
        <v>7628622.8100000033</v>
      </c>
      <c r="BQ20" s="708">
        <v>10206080.510000002</v>
      </c>
      <c r="BR20" s="739">
        <v>9182073.9100000057</v>
      </c>
      <c r="BS20" s="687"/>
      <c r="BT20" s="687"/>
      <c r="BU20" s="687"/>
      <c r="BV20" s="687"/>
      <c r="BW20" s="740"/>
      <c r="BZ20" s="733"/>
    </row>
    <row r="21" spans="1:78" s="754" customFormat="1" ht="14.45" customHeight="1">
      <c r="A21" s="741" t="s">
        <v>176</v>
      </c>
      <c r="B21" s="742"/>
      <c r="C21" s="743"/>
      <c r="D21" s="744">
        <v>74816448.090000004</v>
      </c>
      <c r="E21" s="745">
        <f t="shared" ref="E21:M21" si="1">SUM(E19:E20)</f>
        <v>87518070.150000006</v>
      </c>
      <c r="F21" s="745">
        <f t="shared" si="1"/>
        <v>75684259.129999995</v>
      </c>
      <c r="G21" s="745">
        <f t="shared" si="1"/>
        <v>83554909.25</v>
      </c>
      <c r="H21" s="745">
        <f t="shared" si="1"/>
        <v>0</v>
      </c>
      <c r="I21" s="745">
        <f t="shared" si="1"/>
        <v>0</v>
      </c>
      <c r="J21" s="745">
        <f t="shared" si="1"/>
        <v>0</v>
      </c>
      <c r="K21" s="745">
        <f t="shared" si="1"/>
        <v>0</v>
      </c>
      <c r="L21" s="745">
        <f t="shared" si="1"/>
        <v>0</v>
      </c>
      <c r="M21" s="745">
        <f t="shared" si="1"/>
        <v>0</v>
      </c>
      <c r="N21" s="745">
        <f>SUM(N19:N20)</f>
        <v>0</v>
      </c>
      <c r="O21" s="745">
        <f>SUM(O19:O20)</f>
        <v>0</v>
      </c>
      <c r="P21" s="745">
        <f>SUM(P19:P20)</f>
        <v>0</v>
      </c>
      <c r="Q21" s="746">
        <f>SUMPRODUCT(($E$2:$P$2&gt;=1)*($E$2:$P$2&lt;=$Q$1),(E21:P21))</f>
        <v>246757238.53</v>
      </c>
      <c r="R21" s="746">
        <f>SUM(R19:R20)</f>
        <v>212589229.39000002</v>
      </c>
      <c r="S21" s="747">
        <f>IF(ISERROR(((SUMIF($D$2:$P$2,$Q$1,D21:P21)/SUMIF($D$2:$P$2,$Q$1-1,D21:P21))*100)),0,(SUMIF($D$2:$P$2,$Q$1,D21:P21)/SUMIF($D$2:$P$2,$Q$1-1,D21:P21))*100)</f>
        <v>110.39932240927521</v>
      </c>
      <c r="T21" s="747">
        <f>IF(ISERROR(((SUMIF($E$2:$P$2,$Q$1,E21:P21)/SUMIF($AF$2:$AQ$2,$Q$1,AF21:AQ21)))*100),0,(SUMIF($E$2:$P$2,$Q$1,E21:P21)/SUMIF($AF$2:$AQ$2,$Q$1,AF21:AQ21)))*100</f>
        <v>116.0089106597288</v>
      </c>
      <c r="U21" s="747">
        <f>IF(ISERROR(Q21/R21*100),0,Q21/R21*100)</f>
        <v>116.07231431152043</v>
      </c>
      <c r="V21" s="745">
        <f>SUM(V19:V20)</f>
        <v>98115426.190736562</v>
      </c>
      <c r="W21" s="748">
        <f>IF(ISERROR(((SUMIF($E$2:$P$2,$Q$1,E21:P21)/($V21)*100))),0,((SUMIF($E$2:$P$2,$Q$1,E21:P21)/($V21)*100)))</f>
        <v>85.159808700794017</v>
      </c>
      <c r="X21" s="745">
        <f>SUM(X19:X20)</f>
        <v>285559823.78781801</v>
      </c>
      <c r="Y21" s="749">
        <f>IF(ISERROR(Q21/X21*100),0,Q21/X21*100)</f>
        <v>86.411749123836884</v>
      </c>
      <c r="Z21" s="750"/>
      <c r="AA21" s="751">
        <f>SUMIF($E$2:$P$2,$Q$1,$E21:$P21)</f>
        <v>83554909.25</v>
      </c>
      <c r="AB21" s="752">
        <f>SUMIF($D$2:$P$2,($Q$1-1),$D21:$P21)</f>
        <v>75684259.129999995</v>
      </c>
      <c r="AC21" s="752">
        <f>SUM(AC19:AC20)</f>
        <v>92970601.647643343</v>
      </c>
      <c r="AD21" s="753"/>
      <c r="AF21" s="755">
        <v>70016897.409999996</v>
      </c>
      <c r="AG21" s="745">
        <v>70547770.439999998</v>
      </c>
      <c r="AH21" s="756">
        <v>72024561.540000007</v>
      </c>
      <c r="AI21" s="757">
        <v>75361182.840138584</v>
      </c>
      <c r="AJ21" s="745">
        <v>57587859.420000002</v>
      </c>
      <c r="AK21" s="745">
        <v>82498916.320000008</v>
      </c>
      <c r="AL21" s="745">
        <v>79552086.930000007</v>
      </c>
      <c r="AM21" s="745">
        <v>85997527.189999998</v>
      </c>
      <c r="AN21" s="745">
        <v>88243162.290000007</v>
      </c>
      <c r="AO21" s="745">
        <v>78779122.599999994</v>
      </c>
      <c r="AP21" s="745">
        <v>75067113.370000005</v>
      </c>
      <c r="AQ21" s="757">
        <v>74816448.090000004</v>
      </c>
      <c r="AR21" s="758">
        <f>SUMPRODUCT(($AF$2:$AQ$2&gt;=1)*($AF$2:$AQ$2&lt;=$Q$1),($AF21:$AQ21))</f>
        <v>212589229.38999999</v>
      </c>
      <c r="AS21" s="758">
        <f>SUM(AS19:AS20)</f>
        <v>72024561.540000007</v>
      </c>
      <c r="AT21" s="758">
        <f>SUM(AT19:AT20)</f>
        <v>75361182.840138584</v>
      </c>
      <c r="AU21" s="758">
        <f>SUM(AU19:AU20)</f>
        <v>910492648.44013858</v>
      </c>
      <c r="AW21" s="744">
        <v>61645900</v>
      </c>
      <c r="AX21" s="745">
        <v>70016897.409999996</v>
      </c>
      <c r="AY21" s="759">
        <v>70547770.439999998</v>
      </c>
      <c r="AZ21" s="745">
        <v>72024561.540000007</v>
      </c>
      <c r="BA21" s="745">
        <v>75361182.840138584</v>
      </c>
      <c r="BB21" s="745">
        <v>57587859.420000002</v>
      </c>
      <c r="BC21" s="745">
        <v>82498916.320000008</v>
      </c>
      <c r="BD21" s="745">
        <v>79552086.930000007</v>
      </c>
      <c r="BE21" s="745">
        <v>85997527.189999998</v>
      </c>
      <c r="BF21" s="745">
        <v>88243162.290000007</v>
      </c>
      <c r="BG21" s="745">
        <v>78779122.599999994</v>
      </c>
      <c r="BH21" s="745">
        <v>75067113.370000005</v>
      </c>
      <c r="BI21" s="760">
        <v>74816448.090000004</v>
      </c>
      <c r="BK21" s="744">
        <v>8518962.8200000003</v>
      </c>
      <c r="BL21" s="756">
        <v>8387660.4100000001</v>
      </c>
      <c r="BM21" s="745">
        <v>6077452.4699999997</v>
      </c>
      <c r="BN21" s="745">
        <v>7841720.8200000003</v>
      </c>
      <c r="BO21" s="745">
        <v>6320940.9100000001</v>
      </c>
      <c r="BP21" s="757">
        <v>7628622.8100000033</v>
      </c>
      <c r="BQ21" s="757">
        <v>10206080.510000002</v>
      </c>
      <c r="BR21" s="745">
        <v>9182073.9100000057</v>
      </c>
      <c r="BS21" s="745">
        <v>0</v>
      </c>
      <c r="BT21" s="745">
        <v>0</v>
      </c>
      <c r="BU21" s="745">
        <v>0</v>
      </c>
      <c r="BV21" s="745">
        <v>0</v>
      </c>
      <c r="BW21" s="760">
        <v>0</v>
      </c>
      <c r="BZ21" s="761"/>
    </row>
    <row r="22" spans="1:78" ht="14.45" customHeight="1">
      <c r="A22" s="762"/>
      <c r="B22" s="618"/>
      <c r="C22" s="633"/>
      <c r="D22" s="690"/>
      <c r="E22" s="694"/>
      <c r="F22" s="695"/>
      <c r="G22" s="695"/>
      <c r="H22" s="695"/>
      <c r="I22" s="695"/>
      <c r="J22" s="695"/>
      <c r="K22" s="687"/>
      <c r="L22" s="687"/>
      <c r="M22" s="687"/>
      <c r="N22" s="687"/>
      <c r="O22" s="687"/>
      <c r="P22" s="687"/>
      <c r="Q22" s="696"/>
      <c r="R22" s="697"/>
      <c r="S22" s="699"/>
      <c r="T22" s="699"/>
      <c r="U22" s="699"/>
      <c r="V22" s="699"/>
      <c r="W22" s="698"/>
      <c r="X22" s="699"/>
      <c r="Y22" s="700"/>
      <c r="Z22" s="682"/>
      <c r="AA22" s="701"/>
      <c r="AB22" s="702"/>
      <c r="AC22" s="702"/>
      <c r="AD22" s="610"/>
      <c r="AF22" s="685"/>
      <c r="AG22" s="695"/>
      <c r="AH22" s="694"/>
      <c r="AI22" s="708"/>
      <c r="AJ22" s="695"/>
      <c r="AK22" s="687"/>
      <c r="AL22" s="687"/>
      <c r="AM22" s="687"/>
      <c r="AN22" s="687"/>
      <c r="AO22" s="687"/>
      <c r="AP22" s="687"/>
      <c r="AQ22" s="688"/>
      <c r="AR22" s="689"/>
      <c r="AS22" s="689"/>
      <c r="AT22" s="689"/>
      <c r="AU22" s="689"/>
      <c r="AW22" s="690"/>
      <c r="AX22" s="695"/>
      <c r="AY22" s="712"/>
      <c r="AZ22" s="695"/>
      <c r="BA22" s="695"/>
      <c r="BB22" s="695"/>
      <c r="BC22" s="695"/>
      <c r="BD22" s="687"/>
      <c r="BE22" s="691"/>
      <c r="BF22" s="691"/>
      <c r="BG22" s="691"/>
      <c r="BH22" s="691"/>
      <c r="BI22" s="704"/>
      <c r="BK22" s="690"/>
      <c r="BL22" s="694"/>
      <c r="BM22" s="695"/>
      <c r="BN22" s="695"/>
      <c r="BO22" s="695"/>
      <c r="BP22" s="708"/>
      <c r="BQ22" s="708"/>
      <c r="BR22" s="687"/>
      <c r="BS22" s="687"/>
      <c r="BT22" s="687"/>
      <c r="BU22" s="687"/>
      <c r="BV22" s="687"/>
      <c r="BW22" s="740"/>
      <c r="BZ22" s="763"/>
    </row>
    <row r="23" spans="1:78" ht="14.45" customHeight="1" outlineLevel="1">
      <c r="A23" s="617" t="s">
        <v>177</v>
      </c>
      <c r="B23" s="618"/>
      <c r="C23" s="633"/>
      <c r="D23" s="690"/>
      <c r="E23" s="694"/>
      <c r="F23" s="695"/>
      <c r="G23" s="695"/>
      <c r="H23" s="695"/>
      <c r="I23" s="695"/>
      <c r="J23" s="695"/>
      <c r="K23" s="687"/>
      <c r="L23" s="687"/>
      <c r="M23" s="687"/>
      <c r="N23" s="687"/>
      <c r="O23" s="687"/>
      <c r="P23" s="687"/>
      <c r="Q23" s="696"/>
      <c r="R23" s="697"/>
      <c r="S23" s="699"/>
      <c r="T23" s="699"/>
      <c r="U23" s="699"/>
      <c r="V23" s="699"/>
      <c r="W23" s="698"/>
      <c r="X23" s="699"/>
      <c r="Y23" s="700"/>
      <c r="Z23" s="682"/>
      <c r="AA23" s="764"/>
      <c r="AB23" s="765"/>
      <c r="AC23" s="765"/>
      <c r="AD23" s="610"/>
      <c r="AF23" s="685"/>
      <c r="AG23" s="695"/>
      <c r="AH23" s="694"/>
      <c r="AI23" s="708"/>
      <c r="AJ23" s="695"/>
      <c r="AK23" s="687"/>
      <c r="AL23" s="687"/>
      <c r="AM23" s="687"/>
      <c r="AN23" s="687"/>
      <c r="AO23" s="687"/>
      <c r="AP23" s="687"/>
      <c r="AQ23" s="688"/>
      <c r="AR23" s="689"/>
      <c r="AS23" s="689"/>
      <c r="AT23" s="689"/>
      <c r="AU23" s="689"/>
      <c r="AW23" s="690"/>
      <c r="AX23" s="695"/>
      <c r="AY23" s="712"/>
      <c r="AZ23" s="695"/>
      <c r="BA23" s="695"/>
      <c r="BB23" s="695"/>
      <c r="BC23" s="695"/>
      <c r="BD23" s="687"/>
      <c r="BE23" s="691"/>
      <c r="BF23" s="691"/>
      <c r="BG23" s="691"/>
      <c r="BH23" s="691"/>
      <c r="BI23" s="704"/>
      <c r="BK23" s="690"/>
      <c r="BL23" s="694"/>
      <c r="BM23" s="695"/>
      <c r="BN23" s="695"/>
      <c r="BO23" s="695"/>
      <c r="BP23" s="708"/>
      <c r="BQ23" s="708"/>
      <c r="BR23" s="687"/>
      <c r="BS23" s="687"/>
      <c r="BT23" s="687"/>
      <c r="BU23" s="687"/>
      <c r="BV23" s="687"/>
      <c r="BW23" s="740"/>
      <c r="BZ23" s="763" t="s">
        <v>143</v>
      </c>
    </row>
    <row r="24" spans="1:78" ht="14.45" customHeight="1" outlineLevel="1">
      <c r="A24" s="617" t="s">
        <v>178</v>
      </c>
      <c r="B24" s="618"/>
      <c r="C24" s="633"/>
      <c r="D24" s="690"/>
      <c r="E24" s="694"/>
      <c r="F24" s="695"/>
      <c r="G24" s="695"/>
      <c r="H24" s="695"/>
      <c r="I24" s="695"/>
      <c r="J24" s="695"/>
      <c r="K24" s="687"/>
      <c r="L24" s="687"/>
      <c r="M24" s="687"/>
      <c r="N24" s="687"/>
      <c r="O24" s="687"/>
      <c r="P24" s="687"/>
      <c r="Q24" s="696"/>
      <c r="R24" s="697"/>
      <c r="S24" s="699"/>
      <c r="T24" s="699"/>
      <c r="U24" s="699"/>
      <c r="V24" s="699"/>
      <c r="W24" s="698"/>
      <c r="X24" s="699"/>
      <c r="Y24" s="700"/>
      <c r="Z24" s="682"/>
      <c r="AA24" s="764"/>
      <c r="AB24" s="765"/>
      <c r="AC24" s="765"/>
      <c r="AD24" s="610"/>
      <c r="AF24" s="685"/>
      <c r="AG24" s="695"/>
      <c r="AH24" s="694"/>
      <c r="AI24" s="708"/>
      <c r="AJ24" s="695"/>
      <c r="AK24" s="687"/>
      <c r="AL24" s="691"/>
      <c r="AM24" s="687"/>
      <c r="AN24" s="687"/>
      <c r="AO24" s="687"/>
      <c r="AP24" s="687"/>
      <c r="AQ24" s="688"/>
      <c r="AR24" s="689"/>
      <c r="AS24" s="689"/>
      <c r="AT24" s="689"/>
      <c r="AU24" s="689"/>
      <c r="AW24" s="690"/>
      <c r="AX24" s="695"/>
      <c r="AY24" s="712"/>
      <c r="AZ24" s="695"/>
      <c r="BA24" s="695"/>
      <c r="BB24" s="695"/>
      <c r="BC24" s="695"/>
      <c r="BD24" s="687"/>
      <c r="BE24" s="691"/>
      <c r="BF24" s="691"/>
      <c r="BG24" s="691"/>
      <c r="BH24" s="691"/>
      <c r="BI24" s="704"/>
      <c r="BK24" s="690"/>
      <c r="BL24" s="694"/>
      <c r="BM24" s="695"/>
      <c r="BN24" s="695"/>
      <c r="BO24" s="695"/>
      <c r="BP24" s="708"/>
      <c r="BQ24" s="708"/>
      <c r="BR24" s="687"/>
      <c r="BS24" s="687"/>
      <c r="BT24" s="687"/>
      <c r="BU24" s="687"/>
      <c r="BV24" s="687"/>
      <c r="BW24" s="740"/>
      <c r="BZ24" s="763" t="s">
        <v>179</v>
      </c>
    </row>
    <row r="25" spans="1:78" ht="14.45" customHeight="1" outlineLevel="1">
      <c r="A25" s="734" t="s">
        <v>180</v>
      </c>
      <c r="B25" s="618"/>
      <c r="C25" s="633"/>
      <c r="D25" s="690"/>
      <c r="E25" s="694"/>
      <c r="F25" s="695"/>
      <c r="G25" s="695"/>
      <c r="H25" s="695"/>
      <c r="I25" s="695"/>
      <c r="J25" s="695"/>
      <c r="K25" s="687"/>
      <c r="L25" s="687"/>
      <c r="M25" s="687"/>
      <c r="N25" s="687"/>
      <c r="O25" s="687"/>
      <c r="P25" s="687"/>
      <c r="Q25" s="696"/>
      <c r="R25" s="697"/>
      <c r="S25" s="699"/>
      <c r="T25" s="699"/>
      <c r="U25" s="699"/>
      <c r="V25" s="699"/>
      <c r="W25" s="698"/>
      <c r="X25" s="699"/>
      <c r="Y25" s="700"/>
      <c r="Z25" s="682"/>
      <c r="AA25" s="764"/>
      <c r="AB25" s="765"/>
      <c r="AC25" s="765"/>
      <c r="AD25" s="610"/>
      <c r="AF25" s="685"/>
      <c r="AG25" s="695"/>
      <c r="AH25" s="694"/>
      <c r="AI25" s="708"/>
      <c r="AJ25" s="695"/>
      <c r="AK25" s="687"/>
      <c r="AL25" s="691"/>
      <c r="AM25" s="687"/>
      <c r="AN25" s="687"/>
      <c r="AO25" s="687"/>
      <c r="AP25" s="687"/>
      <c r="AQ25" s="688"/>
      <c r="AR25" s="689"/>
      <c r="AS25" s="689"/>
      <c r="AT25" s="689"/>
      <c r="AU25" s="689"/>
      <c r="AW25" s="690"/>
      <c r="AX25" s="695"/>
      <c r="AY25" s="712"/>
      <c r="AZ25" s="695"/>
      <c r="BA25" s="695"/>
      <c r="BB25" s="695"/>
      <c r="BC25" s="695"/>
      <c r="BD25" s="687"/>
      <c r="BE25" s="691"/>
      <c r="BF25" s="691"/>
      <c r="BG25" s="691"/>
      <c r="BH25" s="691"/>
      <c r="BI25" s="704"/>
      <c r="BK25" s="690"/>
      <c r="BL25" s="694"/>
      <c r="BM25" s="695"/>
      <c r="BN25" s="695"/>
      <c r="BO25" s="695"/>
      <c r="BP25" s="708"/>
      <c r="BQ25" s="708"/>
      <c r="BR25" s="687"/>
      <c r="BS25" s="687"/>
      <c r="BT25" s="687"/>
      <c r="BU25" s="687"/>
      <c r="BV25" s="687"/>
      <c r="BW25" s="740"/>
      <c r="BZ25" s="763" t="s">
        <v>179</v>
      </c>
    </row>
    <row r="26" spans="1:78" ht="14.45" customHeight="1" outlineLevel="2">
      <c r="A26" s="617" t="s">
        <v>181</v>
      </c>
      <c r="B26" s="618"/>
      <c r="C26" s="633"/>
      <c r="D26" s="690"/>
      <c r="E26" s="694"/>
      <c r="F26" s="695"/>
      <c r="G26" s="695"/>
      <c r="H26" s="695"/>
      <c r="I26" s="695"/>
      <c r="J26" s="695"/>
      <c r="K26" s="687"/>
      <c r="L26" s="687"/>
      <c r="M26" s="687"/>
      <c r="N26" s="687"/>
      <c r="O26" s="687"/>
      <c r="P26" s="687"/>
      <c r="Q26" s="696"/>
      <c r="R26" s="697"/>
      <c r="S26" s="699"/>
      <c r="T26" s="699"/>
      <c r="U26" s="699"/>
      <c r="V26" s="699"/>
      <c r="W26" s="698"/>
      <c r="X26" s="699"/>
      <c r="Y26" s="700"/>
      <c r="Z26" s="682"/>
      <c r="AA26" s="764"/>
      <c r="AB26" s="765"/>
      <c r="AC26" s="765"/>
      <c r="AD26" s="610"/>
      <c r="AF26" s="685"/>
      <c r="AG26" s="695"/>
      <c r="AH26" s="694"/>
      <c r="AI26" s="708"/>
      <c r="AJ26" s="695"/>
      <c r="AK26" s="687"/>
      <c r="AL26" s="691"/>
      <c r="AM26" s="687"/>
      <c r="AN26" s="687"/>
      <c r="AO26" s="687"/>
      <c r="AP26" s="687"/>
      <c r="AQ26" s="688"/>
      <c r="AR26" s="689"/>
      <c r="AS26" s="689"/>
      <c r="AT26" s="689"/>
      <c r="AU26" s="689"/>
      <c r="AW26" s="690"/>
      <c r="AX26" s="695"/>
      <c r="AY26" s="712"/>
      <c r="AZ26" s="695"/>
      <c r="BA26" s="695"/>
      <c r="BB26" s="695"/>
      <c r="BC26" s="695"/>
      <c r="BD26" s="687"/>
      <c r="BE26" s="691"/>
      <c r="BF26" s="691"/>
      <c r="BG26" s="691"/>
      <c r="BH26" s="691"/>
      <c r="BI26" s="704"/>
      <c r="BK26" s="690"/>
      <c r="BL26" s="694"/>
      <c r="BM26" s="695"/>
      <c r="BN26" s="695"/>
      <c r="BO26" s="695"/>
      <c r="BP26" s="708"/>
      <c r="BQ26" s="708"/>
      <c r="BR26" s="687"/>
      <c r="BS26" s="687"/>
      <c r="BT26" s="687"/>
      <c r="BU26" s="687"/>
      <c r="BV26" s="687"/>
      <c r="BW26" s="740"/>
      <c r="BZ26" s="763" t="s">
        <v>143</v>
      </c>
    </row>
    <row r="27" spans="1:78" ht="14.45" customHeight="1" outlineLevel="2">
      <c r="A27" s="617" t="s">
        <v>182</v>
      </c>
      <c r="B27" s="618"/>
      <c r="C27" s="633"/>
      <c r="D27" s="690"/>
      <c r="E27" s="694"/>
      <c r="F27" s="695"/>
      <c r="G27" s="695"/>
      <c r="H27" s="695"/>
      <c r="I27" s="695"/>
      <c r="J27" s="695"/>
      <c r="K27" s="687"/>
      <c r="L27" s="687"/>
      <c r="M27" s="687"/>
      <c r="N27" s="687"/>
      <c r="O27" s="687"/>
      <c r="P27" s="687"/>
      <c r="Q27" s="696"/>
      <c r="R27" s="697"/>
      <c r="S27" s="699"/>
      <c r="T27" s="699"/>
      <c r="U27" s="699"/>
      <c r="V27" s="699"/>
      <c r="W27" s="698"/>
      <c r="X27" s="699"/>
      <c r="Y27" s="700"/>
      <c r="Z27" s="682"/>
      <c r="AA27" s="764"/>
      <c r="AB27" s="765"/>
      <c r="AC27" s="765"/>
      <c r="AD27" s="610"/>
      <c r="AF27" s="685"/>
      <c r="AG27" s="695"/>
      <c r="AH27" s="694"/>
      <c r="AI27" s="708"/>
      <c r="AJ27" s="695"/>
      <c r="AK27" s="687"/>
      <c r="AL27" s="691"/>
      <c r="AM27" s="687"/>
      <c r="AN27" s="687"/>
      <c r="AO27" s="687"/>
      <c r="AP27" s="687"/>
      <c r="AQ27" s="688"/>
      <c r="AR27" s="689"/>
      <c r="AS27" s="689"/>
      <c r="AT27" s="689"/>
      <c r="AU27" s="689"/>
      <c r="AW27" s="690"/>
      <c r="AX27" s="695"/>
      <c r="AY27" s="712"/>
      <c r="AZ27" s="695"/>
      <c r="BA27" s="695"/>
      <c r="BB27" s="695"/>
      <c r="BC27" s="695"/>
      <c r="BD27" s="687"/>
      <c r="BE27" s="691"/>
      <c r="BF27" s="691"/>
      <c r="BG27" s="691"/>
      <c r="BH27" s="691"/>
      <c r="BI27" s="704"/>
      <c r="BK27" s="690"/>
      <c r="BL27" s="694"/>
      <c r="BM27" s="695"/>
      <c r="BN27" s="695"/>
      <c r="BO27" s="695"/>
      <c r="BP27" s="708"/>
      <c r="BQ27" s="708"/>
      <c r="BR27" s="687"/>
      <c r="BS27" s="687"/>
      <c r="BT27" s="687"/>
      <c r="BU27" s="687"/>
      <c r="BV27" s="687"/>
      <c r="BW27" s="740"/>
      <c r="BZ27" s="763" t="s">
        <v>143</v>
      </c>
    </row>
    <row r="28" spans="1:78" ht="14.45" customHeight="1" outlineLevel="2">
      <c r="A28" s="617" t="s">
        <v>183</v>
      </c>
      <c r="B28" s="618"/>
      <c r="C28" s="633"/>
      <c r="D28" s="690"/>
      <c r="E28" s="694"/>
      <c r="F28" s="695"/>
      <c r="G28" s="695"/>
      <c r="H28" s="695"/>
      <c r="I28" s="695"/>
      <c r="J28" s="695"/>
      <c r="K28" s="687"/>
      <c r="L28" s="687"/>
      <c r="M28" s="687"/>
      <c r="N28" s="687"/>
      <c r="O28" s="687"/>
      <c r="P28" s="687"/>
      <c r="Q28" s="696"/>
      <c r="R28" s="697"/>
      <c r="S28" s="699"/>
      <c r="T28" s="699"/>
      <c r="U28" s="699"/>
      <c r="V28" s="699"/>
      <c r="W28" s="698"/>
      <c r="X28" s="699"/>
      <c r="Y28" s="700"/>
      <c r="Z28" s="682"/>
      <c r="AA28" s="764"/>
      <c r="AB28" s="765"/>
      <c r="AC28" s="765"/>
      <c r="AD28" s="610"/>
      <c r="AF28" s="685"/>
      <c r="AG28" s="695"/>
      <c r="AH28" s="694"/>
      <c r="AI28" s="708"/>
      <c r="AJ28" s="695"/>
      <c r="AK28" s="687"/>
      <c r="AL28" s="691"/>
      <c r="AM28" s="687"/>
      <c r="AN28" s="687"/>
      <c r="AO28" s="687"/>
      <c r="AP28" s="687"/>
      <c r="AQ28" s="688"/>
      <c r="AR28" s="689"/>
      <c r="AS28" s="689"/>
      <c r="AT28" s="689"/>
      <c r="AU28" s="689"/>
      <c r="AW28" s="690"/>
      <c r="AX28" s="695"/>
      <c r="AY28" s="694"/>
      <c r="AZ28" s="708"/>
      <c r="BA28" s="708"/>
      <c r="BB28" s="708"/>
      <c r="BC28" s="708"/>
      <c r="BD28" s="687"/>
      <c r="BE28" s="691"/>
      <c r="BF28" s="691"/>
      <c r="BG28" s="691"/>
      <c r="BH28" s="691"/>
      <c r="BI28" s="704"/>
      <c r="BK28" s="690"/>
      <c r="BL28" s="694"/>
      <c r="BM28" s="695"/>
      <c r="BN28" s="695"/>
      <c r="BO28" s="695"/>
      <c r="BP28" s="708"/>
      <c r="BQ28" s="708"/>
      <c r="BR28" s="687"/>
      <c r="BS28" s="687"/>
      <c r="BT28" s="687"/>
      <c r="BU28" s="687"/>
      <c r="BV28" s="687"/>
      <c r="BW28" s="740"/>
      <c r="BZ28" s="763" t="s">
        <v>179</v>
      </c>
    </row>
    <row r="29" spans="1:78" ht="14.45" customHeight="1" outlineLevel="2">
      <c r="A29" s="617" t="s">
        <v>184</v>
      </c>
      <c r="B29" s="618"/>
      <c r="C29" s="633"/>
      <c r="D29" s="690"/>
      <c r="E29" s="694"/>
      <c r="F29" s="695"/>
      <c r="G29" s="695"/>
      <c r="H29" s="695"/>
      <c r="I29" s="695"/>
      <c r="J29" s="695"/>
      <c r="K29" s="687"/>
      <c r="L29" s="766"/>
      <c r="M29" s="687"/>
      <c r="N29" s="687"/>
      <c r="O29" s="687"/>
      <c r="P29" s="687"/>
      <c r="Q29" s="696"/>
      <c r="R29" s="697"/>
      <c r="S29" s="699"/>
      <c r="T29" s="699"/>
      <c r="U29" s="699"/>
      <c r="V29" s="699"/>
      <c r="W29" s="698"/>
      <c r="X29" s="699"/>
      <c r="Y29" s="700"/>
      <c r="Z29" s="682"/>
      <c r="AA29" s="764"/>
      <c r="AB29" s="765"/>
      <c r="AC29" s="765"/>
      <c r="AD29" s="610"/>
      <c r="AF29" s="685"/>
      <c r="AG29" s="695"/>
      <c r="AH29" s="694"/>
      <c r="AI29" s="708"/>
      <c r="AJ29" s="695"/>
      <c r="AK29" s="687"/>
      <c r="AL29" s="691"/>
      <c r="AM29" s="687"/>
      <c r="AN29" s="687"/>
      <c r="AO29" s="687"/>
      <c r="AP29" s="687"/>
      <c r="AQ29" s="688"/>
      <c r="AR29" s="689"/>
      <c r="AS29" s="689"/>
      <c r="AT29" s="689"/>
      <c r="AU29" s="689"/>
      <c r="AW29" s="690"/>
      <c r="AX29" s="695"/>
      <c r="AY29" s="694"/>
      <c r="AZ29" s="708"/>
      <c r="BA29" s="708"/>
      <c r="BB29" s="708"/>
      <c r="BC29" s="708"/>
      <c r="BD29" s="687"/>
      <c r="BE29" s="691"/>
      <c r="BF29" s="691"/>
      <c r="BG29" s="691"/>
      <c r="BH29" s="691"/>
      <c r="BI29" s="704"/>
      <c r="BK29" s="690"/>
      <c r="BL29" s="694"/>
      <c r="BM29" s="695"/>
      <c r="BN29" s="695"/>
      <c r="BO29" s="695"/>
      <c r="BP29" s="708"/>
      <c r="BQ29" s="708"/>
      <c r="BR29" s="687"/>
      <c r="BS29" s="687"/>
      <c r="BT29" s="687"/>
      <c r="BU29" s="687"/>
      <c r="BV29" s="687"/>
      <c r="BW29" s="740"/>
      <c r="BZ29" s="763" t="s">
        <v>179</v>
      </c>
    </row>
    <row r="30" spans="1:78" ht="14.45" customHeight="1" outlineLevel="2">
      <c r="A30" s="617" t="s">
        <v>185</v>
      </c>
      <c r="B30" s="618"/>
      <c r="C30" s="633"/>
      <c r="D30" s="690"/>
      <c r="E30" s="694"/>
      <c r="F30" s="695"/>
      <c r="G30" s="695"/>
      <c r="H30" s="695"/>
      <c r="I30" s="695"/>
      <c r="J30" s="695"/>
      <c r="K30" s="687"/>
      <c r="L30" s="766"/>
      <c r="M30" s="687"/>
      <c r="N30" s="687"/>
      <c r="O30" s="687"/>
      <c r="P30" s="687"/>
      <c r="Q30" s="696"/>
      <c r="R30" s="697"/>
      <c r="S30" s="699"/>
      <c r="T30" s="699"/>
      <c r="U30" s="699"/>
      <c r="V30" s="699"/>
      <c r="W30" s="698"/>
      <c r="X30" s="699"/>
      <c r="Y30" s="700"/>
      <c r="Z30" s="682"/>
      <c r="AA30" s="764"/>
      <c r="AB30" s="765"/>
      <c r="AC30" s="765"/>
      <c r="AD30" s="610"/>
      <c r="AF30" s="685"/>
      <c r="AG30" s="695"/>
      <c r="AH30" s="694"/>
      <c r="AI30" s="708"/>
      <c r="AJ30" s="695"/>
      <c r="AK30" s="687"/>
      <c r="AL30" s="691"/>
      <c r="AM30" s="687"/>
      <c r="AN30" s="687"/>
      <c r="AO30" s="687"/>
      <c r="AP30" s="687"/>
      <c r="AQ30" s="688"/>
      <c r="AR30" s="689"/>
      <c r="AS30" s="689"/>
      <c r="AT30" s="689"/>
      <c r="AU30" s="689"/>
      <c r="AW30" s="690"/>
      <c r="AX30" s="695"/>
      <c r="AY30" s="694"/>
      <c r="AZ30" s="708"/>
      <c r="BA30" s="708"/>
      <c r="BB30" s="708"/>
      <c r="BC30" s="708"/>
      <c r="BD30" s="687"/>
      <c r="BE30" s="691"/>
      <c r="BF30" s="691"/>
      <c r="BG30" s="691"/>
      <c r="BH30" s="691"/>
      <c r="BI30" s="704"/>
      <c r="BK30" s="690"/>
      <c r="BL30" s="694"/>
      <c r="BM30" s="695"/>
      <c r="BN30" s="695"/>
      <c r="BO30" s="695"/>
      <c r="BP30" s="708"/>
      <c r="BQ30" s="708"/>
      <c r="BR30" s="687"/>
      <c r="BS30" s="687"/>
      <c r="BT30" s="687"/>
      <c r="BU30" s="687"/>
      <c r="BV30" s="687"/>
      <c r="BW30" s="740"/>
      <c r="BZ30" s="763" t="s">
        <v>179</v>
      </c>
    </row>
    <row r="31" spans="1:78" ht="14.45" customHeight="1" outlineLevel="2">
      <c r="A31" s="715" t="s">
        <v>186</v>
      </c>
      <c r="B31" s="716"/>
      <c r="C31" s="633"/>
      <c r="D31" s="690"/>
      <c r="E31" s="694"/>
      <c r="F31" s="695"/>
      <c r="G31" s="695"/>
      <c r="H31" s="695"/>
      <c r="I31" s="695"/>
      <c r="J31" s="695"/>
      <c r="K31" s="687"/>
      <c r="L31" s="766"/>
      <c r="M31" s="687"/>
      <c r="N31" s="687"/>
      <c r="O31" s="687"/>
      <c r="P31" s="687"/>
      <c r="Q31" s="696"/>
      <c r="R31" s="697"/>
      <c r="S31" s="699"/>
      <c r="T31" s="699"/>
      <c r="U31" s="699"/>
      <c r="V31" s="699"/>
      <c r="W31" s="698"/>
      <c r="X31" s="699"/>
      <c r="Y31" s="700"/>
      <c r="Z31" s="682"/>
      <c r="AA31" s="764"/>
      <c r="AB31" s="765"/>
      <c r="AC31" s="765"/>
      <c r="AD31" s="610"/>
      <c r="AF31" s="685"/>
      <c r="AG31" s="695"/>
      <c r="AH31" s="694"/>
      <c r="AI31" s="708"/>
      <c r="AJ31" s="695"/>
      <c r="AK31" s="687"/>
      <c r="AL31" s="691"/>
      <c r="AM31" s="687"/>
      <c r="AN31" s="687"/>
      <c r="AO31" s="687"/>
      <c r="AP31" s="687"/>
      <c r="AQ31" s="688"/>
      <c r="AR31" s="689"/>
      <c r="AS31" s="689"/>
      <c r="AT31" s="689"/>
      <c r="AU31" s="689"/>
      <c r="AW31" s="690"/>
      <c r="AX31" s="695"/>
      <c r="AY31" s="694"/>
      <c r="AZ31" s="708"/>
      <c r="BA31" s="708"/>
      <c r="BB31" s="708"/>
      <c r="BC31" s="708"/>
      <c r="BD31" s="687"/>
      <c r="BE31" s="691"/>
      <c r="BF31" s="691"/>
      <c r="BG31" s="691"/>
      <c r="BH31" s="691"/>
      <c r="BI31" s="704"/>
      <c r="BK31" s="690"/>
      <c r="BL31" s="694"/>
      <c r="BM31" s="695"/>
      <c r="BN31" s="695"/>
      <c r="BO31" s="695"/>
      <c r="BP31" s="708"/>
      <c r="BQ31" s="708"/>
      <c r="BR31" s="687"/>
      <c r="BS31" s="687"/>
      <c r="BT31" s="687"/>
      <c r="BU31" s="687"/>
      <c r="BV31" s="687"/>
      <c r="BW31" s="740"/>
      <c r="BZ31" s="763" t="s">
        <v>179</v>
      </c>
    </row>
    <row r="32" spans="1:78" ht="14.45" customHeight="1" outlineLevel="2">
      <c r="A32" s="617" t="s">
        <v>187</v>
      </c>
      <c r="B32" s="618"/>
      <c r="C32" s="633"/>
      <c r="D32" s="690"/>
      <c r="E32" s="694"/>
      <c r="F32" s="695"/>
      <c r="G32" s="695"/>
      <c r="H32" s="695"/>
      <c r="I32" s="695"/>
      <c r="J32" s="695"/>
      <c r="K32" s="687"/>
      <c r="L32" s="766"/>
      <c r="M32" s="687"/>
      <c r="N32" s="687"/>
      <c r="O32" s="687"/>
      <c r="P32" s="687"/>
      <c r="Q32" s="696"/>
      <c r="R32" s="697"/>
      <c r="S32" s="699"/>
      <c r="T32" s="699"/>
      <c r="U32" s="699"/>
      <c r="V32" s="699"/>
      <c r="W32" s="698"/>
      <c r="X32" s="699"/>
      <c r="Y32" s="700"/>
      <c r="Z32" s="682"/>
      <c r="AA32" s="764"/>
      <c r="AB32" s="765"/>
      <c r="AC32" s="765"/>
      <c r="AD32" s="610"/>
      <c r="AF32" s="685"/>
      <c r="AG32" s="695"/>
      <c r="AH32" s="694"/>
      <c r="AI32" s="708"/>
      <c r="AJ32" s="695"/>
      <c r="AK32" s="687"/>
      <c r="AL32" s="691"/>
      <c r="AM32" s="687"/>
      <c r="AN32" s="687"/>
      <c r="AO32" s="687"/>
      <c r="AP32" s="687"/>
      <c r="AQ32" s="688"/>
      <c r="AR32" s="689"/>
      <c r="AS32" s="689"/>
      <c r="AT32" s="689"/>
      <c r="AU32" s="689"/>
      <c r="AW32" s="690"/>
      <c r="AX32" s="695"/>
      <c r="AY32" s="694"/>
      <c r="AZ32" s="708"/>
      <c r="BA32" s="708"/>
      <c r="BB32" s="708"/>
      <c r="BC32" s="708"/>
      <c r="BD32" s="687"/>
      <c r="BE32" s="691"/>
      <c r="BF32" s="691"/>
      <c r="BG32" s="691"/>
      <c r="BH32" s="691"/>
      <c r="BI32" s="704"/>
      <c r="BK32" s="690"/>
      <c r="BL32" s="694"/>
      <c r="BM32" s="695"/>
      <c r="BN32" s="695"/>
      <c r="BO32" s="695"/>
      <c r="BP32" s="708"/>
      <c r="BQ32" s="708"/>
      <c r="BR32" s="687"/>
      <c r="BS32" s="687"/>
      <c r="BT32" s="687"/>
      <c r="BU32" s="687"/>
      <c r="BV32" s="687"/>
      <c r="BW32" s="740"/>
      <c r="BZ32" s="763" t="s">
        <v>143</v>
      </c>
    </row>
    <row r="33" spans="1:78" ht="14.45" customHeight="1" outlineLevel="2">
      <c r="A33" s="617" t="s">
        <v>188</v>
      </c>
      <c r="B33" s="618"/>
      <c r="C33" s="633"/>
      <c r="D33" s="690"/>
      <c r="E33" s="694"/>
      <c r="F33" s="695"/>
      <c r="G33" s="695"/>
      <c r="H33" s="695"/>
      <c r="I33" s="695"/>
      <c r="J33" s="695"/>
      <c r="K33" s="687"/>
      <c r="L33" s="695"/>
      <c r="M33" s="691"/>
      <c r="N33" s="687"/>
      <c r="O33" s="687"/>
      <c r="P33" s="687"/>
      <c r="Q33" s="696"/>
      <c r="R33" s="697"/>
      <c r="S33" s="699"/>
      <c r="T33" s="699"/>
      <c r="U33" s="699"/>
      <c r="V33" s="699"/>
      <c r="W33" s="698"/>
      <c r="X33" s="699"/>
      <c r="Y33" s="700"/>
      <c r="Z33" s="682"/>
      <c r="AA33" s="764"/>
      <c r="AB33" s="765"/>
      <c r="AC33" s="765"/>
      <c r="AD33" s="610"/>
      <c r="AF33" s="685"/>
      <c r="AG33" s="695"/>
      <c r="AH33" s="694"/>
      <c r="AI33" s="708"/>
      <c r="AJ33" s="695"/>
      <c r="AK33" s="687"/>
      <c r="AL33" s="691"/>
      <c r="AM33" s="687"/>
      <c r="AN33" s="687"/>
      <c r="AO33" s="687"/>
      <c r="AP33" s="687"/>
      <c r="AQ33" s="688"/>
      <c r="AR33" s="689"/>
      <c r="AS33" s="689"/>
      <c r="AT33" s="689"/>
      <c r="AU33" s="689"/>
      <c r="AW33" s="690"/>
      <c r="AX33" s="695"/>
      <c r="AY33" s="694"/>
      <c r="AZ33" s="708"/>
      <c r="BA33" s="708"/>
      <c r="BB33" s="708"/>
      <c r="BC33" s="708"/>
      <c r="BD33" s="687"/>
      <c r="BE33" s="691"/>
      <c r="BF33" s="691"/>
      <c r="BG33" s="691"/>
      <c r="BH33" s="691"/>
      <c r="BI33" s="704"/>
      <c r="BK33" s="690"/>
      <c r="BL33" s="694"/>
      <c r="BM33" s="695"/>
      <c r="BN33" s="695"/>
      <c r="BO33" s="695"/>
      <c r="BP33" s="708"/>
      <c r="BQ33" s="708"/>
      <c r="BR33" s="687"/>
      <c r="BS33" s="687"/>
      <c r="BT33" s="687"/>
      <c r="BU33" s="687"/>
      <c r="BV33" s="687"/>
      <c r="BW33" s="740"/>
      <c r="BZ33" s="763" t="s">
        <v>143</v>
      </c>
    </row>
    <row r="34" spans="1:78" ht="14.45" customHeight="1" outlineLevel="2">
      <c r="A34" s="617" t="s">
        <v>189</v>
      </c>
      <c r="B34" s="618"/>
      <c r="C34" s="633"/>
      <c r="D34" s="690"/>
      <c r="E34" s="694"/>
      <c r="F34" s="695"/>
      <c r="G34" s="695"/>
      <c r="H34" s="695"/>
      <c r="I34" s="695"/>
      <c r="J34" s="695"/>
      <c r="K34" s="687"/>
      <c r="L34" s="695"/>
      <c r="M34" s="691"/>
      <c r="N34" s="687"/>
      <c r="O34" s="687"/>
      <c r="P34" s="687"/>
      <c r="Q34" s="696"/>
      <c r="R34" s="697"/>
      <c r="S34" s="699"/>
      <c r="T34" s="699"/>
      <c r="U34" s="699"/>
      <c r="V34" s="699"/>
      <c r="W34" s="698"/>
      <c r="X34" s="699"/>
      <c r="Y34" s="700"/>
      <c r="Z34" s="682"/>
      <c r="AA34" s="767"/>
      <c r="AB34" s="768"/>
      <c r="AC34" s="768"/>
      <c r="AD34" s="610"/>
      <c r="AF34" s="685"/>
      <c r="AG34" s="695"/>
      <c r="AH34" s="694"/>
      <c r="AI34" s="708"/>
      <c r="AJ34" s="695"/>
      <c r="AK34" s="687"/>
      <c r="AL34" s="691"/>
      <c r="AM34" s="687"/>
      <c r="AN34" s="687"/>
      <c r="AO34" s="687"/>
      <c r="AP34" s="687"/>
      <c r="AQ34" s="688"/>
      <c r="AR34" s="689"/>
      <c r="AS34" s="689"/>
      <c r="AT34" s="689"/>
      <c r="AU34" s="689"/>
      <c r="AW34" s="690"/>
      <c r="AX34" s="695"/>
      <c r="AY34" s="694"/>
      <c r="AZ34" s="708"/>
      <c r="BA34" s="708"/>
      <c r="BB34" s="708"/>
      <c r="BC34" s="708"/>
      <c r="BD34" s="687"/>
      <c r="BE34" s="691"/>
      <c r="BF34" s="691"/>
      <c r="BG34" s="691"/>
      <c r="BH34" s="691"/>
      <c r="BI34" s="704"/>
      <c r="BK34" s="690"/>
      <c r="BL34" s="694"/>
      <c r="BM34" s="695"/>
      <c r="BN34" s="695"/>
      <c r="BO34" s="695"/>
      <c r="BP34" s="708"/>
      <c r="BQ34" s="708"/>
      <c r="BR34" s="687"/>
      <c r="BS34" s="687"/>
      <c r="BT34" s="687"/>
      <c r="BU34" s="687"/>
      <c r="BV34" s="687"/>
      <c r="BW34" s="740"/>
      <c r="BZ34" s="763" t="s">
        <v>179</v>
      </c>
    </row>
    <row r="35" spans="1:78" ht="14.45" customHeight="1" outlineLevel="2">
      <c r="A35" s="769" t="s">
        <v>190</v>
      </c>
      <c r="B35" s="618"/>
      <c r="C35" s="633"/>
      <c r="D35" s="690"/>
      <c r="E35" s="694"/>
      <c r="F35" s="695"/>
      <c r="G35" s="695"/>
      <c r="H35" s="695"/>
      <c r="I35" s="695"/>
      <c r="J35" s="695"/>
      <c r="K35" s="687"/>
      <c r="L35" s="695"/>
      <c r="M35" s="691"/>
      <c r="N35" s="687"/>
      <c r="O35" s="687"/>
      <c r="P35" s="687"/>
      <c r="Q35" s="696"/>
      <c r="R35" s="697"/>
      <c r="S35" s="699"/>
      <c r="T35" s="699"/>
      <c r="U35" s="699"/>
      <c r="V35" s="699"/>
      <c r="W35" s="698"/>
      <c r="X35" s="699"/>
      <c r="Y35" s="700"/>
      <c r="Z35" s="682"/>
      <c r="AA35" s="767"/>
      <c r="AB35" s="768"/>
      <c r="AC35" s="768"/>
      <c r="AD35" s="610"/>
      <c r="AF35" s="685"/>
      <c r="AG35" s="695"/>
      <c r="AH35" s="694"/>
      <c r="AI35" s="708"/>
      <c r="AJ35" s="695"/>
      <c r="AK35" s="687"/>
      <c r="AL35" s="691"/>
      <c r="AM35" s="687"/>
      <c r="AN35" s="687"/>
      <c r="AO35" s="687"/>
      <c r="AP35" s="687"/>
      <c r="AQ35" s="688"/>
      <c r="AR35" s="689"/>
      <c r="AS35" s="689"/>
      <c r="AT35" s="689"/>
      <c r="AU35" s="689"/>
      <c r="AW35" s="690"/>
      <c r="AX35" s="695"/>
      <c r="AY35" s="694"/>
      <c r="AZ35" s="708"/>
      <c r="BA35" s="708"/>
      <c r="BB35" s="708"/>
      <c r="BC35" s="708"/>
      <c r="BD35" s="687"/>
      <c r="BE35" s="691"/>
      <c r="BF35" s="691"/>
      <c r="BG35" s="691"/>
      <c r="BH35" s="691"/>
      <c r="BI35" s="704"/>
      <c r="BK35" s="690"/>
      <c r="BL35" s="694"/>
      <c r="BM35" s="695"/>
      <c r="BN35" s="695"/>
      <c r="BO35" s="695"/>
      <c r="BP35" s="708"/>
      <c r="BQ35" s="708"/>
      <c r="BR35" s="687"/>
      <c r="BS35" s="687"/>
      <c r="BT35" s="687"/>
      <c r="BU35" s="687"/>
      <c r="BV35" s="687"/>
      <c r="BW35" s="740"/>
      <c r="BZ35" s="763" t="s">
        <v>179</v>
      </c>
    </row>
    <row r="36" spans="1:78" ht="14.45" customHeight="1" outlineLevel="1">
      <c r="A36" s="617" t="s">
        <v>191</v>
      </c>
      <c r="B36" s="618"/>
      <c r="C36" s="633"/>
      <c r="D36" s="690">
        <v>20478703.703974463</v>
      </c>
      <c r="E36" s="694">
        <v>22484995.392037399</v>
      </c>
      <c r="F36" s="695">
        <v>22145134.257962473</v>
      </c>
      <c r="G36" s="695">
        <v>22946614.43648747</v>
      </c>
      <c r="H36" s="695"/>
      <c r="I36" s="695"/>
      <c r="J36" s="695"/>
      <c r="K36" s="695"/>
      <c r="L36" s="695"/>
      <c r="M36" s="695"/>
      <c r="N36" s="695"/>
      <c r="O36" s="695"/>
      <c r="P36" s="695"/>
      <c r="Q36" s="709">
        <f>SUMPRODUCT(($E$2:$P$2&gt;=1)*($E$2:$P$2&lt;=$Q$1),(E36:P36))</f>
        <v>67576744.086487338</v>
      </c>
      <c r="R36" s="710">
        <f>SUM(AR36)</f>
        <v>49388423.320000008</v>
      </c>
      <c r="S36" s="699">
        <f>IF(ISERROR(((SUMIF($D$2:$P$2,$Q$1,D36:P36)/SUMIF($D$2:$P$2,$Q$1-1,D36:P36))*100)),0,(SUMIF($D$2:$P$2,$Q$1,D36:P36)/SUMIF($D$2:$P$2,$Q$1-1,D36:P36))*100)</f>
        <v>103.61921571207824</v>
      </c>
      <c r="T36" s="699">
        <f>IF(ISERROR(((SUMIF($E$2:$P$2,$Q$1,E36:P36)/SUMIF($AF$2:$AQ$2,$Q$1,AF36:AQ36)))*100),0,(SUMIF($E$2:$P$2,$Q$1,E36:P36)/SUMIF($AF$2:$AQ$2,$Q$1,AF36:AQ36)))*100</f>
        <v>137.32279730243312</v>
      </c>
      <c r="U36" s="698">
        <f>IF(ISERROR(Q36/R36*100),0,Q36/R36*100)</f>
        <v>136.82709336283247</v>
      </c>
      <c r="V36" s="695">
        <v>22832957.762913231</v>
      </c>
      <c r="W36" s="698">
        <f>IF(ISERROR(((SUMIF($E$2:$P$2,$Q$1,E36:P36)/($V36)*100))),0,((SUMIF($E$2:$P$2,$Q$1,E36:P36)/($V36)*100)))</f>
        <v>100.49777464117614</v>
      </c>
      <c r="X36" s="695">
        <v>67020513.742583938</v>
      </c>
      <c r="Y36" s="700">
        <f>IF(ISERROR(Q36/X36*100),0,Q36/X36*100)</f>
        <v>100.82994043590863</v>
      </c>
      <c r="Z36" s="682"/>
      <c r="AA36" s="767">
        <f t="shared" ref="AA36:AA55" si="2">SUMIF($E$2:$P$2,$Q$1,$E36:$P36)</f>
        <v>22946614.43648747</v>
      </c>
      <c r="AB36" s="768">
        <f t="shared" ref="AB36:AB55" si="3">SUMIF($D$2:$P$2,($Q$1-1),$D36:$P36)</f>
        <v>22145134.257962473</v>
      </c>
      <c r="AC36" s="768">
        <v>23576558.353698246</v>
      </c>
      <c r="AD36" s="610"/>
      <c r="AF36" s="685">
        <v>16343569.120000005</v>
      </c>
      <c r="AG36" s="695">
        <v>16334872.399999999</v>
      </c>
      <c r="AH36" s="694">
        <v>16709981.800000001</v>
      </c>
      <c r="AI36" s="708">
        <v>17204796.270000003</v>
      </c>
      <c r="AJ36" s="695">
        <v>17771974.07</v>
      </c>
      <c r="AK36" s="695">
        <v>18384252.310000002</v>
      </c>
      <c r="AL36" s="695">
        <v>18581714.099475913</v>
      </c>
      <c r="AM36" s="695">
        <v>18966326.849793307</v>
      </c>
      <c r="AN36" s="695">
        <v>19504611.212572128</v>
      </c>
      <c r="AO36" s="695">
        <v>20703402.469999999</v>
      </c>
      <c r="AP36" s="695">
        <v>20609739.056025531</v>
      </c>
      <c r="AQ36" s="708">
        <v>20478703.703974463</v>
      </c>
      <c r="AR36" s="711">
        <f>SUMPRODUCT(($AF$2:$AQ$2&gt;=1)*($AF$2:$AQ$2&lt;=$Q$1),($AF36:$AQ36))</f>
        <v>49388423.320000008</v>
      </c>
      <c r="AS36" s="689">
        <f>SUMIF($AF$2:$AQ$2,$Q$1,$AF36:$AQ36)</f>
        <v>16709981.800000001</v>
      </c>
      <c r="AT36" s="689">
        <f>SUMIF($AF$2:$AQ$2,$Q$1+1,$AF36:$AQ36)</f>
        <v>17204796.270000003</v>
      </c>
      <c r="AU36" s="689">
        <f>SUM(AF36:AQ36)</f>
        <v>221593943.36184135</v>
      </c>
      <c r="AW36" s="690">
        <v>15271001.520000003</v>
      </c>
      <c r="AX36" s="695">
        <v>16343569.120000005</v>
      </c>
      <c r="AY36" s="694">
        <v>16334872.399999999</v>
      </c>
      <c r="AZ36" s="708">
        <v>16709981.800000001</v>
      </c>
      <c r="BA36" s="708">
        <v>17204796.270000003</v>
      </c>
      <c r="BB36" s="708">
        <v>17771974.07</v>
      </c>
      <c r="BC36" s="708">
        <v>18384252.310000002</v>
      </c>
      <c r="BD36" s="708">
        <v>18581714.099475913</v>
      </c>
      <c r="BE36" s="708">
        <v>18966326.849793307</v>
      </c>
      <c r="BF36" s="708">
        <v>19504611.212572128</v>
      </c>
      <c r="BG36" s="708">
        <v>20703402.469999999</v>
      </c>
      <c r="BH36" s="708">
        <v>20609739.056025531</v>
      </c>
      <c r="BI36" s="713">
        <v>20478703.703974463</v>
      </c>
      <c r="BK36" s="690"/>
      <c r="BL36" s="694"/>
      <c r="BM36" s="695"/>
      <c r="BN36" s="695"/>
      <c r="BO36" s="695"/>
      <c r="BP36" s="695"/>
      <c r="BQ36" s="695"/>
      <c r="BR36" s="695"/>
      <c r="BS36" s="695"/>
      <c r="BT36" s="695"/>
      <c r="BU36" s="695"/>
      <c r="BV36" s="695"/>
      <c r="BW36" s="713"/>
      <c r="BZ36" s="763" t="s">
        <v>143</v>
      </c>
    </row>
    <row r="37" spans="1:78" ht="14.45" customHeight="1" outlineLevel="1">
      <c r="A37" s="770" t="s">
        <v>34</v>
      </c>
      <c r="B37" s="771"/>
      <c r="C37" s="633"/>
      <c r="D37" s="690">
        <v>257499.44396220974</v>
      </c>
      <c r="E37" s="694">
        <v>304907.91675080819</v>
      </c>
      <c r="F37" s="695">
        <v>272791.98219538887</v>
      </c>
      <c r="G37" s="695">
        <v>296065.24350038648</v>
      </c>
      <c r="H37" s="695"/>
      <c r="I37" s="695"/>
      <c r="J37" s="695"/>
      <c r="K37" s="695"/>
      <c r="L37" s="695"/>
      <c r="M37" s="695"/>
      <c r="N37" s="695"/>
      <c r="O37" s="695"/>
      <c r="P37" s="695"/>
      <c r="Q37" s="709">
        <f>SUMPRODUCT(($E$2:$P$2&gt;=1)*($E$2:$P$2&lt;=$Q$1),(E37:P37))</f>
        <v>873765.14244658349</v>
      </c>
      <c r="R37" s="710">
        <f>SUM(AR37)</f>
        <v>486055.23358500563</v>
      </c>
      <c r="S37" s="699">
        <f>IF(ISERROR(((SUMIF($D$2:$P$2,$Q$1,D37:P37)/SUMIF($D$2:$P$2,$Q$1-1,D37:P37))*100)),0,(SUMIF($D$2:$P$2,$Q$1,D37:P37)/SUMIF($D$2:$P$2,$Q$1-1,D37:P37))*100)</f>
        <v>108.53150489163863</v>
      </c>
      <c r="T37" s="699">
        <f>IF(ISERROR(((SUMIF($E$2:$P$2,$Q$1,E37:P37)/SUMIF($AF$2:$AQ$2,$Q$1,AF37:AQ37)))*100),0,(SUMIF($E$2:$P$2,$Q$1,E37:P37)/SUMIF($AF$2:$AQ$2,$Q$1,AF37:AQ37)))*100</f>
        <v>180.77982363048548</v>
      </c>
      <c r="U37" s="698">
        <f>IF(ISERROR(Q37/R37*100),0,Q37/R37*100)</f>
        <v>179.76663598536723</v>
      </c>
      <c r="V37" s="695">
        <v>248914.99770889716</v>
      </c>
      <c r="W37" s="698">
        <f>IF(ISERROR(((SUMIF($E$2:$P$2,$Q$1,E37:P37)/($V37)*100))),0,((SUMIF($E$2:$P$2,$Q$1,E37:P37)/($V37)*100)))</f>
        <v>118.94230810737685</v>
      </c>
      <c r="X37" s="695">
        <v>756366.68150436936</v>
      </c>
      <c r="Y37" s="700">
        <f>IF(ISERROR(Q37/X37*100),0,Q37/X37*100)</f>
        <v>115.52136864473133</v>
      </c>
      <c r="Z37" s="682"/>
      <c r="AA37" s="701">
        <f t="shared" si="2"/>
        <v>296065.24350038648</v>
      </c>
      <c r="AB37" s="702">
        <f t="shared" si="3"/>
        <v>272791.98219538887</v>
      </c>
      <c r="AC37" s="702">
        <v>244026.42031520329</v>
      </c>
      <c r="AD37" s="610"/>
      <c r="AF37" s="685">
        <v>161365.16067125773</v>
      </c>
      <c r="AG37" s="695">
        <v>160918.89670907101</v>
      </c>
      <c r="AH37" s="694">
        <v>163771.17620467689</v>
      </c>
      <c r="AI37" s="708">
        <v>180728.21005416894</v>
      </c>
      <c r="AJ37" s="695">
        <v>176401.08283977309</v>
      </c>
      <c r="AK37" s="695">
        <v>200301.69330314314</v>
      </c>
      <c r="AL37" s="695">
        <v>210046.91382535739</v>
      </c>
      <c r="AM37" s="695">
        <v>227935.58303077551</v>
      </c>
      <c r="AN37" s="695">
        <v>221220.85478118164</v>
      </c>
      <c r="AO37" s="695">
        <v>246809.40752456427</v>
      </c>
      <c r="AP37" s="695">
        <v>255431.30504897443</v>
      </c>
      <c r="AQ37" s="708">
        <v>257499.44396220974</v>
      </c>
      <c r="AR37" s="689">
        <f>SUMPRODUCT(($AF$2:$AQ$2&gt;=1)*($AF$2:$AQ$2&lt;=$Q$1),($AF37:$AQ37))</f>
        <v>486055.23358500563</v>
      </c>
      <c r="AS37" s="689">
        <f>SUMIF($AF$2:$AQ$2,$Q$1,$AF37:$AQ37)</f>
        <v>163771.17620467689</v>
      </c>
      <c r="AT37" s="689">
        <f>SUMIF($AF$2:$AQ$2,$Q$1+1,$AF37:$AQ37)</f>
        <v>180728.21005416894</v>
      </c>
      <c r="AU37" s="689">
        <f>SUM(AF37:AQ37)</f>
        <v>2462429.7279551537</v>
      </c>
      <c r="AW37" s="690"/>
      <c r="AX37" s="695">
        <v>161365.16067125773</v>
      </c>
      <c r="AY37" s="694">
        <v>160918.89670907101</v>
      </c>
      <c r="AZ37" s="708">
        <v>163771.17620467689</v>
      </c>
      <c r="BA37" s="708">
        <v>180728.21005416894</v>
      </c>
      <c r="BB37" s="708">
        <v>176401.08283977309</v>
      </c>
      <c r="BC37" s="708">
        <v>200301.69330314314</v>
      </c>
      <c r="BD37" s="772">
        <v>210046.91382535739</v>
      </c>
      <c r="BE37" s="695">
        <v>232984.76998326989</v>
      </c>
      <c r="BF37" s="695">
        <v>340298.3368780099</v>
      </c>
      <c r="BG37" s="773"/>
      <c r="BH37" s="773"/>
      <c r="BI37" s="713">
        <v>257499.44396220974</v>
      </c>
      <c r="BK37" s="690">
        <v>1118738.8099999996</v>
      </c>
      <c r="BL37" s="694">
        <v>0</v>
      </c>
      <c r="BM37" s="695">
        <v>0</v>
      </c>
      <c r="BN37" s="695">
        <v>0</v>
      </c>
      <c r="BO37" s="695">
        <v>0</v>
      </c>
      <c r="BP37" s="695">
        <v>0</v>
      </c>
      <c r="BQ37" s="695">
        <v>0</v>
      </c>
      <c r="BR37" s="774">
        <v>1314349.4914731421</v>
      </c>
      <c r="BS37" s="695"/>
      <c r="BT37" s="695"/>
      <c r="BU37" s="695"/>
      <c r="BV37" s="695"/>
      <c r="BW37" s="713"/>
      <c r="BZ37" s="763" t="s">
        <v>143</v>
      </c>
    </row>
    <row r="38" spans="1:78" ht="14.45" customHeight="1" outlineLevel="1">
      <c r="A38" s="617" t="s">
        <v>192</v>
      </c>
      <c r="B38" s="618"/>
      <c r="C38" s="633"/>
      <c r="D38" s="690">
        <v>268092.28000000026</v>
      </c>
      <c r="E38" s="694">
        <v>2305690.34</v>
      </c>
      <c r="F38" s="695">
        <v>1181714.8400000003</v>
      </c>
      <c r="G38" s="695">
        <v>1748591.9800000004</v>
      </c>
      <c r="H38" s="695"/>
      <c r="I38" s="695"/>
      <c r="J38" s="695"/>
      <c r="K38" s="695"/>
      <c r="L38" s="695"/>
      <c r="M38" s="695"/>
      <c r="N38" s="695"/>
      <c r="O38" s="695"/>
      <c r="P38" s="695"/>
      <c r="Q38" s="709">
        <f>SUMPRODUCT(($E$2:$P$2&gt;=1)*($E$2:$P$2&lt;=$Q$1),(E38:P38))</f>
        <v>5235997.16</v>
      </c>
      <c r="R38" s="710">
        <f>SUM(AR38)</f>
        <v>5709233.5</v>
      </c>
      <c r="S38" s="699">
        <f>IF(ISERROR(((SUMIF($D$2:$P$2,$Q$1,D38:P38)/SUMIF($D$2:$P$2,$Q$1-1,D38:P38))*100)),0,(SUMIF($D$2:$P$2,$Q$1,D38:P38)/SUMIF($D$2:$P$2,$Q$1-1,D38:P38))*100)</f>
        <v>147.97072193829774</v>
      </c>
      <c r="T38" s="699">
        <f>IF(ISERROR(((SUMIF($E$2:$P$2,$Q$1,E38:P38)/SUMIF($AF$2:$AQ$2,$Q$1,AF38:AQ38)))*100),0,(SUMIF($E$2:$P$2,$Q$1,E38:P38)/SUMIF($AF$2:$AQ$2,$Q$1,AF38:AQ38)))*100</f>
        <v>91.738761268164353</v>
      </c>
      <c r="U38" s="698">
        <f>IF(ISERROR(Q38/R38*100),0,Q38/R38*100)</f>
        <v>91.711035465618977</v>
      </c>
      <c r="V38" s="695">
        <v>2623067.9444910954</v>
      </c>
      <c r="W38" s="698">
        <f>IF(ISERROR(((SUMIF($E$2:$P$2,$Q$1,E38:P38)/($V38)*100))),0,((SUMIF($E$2:$P$2,$Q$1,E38:P38)/($V38)*100)))</f>
        <v>66.662092519271241</v>
      </c>
      <c r="X38" s="695">
        <v>7549504.7458400913</v>
      </c>
      <c r="Y38" s="700">
        <f>IF(ISERROR(Q38/X38*100),0,Q38/X38*100)</f>
        <v>69.355505245362309</v>
      </c>
      <c r="Z38" s="682"/>
      <c r="AA38" s="767">
        <f t="shared" si="2"/>
        <v>1748591.9800000004</v>
      </c>
      <c r="AB38" s="768">
        <f t="shared" si="3"/>
        <v>1181714.8400000003</v>
      </c>
      <c r="AC38" s="768">
        <v>2505412.8958059875</v>
      </c>
      <c r="AD38" s="610"/>
      <c r="AF38" s="685">
        <v>1910485.2</v>
      </c>
      <c r="AG38" s="695">
        <v>1892692.5</v>
      </c>
      <c r="AH38" s="694">
        <v>1906055.8</v>
      </c>
      <c r="AI38" s="708">
        <v>2019590.52</v>
      </c>
      <c r="AJ38" s="695">
        <v>1470307.8199999998</v>
      </c>
      <c r="AK38" s="695">
        <v>2120813.2199999997</v>
      </c>
      <c r="AL38" s="695">
        <v>2049069.62</v>
      </c>
      <c r="AM38" s="695">
        <v>2189739.4000000004</v>
      </c>
      <c r="AN38" s="695">
        <v>2219614.0600000005</v>
      </c>
      <c r="AO38" s="695">
        <v>2110439.6799999997</v>
      </c>
      <c r="AP38" s="695">
        <v>2991717.2</v>
      </c>
      <c r="AQ38" s="708">
        <v>268092.28000000026</v>
      </c>
      <c r="AR38" s="689">
        <f>SUMPRODUCT(($AF$2:$AQ$2&gt;=1)*($AF$2:$AQ$2&lt;=$Q$1),($AF38:$AQ38))</f>
        <v>5709233.5</v>
      </c>
      <c r="AS38" s="689">
        <f>SUMIF($AF$2:$AQ$2,$Q$1,$AF38:$AQ38)</f>
        <v>1906055.8</v>
      </c>
      <c r="AT38" s="689">
        <f>SUMIF($AF$2:$AQ$2,$Q$1+1,$AF38:$AQ38)</f>
        <v>2019590.52</v>
      </c>
      <c r="AU38" s="689">
        <f>SUM(AF38:AQ38)</f>
        <v>23148617.300000001</v>
      </c>
      <c r="AW38" s="690">
        <v>1697950.8</v>
      </c>
      <c r="AX38" s="695">
        <v>1910485.2</v>
      </c>
      <c r="AY38" s="694">
        <v>1892692.5</v>
      </c>
      <c r="AZ38" s="708">
        <v>1906055.8</v>
      </c>
      <c r="BA38" s="708">
        <v>2019590.52</v>
      </c>
      <c r="BB38" s="708">
        <v>1470307.8199999998</v>
      </c>
      <c r="BC38" s="708">
        <v>2120813.2199999997</v>
      </c>
      <c r="BD38" s="708">
        <v>2049069.62</v>
      </c>
      <c r="BE38" s="708">
        <v>2189739.4000000004</v>
      </c>
      <c r="BF38" s="708">
        <v>2219614.0600000005</v>
      </c>
      <c r="BG38" s="708">
        <v>2110439.6799999997</v>
      </c>
      <c r="BH38" s="708">
        <v>2991717.2</v>
      </c>
      <c r="BI38" s="713">
        <v>268092.28000000026</v>
      </c>
      <c r="BK38" s="690"/>
      <c r="BL38" s="694"/>
      <c r="BM38" s="695"/>
      <c r="BN38" s="695"/>
      <c r="BO38" s="695"/>
      <c r="BP38" s="695"/>
      <c r="BQ38" s="695"/>
      <c r="BR38" s="695"/>
      <c r="BS38" s="695"/>
      <c r="BT38" s="695"/>
      <c r="BU38" s="695"/>
      <c r="BV38" s="695"/>
      <c r="BW38" s="713"/>
      <c r="BZ38" s="763" t="s">
        <v>179</v>
      </c>
    </row>
    <row r="39" spans="1:78" ht="14.45" customHeight="1" outlineLevel="1">
      <c r="A39" s="617" t="s">
        <v>193</v>
      </c>
      <c r="B39" s="618"/>
      <c r="C39" s="633"/>
      <c r="D39" s="690"/>
      <c r="E39" s="694"/>
      <c r="F39" s="695"/>
      <c r="G39" s="695"/>
      <c r="H39" s="695"/>
      <c r="I39" s="695"/>
      <c r="J39" s="695"/>
      <c r="K39" s="695"/>
      <c r="L39" s="766"/>
      <c r="M39" s="687"/>
      <c r="N39" s="687"/>
      <c r="O39" s="687"/>
      <c r="P39" s="687"/>
      <c r="Q39" s="696"/>
      <c r="R39" s="697"/>
      <c r="S39" s="699"/>
      <c r="T39" s="699"/>
      <c r="U39" s="699"/>
      <c r="V39" s="699"/>
      <c r="W39" s="698"/>
      <c r="X39" s="699"/>
      <c r="Y39" s="700"/>
      <c r="Z39" s="682"/>
      <c r="AA39" s="767"/>
      <c r="AB39" s="768"/>
      <c r="AC39" s="768"/>
      <c r="AD39" s="610"/>
      <c r="AF39" s="685"/>
      <c r="AG39" s="695"/>
      <c r="AH39" s="694"/>
      <c r="AI39" s="708"/>
      <c r="AJ39" s="695"/>
      <c r="AK39" s="687"/>
      <c r="AL39" s="691"/>
      <c r="AM39" s="687"/>
      <c r="AN39" s="687"/>
      <c r="AO39" s="687"/>
      <c r="AP39" s="687"/>
      <c r="AQ39" s="688"/>
      <c r="AR39" s="689"/>
      <c r="AS39" s="689"/>
      <c r="AT39" s="689"/>
      <c r="AU39" s="689"/>
      <c r="AW39" s="690"/>
      <c r="AX39" s="695"/>
      <c r="AY39" s="694"/>
      <c r="AZ39" s="708"/>
      <c r="BA39" s="708"/>
      <c r="BB39" s="708"/>
      <c r="BC39" s="708"/>
      <c r="BD39" s="708"/>
      <c r="BE39" s="691"/>
      <c r="BF39" s="691"/>
      <c r="BG39" s="691"/>
      <c r="BH39" s="691"/>
      <c r="BI39" s="704"/>
      <c r="BK39" s="690"/>
      <c r="BL39" s="694"/>
      <c r="BM39" s="695"/>
      <c r="BN39" s="695"/>
      <c r="BO39" s="695"/>
      <c r="BP39" s="695"/>
      <c r="BQ39" s="695"/>
      <c r="BR39" s="695"/>
      <c r="BS39" s="687"/>
      <c r="BT39" s="687"/>
      <c r="BU39" s="687"/>
      <c r="BV39" s="687"/>
      <c r="BW39" s="740"/>
      <c r="BZ39" s="763" t="s">
        <v>143</v>
      </c>
    </row>
    <row r="40" spans="1:78" ht="14.45" customHeight="1" outlineLevel="1">
      <c r="A40" s="617" t="s">
        <v>194</v>
      </c>
      <c r="B40" s="618"/>
      <c r="C40" s="633"/>
      <c r="D40" s="690"/>
      <c r="E40" s="694"/>
      <c r="F40" s="695"/>
      <c r="G40" s="695"/>
      <c r="H40" s="695"/>
      <c r="I40" s="695"/>
      <c r="J40" s="695"/>
      <c r="K40" s="695"/>
      <c r="L40" s="766"/>
      <c r="M40" s="687"/>
      <c r="N40" s="687"/>
      <c r="O40" s="687"/>
      <c r="P40" s="687"/>
      <c r="Q40" s="696"/>
      <c r="R40" s="697"/>
      <c r="S40" s="699"/>
      <c r="T40" s="699"/>
      <c r="U40" s="699"/>
      <c r="V40" s="699"/>
      <c r="W40" s="698"/>
      <c r="X40" s="699"/>
      <c r="Y40" s="700"/>
      <c r="Z40" s="682"/>
      <c r="AA40" s="767"/>
      <c r="AB40" s="768"/>
      <c r="AC40" s="768"/>
      <c r="AD40" s="610"/>
      <c r="AF40" s="685"/>
      <c r="AG40" s="695"/>
      <c r="AH40" s="694"/>
      <c r="AI40" s="708"/>
      <c r="AJ40" s="695"/>
      <c r="AK40" s="687"/>
      <c r="AL40" s="691"/>
      <c r="AM40" s="687"/>
      <c r="AN40" s="687"/>
      <c r="AO40" s="687"/>
      <c r="AP40" s="687"/>
      <c r="AQ40" s="688"/>
      <c r="AR40" s="689"/>
      <c r="AS40" s="689"/>
      <c r="AT40" s="689"/>
      <c r="AU40" s="689"/>
      <c r="AW40" s="690"/>
      <c r="AX40" s="695"/>
      <c r="AY40" s="694"/>
      <c r="AZ40" s="708"/>
      <c r="BA40" s="708"/>
      <c r="BB40" s="708"/>
      <c r="BC40" s="708"/>
      <c r="BD40" s="708"/>
      <c r="BE40" s="691"/>
      <c r="BF40" s="691"/>
      <c r="BG40" s="691"/>
      <c r="BH40" s="691"/>
      <c r="BI40" s="704"/>
      <c r="BK40" s="690"/>
      <c r="BL40" s="694"/>
      <c r="BM40" s="695"/>
      <c r="BN40" s="695"/>
      <c r="BO40" s="695"/>
      <c r="BP40" s="695"/>
      <c r="BQ40" s="695"/>
      <c r="BR40" s="695"/>
      <c r="BS40" s="687"/>
      <c r="BT40" s="687"/>
      <c r="BU40" s="687"/>
      <c r="BV40" s="687"/>
      <c r="BW40" s="740"/>
      <c r="BZ40" s="763" t="s">
        <v>179</v>
      </c>
    </row>
    <row r="41" spans="1:78" ht="14.45" customHeight="1" outlineLevel="1">
      <c r="A41" s="715" t="s">
        <v>195</v>
      </c>
      <c r="B41" s="716"/>
      <c r="C41" s="633"/>
      <c r="D41" s="690"/>
      <c r="E41" s="694"/>
      <c r="F41" s="695"/>
      <c r="G41" s="695"/>
      <c r="H41" s="695"/>
      <c r="I41" s="695"/>
      <c r="J41" s="695"/>
      <c r="K41" s="695"/>
      <c r="L41" s="766"/>
      <c r="M41" s="687"/>
      <c r="N41" s="687"/>
      <c r="O41" s="687"/>
      <c r="P41" s="687"/>
      <c r="Q41" s="696"/>
      <c r="R41" s="697"/>
      <c r="S41" s="699"/>
      <c r="T41" s="699"/>
      <c r="U41" s="699"/>
      <c r="V41" s="699"/>
      <c r="W41" s="698"/>
      <c r="X41" s="699"/>
      <c r="Y41" s="700"/>
      <c r="Z41" s="682"/>
      <c r="AA41" s="767"/>
      <c r="AB41" s="768"/>
      <c r="AC41" s="768"/>
      <c r="AD41" s="610"/>
      <c r="AF41" s="685"/>
      <c r="AG41" s="695"/>
      <c r="AH41" s="694"/>
      <c r="AI41" s="708"/>
      <c r="AJ41" s="695"/>
      <c r="AK41" s="687"/>
      <c r="AL41" s="691"/>
      <c r="AM41" s="687"/>
      <c r="AN41" s="687"/>
      <c r="AO41" s="687"/>
      <c r="AP41" s="687"/>
      <c r="AQ41" s="688"/>
      <c r="AR41" s="689"/>
      <c r="AS41" s="689"/>
      <c r="AT41" s="689"/>
      <c r="AU41" s="689"/>
      <c r="AW41" s="690"/>
      <c r="AX41" s="695"/>
      <c r="AY41" s="694"/>
      <c r="AZ41" s="708"/>
      <c r="BA41" s="708"/>
      <c r="BB41" s="708"/>
      <c r="BC41" s="708"/>
      <c r="BD41" s="708"/>
      <c r="BE41" s="691"/>
      <c r="BF41" s="691"/>
      <c r="BG41" s="691"/>
      <c r="BH41" s="691"/>
      <c r="BI41" s="704"/>
      <c r="BK41" s="690"/>
      <c r="BL41" s="694"/>
      <c r="BM41" s="695"/>
      <c r="BN41" s="695"/>
      <c r="BO41" s="695"/>
      <c r="BP41" s="695"/>
      <c r="BQ41" s="695"/>
      <c r="BR41" s="695"/>
      <c r="BS41" s="687"/>
      <c r="BT41" s="687"/>
      <c r="BU41" s="687"/>
      <c r="BV41" s="687"/>
      <c r="BW41" s="740"/>
      <c r="BZ41" s="763"/>
    </row>
    <row r="42" spans="1:78" ht="14.45" customHeight="1" outlineLevel="1">
      <c r="A42" s="715" t="s">
        <v>196</v>
      </c>
      <c r="B42" s="716"/>
      <c r="C42" s="633"/>
      <c r="D42" s="690"/>
      <c r="E42" s="694"/>
      <c r="F42" s="695"/>
      <c r="G42" s="695"/>
      <c r="H42" s="695"/>
      <c r="I42" s="695"/>
      <c r="J42" s="695"/>
      <c r="K42" s="695"/>
      <c r="L42" s="766"/>
      <c r="M42" s="687"/>
      <c r="N42" s="687"/>
      <c r="O42" s="687"/>
      <c r="P42" s="687"/>
      <c r="Q42" s="696"/>
      <c r="R42" s="697"/>
      <c r="S42" s="699"/>
      <c r="T42" s="699"/>
      <c r="U42" s="699"/>
      <c r="V42" s="699"/>
      <c r="W42" s="698"/>
      <c r="X42" s="699"/>
      <c r="Y42" s="700"/>
      <c r="Z42" s="682"/>
      <c r="AA42" s="767"/>
      <c r="AB42" s="768"/>
      <c r="AC42" s="768"/>
      <c r="AD42" s="610"/>
      <c r="AF42" s="685"/>
      <c r="AG42" s="695"/>
      <c r="AH42" s="694"/>
      <c r="AI42" s="708"/>
      <c r="AJ42" s="695"/>
      <c r="AK42" s="687"/>
      <c r="AL42" s="691"/>
      <c r="AM42" s="687"/>
      <c r="AN42" s="687"/>
      <c r="AO42" s="687"/>
      <c r="AP42" s="687"/>
      <c r="AQ42" s="688"/>
      <c r="AR42" s="689"/>
      <c r="AS42" s="689"/>
      <c r="AT42" s="689"/>
      <c r="AU42" s="689"/>
      <c r="AW42" s="690"/>
      <c r="AX42" s="695"/>
      <c r="AY42" s="694"/>
      <c r="AZ42" s="708"/>
      <c r="BA42" s="708"/>
      <c r="BB42" s="708"/>
      <c r="BC42" s="708"/>
      <c r="BD42" s="708"/>
      <c r="BE42" s="691"/>
      <c r="BF42" s="691"/>
      <c r="BG42" s="691"/>
      <c r="BH42" s="691"/>
      <c r="BI42" s="704"/>
      <c r="BK42" s="690"/>
      <c r="BL42" s="694"/>
      <c r="BM42" s="695"/>
      <c r="BN42" s="695"/>
      <c r="BO42" s="695"/>
      <c r="BP42" s="695"/>
      <c r="BQ42" s="695"/>
      <c r="BR42" s="695"/>
      <c r="BS42" s="687"/>
      <c r="BT42" s="687"/>
      <c r="BU42" s="687"/>
      <c r="BV42" s="687"/>
      <c r="BW42" s="740"/>
      <c r="BZ42" s="763"/>
    </row>
    <row r="43" spans="1:78" ht="14.45" customHeight="1" outlineLevel="1">
      <c r="A43" s="617" t="s">
        <v>197</v>
      </c>
      <c r="B43" s="618"/>
      <c r="C43" s="633"/>
      <c r="D43" s="690"/>
      <c r="E43" s="694"/>
      <c r="F43" s="695"/>
      <c r="G43" s="695"/>
      <c r="H43" s="695"/>
      <c r="I43" s="695"/>
      <c r="J43" s="695"/>
      <c r="K43" s="695"/>
      <c r="L43" s="766"/>
      <c r="M43" s="687"/>
      <c r="N43" s="687"/>
      <c r="O43" s="687"/>
      <c r="P43" s="687"/>
      <c r="Q43" s="696"/>
      <c r="R43" s="697"/>
      <c r="S43" s="699"/>
      <c r="T43" s="699"/>
      <c r="U43" s="699"/>
      <c r="V43" s="699"/>
      <c r="W43" s="698"/>
      <c r="X43" s="699"/>
      <c r="Y43" s="700"/>
      <c r="Z43" s="682"/>
      <c r="AA43" s="767"/>
      <c r="AB43" s="768"/>
      <c r="AC43" s="768"/>
      <c r="AD43" s="610"/>
      <c r="AF43" s="685"/>
      <c r="AG43" s="695"/>
      <c r="AH43" s="694"/>
      <c r="AI43" s="708"/>
      <c r="AJ43" s="695"/>
      <c r="AK43" s="687"/>
      <c r="AL43" s="691"/>
      <c r="AM43" s="687"/>
      <c r="AN43" s="687"/>
      <c r="AO43" s="687"/>
      <c r="AP43" s="687"/>
      <c r="AQ43" s="688"/>
      <c r="AR43" s="689"/>
      <c r="AS43" s="689"/>
      <c r="AT43" s="689"/>
      <c r="AU43" s="689"/>
      <c r="AW43" s="690"/>
      <c r="AX43" s="695"/>
      <c r="AY43" s="694"/>
      <c r="AZ43" s="708"/>
      <c r="BA43" s="708"/>
      <c r="BB43" s="708"/>
      <c r="BC43" s="708"/>
      <c r="BD43" s="708"/>
      <c r="BE43" s="691"/>
      <c r="BF43" s="691"/>
      <c r="BG43" s="691"/>
      <c r="BH43" s="691"/>
      <c r="BI43" s="704"/>
      <c r="BK43" s="690"/>
      <c r="BL43" s="694"/>
      <c r="BM43" s="695"/>
      <c r="BN43" s="695"/>
      <c r="BO43" s="695"/>
      <c r="BP43" s="695"/>
      <c r="BQ43" s="695"/>
      <c r="BR43" s="695"/>
      <c r="BS43" s="687"/>
      <c r="BT43" s="687"/>
      <c r="BU43" s="687"/>
      <c r="BV43" s="687"/>
      <c r="BW43" s="740"/>
      <c r="BZ43" s="763" t="s">
        <v>179</v>
      </c>
    </row>
    <row r="44" spans="1:78" ht="13.5" customHeight="1" outlineLevel="1">
      <c r="A44" s="617" t="s">
        <v>198</v>
      </c>
      <c r="B44" s="618"/>
      <c r="C44" s="633"/>
      <c r="D44" s="690"/>
      <c r="E44" s="694"/>
      <c r="F44" s="695"/>
      <c r="G44" s="695"/>
      <c r="H44" s="695"/>
      <c r="I44" s="708"/>
      <c r="J44" s="695"/>
      <c r="K44" s="695"/>
      <c r="L44" s="766"/>
      <c r="M44" s="687"/>
      <c r="N44" s="687"/>
      <c r="O44" s="687"/>
      <c r="P44" s="687"/>
      <c r="Q44" s="696"/>
      <c r="R44" s="697"/>
      <c r="S44" s="699"/>
      <c r="T44" s="699"/>
      <c r="U44" s="699"/>
      <c r="V44" s="699"/>
      <c r="W44" s="698"/>
      <c r="X44" s="699"/>
      <c r="Y44" s="700"/>
      <c r="Z44" s="682"/>
      <c r="AA44" s="701"/>
      <c r="AB44" s="702"/>
      <c r="AC44" s="702"/>
      <c r="AD44" s="610"/>
      <c r="AF44" s="685"/>
      <c r="AG44" s="695"/>
      <c r="AH44" s="694"/>
      <c r="AI44" s="708"/>
      <c r="AJ44" s="695"/>
      <c r="AK44" s="687"/>
      <c r="AL44" s="691"/>
      <c r="AM44" s="687"/>
      <c r="AN44" s="687"/>
      <c r="AO44" s="687"/>
      <c r="AP44" s="687"/>
      <c r="AQ44" s="688"/>
      <c r="AR44" s="689"/>
      <c r="AS44" s="689"/>
      <c r="AT44" s="689"/>
      <c r="AU44" s="689"/>
      <c r="AW44" s="690"/>
      <c r="AX44" s="695"/>
      <c r="AY44" s="694"/>
      <c r="AZ44" s="708"/>
      <c r="BA44" s="708"/>
      <c r="BB44" s="708"/>
      <c r="BC44" s="708"/>
      <c r="BD44" s="708"/>
      <c r="BE44" s="691"/>
      <c r="BF44" s="691"/>
      <c r="BG44" s="691"/>
      <c r="BH44" s="691"/>
      <c r="BI44" s="704"/>
      <c r="BK44" s="690"/>
      <c r="BL44" s="694"/>
      <c r="BM44" s="695"/>
      <c r="BN44" s="695"/>
      <c r="BO44" s="695"/>
      <c r="BP44" s="695"/>
      <c r="BQ44" s="695"/>
      <c r="BR44" s="695"/>
      <c r="BS44" s="687"/>
      <c r="BT44" s="687"/>
      <c r="BU44" s="687"/>
      <c r="BV44" s="687"/>
      <c r="BW44" s="740"/>
      <c r="BZ44" s="763" t="s">
        <v>49</v>
      </c>
    </row>
    <row r="45" spans="1:78" ht="14.45" customHeight="1" outlineLevel="1">
      <c r="A45" s="617" t="s">
        <v>199</v>
      </c>
      <c r="B45" s="618"/>
      <c r="C45" s="633"/>
      <c r="D45" s="690"/>
      <c r="E45" s="694"/>
      <c r="F45" s="695"/>
      <c r="G45" s="695"/>
      <c r="H45" s="695"/>
      <c r="I45" s="708"/>
      <c r="J45" s="695"/>
      <c r="K45" s="695"/>
      <c r="L45" s="766"/>
      <c r="M45" s="687"/>
      <c r="N45" s="687"/>
      <c r="O45" s="687"/>
      <c r="P45" s="687"/>
      <c r="Q45" s="696"/>
      <c r="R45" s="697"/>
      <c r="S45" s="699"/>
      <c r="T45" s="699"/>
      <c r="U45" s="699"/>
      <c r="V45" s="699"/>
      <c r="W45" s="698"/>
      <c r="X45" s="699"/>
      <c r="Y45" s="700"/>
      <c r="Z45" s="682"/>
      <c r="AA45" s="701"/>
      <c r="AB45" s="702"/>
      <c r="AC45" s="702"/>
      <c r="AD45" s="610"/>
      <c r="AF45" s="685"/>
      <c r="AG45" s="695"/>
      <c r="AH45" s="694"/>
      <c r="AI45" s="708"/>
      <c r="AJ45" s="695"/>
      <c r="AK45" s="687"/>
      <c r="AL45" s="691"/>
      <c r="AM45" s="687"/>
      <c r="AN45" s="687"/>
      <c r="AO45" s="687"/>
      <c r="AP45" s="687"/>
      <c r="AQ45" s="688"/>
      <c r="AR45" s="689"/>
      <c r="AS45" s="689"/>
      <c r="AT45" s="689"/>
      <c r="AU45" s="689"/>
      <c r="AW45" s="690"/>
      <c r="AX45" s="695"/>
      <c r="AY45" s="694"/>
      <c r="AZ45" s="708"/>
      <c r="BA45" s="708"/>
      <c r="BB45" s="708"/>
      <c r="BC45" s="708"/>
      <c r="BD45" s="708"/>
      <c r="BE45" s="691"/>
      <c r="BF45" s="691"/>
      <c r="BG45" s="691"/>
      <c r="BH45" s="691"/>
      <c r="BI45" s="704"/>
      <c r="BK45" s="690"/>
      <c r="BL45" s="694"/>
      <c r="BM45" s="695"/>
      <c r="BN45" s="695"/>
      <c r="BO45" s="695"/>
      <c r="BP45" s="695"/>
      <c r="BQ45" s="695"/>
      <c r="BR45" s="695"/>
      <c r="BS45" s="687"/>
      <c r="BT45" s="687"/>
      <c r="BU45" s="687"/>
      <c r="BV45" s="687"/>
      <c r="BW45" s="740"/>
      <c r="BZ45" s="763" t="s">
        <v>49</v>
      </c>
    </row>
    <row r="46" spans="1:78" ht="14.45" customHeight="1" outlineLevel="1">
      <c r="A46" s="617" t="s">
        <v>200</v>
      </c>
      <c r="B46" s="618"/>
      <c r="C46" s="633"/>
      <c r="D46" s="690"/>
      <c r="E46" s="694"/>
      <c r="F46" s="695"/>
      <c r="G46" s="695"/>
      <c r="H46" s="695"/>
      <c r="I46" s="708"/>
      <c r="J46" s="695"/>
      <c r="K46" s="695"/>
      <c r="L46" s="687"/>
      <c r="M46" s="687"/>
      <c r="N46" s="687"/>
      <c r="O46" s="687"/>
      <c r="P46" s="687"/>
      <c r="Q46" s="696"/>
      <c r="R46" s="697"/>
      <c r="S46" s="699"/>
      <c r="T46" s="699"/>
      <c r="U46" s="699"/>
      <c r="V46" s="699"/>
      <c r="W46" s="698"/>
      <c r="X46" s="699"/>
      <c r="Y46" s="700"/>
      <c r="Z46" s="682"/>
      <c r="AA46" s="767"/>
      <c r="AB46" s="768"/>
      <c r="AC46" s="768"/>
      <c r="AD46" s="610"/>
      <c r="AF46" s="685"/>
      <c r="AG46" s="695"/>
      <c r="AH46" s="694"/>
      <c r="AI46" s="708"/>
      <c r="AJ46" s="695"/>
      <c r="AK46" s="687"/>
      <c r="AL46" s="691"/>
      <c r="AM46" s="687"/>
      <c r="AN46" s="687"/>
      <c r="AO46" s="687"/>
      <c r="AP46" s="687"/>
      <c r="AQ46" s="688"/>
      <c r="AR46" s="689"/>
      <c r="AS46" s="689"/>
      <c r="AT46" s="689"/>
      <c r="AU46" s="689"/>
      <c r="AW46" s="690"/>
      <c r="AX46" s="695"/>
      <c r="AY46" s="694"/>
      <c r="AZ46" s="708"/>
      <c r="BA46" s="708"/>
      <c r="BB46" s="708"/>
      <c r="BC46" s="708"/>
      <c r="BD46" s="708"/>
      <c r="BE46" s="691"/>
      <c r="BF46" s="691"/>
      <c r="BG46" s="691"/>
      <c r="BH46" s="691"/>
      <c r="BI46" s="704"/>
      <c r="BK46" s="690"/>
      <c r="BL46" s="694"/>
      <c r="BM46" s="695"/>
      <c r="BN46" s="695"/>
      <c r="BO46" s="695"/>
      <c r="BP46" s="695"/>
      <c r="BQ46" s="695"/>
      <c r="BR46" s="695"/>
      <c r="BS46" s="687"/>
      <c r="BT46" s="687"/>
      <c r="BU46" s="687"/>
      <c r="BV46" s="687"/>
      <c r="BW46" s="740"/>
      <c r="BZ46" s="763" t="s">
        <v>49</v>
      </c>
    </row>
    <row r="47" spans="1:78" ht="14.45" customHeight="1" outlineLevel="1">
      <c r="A47" s="617" t="s">
        <v>201</v>
      </c>
      <c r="B47" s="618"/>
      <c r="C47" s="633"/>
      <c r="D47" s="690"/>
      <c r="E47" s="694"/>
      <c r="F47" s="695"/>
      <c r="G47" s="695"/>
      <c r="H47" s="695"/>
      <c r="I47" s="708"/>
      <c r="J47" s="695"/>
      <c r="K47" s="695"/>
      <c r="L47" s="687"/>
      <c r="M47" s="687"/>
      <c r="N47" s="687"/>
      <c r="O47" s="687"/>
      <c r="P47" s="687"/>
      <c r="Q47" s="696"/>
      <c r="R47" s="697"/>
      <c r="S47" s="699"/>
      <c r="T47" s="699"/>
      <c r="U47" s="699"/>
      <c r="V47" s="699"/>
      <c r="W47" s="698"/>
      <c r="X47" s="699"/>
      <c r="Y47" s="700"/>
      <c r="Z47" s="682"/>
      <c r="AA47" s="767"/>
      <c r="AB47" s="768"/>
      <c r="AC47" s="768"/>
      <c r="AD47" s="610"/>
      <c r="AF47" s="685"/>
      <c r="AG47" s="695"/>
      <c r="AH47" s="694"/>
      <c r="AI47" s="708"/>
      <c r="AJ47" s="695"/>
      <c r="AK47" s="687"/>
      <c r="AL47" s="691"/>
      <c r="AM47" s="687"/>
      <c r="AN47" s="687"/>
      <c r="AO47" s="687"/>
      <c r="AP47" s="687"/>
      <c r="AQ47" s="688"/>
      <c r="AR47" s="689"/>
      <c r="AS47" s="689"/>
      <c r="AT47" s="689"/>
      <c r="AU47" s="689"/>
      <c r="AW47" s="690"/>
      <c r="AX47" s="695"/>
      <c r="AY47" s="694"/>
      <c r="AZ47" s="708"/>
      <c r="BA47" s="708"/>
      <c r="BB47" s="708"/>
      <c r="BC47" s="708"/>
      <c r="BD47" s="708"/>
      <c r="BE47" s="691"/>
      <c r="BF47" s="691"/>
      <c r="BG47" s="691"/>
      <c r="BH47" s="691"/>
      <c r="BI47" s="704"/>
      <c r="BK47" s="690"/>
      <c r="BL47" s="694"/>
      <c r="BM47" s="695"/>
      <c r="BN47" s="695"/>
      <c r="BO47" s="695"/>
      <c r="BP47" s="695"/>
      <c r="BQ47" s="695"/>
      <c r="BR47" s="695"/>
      <c r="BS47" s="687"/>
      <c r="BT47" s="687"/>
      <c r="BU47" s="687"/>
      <c r="BV47" s="687"/>
      <c r="BW47" s="740"/>
      <c r="BZ47" s="763" t="s">
        <v>49</v>
      </c>
    </row>
    <row r="48" spans="1:78" ht="14.45" customHeight="1" outlineLevel="1">
      <c r="A48" s="617" t="s">
        <v>37</v>
      </c>
      <c r="B48" s="618"/>
      <c r="C48" s="633"/>
      <c r="D48" s="690">
        <v>837154.99999999965</v>
      </c>
      <c r="E48" s="694">
        <v>865857.16999999899</v>
      </c>
      <c r="F48" s="695">
        <v>777964.97999999975</v>
      </c>
      <c r="G48" s="695">
        <v>770490.86999999953</v>
      </c>
      <c r="H48" s="695"/>
      <c r="I48" s="708"/>
      <c r="J48" s="695"/>
      <c r="K48" s="695"/>
      <c r="L48" s="695"/>
      <c r="M48" s="695"/>
      <c r="N48" s="695"/>
      <c r="O48" s="695"/>
      <c r="P48" s="695"/>
      <c r="Q48" s="709">
        <f>SUMPRODUCT(($E$2:$P$2&gt;=1)*($E$2:$P$2&lt;=$Q$1),(E48:P48))</f>
        <v>2414313.0199999982</v>
      </c>
      <c r="R48" s="710">
        <f>SUM(AR48)</f>
        <v>2101327.7400000002</v>
      </c>
      <c r="S48" s="699">
        <f>IF(ISERROR(((SUMIF($D$2:$P$2,$Q$1,D48:P48)/SUMIF($D$2:$P$2,$Q$1-1,D48:P48))*100)),0,(SUMIF($D$2:$P$2,$Q$1,D48:P48)/SUMIF($D$2:$P$2,$Q$1-1,D48:P48))*100)</f>
        <v>99.039274235711716</v>
      </c>
      <c r="T48" s="699">
        <f>IF(ISERROR(((SUMIF($E$2:$P$2,$Q$1,E48:P48)/SUMIF($AF$2:$AQ$2,$Q$1,AF48:AQ48)))*100),0,(SUMIF($E$2:$P$2,$Q$1,E48:P48)/SUMIF($AF$2:$AQ$2,$Q$1,AF48:AQ48)))*100</f>
        <v>109.1135136415033</v>
      </c>
      <c r="U48" s="698">
        <f>IF(ISERROR(Q48/R48*100),0,Q48/R48*100)</f>
        <v>114.89464370750646</v>
      </c>
      <c r="V48" s="695">
        <v>808607.19631939684</v>
      </c>
      <c r="W48" s="698">
        <f>IF(ISERROR(((SUMIF($E$2:$P$2,$Q$1,E48:P48)/($V48)*100))),0,((SUMIF($E$2:$P$2,$Q$1,E48:P48)/($V48)*100)))</f>
        <v>95.286175229098319</v>
      </c>
      <c r="X48" s="695">
        <v>2376318.3517428273</v>
      </c>
      <c r="Y48" s="700">
        <f>IF(ISERROR(Q48/X48*100),0,Q48/X48*100)</f>
        <v>101.59888797009479</v>
      </c>
      <c r="Z48" s="682"/>
      <c r="AA48" s="767">
        <f t="shared" si="2"/>
        <v>770490.86999999953</v>
      </c>
      <c r="AB48" s="768">
        <f t="shared" si="3"/>
        <v>777964.97999999975</v>
      </c>
      <c r="AC48" s="768">
        <v>771479.76840787439</v>
      </c>
      <c r="AD48" s="610"/>
      <c r="AF48" s="685">
        <v>695769.1100000001</v>
      </c>
      <c r="AG48" s="695">
        <v>699421.65000000026</v>
      </c>
      <c r="AH48" s="694">
        <v>706136.9800000001</v>
      </c>
      <c r="AI48" s="708">
        <v>764867.0399999998</v>
      </c>
      <c r="AJ48" s="695">
        <v>706493.7000000003</v>
      </c>
      <c r="AK48" s="695">
        <v>693030.27999999991</v>
      </c>
      <c r="AL48" s="695">
        <v>754666.74999999942</v>
      </c>
      <c r="AM48" s="695">
        <v>780815.10000000009</v>
      </c>
      <c r="AN48" s="695">
        <v>699874.37</v>
      </c>
      <c r="AO48" s="695">
        <v>770179.65999999968</v>
      </c>
      <c r="AP48" s="695">
        <v>830369.29999999993</v>
      </c>
      <c r="AQ48" s="708">
        <v>837154.99999999965</v>
      </c>
      <c r="AR48" s="689">
        <f t="shared" ref="AR48:AR55" si="4">SUMPRODUCT(($AF$2:$AQ$2&gt;=1)*($AF$2:$AQ$2&lt;=$Q$1),($AF48:$AQ48))</f>
        <v>2101327.7400000002</v>
      </c>
      <c r="AS48" s="689">
        <f>SUMIF($AF$2:$AQ$2,$Q$1,$AF48:$AQ48)</f>
        <v>706136.9800000001</v>
      </c>
      <c r="AT48" s="689">
        <f>SUMIF($AF$2:$AQ$2,$Q$1+1,$AF48:$AQ48)</f>
        <v>764867.0399999998</v>
      </c>
      <c r="AU48" s="689">
        <f>SUM(AF48:AQ48)</f>
        <v>8938778.9399999976</v>
      </c>
      <c r="AW48" s="690">
        <v>749797.42</v>
      </c>
      <c r="AX48" s="695">
        <v>695769.1100000001</v>
      </c>
      <c r="AY48" s="694">
        <v>699421.65000000026</v>
      </c>
      <c r="AZ48" s="708">
        <v>706136.9800000001</v>
      </c>
      <c r="BA48" s="708">
        <v>764867.0399999998</v>
      </c>
      <c r="BB48" s="708">
        <v>706493.7000000003</v>
      </c>
      <c r="BC48" s="708">
        <v>693030.27999999991</v>
      </c>
      <c r="BD48" s="775">
        <v>754666.74999999942</v>
      </c>
      <c r="BE48" s="695">
        <v>780815.10000000009</v>
      </c>
      <c r="BF48" s="695">
        <v>699874.37</v>
      </c>
      <c r="BG48" s="695">
        <v>770179.65999999968</v>
      </c>
      <c r="BH48" s="695">
        <v>830369.29999999993</v>
      </c>
      <c r="BI48" s="713">
        <v>837154.99999999965</v>
      </c>
      <c r="BK48" s="690"/>
      <c r="BL48" s="694">
        <v>153503.87</v>
      </c>
      <c r="BM48" s="695">
        <v>140236.49</v>
      </c>
      <c r="BN48" s="695">
        <v>138454.58000000005</v>
      </c>
      <c r="BO48" s="695"/>
      <c r="BP48" s="695"/>
      <c r="BQ48" s="695"/>
      <c r="BR48" s="695"/>
      <c r="BS48" s="695"/>
      <c r="BT48" s="695"/>
      <c r="BU48" s="695"/>
      <c r="BV48" s="695"/>
      <c r="BW48" s="713"/>
      <c r="BZ48" s="763" t="s">
        <v>49</v>
      </c>
    </row>
    <row r="49" spans="1:78" ht="14.45" customHeight="1" outlineLevel="1">
      <c r="A49" s="617" t="s">
        <v>202</v>
      </c>
      <c r="B49" s="618"/>
      <c r="C49" s="633"/>
      <c r="D49" s="690"/>
      <c r="E49" s="694"/>
      <c r="F49" s="695"/>
      <c r="G49" s="695"/>
      <c r="H49" s="695"/>
      <c r="I49" s="708"/>
      <c r="J49" s="695"/>
      <c r="K49" s="695"/>
      <c r="L49" s="687"/>
      <c r="M49" s="687"/>
      <c r="N49" s="687"/>
      <c r="O49" s="687"/>
      <c r="P49" s="687"/>
      <c r="Q49" s="696"/>
      <c r="R49" s="697"/>
      <c r="S49" s="699"/>
      <c r="T49" s="699"/>
      <c r="U49" s="699"/>
      <c r="V49" s="699"/>
      <c r="W49" s="698"/>
      <c r="X49" s="699"/>
      <c r="Y49" s="700"/>
      <c r="Z49" s="682"/>
      <c r="AA49" s="767">
        <f t="shared" si="2"/>
        <v>0</v>
      </c>
      <c r="AB49" s="768">
        <f t="shared" si="3"/>
        <v>0</v>
      </c>
      <c r="AC49" s="768"/>
      <c r="AD49" s="610"/>
      <c r="AF49" s="685"/>
      <c r="AG49" s="695"/>
      <c r="AH49" s="694"/>
      <c r="AI49" s="708"/>
      <c r="AJ49" s="695"/>
      <c r="AK49" s="691"/>
      <c r="AL49" s="691"/>
      <c r="AM49" s="687"/>
      <c r="AN49" s="687"/>
      <c r="AO49" s="687"/>
      <c r="AP49" s="687"/>
      <c r="AQ49" s="688"/>
      <c r="AR49" s="689">
        <f t="shared" si="4"/>
        <v>0</v>
      </c>
      <c r="AS49" s="689"/>
      <c r="AT49" s="689"/>
      <c r="AU49" s="689"/>
      <c r="AW49" s="690"/>
      <c r="AX49" s="695"/>
      <c r="AY49" s="694"/>
      <c r="AZ49" s="708"/>
      <c r="BA49" s="708"/>
      <c r="BB49" s="708"/>
      <c r="BC49" s="708"/>
      <c r="BD49" s="708"/>
      <c r="BE49" s="691"/>
      <c r="BF49" s="691"/>
      <c r="BG49" s="691"/>
      <c r="BH49" s="691"/>
      <c r="BI49" s="704"/>
      <c r="BK49" s="690"/>
      <c r="BL49" s="694"/>
      <c r="BM49" s="695"/>
      <c r="BN49" s="695"/>
      <c r="BO49" s="695"/>
      <c r="BP49" s="695"/>
      <c r="BQ49" s="695"/>
      <c r="BR49" s="695"/>
      <c r="BS49" s="691"/>
      <c r="BT49" s="691"/>
      <c r="BU49" s="691"/>
      <c r="BV49" s="691"/>
      <c r="BW49" s="704"/>
      <c r="BZ49" s="763" t="s">
        <v>49</v>
      </c>
    </row>
    <row r="50" spans="1:78" ht="14.45" customHeight="1" outlineLevel="1">
      <c r="A50" s="617" t="s">
        <v>203</v>
      </c>
      <c r="B50" s="618"/>
      <c r="C50" s="633"/>
      <c r="D50" s="690"/>
      <c r="E50" s="694"/>
      <c r="F50" s="695"/>
      <c r="G50" s="695"/>
      <c r="H50" s="695"/>
      <c r="I50" s="708"/>
      <c r="J50" s="695"/>
      <c r="K50" s="695"/>
      <c r="L50" s="687"/>
      <c r="M50" s="687"/>
      <c r="N50" s="687"/>
      <c r="O50" s="687"/>
      <c r="P50" s="687"/>
      <c r="Q50" s="696"/>
      <c r="R50" s="697"/>
      <c r="S50" s="699"/>
      <c r="T50" s="776"/>
      <c r="U50" s="776"/>
      <c r="V50" s="776"/>
      <c r="W50" s="777"/>
      <c r="X50" s="776"/>
      <c r="Y50" s="778"/>
      <c r="Z50" s="779"/>
      <c r="AA50" s="767">
        <f t="shared" si="2"/>
        <v>0</v>
      </c>
      <c r="AB50" s="768">
        <f t="shared" si="3"/>
        <v>0</v>
      </c>
      <c r="AC50" s="768"/>
      <c r="AD50" s="610"/>
      <c r="AF50" s="685"/>
      <c r="AG50" s="695"/>
      <c r="AH50" s="694"/>
      <c r="AI50" s="708"/>
      <c r="AJ50" s="695"/>
      <c r="AK50" s="691"/>
      <c r="AL50" s="691"/>
      <c r="AM50" s="687"/>
      <c r="AN50" s="687"/>
      <c r="AO50" s="687"/>
      <c r="AP50" s="687"/>
      <c r="AQ50" s="688"/>
      <c r="AR50" s="689">
        <f t="shared" si="4"/>
        <v>0</v>
      </c>
      <c r="AS50" s="689"/>
      <c r="AT50" s="689"/>
      <c r="AU50" s="689"/>
      <c r="AW50" s="690"/>
      <c r="AX50" s="695"/>
      <c r="AY50" s="694"/>
      <c r="AZ50" s="708"/>
      <c r="BA50" s="708"/>
      <c r="BB50" s="708"/>
      <c r="BC50" s="708"/>
      <c r="BD50" s="708"/>
      <c r="BE50" s="691"/>
      <c r="BF50" s="691"/>
      <c r="BG50" s="691"/>
      <c r="BH50" s="691"/>
      <c r="BI50" s="704"/>
      <c r="BK50" s="690"/>
      <c r="BL50" s="694"/>
      <c r="BM50" s="691"/>
      <c r="BN50" s="695"/>
      <c r="BO50" s="695"/>
      <c r="BP50" s="695"/>
      <c r="BQ50" s="695"/>
      <c r="BR50" s="695"/>
      <c r="BS50" s="691"/>
      <c r="BT50" s="691"/>
      <c r="BU50" s="691"/>
      <c r="BV50" s="691"/>
      <c r="BW50" s="704"/>
      <c r="BZ50" s="763" t="s">
        <v>49</v>
      </c>
    </row>
    <row r="51" spans="1:78" ht="14.45" customHeight="1" outlineLevel="1">
      <c r="A51" s="770" t="s">
        <v>38</v>
      </c>
      <c r="B51" s="771"/>
      <c r="C51" s="633"/>
      <c r="D51" s="690">
        <v>31929.459999999948</v>
      </c>
      <c r="E51" s="694">
        <v>35831.00999999998</v>
      </c>
      <c r="F51" s="695">
        <v>30850.6699999999</v>
      </c>
      <c r="G51" s="695">
        <v>30186.139999999916</v>
      </c>
      <c r="H51" s="695"/>
      <c r="I51" s="694"/>
      <c r="J51" s="708"/>
      <c r="K51" s="708"/>
      <c r="L51" s="695"/>
      <c r="M51" s="695"/>
      <c r="N51" s="695"/>
      <c r="O51" s="695"/>
      <c r="P51" s="695"/>
      <c r="Q51" s="709">
        <f>SUMPRODUCT(($E$2:$P$2&gt;=1)*($E$2:$P$2&lt;=$Q$1),(E51:P51))</f>
        <v>96867.819999999789</v>
      </c>
      <c r="R51" s="710">
        <f>SUM(AR51)</f>
        <v>71475.026561776904</v>
      </c>
      <c r="S51" s="699">
        <f>IF(ISERROR(((SUMIF($D$2:$P$2,$Q$1,D51:P51)/SUMIF($D$2:$P$2,$Q$1-1,D51:P51))*100)),0,(SUMIF($D$2:$P$2,$Q$1,D51:P51)/SUMIF($D$2:$P$2,$Q$1-1,D51:P51))*100)</f>
        <v>97.845978709700674</v>
      </c>
      <c r="T51" s="780"/>
      <c r="U51" s="781"/>
      <c r="V51" s="695">
        <v>29616.387758107623</v>
      </c>
      <c r="W51" s="698">
        <f>IF(ISERROR(((SUMIF($E$2:$P$2,$Q$1,E51:P51)/($V51)*100))),0,((SUMIF($E$2:$P$2,$Q$1,E51:P51)/($V51)*100)))</f>
        <v>101.92377357612197</v>
      </c>
      <c r="X51" s="695">
        <v>87036.036857287283</v>
      </c>
      <c r="Y51" s="700">
        <f>IF(ISERROR(Q51/X51*100),0,Q51/X51*100)</f>
        <v>111.29622108004946</v>
      </c>
      <c r="Z51" s="682"/>
      <c r="AA51" s="701">
        <f t="shared" si="2"/>
        <v>30186.139999999916</v>
      </c>
      <c r="AB51" s="702">
        <f t="shared" si="3"/>
        <v>30850.6699999999</v>
      </c>
      <c r="AC51" s="702">
        <v>28256.542945330933</v>
      </c>
      <c r="AD51" s="610"/>
      <c r="AF51" s="685">
        <v>25567.527975045501</v>
      </c>
      <c r="AG51" s="695">
        <v>22397.667437142925</v>
      </c>
      <c r="AH51" s="694">
        <v>23509.831149588474</v>
      </c>
      <c r="AI51" s="708">
        <v>25764.436644203699</v>
      </c>
      <c r="AJ51" s="695">
        <v>24635.324679823701</v>
      </c>
      <c r="AK51" s="691">
        <v>24900.739999999932</v>
      </c>
      <c r="AL51" s="691">
        <v>27749.579999999918</v>
      </c>
      <c r="AM51" s="687">
        <v>31589.759999999929</v>
      </c>
      <c r="AN51" s="687">
        <v>27425.149999999943</v>
      </c>
      <c r="AO51" s="687">
        <v>30956.589999999916</v>
      </c>
      <c r="AP51" s="687">
        <v>33496.959999999912</v>
      </c>
      <c r="AQ51" s="688">
        <v>31929.459999999948</v>
      </c>
      <c r="AR51" s="689">
        <f t="shared" si="4"/>
        <v>71475.026561776904</v>
      </c>
      <c r="AS51" s="689">
        <f>SUMIF($AF$2:$AQ$2,$Q$1,$AF51:$AQ51)</f>
        <v>23509.831149588474</v>
      </c>
      <c r="AT51" s="689">
        <f>SUMIF($AF$2:$AQ$2,$Q$1+1,$AF51:$AQ51)</f>
        <v>25764.436644203699</v>
      </c>
      <c r="AU51" s="689">
        <f>SUM(AF51:AQ51)</f>
        <v>329923.02788580384</v>
      </c>
      <c r="AW51" s="690"/>
      <c r="AX51" s="695">
        <v>25567.527975045501</v>
      </c>
      <c r="AY51" s="694">
        <v>22397.667437142925</v>
      </c>
      <c r="AZ51" s="708">
        <v>23509.831149588474</v>
      </c>
      <c r="BA51" s="708">
        <v>25764.436644203699</v>
      </c>
      <c r="BB51" s="708">
        <v>24635.324679823701</v>
      </c>
      <c r="BC51" s="708">
        <v>24900.739999999932</v>
      </c>
      <c r="BD51" s="772">
        <v>27749.579999999918</v>
      </c>
      <c r="BE51" s="782">
        <v>31589.759999999929</v>
      </c>
      <c r="BF51" s="782">
        <v>27425.149999999943</v>
      </c>
      <c r="BG51" s="782">
        <v>30956.589999999916</v>
      </c>
      <c r="BH51" s="782">
        <v>58593.320000000254</v>
      </c>
      <c r="BI51" s="713">
        <v>31929.459999999948</v>
      </c>
      <c r="BK51" s="690">
        <v>134577.13</v>
      </c>
      <c r="BL51" s="694">
        <v>153503.87</v>
      </c>
      <c r="BM51" s="695">
        <v>152417.68000000046</v>
      </c>
      <c r="BN51" s="695">
        <v>145737.35999999999</v>
      </c>
      <c r="BO51" s="695">
        <v>145800.30999999997</v>
      </c>
      <c r="BP51" s="695">
        <v>135327.28</v>
      </c>
      <c r="BQ51" s="695">
        <v>147644.37999999998</v>
      </c>
      <c r="BR51" s="774">
        <v>142913.86000000022</v>
      </c>
      <c r="BS51" s="691"/>
      <c r="BT51" s="691"/>
      <c r="BU51" s="691"/>
      <c r="BV51" s="691"/>
      <c r="BW51" s="704"/>
      <c r="BZ51" s="763" t="s">
        <v>49</v>
      </c>
    </row>
    <row r="52" spans="1:78" ht="15" customHeight="1" outlineLevel="1">
      <c r="A52" s="617" t="s">
        <v>39</v>
      </c>
      <c r="B52" s="618"/>
      <c r="C52" s="633"/>
      <c r="D52" s="690">
        <v>1248061.1099999996</v>
      </c>
      <c r="E52" s="694">
        <f>1560474.53-207006.88</f>
        <v>1353467.65</v>
      </c>
      <c r="F52" s="695">
        <f>1434526.99-199711.64</f>
        <v>1234815.3500000001</v>
      </c>
      <c r="G52" s="695">
        <v>1352144.0099999995</v>
      </c>
      <c r="H52" s="695"/>
      <c r="I52" s="694"/>
      <c r="J52" s="695"/>
      <c r="K52" s="695"/>
      <c r="L52" s="695"/>
      <c r="M52" s="695"/>
      <c r="N52" s="695"/>
      <c r="O52" s="695"/>
      <c r="P52" s="695"/>
      <c r="Q52" s="709">
        <f>SUMPRODUCT(($E$2:$P$2&gt;=1)*($E$2:$P$2&lt;=$Q$1),(E52:P52))</f>
        <v>3940427.01</v>
      </c>
      <c r="R52" s="710">
        <f>SUM(AR52)</f>
        <v>3488136.0800000005</v>
      </c>
      <c r="S52" s="699">
        <f>IF(ISERROR(((SUMIF($D$2:$P$2,$Q$1,D52:P52)/SUMIF($D$2:$P$2,$Q$1-1,D52:P52))*100)),0,(SUMIF($D$2:$P$2,$Q$1,D52:P52)/SUMIF($D$2:$P$2,$Q$1-1,D52:P52))*100)</f>
        <v>109.50171699760611</v>
      </c>
      <c r="T52" s="699">
        <f>IF(ISERROR(((SUMIF($E$2:$P$2,$Q$1,E52:P52)/SUMIF($AF$2:$AQ$2,$Q$1,AF52:AQ52)))*100),0,(SUMIF($E$2:$P$2,$Q$1,E52:P52)/SUMIF($AF$2:$AQ$2,$Q$1,AF52:AQ52)))*100</f>
        <v>143.49242139320543</v>
      </c>
      <c r="U52" s="698">
        <f>IF(ISERROR(Q52/R52*100),0,Q52/R52*100)</f>
        <v>112.96655060544538</v>
      </c>
      <c r="V52" s="695">
        <v>2438959.4580929377</v>
      </c>
      <c r="W52" s="698">
        <f>IF(ISERROR(((SUMIF($E$2:$P$2,$Q$1,E52:P52)/($V52)*100))),0,((SUMIF($E$2:$P$2,$Q$1,E52:P52)/($V52)*100)))</f>
        <v>55.43938032726723</v>
      </c>
      <c r="X52" s="695">
        <v>7230459.9010804389</v>
      </c>
      <c r="Y52" s="700">
        <f>IF(ISERROR(Q52/X52*100),0,Q52/X52*100)</f>
        <v>54.497598547101909</v>
      </c>
      <c r="Z52" s="682"/>
      <c r="AA52" s="783">
        <f t="shared" si="2"/>
        <v>1352144.0099999995</v>
      </c>
      <c r="AB52" s="784">
        <f t="shared" si="3"/>
        <v>1234815.3500000001</v>
      </c>
      <c r="AC52" s="784">
        <v>2468226.9715900533</v>
      </c>
      <c r="AD52" s="610"/>
      <c r="AF52" s="685">
        <v>1300462.2700000003</v>
      </c>
      <c r="AG52" s="695">
        <v>1245363.4100000001</v>
      </c>
      <c r="AH52" s="694">
        <v>942310.39999999991</v>
      </c>
      <c r="AI52" s="708">
        <v>996175.19000000006</v>
      </c>
      <c r="AJ52" s="695">
        <v>918558.46</v>
      </c>
      <c r="AK52" s="695">
        <v>1266804.3399999994</v>
      </c>
      <c r="AL52" s="695">
        <v>1222597.6899999988</v>
      </c>
      <c r="AM52" s="695">
        <v>1231947.6599999997</v>
      </c>
      <c r="AN52" s="695">
        <v>1158020.9900000002</v>
      </c>
      <c r="AO52" s="695">
        <v>1330850.5500000003</v>
      </c>
      <c r="AP52" s="695">
        <v>1288549.77</v>
      </c>
      <c r="AQ52" s="708">
        <v>1248061.1099999996</v>
      </c>
      <c r="AR52" s="689">
        <f t="shared" si="4"/>
        <v>3488136.0800000005</v>
      </c>
      <c r="AS52" s="689">
        <f>SUMIF($AF$2:$AQ$2,$Q$1,$AF52:$AQ52)</f>
        <v>942310.39999999991</v>
      </c>
      <c r="AT52" s="689">
        <f>SUMIF($AF$2:$AQ$2,$Q$1+1,$AF52:$AQ52)</f>
        <v>996175.19000000006</v>
      </c>
      <c r="AU52" s="689">
        <f>SUM(AF52:AQ52)</f>
        <v>14149701.839999998</v>
      </c>
      <c r="AW52" s="690">
        <v>1627591.52</v>
      </c>
      <c r="AX52" s="695">
        <v>1300462.2700000003</v>
      </c>
      <c r="AY52" s="694">
        <v>1245363.4100000001</v>
      </c>
      <c r="AZ52" s="708">
        <v>942310.39999999991</v>
      </c>
      <c r="BA52" s="708">
        <v>996175.19000000006</v>
      </c>
      <c r="BB52" s="708">
        <v>918558.46</v>
      </c>
      <c r="BC52" s="708">
        <v>1266804.3399999994</v>
      </c>
      <c r="BD52" s="708">
        <v>1222597.6899999988</v>
      </c>
      <c r="BE52" s="695">
        <v>1231947.6599999997</v>
      </c>
      <c r="BF52" s="695">
        <v>1158020.9900000002</v>
      </c>
      <c r="BG52" s="695">
        <v>1330850.5500000003</v>
      </c>
      <c r="BH52" s="695">
        <v>1288549.77</v>
      </c>
      <c r="BI52" s="713">
        <v>1248061.1099999996</v>
      </c>
      <c r="BK52" s="690"/>
      <c r="BL52" s="694"/>
      <c r="BM52" s="695"/>
      <c r="BN52" s="695"/>
      <c r="BO52" s="695"/>
      <c r="BP52" s="695"/>
      <c r="BQ52" s="695"/>
      <c r="BR52" s="695"/>
      <c r="BS52" s="695"/>
      <c r="BT52" s="695"/>
      <c r="BU52" s="695"/>
      <c r="BV52" s="695"/>
      <c r="BW52" s="713"/>
      <c r="BZ52" s="763" t="s">
        <v>39</v>
      </c>
    </row>
    <row r="53" spans="1:78" ht="15" customHeight="1" outlineLevel="1">
      <c r="A53" s="617" t="s">
        <v>40</v>
      </c>
      <c r="B53" s="618"/>
      <c r="C53" s="633"/>
      <c r="D53" s="685">
        <v>2696022.1</v>
      </c>
      <c r="E53" s="695">
        <v>0</v>
      </c>
      <c r="F53" s="695">
        <v>0</v>
      </c>
      <c r="G53" s="695">
        <v>0</v>
      </c>
      <c r="H53" s="695"/>
      <c r="I53" s="695"/>
      <c r="J53" s="695"/>
      <c r="K53" s="695"/>
      <c r="L53" s="695"/>
      <c r="M53" s="695"/>
      <c r="N53" s="695"/>
      <c r="O53" s="695"/>
      <c r="P53" s="694"/>
      <c r="Q53" s="709">
        <f>SUMPRODUCT(($E$2:$P$2&gt;=1)*($E$2:$P$2&lt;=$Q$1),(E53:P53))</f>
        <v>0</v>
      </c>
      <c r="R53" s="710">
        <f>SUM(AR53)</f>
        <v>0</v>
      </c>
      <c r="S53" s="699">
        <f>IF(ISERROR(((SUMIF($D$2:$P$2,$Q$1,D53:P53)/SUMIF($D$2:$P$2,$Q$1-1,D53:P53))*100)),0,(SUMIF($D$2:$P$2,$Q$1,D53:P53)/SUMIF($D$2:$P$2,$Q$1-1,D53:P53))*100)</f>
        <v>0</v>
      </c>
      <c r="T53" s="699">
        <f>IF(ISERROR(((SUMIF($E$2:$P$2,$Q$1,E53:P53)/SUMIF($AF$2:$AQ$2,$Q$1,AF53:AQ53)))*100),0,(SUMIF($E$2:$P$2,$Q$1,E53:P53)/SUMIF($AF$2:$AQ$2,$Q$1,AF53:AQ53)))*100</f>
        <v>0</v>
      </c>
      <c r="U53" s="698">
        <f>IF(ISERROR(Q53/R53*100),0,Q53/R53*100)</f>
        <v>0</v>
      </c>
      <c r="V53" s="780"/>
      <c r="W53" s="781"/>
      <c r="X53" s="780"/>
      <c r="Y53" s="785"/>
      <c r="Z53" s="786"/>
      <c r="AA53" s="783">
        <f t="shared" si="2"/>
        <v>0</v>
      </c>
      <c r="AB53" s="784">
        <f t="shared" si="3"/>
        <v>0</v>
      </c>
      <c r="AC53" s="784"/>
      <c r="AD53" s="610"/>
      <c r="AF53" s="685">
        <v>0</v>
      </c>
      <c r="AG53" s="695">
        <v>0</v>
      </c>
      <c r="AH53" s="694">
        <v>0</v>
      </c>
      <c r="AI53" s="708">
        <v>0</v>
      </c>
      <c r="AJ53" s="695">
        <v>0</v>
      </c>
      <c r="AK53" s="695">
        <v>0</v>
      </c>
      <c r="AL53" s="695">
        <v>0</v>
      </c>
      <c r="AM53" s="695">
        <v>0</v>
      </c>
      <c r="AN53" s="695">
        <v>0</v>
      </c>
      <c r="AO53" s="695">
        <v>0</v>
      </c>
      <c r="AP53" s="695">
        <v>0</v>
      </c>
      <c r="AQ53" s="708">
        <v>2696022.1</v>
      </c>
      <c r="AR53" s="689">
        <f t="shared" si="4"/>
        <v>0</v>
      </c>
      <c r="AS53" s="689">
        <f>SUMIF($AF$2:$AQ$2,$Q$1,$AF53:$AQ53)</f>
        <v>0</v>
      </c>
      <c r="AT53" s="689">
        <f>SUMIF($AF$2:$AQ$2,$Q$1+1,$AF53:$AQ53)</f>
        <v>0</v>
      </c>
      <c r="AU53" s="689">
        <f>SUM(AF53:AQ53)</f>
        <v>2696022.1</v>
      </c>
      <c r="AW53" s="690"/>
      <c r="AX53" s="695"/>
      <c r="AY53" s="694"/>
      <c r="AZ53" s="708"/>
      <c r="BA53" s="708"/>
      <c r="BB53" s="708"/>
      <c r="BC53" s="708"/>
      <c r="BD53" s="708"/>
      <c r="BE53" s="695"/>
      <c r="BF53" s="695"/>
      <c r="BG53" s="695"/>
      <c r="BH53" s="695"/>
      <c r="BI53" s="713">
        <v>2906011.8</v>
      </c>
      <c r="BK53" s="690"/>
      <c r="BL53" s="694"/>
      <c r="BM53" s="695"/>
      <c r="BN53" s="695"/>
      <c r="BO53" s="695"/>
      <c r="BP53" s="695"/>
      <c r="BQ53" s="695"/>
      <c r="BR53" s="695"/>
      <c r="BS53" s="695"/>
      <c r="BT53" s="695"/>
      <c r="BU53" s="695"/>
      <c r="BV53" s="695"/>
      <c r="BW53" s="713"/>
      <c r="BZ53" s="763" t="s">
        <v>39</v>
      </c>
    </row>
    <row r="54" spans="1:78" ht="15" customHeight="1" outlineLevel="1">
      <c r="A54" s="770" t="s">
        <v>41</v>
      </c>
      <c r="B54" s="771"/>
      <c r="C54" s="633"/>
      <c r="D54" s="690">
        <v>193853.77127782587</v>
      </c>
      <c r="E54" s="694">
        <v>192305.4316243642</v>
      </c>
      <c r="F54" s="695">
        <v>222149.77187851779</v>
      </c>
      <c r="G54" s="695">
        <v>226945.11864388513</v>
      </c>
      <c r="H54" s="695"/>
      <c r="I54" s="694"/>
      <c r="J54" s="708"/>
      <c r="K54" s="695"/>
      <c r="L54" s="695"/>
      <c r="M54" s="695"/>
      <c r="N54" s="695"/>
      <c r="O54" s="695"/>
      <c r="P54" s="694"/>
      <c r="Q54" s="709">
        <f>SUMPRODUCT(($E$2:$P$2&gt;=1)*($E$2:$P$2&lt;=$Q$1),(E54:P54))</f>
        <v>641400.32214676705</v>
      </c>
      <c r="R54" s="710">
        <f>SUM(AR54)</f>
        <v>391460.49022023397</v>
      </c>
      <c r="S54" s="699">
        <f>IF(ISERROR(((SUMIF($D$2:$P$2,$Q$1,D54:P54)/SUMIF($D$2:$P$2,$Q$1-1,D54:P54))*100)),0,(SUMIF($D$2:$P$2,$Q$1,D54:P54)/SUMIF($D$2:$P$2,$Q$1-1,D54:P54))*100)</f>
        <v>102.15860980851679</v>
      </c>
      <c r="T54" s="780"/>
      <c r="U54" s="781"/>
      <c r="V54" s="695">
        <v>0</v>
      </c>
      <c r="W54" s="698">
        <f>IF(ISERROR(((SUMIF($E$2:$P$2,$Q$1,E54:P54)/($V54)*100))),0,((SUMIF($E$2:$P$2,$Q$1,E54:P54)/($V54)*100)))</f>
        <v>0</v>
      </c>
      <c r="X54" s="695">
        <v>0</v>
      </c>
      <c r="Y54" s="700">
        <f>IF(ISERROR(Q54/X54*100),0,Q54/X54*100)</f>
        <v>0</v>
      </c>
      <c r="Z54" s="682"/>
      <c r="AA54" s="701">
        <f t="shared" si="2"/>
        <v>226945.11864388513</v>
      </c>
      <c r="AB54" s="702">
        <f t="shared" si="3"/>
        <v>222149.77187851779</v>
      </c>
      <c r="AC54" s="702">
        <v>0</v>
      </c>
      <c r="AD54" s="610"/>
      <c r="AF54" s="685">
        <v>129234.415477577</v>
      </c>
      <c r="AG54" s="695">
        <v>95749.212979142001</v>
      </c>
      <c r="AH54" s="694">
        <v>166476.86176351499</v>
      </c>
      <c r="AI54" s="708">
        <v>118819.51568107</v>
      </c>
      <c r="AJ54" s="695">
        <v>102668.29068043199</v>
      </c>
      <c r="AK54" s="695">
        <v>170608.02257203258</v>
      </c>
      <c r="AL54" s="695">
        <v>170594.10803821989</v>
      </c>
      <c r="AM54" s="695">
        <v>174801.15274908787</v>
      </c>
      <c r="AN54" s="695">
        <v>203690.36247817602</v>
      </c>
      <c r="AO54" s="695">
        <v>169747.0111559123</v>
      </c>
      <c r="AP54" s="695">
        <v>230793.22398462222</v>
      </c>
      <c r="AQ54" s="708">
        <v>193853.77127782587</v>
      </c>
      <c r="AR54" s="689">
        <f t="shared" si="4"/>
        <v>391460.49022023397</v>
      </c>
      <c r="AS54" s="689">
        <f>SUMIF($AF$2:$AQ$2,$Q$1,$AF54:$AQ54)</f>
        <v>166476.86176351499</v>
      </c>
      <c r="AT54" s="689">
        <f>SUMIF($AF$2:$AQ$2,$Q$1+1,$AF54:$AQ54)</f>
        <v>118819.51568107</v>
      </c>
      <c r="AU54" s="689">
        <f>SUM(AF54:AQ54)</f>
        <v>1927035.9488376125</v>
      </c>
      <c r="AW54" s="690"/>
      <c r="AX54" s="695">
        <v>129234.415477577</v>
      </c>
      <c r="AY54" s="694">
        <v>95749.212979142001</v>
      </c>
      <c r="AZ54" s="708">
        <v>166476.86176351499</v>
      </c>
      <c r="BA54" s="708">
        <v>118819.51568107</v>
      </c>
      <c r="BB54" s="708">
        <v>102668.29068043199</v>
      </c>
      <c r="BC54" s="708">
        <v>170608.02257203258</v>
      </c>
      <c r="BD54" s="772">
        <v>170594.10803821989</v>
      </c>
      <c r="BE54" s="782">
        <v>174801.15274908787</v>
      </c>
      <c r="BF54" s="782">
        <v>203533.63000000027</v>
      </c>
      <c r="BG54" s="782">
        <v>169747.0111559123</v>
      </c>
      <c r="BH54" s="782">
        <v>388623.62550737191</v>
      </c>
      <c r="BI54" s="713">
        <v>193853.77127782587</v>
      </c>
      <c r="BK54" s="690">
        <v>676553.35</v>
      </c>
      <c r="BL54" s="694">
        <v>1006736.45</v>
      </c>
      <c r="BM54" s="695">
        <v>907000</v>
      </c>
      <c r="BN54" s="695">
        <v>1029110.75</v>
      </c>
      <c r="BO54" s="695">
        <v>840959.17</v>
      </c>
      <c r="BP54" s="695">
        <v>912629.3</v>
      </c>
      <c r="BQ54" s="695">
        <v>1105245.9500000007</v>
      </c>
      <c r="BR54" s="774">
        <v>1166764.2500000012</v>
      </c>
      <c r="BS54" s="695"/>
      <c r="BT54" s="695"/>
      <c r="BU54" s="695"/>
      <c r="BV54" s="695"/>
      <c r="BW54" s="713"/>
      <c r="BZ54" s="763" t="s">
        <v>39</v>
      </c>
    </row>
    <row r="55" spans="1:78" ht="14.45" customHeight="1" outlineLevel="1">
      <c r="A55" s="617" t="s">
        <v>42</v>
      </c>
      <c r="B55" s="618"/>
      <c r="C55" s="633"/>
      <c r="D55" s="690">
        <v>349364.80000000005</v>
      </c>
      <c r="E55" s="694">
        <v>427818</v>
      </c>
      <c r="F55" s="695">
        <v>394411.80000000005</v>
      </c>
      <c r="G55" s="695">
        <v>134878</v>
      </c>
      <c r="H55" s="695"/>
      <c r="I55" s="694"/>
      <c r="J55" s="695"/>
      <c r="K55" s="695"/>
      <c r="L55" s="695"/>
      <c r="M55" s="695"/>
      <c r="N55" s="695"/>
      <c r="O55" s="695"/>
      <c r="P55" s="695"/>
      <c r="Q55" s="709">
        <f>SUMPRODUCT(($E$2:$P$2&gt;=1)*($E$2:$P$2&lt;=$Q$1),(E55:P55))</f>
        <v>957107.8</v>
      </c>
      <c r="R55" s="710">
        <f>SUM(AR55)</f>
        <v>871362.2</v>
      </c>
      <c r="S55" s="699">
        <f>IF(ISERROR(((SUMIF($D$2:$P$2,$Q$1,D55:P55)/SUMIF($D$2:$P$2,$Q$1-1,D55:P55))*100)),0,(SUMIF($D$2:$P$2,$Q$1,D55:P55)/SUMIF($D$2:$P$2,$Q$1-1,D55:P55))*100)</f>
        <v>34.197252719112356</v>
      </c>
      <c r="T55" s="699">
        <f>IF(ISERROR(((SUMIF($E$2:$P$2,$Q$1,E55:P55)/SUMIF($AF$2:$AQ$2,$Q$1,AF55:AQ55)))*100),0,(SUMIF($E$2:$P$2,$Q$1,E55:P55)/SUMIF($AF$2:$AQ$2,$Q$1,AF55:AQ55)))*100</f>
        <v>46.49054595490405</v>
      </c>
      <c r="U55" s="698">
        <f>IF(ISERROR(Q55/R55*100),0,Q55/R55*100)</f>
        <v>109.84040850062122</v>
      </c>
      <c r="V55" s="695">
        <v>468154.35256791592</v>
      </c>
      <c r="W55" s="698">
        <f>IF(ISERROR(((SUMIF($E$2:$P$2,$Q$1,E55:P55)/($V55)*100))),0,((SUMIF($E$2:$P$2,$Q$1,E55:P55)/($V55)*100)))</f>
        <v>28.810583359989806</v>
      </c>
      <c r="X55" s="695">
        <v>1385157.7235772358</v>
      </c>
      <c r="Y55" s="700">
        <f>IF(ISERROR(Q55/X55*100),0,Q55/X55*100)</f>
        <v>69.097387518312615</v>
      </c>
      <c r="Z55" s="682"/>
      <c r="AA55" s="767">
        <f t="shared" si="2"/>
        <v>134878</v>
      </c>
      <c r="AB55" s="768">
        <f t="shared" si="3"/>
        <v>394411.80000000005</v>
      </c>
      <c r="AC55" s="768">
        <v>466646.12333928217</v>
      </c>
      <c r="AD55" s="610"/>
      <c r="AF55" s="685">
        <v>211640</v>
      </c>
      <c r="AG55" s="695">
        <v>369603</v>
      </c>
      <c r="AH55" s="694">
        <v>290119.2</v>
      </c>
      <c r="AI55" s="708">
        <v>313534.8</v>
      </c>
      <c r="AJ55" s="695">
        <v>226234.2</v>
      </c>
      <c r="AK55" s="695">
        <v>351559.80000000005</v>
      </c>
      <c r="AL55" s="695">
        <v>323763.40000000002</v>
      </c>
      <c r="AM55" s="695">
        <v>283018</v>
      </c>
      <c r="AN55" s="695">
        <v>522995</v>
      </c>
      <c r="AO55" s="695">
        <v>387098</v>
      </c>
      <c r="AP55" s="695">
        <v>344959.60000000003</v>
      </c>
      <c r="AQ55" s="708">
        <v>349364.80000000005</v>
      </c>
      <c r="AR55" s="689">
        <f t="shared" si="4"/>
        <v>871362.2</v>
      </c>
      <c r="AS55" s="689">
        <f>SUMIF($AF$2:$AQ$2,$Q$1,$AF55:$AQ55)</f>
        <v>290119.2</v>
      </c>
      <c r="AT55" s="689">
        <f>SUMIF($AF$2:$AQ$2,$Q$1+1,$AF55:$AQ55)</f>
        <v>313534.8</v>
      </c>
      <c r="AU55" s="689">
        <f>SUM(AF55:AQ55)</f>
        <v>3973889.8</v>
      </c>
      <c r="AW55" s="690">
        <v>260305.6</v>
      </c>
      <c r="AX55" s="695">
        <v>211640</v>
      </c>
      <c r="AY55" s="694">
        <v>369603</v>
      </c>
      <c r="AZ55" s="708">
        <v>290119.2</v>
      </c>
      <c r="BA55" s="708">
        <v>313534.8</v>
      </c>
      <c r="BB55" s="708">
        <v>226234.2</v>
      </c>
      <c r="BC55" s="708">
        <v>351559.80000000005</v>
      </c>
      <c r="BD55" s="772">
        <v>323763.40000000002</v>
      </c>
      <c r="BE55" s="695">
        <v>283018</v>
      </c>
      <c r="BF55" s="695">
        <v>283018</v>
      </c>
      <c r="BG55" s="695">
        <v>387098</v>
      </c>
      <c r="BH55" s="695">
        <v>344959.60000000003</v>
      </c>
      <c r="BI55" s="713">
        <v>349364.80000000005</v>
      </c>
      <c r="BK55" s="690"/>
      <c r="BL55" s="694"/>
      <c r="BM55" s="695"/>
      <c r="BN55" s="695"/>
      <c r="BO55" s="695"/>
      <c r="BP55" s="695"/>
      <c r="BQ55" s="695"/>
      <c r="BR55" s="695"/>
      <c r="BS55" s="695"/>
      <c r="BT55" s="695"/>
      <c r="BU55" s="695"/>
      <c r="BV55" s="695"/>
      <c r="BW55" s="713"/>
      <c r="BZ55" s="763" t="s">
        <v>179</v>
      </c>
    </row>
    <row r="56" spans="1:78" ht="14.45" customHeight="1" outlineLevel="2">
      <c r="A56" s="617" t="s">
        <v>204</v>
      </c>
      <c r="B56" s="618"/>
      <c r="C56" s="633"/>
      <c r="D56" s="690"/>
      <c r="E56" s="694"/>
      <c r="F56" s="695"/>
      <c r="G56" s="695"/>
      <c r="H56" s="695"/>
      <c r="I56" s="694"/>
      <c r="J56" s="695"/>
      <c r="K56" s="695"/>
      <c r="L56" s="687"/>
      <c r="M56" s="687"/>
      <c r="N56" s="687"/>
      <c r="O56" s="687"/>
      <c r="P56" s="687"/>
      <c r="Q56" s="696"/>
      <c r="R56" s="697"/>
      <c r="S56" s="776"/>
      <c r="T56" s="776"/>
      <c r="U56" s="776"/>
      <c r="V56" s="776"/>
      <c r="W56" s="777"/>
      <c r="X56" s="776"/>
      <c r="Y56" s="778"/>
      <c r="Z56" s="779"/>
      <c r="AA56" s="767"/>
      <c r="AB56" s="768"/>
      <c r="AC56" s="768"/>
      <c r="AD56" s="610"/>
      <c r="AF56" s="685"/>
      <c r="AG56" s="695"/>
      <c r="AH56" s="694"/>
      <c r="AI56" s="708"/>
      <c r="AJ56" s="695"/>
      <c r="AK56" s="691"/>
      <c r="AL56" s="691"/>
      <c r="AM56" s="687"/>
      <c r="AN56" s="687"/>
      <c r="AO56" s="687"/>
      <c r="AP56" s="687"/>
      <c r="AQ56" s="688"/>
      <c r="AR56" s="689"/>
      <c r="AS56" s="689"/>
      <c r="AT56" s="689"/>
      <c r="AU56" s="689"/>
      <c r="AW56" s="690"/>
      <c r="AX56" s="695"/>
      <c r="AY56" s="694"/>
      <c r="AZ56" s="708"/>
      <c r="BA56" s="708"/>
      <c r="BB56" s="708"/>
      <c r="BC56" s="708"/>
      <c r="BD56" s="708"/>
      <c r="BE56" s="691"/>
      <c r="BF56" s="691"/>
      <c r="BG56" s="691"/>
      <c r="BH56" s="691"/>
      <c r="BI56" s="704"/>
      <c r="BK56" s="690"/>
      <c r="BL56" s="694"/>
      <c r="BM56" s="695"/>
      <c r="BN56" s="695"/>
      <c r="BO56" s="695"/>
      <c r="BP56" s="695"/>
      <c r="BQ56" s="695"/>
      <c r="BR56" s="691"/>
      <c r="BS56" s="691"/>
      <c r="BT56" s="691"/>
      <c r="BU56" s="691"/>
      <c r="BV56" s="691"/>
      <c r="BW56" s="704"/>
      <c r="BZ56" s="763" t="s">
        <v>179</v>
      </c>
    </row>
    <row r="57" spans="1:78" ht="14.45" customHeight="1" outlineLevel="2">
      <c r="A57" s="734" t="s">
        <v>205</v>
      </c>
      <c r="B57" s="787"/>
      <c r="C57" s="633"/>
      <c r="D57" s="690"/>
      <c r="E57" s="694"/>
      <c r="F57" s="695"/>
      <c r="G57" s="695"/>
      <c r="H57" s="695"/>
      <c r="I57" s="708"/>
      <c r="J57" s="695"/>
      <c r="K57" s="695"/>
      <c r="L57" s="687"/>
      <c r="M57" s="687"/>
      <c r="N57" s="687"/>
      <c r="O57" s="687"/>
      <c r="P57" s="687"/>
      <c r="Q57" s="696"/>
      <c r="R57" s="697"/>
      <c r="S57" s="699"/>
      <c r="T57" s="699"/>
      <c r="U57" s="699"/>
      <c r="V57" s="699"/>
      <c r="W57" s="698"/>
      <c r="X57" s="699"/>
      <c r="Y57" s="700"/>
      <c r="Z57" s="682"/>
      <c r="AA57" s="767"/>
      <c r="AB57" s="768"/>
      <c r="AC57" s="768"/>
      <c r="AD57" s="610"/>
      <c r="AF57" s="685"/>
      <c r="AG57" s="695"/>
      <c r="AH57" s="694"/>
      <c r="AI57" s="708"/>
      <c r="AJ57" s="695"/>
      <c r="AK57" s="691"/>
      <c r="AL57" s="691"/>
      <c r="AM57" s="687"/>
      <c r="AN57" s="687"/>
      <c r="AO57" s="687"/>
      <c r="AP57" s="687"/>
      <c r="AQ57" s="688"/>
      <c r="AR57" s="689"/>
      <c r="AS57" s="689"/>
      <c r="AT57" s="689"/>
      <c r="AU57" s="689"/>
      <c r="AW57" s="690"/>
      <c r="AX57" s="695"/>
      <c r="AY57" s="694"/>
      <c r="AZ57" s="708"/>
      <c r="BA57" s="708"/>
      <c r="BB57" s="708"/>
      <c r="BC57" s="708"/>
      <c r="BD57" s="708"/>
      <c r="BE57" s="691"/>
      <c r="BF57" s="691"/>
      <c r="BG57" s="691"/>
      <c r="BH57" s="691"/>
      <c r="BI57" s="704"/>
      <c r="BK57" s="690"/>
      <c r="BL57" s="694"/>
      <c r="BM57" s="695"/>
      <c r="BN57" s="695"/>
      <c r="BO57" s="695"/>
      <c r="BP57" s="695"/>
      <c r="BQ57" s="695"/>
      <c r="BR57" s="691"/>
      <c r="BS57" s="691"/>
      <c r="BT57" s="691"/>
      <c r="BU57" s="691"/>
      <c r="BV57" s="691"/>
      <c r="BW57" s="704"/>
      <c r="BZ57" s="763" t="s">
        <v>143</v>
      </c>
    </row>
    <row r="58" spans="1:78" ht="14.45" customHeight="1" outlineLevel="2">
      <c r="A58" s="734" t="s">
        <v>206</v>
      </c>
      <c r="B58" s="787"/>
      <c r="C58" s="633"/>
      <c r="D58" s="690"/>
      <c r="E58" s="694"/>
      <c r="F58" s="695"/>
      <c r="G58" s="695"/>
      <c r="H58" s="695"/>
      <c r="I58" s="708"/>
      <c r="J58" s="695"/>
      <c r="K58" s="687"/>
      <c r="L58" s="687"/>
      <c r="M58" s="687"/>
      <c r="N58" s="687"/>
      <c r="O58" s="687"/>
      <c r="P58" s="687"/>
      <c r="Q58" s="696"/>
      <c r="R58" s="697"/>
      <c r="S58" s="699"/>
      <c r="T58" s="699"/>
      <c r="U58" s="699"/>
      <c r="V58" s="699"/>
      <c r="W58" s="698"/>
      <c r="X58" s="699"/>
      <c r="Y58" s="700"/>
      <c r="Z58" s="682"/>
      <c r="AA58" s="767"/>
      <c r="AB58" s="768"/>
      <c r="AC58" s="768"/>
      <c r="AD58" s="610"/>
      <c r="AF58" s="685"/>
      <c r="AG58" s="695"/>
      <c r="AH58" s="694"/>
      <c r="AI58" s="708"/>
      <c r="AJ58" s="695"/>
      <c r="AK58" s="691"/>
      <c r="AL58" s="691"/>
      <c r="AM58" s="687"/>
      <c r="AN58" s="687"/>
      <c r="AO58" s="687"/>
      <c r="AP58" s="687"/>
      <c r="AQ58" s="688"/>
      <c r="AR58" s="689"/>
      <c r="AS58" s="689"/>
      <c r="AT58" s="689"/>
      <c r="AU58" s="689"/>
      <c r="AW58" s="690"/>
      <c r="AX58" s="695"/>
      <c r="AY58" s="694"/>
      <c r="AZ58" s="708"/>
      <c r="BA58" s="708"/>
      <c r="BB58" s="708"/>
      <c r="BC58" s="708"/>
      <c r="BD58" s="708"/>
      <c r="BE58" s="691"/>
      <c r="BF58" s="691"/>
      <c r="BG58" s="691"/>
      <c r="BH58" s="691"/>
      <c r="BI58" s="704"/>
      <c r="BK58" s="690"/>
      <c r="BL58" s="694"/>
      <c r="BM58" s="695"/>
      <c r="BN58" s="695"/>
      <c r="BO58" s="695"/>
      <c r="BP58" s="695"/>
      <c r="BQ58" s="695"/>
      <c r="BR58" s="691"/>
      <c r="BS58" s="691"/>
      <c r="BT58" s="691"/>
      <c r="BU58" s="691"/>
      <c r="BV58" s="691"/>
      <c r="BW58" s="704"/>
      <c r="BZ58" s="763" t="s">
        <v>179</v>
      </c>
    </row>
    <row r="59" spans="1:78" ht="14.45" customHeight="1" outlineLevel="2">
      <c r="A59" s="734" t="s">
        <v>207</v>
      </c>
      <c r="B59" s="787"/>
      <c r="C59" s="633"/>
      <c r="D59" s="690"/>
      <c r="E59" s="694"/>
      <c r="F59" s="695"/>
      <c r="G59" s="695"/>
      <c r="H59" s="695"/>
      <c r="I59" s="695"/>
      <c r="J59" s="695"/>
      <c r="K59" s="687"/>
      <c r="L59" s="687"/>
      <c r="M59" s="687"/>
      <c r="N59" s="687"/>
      <c r="O59" s="687"/>
      <c r="P59" s="687"/>
      <c r="Q59" s="696"/>
      <c r="R59" s="697"/>
      <c r="S59" s="699"/>
      <c r="T59" s="699"/>
      <c r="U59" s="699"/>
      <c r="V59" s="699"/>
      <c r="W59" s="698"/>
      <c r="X59" s="699"/>
      <c r="Y59" s="700"/>
      <c r="Z59" s="682"/>
      <c r="AA59" s="767"/>
      <c r="AB59" s="768"/>
      <c r="AC59" s="768"/>
      <c r="AD59" s="610"/>
      <c r="AF59" s="685"/>
      <c r="AG59" s="695"/>
      <c r="AH59" s="694"/>
      <c r="AI59" s="708"/>
      <c r="AJ59" s="695"/>
      <c r="AK59" s="691"/>
      <c r="AL59" s="691"/>
      <c r="AM59" s="687"/>
      <c r="AN59" s="687"/>
      <c r="AO59" s="687"/>
      <c r="AP59" s="687"/>
      <c r="AQ59" s="688"/>
      <c r="AR59" s="689"/>
      <c r="AS59" s="689"/>
      <c r="AT59" s="689"/>
      <c r="AU59" s="689"/>
      <c r="AW59" s="690"/>
      <c r="AX59" s="695"/>
      <c r="AY59" s="694"/>
      <c r="AZ59" s="708"/>
      <c r="BA59" s="708"/>
      <c r="BB59" s="708"/>
      <c r="BC59" s="708"/>
      <c r="BD59" s="691"/>
      <c r="BE59" s="691"/>
      <c r="BF59" s="691"/>
      <c r="BG59" s="691"/>
      <c r="BH59" s="691"/>
      <c r="BI59" s="704"/>
      <c r="BK59" s="690"/>
      <c r="BL59" s="694"/>
      <c r="BM59" s="695"/>
      <c r="BN59" s="695"/>
      <c r="BO59" s="695"/>
      <c r="BP59" s="695"/>
      <c r="BQ59" s="695"/>
      <c r="BR59" s="691"/>
      <c r="BS59" s="691"/>
      <c r="BT59" s="691"/>
      <c r="BU59" s="691"/>
      <c r="BV59" s="691"/>
      <c r="BW59" s="704"/>
      <c r="BZ59" s="763" t="s">
        <v>49</v>
      </c>
    </row>
    <row r="60" spans="1:78" ht="14.45" customHeight="1" outlineLevel="2">
      <c r="A60" s="734" t="s">
        <v>208</v>
      </c>
      <c r="B60" s="787"/>
      <c r="C60" s="633"/>
      <c r="D60" s="690"/>
      <c r="E60" s="694"/>
      <c r="F60" s="695"/>
      <c r="G60" s="695"/>
      <c r="H60" s="695"/>
      <c r="I60" s="695"/>
      <c r="J60" s="695"/>
      <c r="K60" s="687"/>
      <c r="L60" s="687"/>
      <c r="M60" s="687"/>
      <c r="N60" s="687"/>
      <c r="O60" s="687"/>
      <c r="P60" s="687"/>
      <c r="Q60" s="696"/>
      <c r="R60" s="697"/>
      <c r="S60" s="699"/>
      <c r="T60" s="699"/>
      <c r="U60" s="699"/>
      <c r="V60" s="699"/>
      <c r="W60" s="698"/>
      <c r="X60" s="699"/>
      <c r="Y60" s="700"/>
      <c r="Z60" s="682"/>
      <c r="AA60" s="767"/>
      <c r="AB60" s="768"/>
      <c r="AC60" s="768"/>
      <c r="AD60" s="610"/>
      <c r="AF60" s="685"/>
      <c r="AG60" s="695"/>
      <c r="AH60" s="694"/>
      <c r="AI60" s="708"/>
      <c r="AJ60" s="695"/>
      <c r="AK60" s="691"/>
      <c r="AL60" s="691"/>
      <c r="AM60" s="687"/>
      <c r="AN60" s="687"/>
      <c r="AO60" s="687"/>
      <c r="AP60" s="687"/>
      <c r="AQ60" s="688"/>
      <c r="AR60" s="689"/>
      <c r="AS60" s="689"/>
      <c r="AT60" s="689"/>
      <c r="AU60" s="689"/>
      <c r="AW60" s="690"/>
      <c r="AX60" s="695"/>
      <c r="AY60" s="694"/>
      <c r="AZ60" s="708"/>
      <c r="BA60" s="708"/>
      <c r="BB60" s="708"/>
      <c r="BC60" s="708"/>
      <c r="BD60" s="691"/>
      <c r="BE60" s="691"/>
      <c r="BF60" s="691"/>
      <c r="BG60" s="691"/>
      <c r="BH60" s="691"/>
      <c r="BI60" s="704"/>
      <c r="BK60" s="690"/>
      <c r="BL60" s="694"/>
      <c r="BM60" s="695"/>
      <c r="BN60" s="695"/>
      <c r="BO60" s="695"/>
      <c r="BP60" s="695"/>
      <c r="BQ60" s="695"/>
      <c r="BR60" s="691"/>
      <c r="BS60" s="691"/>
      <c r="BT60" s="691"/>
      <c r="BU60" s="691"/>
      <c r="BV60" s="691"/>
      <c r="BW60" s="704"/>
      <c r="BZ60" s="763" t="s">
        <v>179</v>
      </c>
    </row>
    <row r="61" spans="1:78" ht="14.45" customHeight="1" outlineLevel="2">
      <c r="A61" s="734" t="s">
        <v>209</v>
      </c>
      <c r="B61" s="787"/>
      <c r="C61" s="633"/>
      <c r="D61" s="690"/>
      <c r="E61" s="694"/>
      <c r="F61" s="695"/>
      <c r="G61" s="695"/>
      <c r="H61" s="695"/>
      <c r="I61" s="695"/>
      <c r="J61" s="695"/>
      <c r="K61" s="687"/>
      <c r="L61" s="687"/>
      <c r="M61" s="687"/>
      <c r="N61" s="687"/>
      <c r="O61" s="687"/>
      <c r="P61" s="687"/>
      <c r="Q61" s="696"/>
      <c r="R61" s="697"/>
      <c r="S61" s="699"/>
      <c r="T61" s="699"/>
      <c r="U61" s="699"/>
      <c r="V61" s="699"/>
      <c r="W61" s="698"/>
      <c r="X61" s="699"/>
      <c r="Y61" s="700"/>
      <c r="Z61" s="682"/>
      <c r="AA61" s="767"/>
      <c r="AB61" s="768"/>
      <c r="AC61" s="768"/>
      <c r="AD61" s="610"/>
      <c r="AF61" s="685"/>
      <c r="AG61" s="695"/>
      <c r="AH61" s="694"/>
      <c r="AI61" s="708"/>
      <c r="AJ61" s="695"/>
      <c r="AK61" s="691"/>
      <c r="AL61" s="691"/>
      <c r="AM61" s="687"/>
      <c r="AN61" s="687"/>
      <c r="AO61" s="687"/>
      <c r="AP61" s="687"/>
      <c r="AQ61" s="688"/>
      <c r="AR61" s="689"/>
      <c r="AS61" s="689"/>
      <c r="AT61" s="689"/>
      <c r="AU61" s="689"/>
      <c r="AW61" s="690"/>
      <c r="AX61" s="695"/>
      <c r="AY61" s="694"/>
      <c r="AZ61" s="708"/>
      <c r="BA61" s="708"/>
      <c r="BB61" s="708"/>
      <c r="BC61" s="708"/>
      <c r="BD61" s="691"/>
      <c r="BE61" s="691"/>
      <c r="BF61" s="691"/>
      <c r="BG61" s="691"/>
      <c r="BH61" s="691"/>
      <c r="BI61" s="704"/>
      <c r="BK61" s="690"/>
      <c r="BL61" s="694"/>
      <c r="BM61" s="695"/>
      <c r="BN61" s="695"/>
      <c r="BO61" s="695"/>
      <c r="BP61" s="695"/>
      <c r="BQ61" s="695"/>
      <c r="BR61" s="691"/>
      <c r="BS61" s="691"/>
      <c r="BT61" s="691"/>
      <c r="BU61" s="691"/>
      <c r="BV61" s="691"/>
      <c r="BW61" s="704"/>
      <c r="BZ61" s="763" t="s">
        <v>143</v>
      </c>
    </row>
    <row r="62" spans="1:78" ht="14.45" customHeight="1" outlineLevel="2">
      <c r="A62" s="734" t="s">
        <v>210</v>
      </c>
      <c r="B62" s="787"/>
      <c r="C62" s="633"/>
      <c r="D62" s="690"/>
      <c r="E62" s="694"/>
      <c r="F62" s="695"/>
      <c r="G62" s="695"/>
      <c r="H62" s="695"/>
      <c r="I62" s="695"/>
      <c r="J62" s="695"/>
      <c r="K62" s="687"/>
      <c r="L62" s="687"/>
      <c r="M62" s="687"/>
      <c r="N62" s="687"/>
      <c r="O62" s="687"/>
      <c r="P62" s="687"/>
      <c r="Q62" s="696"/>
      <c r="R62" s="697"/>
      <c r="S62" s="699"/>
      <c r="T62" s="699"/>
      <c r="U62" s="699"/>
      <c r="V62" s="699"/>
      <c r="W62" s="698"/>
      <c r="X62" s="699"/>
      <c r="Y62" s="700"/>
      <c r="Z62" s="682"/>
      <c r="AA62" s="767"/>
      <c r="AB62" s="768"/>
      <c r="AC62" s="768"/>
      <c r="AD62" s="610"/>
      <c r="AF62" s="685"/>
      <c r="AG62" s="695"/>
      <c r="AH62" s="694"/>
      <c r="AI62" s="708"/>
      <c r="AJ62" s="695"/>
      <c r="AK62" s="691"/>
      <c r="AL62" s="691"/>
      <c r="AM62" s="687"/>
      <c r="AN62" s="687"/>
      <c r="AO62" s="687"/>
      <c r="AP62" s="687"/>
      <c r="AQ62" s="688"/>
      <c r="AR62" s="689"/>
      <c r="AS62" s="689"/>
      <c r="AT62" s="689"/>
      <c r="AU62" s="689"/>
      <c r="AW62" s="690"/>
      <c r="AX62" s="695"/>
      <c r="AY62" s="694"/>
      <c r="AZ62" s="708"/>
      <c r="BA62" s="708"/>
      <c r="BB62" s="708"/>
      <c r="BC62" s="708"/>
      <c r="BD62" s="691"/>
      <c r="BE62" s="691"/>
      <c r="BF62" s="691"/>
      <c r="BG62" s="691"/>
      <c r="BH62" s="691"/>
      <c r="BI62" s="704"/>
      <c r="BK62" s="690"/>
      <c r="BL62" s="694"/>
      <c r="BM62" s="695"/>
      <c r="BN62" s="695"/>
      <c r="BO62" s="695"/>
      <c r="BP62" s="695"/>
      <c r="BQ62" s="695"/>
      <c r="BR62" s="691"/>
      <c r="BS62" s="691"/>
      <c r="BT62" s="691"/>
      <c r="BU62" s="691"/>
      <c r="BV62" s="691"/>
      <c r="BW62" s="704"/>
      <c r="BZ62" s="763" t="s">
        <v>179</v>
      </c>
    </row>
    <row r="63" spans="1:78" ht="14.45" customHeight="1" outlineLevel="2">
      <c r="A63" s="617" t="s">
        <v>211</v>
      </c>
      <c r="B63" s="618"/>
      <c r="C63" s="633"/>
      <c r="D63" s="690"/>
      <c r="E63" s="694"/>
      <c r="F63" s="695"/>
      <c r="G63" s="695"/>
      <c r="H63" s="695"/>
      <c r="I63" s="695"/>
      <c r="J63" s="695"/>
      <c r="K63" s="687"/>
      <c r="L63" s="687"/>
      <c r="M63" s="687"/>
      <c r="N63" s="687"/>
      <c r="O63" s="687"/>
      <c r="P63" s="687"/>
      <c r="Q63" s="696"/>
      <c r="R63" s="697"/>
      <c r="S63" s="699"/>
      <c r="T63" s="699"/>
      <c r="U63" s="699"/>
      <c r="V63" s="699"/>
      <c r="W63" s="698"/>
      <c r="X63" s="699"/>
      <c r="Y63" s="700"/>
      <c r="Z63" s="682"/>
      <c r="AA63" s="767"/>
      <c r="AB63" s="768"/>
      <c r="AC63" s="768"/>
      <c r="AD63" s="610"/>
      <c r="AF63" s="685"/>
      <c r="AG63" s="695"/>
      <c r="AH63" s="694"/>
      <c r="AI63" s="708"/>
      <c r="AJ63" s="695"/>
      <c r="AK63" s="691"/>
      <c r="AL63" s="691"/>
      <c r="AM63" s="687"/>
      <c r="AN63" s="687"/>
      <c r="AO63" s="687"/>
      <c r="AP63" s="687"/>
      <c r="AQ63" s="688"/>
      <c r="AR63" s="689"/>
      <c r="AS63" s="689"/>
      <c r="AT63" s="689"/>
      <c r="AU63" s="689"/>
      <c r="AW63" s="690"/>
      <c r="AX63" s="695"/>
      <c r="AY63" s="694"/>
      <c r="AZ63" s="708"/>
      <c r="BA63" s="708"/>
      <c r="BB63" s="708"/>
      <c r="BC63" s="708"/>
      <c r="BD63" s="691"/>
      <c r="BE63" s="691"/>
      <c r="BF63" s="691"/>
      <c r="BG63" s="691"/>
      <c r="BH63" s="691"/>
      <c r="BI63" s="704"/>
      <c r="BK63" s="690"/>
      <c r="BL63" s="694"/>
      <c r="BM63" s="695"/>
      <c r="BN63" s="695"/>
      <c r="BO63" s="695"/>
      <c r="BP63" s="695"/>
      <c r="BQ63" s="695"/>
      <c r="BR63" s="691"/>
      <c r="BS63" s="691"/>
      <c r="BT63" s="691"/>
      <c r="BU63" s="691"/>
      <c r="BV63" s="691"/>
      <c r="BW63" s="704"/>
      <c r="BZ63" s="763" t="s">
        <v>179</v>
      </c>
    </row>
    <row r="64" spans="1:78" ht="14.45" customHeight="1" outlineLevel="2">
      <c r="A64" s="617" t="s">
        <v>212</v>
      </c>
      <c r="B64" s="618"/>
      <c r="C64" s="633"/>
      <c r="D64" s="690"/>
      <c r="E64" s="694"/>
      <c r="F64" s="695"/>
      <c r="G64" s="695"/>
      <c r="H64" s="695"/>
      <c r="I64" s="695"/>
      <c r="J64" s="695"/>
      <c r="K64" s="687"/>
      <c r="L64" s="687"/>
      <c r="M64" s="687"/>
      <c r="N64" s="687"/>
      <c r="O64" s="687"/>
      <c r="P64" s="687"/>
      <c r="Q64" s="696"/>
      <c r="R64" s="697"/>
      <c r="S64" s="699"/>
      <c r="T64" s="699"/>
      <c r="U64" s="699"/>
      <c r="V64" s="699"/>
      <c r="W64" s="698"/>
      <c r="X64" s="699"/>
      <c r="Y64" s="700"/>
      <c r="Z64" s="682"/>
      <c r="AA64" s="767"/>
      <c r="AB64" s="768"/>
      <c r="AC64" s="768"/>
      <c r="AD64" s="610"/>
      <c r="AF64" s="685"/>
      <c r="AG64" s="695"/>
      <c r="AH64" s="694"/>
      <c r="AI64" s="708"/>
      <c r="AJ64" s="695"/>
      <c r="AK64" s="691"/>
      <c r="AL64" s="691"/>
      <c r="AM64" s="687"/>
      <c r="AN64" s="687"/>
      <c r="AO64" s="687"/>
      <c r="AP64" s="687"/>
      <c r="AQ64" s="688"/>
      <c r="AR64" s="689"/>
      <c r="AS64" s="689"/>
      <c r="AT64" s="689"/>
      <c r="AU64" s="689"/>
      <c r="AW64" s="690"/>
      <c r="AX64" s="695"/>
      <c r="AY64" s="694"/>
      <c r="AZ64" s="708"/>
      <c r="BA64" s="708"/>
      <c r="BB64" s="708"/>
      <c r="BC64" s="708"/>
      <c r="BD64" s="691"/>
      <c r="BE64" s="691"/>
      <c r="BF64" s="691"/>
      <c r="BG64" s="691"/>
      <c r="BH64" s="691"/>
      <c r="BI64" s="704"/>
      <c r="BK64" s="690"/>
      <c r="BL64" s="694"/>
      <c r="BM64" s="695"/>
      <c r="BN64" s="695"/>
      <c r="BO64" s="695"/>
      <c r="BP64" s="695"/>
      <c r="BQ64" s="695"/>
      <c r="BR64" s="691"/>
      <c r="BS64" s="691"/>
      <c r="BT64" s="691"/>
      <c r="BU64" s="691"/>
      <c r="BV64" s="691"/>
      <c r="BW64" s="704"/>
      <c r="BZ64" s="763" t="s">
        <v>49</v>
      </c>
    </row>
    <row r="65" spans="1:78" ht="14.45" customHeight="1" outlineLevel="2">
      <c r="A65" s="617" t="s">
        <v>213</v>
      </c>
      <c r="B65" s="618"/>
      <c r="C65" s="633"/>
      <c r="D65" s="690"/>
      <c r="E65" s="694"/>
      <c r="F65" s="695"/>
      <c r="G65" s="695"/>
      <c r="H65" s="695"/>
      <c r="I65" s="695"/>
      <c r="J65" s="695"/>
      <c r="K65" s="687"/>
      <c r="L65" s="687"/>
      <c r="M65" s="687"/>
      <c r="N65" s="687"/>
      <c r="O65" s="687"/>
      <c r="P65" s="687"/>
      <c r="Q65" s="696"/>
      <c r="R65" s="697"/>
      <c r="S65" s="699"/>
      <c r="T65" s="699"/>
      <c r="U65" s="699"/>
      <c r="V65" s="699"/>
      <c r="W65" s="698"/>
      <c r="X65" s="699"/>
      <c r="Y65" s="700"/>
      <c r="Z65" s="682"/>
      <c r="AA65" s="767"/>
      <c r="AB65" s="768"/>
      <c r="AC65" s="768"/>
      <c r="AD65" s="610"/>
      <c r="AF65" s="685"/>
      <c r="AG65" s="695"/>
      <c r="AH65" s="694"/>
      <c r="AI65" s="708"/>
      <c r="AJ65" s="695"/>
      <c r="AK65" s="691"/>
      <c r="AL65" s="691"/>
      <c r="AM65" s="687"/>
      <c r="AN65" s="687"/>
      <c r="AO65" s="687"/>
      <c r="AP65" s="687"/>
      <c r="AQ65" s="688"/>
      <c r="AR65" s="689"/>
      <c r="AS65" s="689"/>
      <c r="AT65" s="689"/>
      <c r="AU65" s="689"/>
      <c r="AW65" s="690"/>
      <c r="AX65" s="695"/>
      <c r="AY65" s="694"/>
      <c r="AZ65" s="708"/>
      <c r="BA65" s="708"/>
      <c r="BB65" s="708"/>
      <c r="BC65" s="708"/>
      <c r="BD65" s="691"/>
      <c r="BE65" s="691"/>
      <c r="BF65" s="691"/>
      <c r="BG65" s="691"/>
      <c r="BH65" s="691"/>
      <c r="BI65" s="704"/>
      <c r="BK65" s="690"/>
      <c r="BL65" s="694"/>
      <c r="BM65" s="695"/>
      <c r="BN65" s="695"/>
      <c r="BO65" s="695"/>
      <c r="BP65" s="695"/>
      <c r="BQ65" s="695"/>
      <c r="BR65" s="691"/>
      <c r="BS65" s="691"/>
      <c r="BT65" s="691"/>
      <c r="BU65" s="691"/>
      <c r="BV65" s="691"/>
      <c r="BW65" s="704"/>
      <c r="BZ65" s="763" t="s">
        <v>179</v>
      </c>
    </row>
    <row r="66" spans="1:78" ht="14.45" customHeight="1" outlineLevel="2">
      <c r="A66" s="788" t="s">
        <v>214</v>
      </c>
      <c r="B66" s="618"/>
      <c r="C66" s="633"/>
      <c r="D66" s="690"/>
      <c r="E66" s="694"/>
      <c r="F66" s="695"/>
      <c r="G66" s="695"/>
      <c r="H66" s="695"/>
      <c r="I66" s="695"/>
      <c r="J66" s="695"/>
      <c r="K66" s="687"/>
      <c r="L66" s="687"/>
      <c r="M66" s="687"/>
      <c r="N66" s="687"/>
      <c r="O66" s="687"/>
      <c r="P66" s="687"/>
      <c r="Q66" s="696"/>
      <c r="R66" s="697"/>
      <c r="S66" s="699"/>
      <c r="T66" s="699"/>
      <c r="U66" s="699"/>
      <c r="V66" s="699"/>
      <c r="W66" s="698"/>
      <c r="X66" s="699"/>
      <c r="Y66" s="700"/>
      <c r="Z66" s="682"/>
      <c r="AA66" s="767"/>
      <c r="AB66" s="768"/>
      <c r="AC66" s="768"/>
      <c r="AD66" s="610"/>
      <c r="AF66" s="685"/>
      <c r="AG66" s="695"/>
      <c r="AH66" s="694"/>
      <c r="AI66" s="708"/>
      <c r="AJ66" s="695"/>
      <c r="AK66" s="691"/>
      <c r="AL66" s="691"/>
      <c r="AM66" s="687"/>
      <c r="AN66" s="687"/>
      <c r="AO66" s="687"/>
      <c r="AP66" s="687"/>
      <c r="AQ66" s="688"/>
      <c r="AR66" s="689"/>
      <c r="AS66" s="689"/>
      <c r="AT66" s="689"/>
      <c r="AU66" s="689"/>
      <c r="AW66" s="690"/>
      <c r="AX66" s="695"/>
      <c r="AY66" s="694"/>
      <c r="AZ66" s="708"/>
      <c r="BA66" s="708"/>
      <c r="BB66" s="708"/>
      <c r="BC66" s="708"/>
      <c r="BD66" s="691"/>
      <c r="BE66" s="691"/>
      <c r="BF66" s="691"/>
      <c r="BG66" s="691"/>
      <c r="BH66" s="691"/>
      <c r="BI66" s="704"/>
      <c r="BK66" s="690"/>
      <c r="BL66" s="694"/>
      <c r="BM66" s="695"/>
      <c r="BN66" s="695"/>
      <c r="BO66" s="695"/>
      <c r="BP66" s="695"/>
      <c r="BQ66" s="695"/>
      <c r="BR66" s="691"/>
      <c r="BS66" s="691"/>
      <c r="BT66" s="691"/>
      <c r="BU66" s="691"/>
      <c r="BV66" s="691"/>
      <c r="BW66" s="704"/>
      <c r="BZ66" s="763" t="s">
        <v>179</v>
      </c>
    </row>
    <row r="67" spans="1:78" ht="14.45" customHeight="1" outlineLevel="1">
      <c r="A67" s="617" t="s">
        <v>43</v>
      </c>
      <c r="B67" s="618"/>
      <c r="C67" s="633"/>
      <c r="D67" s="690">
        <v>19634.259999999998</v>
      </c>
      <c r="E67" s="694"/>
      <c r="F67" s="695"/>
      <c r="G67" s="695"/>
      <c r="H67" s="695"/>
      <c r="I67" s="695"/>
      <c r="J67" s="695"/>
      <c r="K67" s="687"/>
      <c r="L67" s="687"/>
      <c r="M67" s="687"/>
      <c r="N67" s="687"/>
      <c r="O67" s="687"/>
      <c r="P67" s="695"/>
      <c r="Q67" s="709">
        <f>SUMPRODUCT(($E$2:$P$2&gt;=1)*($E$2:$P$2&lt;=$Q$1),(E67:P67))</f>
        <v>0</v>
      </c>
      <c r="R67" s="710">
        <f>SUM(AR67)</f>
        <v>0</v>
      </c>
      <c r="S67" s="699">
        <f>IF(ISERROR(((SUMIF($D$2:$P$2,$Q$1,D67:P67)/SUMIF($D$2:$P$2,$Q$1-1,D67:P67))*100)),0,(SUMIF($D$2:$P$2,$Q$1,D67:P67)/SUMIF($D$2:$P$2,$Q$1-1,D67:P67))*100)</f>
        <v>0</v>
      </c>
      <c r="T67" s="699"/>
      <c r="U67" s="698"/>
      <c r="V67" s="780"/>
      <c r="W67" s="781"/>
      <c r="X67" s="780"/>
      <c r="Y67" s="785"/>
      <c r="Z67" s="786"/>
      <c r="AA67" s="764"/>
      <c r="AB67" s="765"/>
      <c r="AC67" s="765"/>
      <c r="AD67" s="610"/>
      <c r="AF67" s="685"/>
      <c r="AG67" s="695"/>
      <c r="AH67" s="694"/>
      <c r="AI67" s="708"/>
      <c r="AJ67" s="695"/>
      <c r="AK67" s="691"/>
      <c r="AL67" s="691"/>
      <c r="AM67" s="687"/>
      <c r="AN67" s="687"/>
      <c r="AO67" s="687"/>
      <c r="AP67" s="687"/>
      <c r="AQ67" s="789">
        <v>19634.259999999998</v>
      </c>
      <c r="AR67" s="689">
        <f>SUMPRODUCT(($AF$2:$AQ$2&gt;=1)*($AF$2:$AQ$2&lt;=$Q$1),($AF67:$AQ67))</f>
        <v>0</v>
      </c>
      <c r="AS67" s="689">
        <f>SUMIF($AF$2:$AQ$2,$Q$1,$AF67:$AQ67)</f>
        <v>0</v>
      </c>
      <c r="AT67" s="689">
        <f>SUMIF($AF$2:$AQ$2,$Q$1+1,$AF67:$AQ67)</f>
        <v>0</v>
      </c>
      <c r="AU67" s="689">
        <f>SUM(AF67:AQ67)</f>
        <v>19634.259999999998</v>
      </c>
      <c r="AW67" s="690"/>
      <c r="AX67" s="695"/>
      <c r="AY67" s="694"/>
      <c r="AZ67" s="708"/>
      <c r="BA67" s="708"/>
      <c r="BB67" s="708"/>
      <c r="BC67" s="708"/>
      <c r="BD67" s="691"/>
      <c r="BE67" s="691"/>
      <c r="BF67" s="691"/>
      <c r="BG67" s="691"/>
      <c r="BH67" s="691"/>
      <c r="BI67" s="704"/>
      <c r="BK67" s="690"/>
      <c r="BL67" s="694"/>
      <c r="BM67" s="695"/>
      <c r="BN67" s="695"/>
      <c r="BO67" s="695"/>
      <c r="BP67" s="695"/>
      <c r="BQ67" s="695"/>
      <c r="BR67" s="695"/>
      <c r="BS67" s="695"/>
      <c r="BT67" s="695"/>
      <c r="BU67" s="695"/>
      <c r="BV67" s="695"/>
      <c r="BW67" s="713"/>
      <c r="BZ67" s="763" t="s">
        <v>179</v>
      </c>
    </row>
    <row r="68" spans="1:78" ht="14.45" customHeight="1" outlineLevel="1">
      <c r="A68" s="617" t="s">
        <v>215</v>
      </c>
      <c r="B68" s="618"/>
      <c r="C68" s="633"/>
      <c r="D68" s="690"/>
      <c r="E68" s="694"/>
      <c r="F68" s="695"/>
      <c r="G68" s="695"/>
      <c r="H68" s="695"/>
      <c r="I68" s="695"/>
      <c r="J68" s="695"/>
      <c r="K68" s="687"/>
      <c r="L68" s="687"/>
      <c r="M68" s="687"/>
      <c r="N68" s="687"/>
      <c r="O68" s="687"/>
      <c r="P68" s="687"/>
      <c r="Q68" s="696"/>
      <c r="R68" s="697"/>
      <c r="S68" s="699"/>
      <c r="T68" s="699"/>
      <c r="U68" s="699"/>
      <c r="V68" s="699"/>
      <c r="W68" s="698"/>
      <c r="X68" s="699"/>
      <c r="Y68" s="700"/>
      <c r="Z68" s="682"/>
      <c r="AA68" s="764"/>
      <c r="AB68" s="765"/>
      <c r="AC68" s="765"/>
      <c r="AD68" s="610"/>
      <c r="AF68" s="685"/>
      <c r="AG68" s="695"/>
      <c r="AH68" s="694"/>
      <c r="AI68" s="708"/>
      <c r="AJ68" s="695"/>
      <c r="AK68" s="691"/>
      <c r="AL68" s="691"/>
      <c r="AM68" s="687"/>
      <c r="AN68" s="687"/>
      <c r="AO68" s="687"/>
      <c r="AP68" s="687"/>
      <c r="AQ68" s="688"/>
      <c r="AR68" s="790"/>
      <c r="AS68" s="790"/>
      <c r="AT68" s="790"/>
      <c r="AU68" s="790"/>
      <c r="AW68" s="690"/>
      <c r="AX68" s="695"/>
      <c r="AY68" s="694"/>
      <c r="AZ68" s="708"/>
      <c r="BA68" s="708"/>
      <c r="BB68" s="708"/>
      <c r="BC68" s="708"/>
      <c r="BD68" s="691"/>
      <c r="BE68" s="691"/>
      <c r="BF68" s="691"/>
      <c r="BG68" s="691"/>
      <c r="BH68" s="691"/>
      <c r="BI68" s="704"/>
      <c r="BK68" s="690"/>
      <c r="BL68" s="694"/>
      <c r="BM68" s="695"/>
      <c r="BN68" s="695"/>
      <c r="BO68" s="695"/>
      <c r="BP68" s="695"/>
      <c r="BQ68" s="695"/>
      <c r="BR68" s="691"/>
      <c r="BS68" s="691"/>
      <c r="BT68" s="691"/>
      <c r="BU68" s="691"/>
      <c r="BV68" s="691"/>
      <c r="BW68" s="704"/>
      <c r="BZ68" s="763" t="s">
        <v>49</v>
      </c>
    </row>
    <row r="69" spans="1:78" ht="14.45" customHeight="1" outlineLevel="1">
      <c r="A69" s="617" t="s">
        <v>216</v>
      </c>
      <c r="B69" s="618"/>
      <c r="C69" s="633"/>
      <c r="D69" s="690"/>
      <c r="E69" s="694"/>
      <c r="F69" s="695"/>
      <c r="G69" s="695"/>
      <c r="H69" s="695"/>
      <c r="I69" s="695"/>
      <c r="J69" s="695"/>
      <c r="K69" s="687"/>
      <c r="L69" s="687"/>
      <c r="M69" s="687"/>
      <c r="N69" s="687"/>
      <c r="O69" s="687"/>
      <c r="P69" s="687"/>
      <c r="Q69" s="696"/>
      <c r="R69" s="697"/>
      <c r="S69" s="699"/>
      <c r="T69" s="699"/>
      <c r="U69" s="699"/>
      <c r="V69" s="699"/>
      <c r="W69" s="698"/>
      <c r="X69" s="699"/>
      <c r="Y69" s="700"/>
      <c r="Z69" s="682"/>
      <c r="AA69" s="764"/>
      <c r="AB69" s="765"/>
      <c r="AC69" s="765"/>
      <c r="AD69" s="610"/>
      <c r="AF69" s="685"/>
      <c r="AG69" s="695"/>
      <c r="AH69" s="694"/>
      <c r="AI69" s="708"/>
      <c r="AJ69" s="695"/>
      <c r="AK69" s="691"/>
      <c r="AL69" s="691"/>
      <c r="AM69" s="687"/>
      <c r="AN69" s="687"/>
      <c r="AO69" s="687"/>
      <c r="AP69" s="687"/>
      <c r="AQ69" s="688"/>
      <c r="AR69" s="790"/>
      <c r="AS69" s="790"/>
      <c r="AT69" s="790"/>
      <c r="AU69" s="790"/>
      <c r="AW69" s="690"/>
      <c r="AX69" s="695"/>
      <c r="AY69" s="694"/>
      <c r="AZ69" s="708"/>
      <c r="BA69" s="708"/>
      <c r="BB69" s="708"/>
      <c r="BC69" s="708"/>
      <c r="BD69" s="691"/>
      <c r="BE69" s="691"/>
      <c r="BF69" s="691"/>
      <c r="BG69" s="691"/>
      <c r="BH69" s="691"/>
      <c r="BI69" s="704"/>
      <c r="BK69" s="690"/>
      <c r="BL69" s="694"/>
      <c r="BM69" s="695"/>
      <c r="BN69" s="695"/>
      <c r="BO69" s="695"/>
      <c r="BP69" s="695"/>
      <c r="BQ69" s="695"/>
      <c r="BR69" s="691"/>
      <c r="BS69" s="691"/>
      <c r="BT69" s="691"/>
      <c r="BU69" s="691"/>
      <c r="BV69" s="691"/>
      <c r="BW69" s="704"/>
      <c r="BZ69" s="763" t="s">
        <v>49</v>
      </c>
    </row>
    <row r="70" spans="1:78" ht="14.45" customHeight="1" outlineLevel="1">
      <c r="A70" s="617" t="s">
        <v>217</v>
      </c>
      <c r="B70" s="618"/>
      <c r="C70" s="633"/>
      <c r="D70" s="690"/>
      <c r="E70" s="694"/>
      <c r="F70" s="695"/>
      <c r="G70" s="695"/>
      <c r="H70" s="695"/>
      <c r="I70" s="695"/>
      <c r="J70" s="695"/>
      <c r="K70" s="687"/>
      <c r="L70" s="687"/>
      <c r="M70" s="687"/>
      <c r="N70" s="687"/>
      <c r="O70" s="687"/>
      <c r="P70" s="687"/>
      <c r="Q70" s="696"/>
      <c r="R70" s="697"/>
      <c r="S70" s="699"/>
      <c r="T70" s="699"/>
      <c r="U70" s="699"/>
      <c r="V70" s="699"/>
      <c r="W70" s="698"/>
      <c r="X70" s="699"/>
      <c r="Y70" s="700"/>
      <c r="Z70" s="682"/>
      <c r="AA70" s="764"/>
      <c r="AB70" s="765"/>
      <c r="AC70" s="765"/>
      <c r="AD70" s="610"/>
      <c r="AF70" s="685"/>
      <c r="AG70" s="695"/>
      <c r="AH70" s="694"/>
      <c r="AI70" s="708"/>
      <c r="AJ70" s="695"/>
      <c r="AK70" s="691"/>
      <c r="AL70" s="691"/>
      <c r="AM70" s="687"/>
      <c r="AN70" s="687"/>
      <c r="AO70" s="687"/>
      <c r="AP70" s="687"/>
      <c r="AQ70" s="688"/>
      <c r="AR70" s="790"/>
      <c r="AS70" s="790"/>
      <c r="AT70" s="790"/>
      <c r="AU70" s="790"/>
      <c r="AW70" s="690"/>
      <c r="AX70" s="695"/>
      <c r="AY70" s="694"/>
      <c r="AZ70" s="708"/>
      <c r="BA70" s="708"/>
      <c r="BB70" s="708"/>
      <c r="BC70" s="708"/>
      <c r="BD70" s="691"/>
      <c r="BE70" s="691"/>
      <c r="BF70" s="691"/>
      <c r="BG70" s="691"/>
      <c r="BH70" s="691"/>
      <c r="BI70" s="704"/>
      <c r="BK70" s="690"/>
      <c r="BL70" s="694"/>
      <c r="BM70" s="695"/>
      <c r="BN70" s="695"/>
      <c r="BO70" s="695"/>
      <c r="BP70" s="695"/>
      <c r="BQ70" s="695"/>
      <c r="BR70" s="691"/>
      <c r="BS70" s="691"/>
      <c r="BT70" s="691"/>
      <c r="BU70" s="691"/>
      <c r="BV70" s="691"/>
      <c r="BW70" s="704"/>
      <c r="BZ70" s="763" t="s">
        <v>49</v>
      </c>
    </row>
    <row r="71" spans="1:78" ht="14.45" customHeight="1" outlineLevel="1">
      <c r="A71" s="617" t="s">
        <v>218</v>
      </c>
      <c r="B71" s="618"/>
      <c r="C71" s="633"/>
      <c r="D71" s="690"/>
      <c r="E71" s="694"/>
      <c r="F71" s="695"/>
      <c r="G71" s="695"/>
      <c r="H71" s="695"/>
      <c r="I71" s="695"/>
      <c r="J71" s="695"/>
      <c r="K71" s="687"/>
      <c r="L71" s="687"/>
      <c r="M71" s="687"/>
      <c r="N71" s="687"/>
      <c r="O71" s="687"/>
      <c r="P71" s="687"/>
      <c r="Q71" s="696"/>
      <c r="R71" s="697"/>
      <c r="S71" s="699"/>
      <c r="T71" s="699"/>
      <c r="U71" s="699"/>
      <c r="V71" s="699"/>
      <c r="W71" s="698"/>
      <c r="X71" s="699"/>
      <c r="Y71" s="700"/>
      <c r="Z71" s="682"/>
      <c r="AA71" s="764"/>
      <c r="AB71" s="765"/>
      <c r="AC71" s="765"/>
      <c r="AD71" s="610"/>
      <c r="AF71" s="685"/>
      <c r="AG71" s="695"/>
      <c r="AH71" s="694"/>
      <c r="AI71" s="708"/>
      <c r="AJ71" s="695"/>
      <c r="AK71" s="691"/>
      <c r="AL71" s="691"/>
      <c r="AM71" s="687"/>
      <c r="AN71" s="687"/>
      <c r="AO71" s="687"/>
      <c r="AP71" s="687"/>
      <c r="AQ71" s="688"/>
      <c r="AR71" s="790"/>
      <c r="AS71" s="790"/>
      <c r="AT71" s="790"/>
      <c r="AU71" s="790"/>
      <c r="AW71" s="690"/>
      <c r="AX71" s="695"/>
      <c r="AY71" s="694"/>
      <c r="AZ71" s="708"/>
      <c r="BA71" s="708"/>
      <c r="BB71" s="708"/>
      <c r="BC71" s="708"/>
      <c r="BD71" s="691"/>
      <c r="BE71" s="691"/>
      <c r="BF71" s="691"/>
      <c r="BG71" s="691"/>
      <c r="BH71" s="691"/>
      <c r="BI71" s="704"/>
      <c r="BK71" s="690"/>
      <c r="BL71" s="694"/>
      <c r="BM71" s="695"/>
      <c r="BN71" s="695"/>
      <c r="BO71" s="695"/>
      <c r="BP71" s="695"/>
      <c r="BQ71" s="695"/>
      <c r="BR71" s="691"/>
      <c r="BS71" s="691"/>
      <c r="BT71" s="691"/>
      <c r="BU71" s="691"/>
      <c r="BV71" s="691"/>
      <c r="BW71" s="704"/>
      <c r="BZ71" s="763" t="s">
        <v>179</v>
      </c>
    </row>
    <row r="72" spans="1:78" ht="14.45" customHeight="1" outlineLevel="1">
      <c r="A72" s="617" t="s">
        <v>219</v>
      </c>
      <c r="B72" s="618"/>
      <c r="C72" s="633"/>
      <c r="D72" s="690"/>
      <c r="E72" s="694"/>
      <c r="F72" s="695"/>
      <c r="G72" s="695"/>
      <c r="H72" s="695"/>
      <c r="I72" s="695"/>
      <c r="J72" s="695"/>
      <c r="K72" s="687"/>
      <c r="L72" s="687"/>
      <c r="M72" s="687"/>
      <c r="N72" s="687"/>
      <c r="O72" s="687"/>
      <c r="P72" s="687"/>
      <c r="Q72" s="696"/>
      <c r="R72" s="697"/>
      <c r="S72" s="699"/>
      <c r="T72" s="699"/>
      <c r="U72" s="699"/>
      <c r="V72" s="699"/>
      <c r="W72" s="698"/>
      <c r="X72" s="699"/>
      <c r="Y72" s="700"/>
      <c r="Z72" s="682"/>
      <c r="AA72" s="764"/>
      <c r="AB72" s="765"/>
      <c r="AC72" s="765"/>
      <c r="AD72" s="610"/>
      <c r="AF72" s="685"/>
      <c r="AG72" s="695"/>
      <c r="AH72" s="694"/>
      <c r="AI72" s="708"/>
      <c r="AJ72" s="695"/>
      <c r="AK72" s="691"/>
      <c r="AL72" s="691"/>
      <c r="AM72" s="687"/>
      <c r="AN72" s="687"/>
      <c r="AO72" s="687"/>
      <c r="AP72" s="687"/>
      <c r="AQ72" s="688"/>
      <c r="AR72" s="790"/>
      <c r="AS72" s="790"/>
      <c r="AT72" s="790"/>
      <c r="AU72" s="790"/>
      <c r="AW72" s="690"/>
      <c r="AX72" s="695"/>
      <c r="AY72" s="694"/>
      <c r="AZ72" s="708"/>
      <c r="BA72" s="708"/>
      <c r="BB72" s="708"/>
      <c r="BC72" s="708"/>
      <c r="BD72" s="691"/>
      <c r="BE72" s="691"/>
      <c r="BF72" s="691"/>
      <c r="BG72" s="691"/>
      <c r="BH72" s="691"/>
      <c r="BI72" s="704"/>
      <c r="BK72" s="690"/>
      <c r="BL72" s="694"/>
      <c r="BM72" s="695"/>
      <c r="BN72" s="695"/>
      <c r="BO72" s="695"/>
      <c r="BP72" s="695"/>
      <c r="BQ72" s="695"/>
      <c r="BR72" s="691"/>
      <c r="BS72" s="691"/>
      <c r="BT72" s="691"/>
      <c r="BU72" s="691"/>
      <c r="BV72" s="691"/>
      <c r="BW72" s="704"/>
      <c r="BZ72" s="763" t="s">
        <v>179</v>
      </c>
    </row>
    <row r="73" spans="1:78" ht="14.45" customHeight="1" outlineLevel="1">
      <c r="A73" s="617" t="s">
        <v>220</v>
      </c>
      <c r="B73" s="618"/>
      <c r="C73" s="633"/>
      <c r="D73" s="690"/>
      <c r="E73" s="694"/>
      <c r="F73" s="695"/>
      <c r="G73" s="695"/>
      <c r="H73" s="695"/>
      <c r="I73" s="695"/>
      <c r="J73" s="695"/>
      <c r="K73" s="687"/>
      <c r="L73" s="687"/>
      <c r="M73" s="687"/>
      <c r="N73" s="687"/>
      <c r="O73" s="687"/>
      <c r="P73" s="687"/>
      <c r="Q73" s="696"/>
      <c r="R73" s="697"/>
      <c r="S73" s="699"/>
      <c r="T73" s="699"/>
      <c r="U73" s="699"/>
      <c r="V73" s="699"/>
      <c r="W73" s="698"/>
      <c r="X73" s="699"/>
      <c r="Y73" s="700"/>
      <c r="Z73" s="682"/>
      <c r="AA73" s="764"/>
      <c r="AB73" s="765"/>
      <c r="AC73" s="765"/>
      <c r="AD73" s="610"/>
      <c r="AF73" s="685"/>
      <c r="AG73" s="695"/>
      <c r="AH73" s="694"/>
      <c r="AI73" s="708"/>
      <c r="AJ73" s="695"/>
      <c r="AK73" s="691"/>
      <c r="AL73" s="691"/>
      <c r="AM73" s="687"/>
      <c r="AN73" s="687"/>
      <c r="AO73" s="687"/>
      <c r="AP73" s="687"/>
      <c r="AQ73" s="688"/>
      <c r="AR73" s="790"/>
      <c r="AS73" s="790"/>
      <c r="AT73" s="790"/>
      <c r="AU73" s="790"/>
      <c r="AW73" s="690"/>
      <c r="AX73" s="695"/>
      <c r="AY73" s="694"/>
      <c r="AZ73" s="708"/>
      <c r="BA73" s="708"/>
      <c r="BB73" s="708"/>
      <c r="BC73" s="708"/>
      <c r="BD73" s="691"/>
      <c r="BE73" s="691"/>
      <c r="BF73" s="691"/>
      <c r="BG73" s="691"/>
      <c r="BH73" s="691"/>
      <c r="BI73" s="704"/>
      <c r="BK73" s="690"/>
      <c r="BL73" s="694"/>
      <c r="BM73" s="695"/>
      <c r="BN73" s="695"/>
      <c r="BO73" s="695"/>
      <c r="BP73" s="695"/>
      <c r="BQ73" s="695"/>
      <c r="BR73" s="691"/>
      <c r="BS73" s="691"/>
      <c r="BT73" s="691"/>
      <c r="BU73" s="691"/>
      <c r="BV73" s="691"/>
      <c r="BW73" s="704"/>
      <c r="BZ73" s="763" t="s">
        <v>49</v>
      </c>
    </row>
    <row r="74" spans="1:78" ht="14.45" customHeight="1" outlineLevel="1">
      <c r="A74" s="617"/>
      <c r="B74" s="618"/>
      <c r="C74" s="633"/>
      <c r="D74" s="690"/>
      <c r="E74" s="694"/>
      <c r="F74" s="695"/>
      <c r="G74" s="695"/>
      <c r="H74" s="695"/>
      <c r="I74" s="695"/>
      <c r="J74" s="695"/>
      <c r="K74" s="687"/>
      <c r="L74" s="687"/>
      <c r="M74" s="687"/>
      <c r="N74" s="687"/>
      <c r="O74" s="687"/>
      <c r="P74" s="687"/>
      <c r="Q74" s="696"/>
      <c r="R74" s="697"/>
      <c r="S74" s="699"/>
      <c r="T74" s="699"/>
      <c r="U74" s="699"/>
      <c r="V74" s="699"/>
      <c r="W74" s="698"/>
      <c r="X74" s="699"/>
      <c r="Y74" s="700"/>
      <c r="Z74" s="682"/>
      <c r="AA74" s="764"/>
      <c r="AB74" s="765"/>
      <c r="AC74" s="765"/>
      <c r="AD74" s="610"/>
      <c r="AF74" s="685"/>
      <c r="AG74" s="695"/>
      <c r="AH74" s="694"/>
      <c r="AI74" s="708"/>
      <c r="AJ74" s="695"/>
      <c r="AK74" s="691"/>
      <c r="AL74" s="691"/>
      <c r="AM74" s="687"/>
      <c r="AN74" s="687"/>
      <c r="AO74" s="687"/>
      <c r="AP74" s="687"/>
      <c r="AQ74" s="688"/>
      <c r="AR74" s="790"/>
      <c r="AS74" s="790"/>
      <c r="AT74" s="790"/>
      <c r="AU74" s="790"/>
      <c r="AW74" s="690"/>
      <c r="AX74" s="695"/>
      <c r="AY74" s="694"/>
      <c r="AZ74" s="708"/>
      <c r="BA74" s="708"/>
      <c r="BB74" s="708"/>
      <c r="BC74" s="708"/>
      <c r="BD74" s="691"/>
      <c r="BE74" s="691"/>
      <c r="BF74" s="691"/>
      <c r="BG74" s="691"/>
      <c r="BH74" s="691"/>
      <c r="BI74" s="704"/>
      <c r="BK74" s="690"/>
      <c r="BL74" s="694"/>
      <c r="BM74" s="695"/>
      <c r="BN74" s="695"/>
      <c r="BO74" s="695"/>
      <c r="BP74" s="695"/>
      <c r="BQ74" s="695"/>
      <c r="BR74" s="691"/>
      <c r="BS74" s="691"/>
      <c r="BT74" s="691"/>
      <c r="BU74" s="691"/>
      <c r="BV74" s="691"/>
      <c r="BW74" s="704"/>
      <c r="BZ74" s="763" t="s">
        <v>49</v>
      </c>
    </row>
    <row r="75" spans="1:78" ht="14.45" customHeight="1" outlineLevel="1">
      <c r="A75" s="617" t="s">
        <v>221</v>
      </c>
      <c r="B75" s="618"/>
      <c r="C75" s="633"/>
      <c r="D75" s="690"/>
      <c r="E75" s="694"/>
      <c r="F75" s="695"/>
      <c r="G75" s="695"/>
      <c r="H75" s="695"/>
      <c r="I75" s="695"/>
      <c r="J75" s="695"/>
      <c r="K75" s="687"/>
      <c r="L75" s="687"/>
      <c r="M75" s="687"/>
      <c r="N75" s="687"/>
      <c r="O75" s="687"/>
      <c r="P75" s="687"/>
      <c r="Q75" s="696"/>
      <c r="R75" s="697"/>
      <c r="S75" s="699"/>
      <c r="T75" s="699"/>
      <c r="U75" s="699"/>
      <c r="V75" s="699"/>
      <c r="W75" s="698"/>
      <c r="X75" s="699"/>
      <c r="Y75" s="700"/>
      <c r="Z75" s="682"/>
      <c r="AA75" s="701"/>
      <c r="AB75" s="702"/>
      <c r="AC75" s="702"/>
      <c r="AD75" s="610"/>
      <c r="AF75" s="685"/>
      <c r="AG75" s="695"/>
      <c r="AH75" s="694"/>
      <c r="AI75" s="708"/>
      <c r="AJ75" s="695"/>
      <c r="AK75" s="691"/>
      <c r="AL75" s="691"/>
      <c r="AM75" s="687"/>
      <c r="AN75" s="687"/>
      <c r="AO75" s="687"/>
      <c r="AP75" s="687"/>
      <c r="AQ75" s="688"/>
      <c r="AR75" s="689"/>
      <c r="AS75" s="689"/>
      <c r="AT75" s="689"/>
      <c r="AU75" s="689"/>
      <c r="AW75" s="690"/>
      <c r="AX75" s="695"/>
      <c r="AY75" s="694"/>
      <c r="AZ75" s="708"/>
      <c r="BA75" s="708"/>
      <c r="BB75" s="708"/>
      <c r="BC75" s="708"/>
      <c r="BD75" s="691"/>
      <c r="BE75" s="691"/>
      <c r="BF75" s="691"/>
      <c r="BG75" s="691"/>
      <c r="BH75" s="691"/>
      <c r="BI75" s="704"/>
      <c r="BK75" s="690"/>
      <c r="BL75" s="694"/>
      <c r="BM75" s="695"/>
      <c r="BN75" s="695"/>
      <c r="BO75" s="695"/>
      <c r="BP75" s="695"/>
      <c r="BQ75" s="695"/>
      <c r="BR75" s="691"/>
      <c r="BS75" s="691"/>
      <c r="BT75" s="691"/>
      <c r="BU75" s="691"/>
      <c r="BV75" s="691"/>
      <c r="BW75" s="704"/>
      <c r="BZ75" s="763" t="s">
        <v>179</v>
      </c>
    </row>
    <row r="76" spans="1:78" s="754" customFormat="1" ht="14.45" customHeight="1">
      <c r="A76" s="791" t="s">
        <v>222</v>
      </c>
      <c r="B76" s="742"/>
      <c r="C76" s="743"/>
      <c r="D76" s="744">
        <v>26380315.929214504</v>
      </c>
      <c r="E76" s="756">
        <f t="shared" ref="E76:R76" si="5">SUM(E23:E75)</f>
        <v>27970872.910412569</v>
      </c>
      <c r="F76" s="757">
        <f t="shared" si="5"/>
        <v>26259833.65203638</v>
      </c>
      <c r="G76" s="757">
        <f t="shared" si="5"/>
        <v>27505915.798631739</v>
      </c>
      <c r="H76" s="757">
        <f t="shared" si="5"/>
        <v>0</v>
      </c>
      <c r="I76" s="757">
        <f t="shared" si="5"/>
        <v>0</v>
      </c>
      <c r="J76" s="757">
        <f t="shared" si="5"/>
        <v>0</v>
      </c>
      <c r="K76" s="745">
        <f t="shared" si="5"/>
        <v>0</v>
      </c>
      <c r="L76" s="745">
        <f t="shared" si="5"/>
        <v>0</v>
      </c>
      <c r="M76" s="745">
        <f t="shared" si="5"/>
        <v>0</v>
      </c>
      <c r="N76" s="745">
        <f t="shared" si="5"/>
        <v>0</v>
      </c>
      <c r="O76" s="745">
        <f t="shared" si="5"/>
        <v>0</v>
      </c>
      <c r="P76" s="745">
        <f t="shared" si="5"/>
        <v>0</v>
      </c>
      <c r="Q76" s="746">
        <f t="shared" si="5"/>
        <v>81736622.361080676</v>
      </c>
      <c r="R76" s="746">
        <f t="shared" si="5"/>
        <v>62507473.590367027</v>
      </c>
      <c r="S76" s="747">
        <f>IF(ISERROR(((SUMIF($D$2:$P$2,$Q$1,D76:P76)/SUMIF($D$2:$P$2,$Q$1-1,D76:P76))*100)),0,(SUMIF($D$2:$P$2,$Q$1,D76:P76)/SUMIF($D$2:$P$2,$Q$1-1,D76:P76))*100)</f>
        <v>104.74520198073962</v>
      </c>
      <c r="T76" s="747">
        <f>IF(ISERROR(((SUMIF($E$2:$P$2,$Q$1,E76:P76)/SUMIF($AF$2:$AQ$2,$Q$1,AF76:AQ76)))*100),0,(SUMIF($E$2:$P$2,$Q$1,E76:P76)/SUMIF($AF$2:$AQ$2,$Q$1,AF76:AQ76)))*100</f>
        <v>131.55461787975085</v>
      </c>
      <c r="U76" s="747">
        <f>IF(ISERROR(Q76/R76*100),0,Q76/R76*100)</f>
        <v>130.7629594770201</v>
      </c>
      <c r="V76" s="745">
        <f>SUM(V23:V75)</f>
        <v>29450278.099851582</v>
      </c>
      <c r="W76" s="748">
        <f>IF(ISERROR(((SUMIF($E$2:$P$2,$Q$1,E76:P76)/($V76)*100))),0,((SUMIF($E$2:$P$2,$Q$1,E76:P76)/($V76)*100)))</f>
        <v>93.397813444655924</v>
      </c>
      <c r="X76" s="745">
        <f>SUM(X23:X75)</f>
        <v>86405357.183186203</v>
      </c>
      <c r="Y76" s="749">
        <f>IF(ISERROR(Q76/X76*100),0,Q76/X76*100)</f>
        <v>94.596706761818666</v>
      </c>
      <c r="Z76" s="750"/>
      <c r="AA76" s="751">
        <f>SUMIF($E$2:$P$2,$Q$1,$E76:$P76)</f>
        <v>27505915.798631739</v>
      </c>
      <c r="AB76" s="752">
        <f>SUMIF($D$2:$P$2,($Q$1-1),$D76:$P76)</f>
        <v>26259833.65203638</v>
      </c>
      <c r="AC76" s="752">
        <f>SUM(AC23:AC75)</f>
        <v>30060607.076101974</v>
      </c>
      <c r="AD76" s="753"/>
      <c r="AF76" s="755">
        <v>20778092.804123886</v>
      </c>
      <c r="AG76" s="745">
        <v>20821018.737125352</v>
      </c>
      <c r="AH76" s="756">
        <v>20908362.049117781</v>
      </c>
      <c r="AI76" s="757">
        <v>21624275.982379448</v>
      </c>
      <c r="AJ76" s="745">
        <v>21397272.948200028</v>
      </c>
      <c r="AK76" s="745">
        <v>23212270.405875176</v>
      </c>
      <c r="AL76" s="745">
        <v>23340202.161339488</v>
      </c>
      <c r="AM76" s="745">
        <v>23886173.505573172</v>
      </c>
      <c r="AN76" s="745">
        <v>24557451.999831483</v>
      </c>
      <c r="AO76" s="745">
        <v>25749483.368680473</v>
      </c>
      <c r="AP76" s="745">
        <v>26585056.415059131</v>
      </c>
      <c r="AQ76" s="757">
        <v>26380315.929214504</v>
      </c>
      <c r="AR76" s="758">
        <f>SUMPRODUCT(($AF$2:$AQ$2&gt;=1)*($AF$2:$AQ$2&lt;=$Q$1),($AF76:$AQ76))</f>
        <v>62507473.590367019</v>
      </c>
      <c r="AS76" s="758">
        <f>SUM(AS23:AS75)</f>
        <v>20908362.049117781</v>
      </c>
      <c r="AT76" s="758">
        <f>SUM(AT23:AT75)</f>
        <v>21624275.982379448</v>
      </c>
      <c r="AU76" s="758">
        <f>SUM(AU23:AU75)</f>
        <v>279239976.30651999</v>
      </c>
      <c r="AW76" s="744">
        <v>18795516.380000006</v>
      </c>
      <c r="AX76" s="745">
        <v>20778092.804123886</v>
      </c>
      <c r="AY76" s="756">
        <v>20821018.737125352</v>
      </c>
      <c r="AZ76" s="757">
        <v>20908362.049117781</v>
      </c>
      <c r="BA76" s="757">
        <v>21624275.982379448</v>
      </c>
      <c r="BB76" s="757">
        <v>21397272.948200028</v>
      </c>
      <c r="BC76" s="757">
        <v>23212270.405875176</v>
      </c>
      <c r="BD76" s="745">
        <v>23340202.161339488</v>
      </c>
      <c r="BE76" s="745">
        <v>23891222.692525666</v>
      </c>
      <c r="BF76" s="745">
        <v>24436395.749450136</v>
      </c>
      <c r="BG76" s="745">
        <v>25502673.96115591</v>
      </c>
      <c r="BH76" s="745">
        <v>26512551.871532906</v>
      </c>
      <c r="BI76" s="760">
        <v>26570671.369214501</v>
      </c>
      <c r="BK76" s="744">
        <v>1929869.2899999996</v>
      </c>
      <c r="BL76" s="756">
        <v>1313744.19</v>
      </c>
      <c r="BM76" s="745">
        <v>1199654.1700000004</v>
      </c>
      <c r="BN76" s="745">
        <v>1313302.69</v>
      </c>
      <c r="BO76" s="745">
        <v>986759.48</v>
      </c>
      <c r="BP76" s="745">
        <v>1047956.5800000001</v>
      </c>
      <c r="BQ76" s="745">
        <v>1252890.3300000005</v>
      </c>
      <c r="BR76" s="745">
        <v>2624027.6014731433</v>
      </c>
      <c r="BS76" s="745">
        <v>0</v>
      </c>
      <c r="BT76" s="745">
        <v>0</v>
      </c>
      <c r="BU76" s="745">
        <v>0</v>
      </c>
      <c r="BV76" s="745">
        <v>0</v>
      </c>
      <c r="BW76" s="760">
        <v>0</v>
      </c>
      <c r="BZ76" s="763"/>
    </row>
    <row r="77" spans="1:78" ht="15.75">
      <c r="A77" s="617"/>
      <c r="B77" s="792"/>
      <c r="C77" s="793"/>
      <c r="D77" s="690"/>
      <c r="E77" s="694"/>
      <c r="F77" s="708"/>
      <c r="G77" s="708"/>
      <c r="H77" s="708"/>
      <c r="I77" s="708"/>
      <c r="J77" s="708"/>
      <c r="K77" s="687"/>
      <c r="L77" s="687"/>
      <c r="M77" s="687"/>
      <c r="N77" s="687"/>
      <c r="O77" s="687"/>
      <c r="P77" s="687"/>
      <c r="Q77" s="696"/>
      <c r="R77" s="697"/>
      <c r="S77" s="699"/>
      <c r="T77" s="699"/>
      <c r="U77" s="699"/>
      <c r="V77" s="699"/>
      <c r="W77" s="698"/>
      <c r="X77" s="699"/>
      <c r="Y77" s="700"/>
      <c r="Z77" s="682"/>
      <c r="AA77" s="701"/>
      <c r="AB77" s="702"/>
      <c r="AC77" s="702"/>
      <c r="AD77" s="610"/>
      <c r="AF77" s="685"/>
      <c r="AG77" s="695"/>
      <c r="AH77" s="618"/>
      <c r="AI77" s="686"/>
      <c r="AJ77" s="691"/>
      <c r="AK77" s="687"/>
      <c r="AL77" s="691"/>
      <c r="AM77" s="687"/>
      <c r="AN77" s="687"/>
      <c r="AO77" s="687"/>
      <c r="AP77" s="687"/>
      <c r="AQ77" s="688"/>
      <c r="AR77" s="689"/>
      <c r="AS77" s="689"/>
      <c r="AT77" s="689"/>
      <c r="AU77" s="689"/>
      <c r="AW77" s="690"/>
      <c r="AX77" s="695"/>
      <c r="AY77" s="694"/>
      <c r="AZ77" s="708"/>
      <c r="BA77" s="708"/>
      <c r="BB77" s="708"/>
      <c r="BC77" s="708"/>
      <c r="BD77" s="687"/>
      <c r="BE77" s="691"/>
      <c r="BF77" s="691"/>
      <c r="BG77" s="691"/>
      <c r="BH77" s="691"/>
      <c r="BI77" s="704"/>
      <c r="BK77" s="690"/>
      <c r="BL77" s="694"/>
      <c r="BM77" s="695"/>
      <c r="BN77" s="695"/>
      <c r="BO77" s="695"/>
      <c r="BP77" s="695"/>
      <c r="BQ77" s="695"/>
      <c r="BR77" s="687"/>
      <c r="BS77" s="687"/>
      <c r="BT77" s="687"/>
      <c r="BU77" s="687"/>
      <c r="BV77" s="687"/>
      <c r="BW77" s="740"/>
      <c r="BZ77" s="763"/>
    </row>
    <row r="78" spans="1:78" ht="15.75">
      <c r="A78" s="617"/>
      <c r="B78" s="792"/>
      <c r="C78" s="793"/>
      <c r="D78" s="690"/>
      <c r="E78" s="694"/>
      <c r="F78" s="708"/>
      <c r="G78" s="708"/>
      <c r="H78" s="708"/>
      <c r="I78" s="708"/>
      <c r="J78" s="708"/>
      <c r="K78" s="687"/>
      <c r="L78" s="687"/>
      <c r="M78" s="687"/>
      <c r="N78" s="687"/>
      <c r="O78" s="687"/>
      <c r="P78" s="687"/>
      <c r="Q78" s="696"/>
      <c r="R78" s="697"/>
      <c r="S78" s="699"/>
      <c r="T78" s="699"/>
      <c r="U78" s="699"/>
      <c r="V78" s="699"/>
      <c r="W78" s="698"/>
      <c r="X78" s="699"/>
      <c r="Y78" s="700"/>
      <c r="Z78" s="682"/>
      <c r="AA78" s="701"/>
      <c r="AB78" s="702"/>
      <c r="AC78" s="702"/>
      <c r="AD78" s="610"/>
      <c r="AF78" s="685"/>
      <c r="AG78" s="695"/>
      <c r="AH78" s="618"/>
      <c r="AI78" s="686"/>
      <c r="AJ78" s="691"/>
      <c r="AK78" s="687"/>
      <c r="AL78" s="691"/>
      <c r="AM78" s="687"/>
      <c r="AN78" s="687"/>
      <c r="AO78" s="687"/>
      <c r="AP78" s="687"/>
      <c r="AQ78" s="688"/>
      <c r="AR78" s="689"/>
      <c r="AS78" s="689"/>
      <c r="AT78" s="689"/>
      <c r="AU78" s="689"/>
      <c r="AW78" s="690"/>
      <c r="AX78" s="695"/>
      <c r="AY78" s="694"/>
      <c r="AZ78" s="708"/>
      <c r="BA78" s="708"/>
      <c r="BB78" s="708"/>
      <c r="BC78" s="708"/>
      <c r="BD78" s="687"/>
      <c r="BE78" s="691"/>
      <c r="BF78" s="691"/>
      <c r="BG78" s="691"/>
      <c r="BH78" s="691"/>
      <c r="BI78" s="704"/>
      <c r="BK78" s="690"/>
      <c r="BL78" s="694"/>
      <c r="BM78" s="708"/>
      <c r="BN78" s="708"/>
      <c r="BO78" s="708"/>
      <c r="BP78" s="708"/>
      <c r="BQ78" s="708"/>
      <c r="BR78" s="687"/>
      <c r="BS78" s="687"/>
      <c r="BT78" s="687"/>
      <c r="BU78" s="687"/>
      <c r="BV78" s="687"/>
      <c r="BW78" s="740"/>
      <c r="BZ78" s="763"/>
    </row>
    <row r="79" spans="1:78" ht="15" customHeight="1">
      <c r="A79" s="617"/>
      <c r="B79" s="792"/>
      <c r="C79" s="793"/>
      <c r="D79" s="690"/>
      <c r="E79" s="694"/>
      <c r="F79" s="708"/>
      <c r="G79" s="708"/>
      <c r="H79" s="708"/>
      <c r="I79" s="708"/>
      <c r="J79" s="708"/>
      <c r="K79" s="687"/>
      <c r="L79" s="687"/>
      <c r="M79" s="687"/>
      <c r="N79" s="687"/>
      <c r="O79" s="687"/>
      <c r="P79" s="687"/>
      <c r="Q79" s="696"/>
      <c r="R79" s="697"/>
      <c r="S79" s="699"/>
      <c r="T79" s="699"/>
      <c r="U79" s="699"/>
      <c r="V79" s="699"/>
      <c r="W79" s="698"/>
      <c r="X79" s="699"/>
      <c r="Y79" s="700"/>
      <c r="Z79" s="682"/>
      <c r="AA79" s="701"/>
      <c r="AB79" s="702"/>
      <c r="AC79" s="702"/>
      <c r="AD79" s="610"/>
      <c r="AF79" s="685"/>
      <c r="AG79" s="695"/>
      <c r="AH79" s="618"/>
      <c r="AI79" s="686"/>
      <c r="AJ79" s="691"/>
      <c r="AK79" s="687"/>
      <c r="AL79" s="687"/>
      <c r="AM79" s="687"/>
      <c r="AN79" s="687"/>
      <c r="AO79" s="687"/>
      <c r="AP79" s="687"/>
      <c r="AQ79" s="688"/>
      <c r="AR79" s="689"/>
      <c r="AS79" s="689"/>
      <c r="AT79" s="689"/>
      <c r="AU79" s="689"/>
      <c r="AW79" s="690"/>
      <c r="AX79" s="695"/>
      <c r="AY79" s="694"/>
      <c r="AZ79" s="708"/>
      <c r="BA79" s="708"/>
      <c r="BB79" s="708"/>
      <c r="BC79" s="708"/>
      <c r="BD79" s="687"/>
      <c r="BE79" s="691"/>
      <c r="BF79" s="691"/>
      <c r="BG79" s="691"/>
      <c r="BH79" s="691"/>
      <c r="BI79" s="704"/>
      <c r="BK79" s="690"/>
      <c r="BL79" s="694"/>
      <c r="BM79" s="708"/>
      <c r="BN79" s="708"/>
      <c r="BO79" s="708"/>
      <c r="BP79" s="708"/>
      <c r="BQ79" s="708"/>
      <c r="BR79" s="687"/>
      <c r="BS79" s="687"/>
      <c r="BT79" s="687"/>
      <c r="BU79" s="687"/>
      <c r="BV79" s="687"/>
      <c r="BW79" s="740"/>
      <c r="BZ79" s="763"/>
    </row>
    <row r="80" spans="1:78" ht="15" customHeight="1">
      <c r="A80" s="617"/>
      <c r="B80" s="792"/>
      <c r="C80" s="793"/>
      <c r="D80" s="690"/>
      <c r="E80" s="694"/>
      <c r="F80" s="708"/>
      <c r="G80" s="695"/>
      <c r="H80" s="695"/>
      <c r="I80" s="695"/>
      <c r="J80" s="695"/>
      <c r="K80" s="687"/>
      <c r="L80" s="687"/>
      <c r="M80" s="687"/>
      <c r="N80" s="687"/>
      <c r="O80" s="687"/>
      <c r="P80" s="687"/>
      <c r="Q80" s="696"/>
      <c r="R80" s="697"/>
      <c r="S80" s="699"/>
      <c r="T80" s="699"/>
      <c r="U80" s="699"/>
      <c r="V80" s="699"/>
      <c r="W80" s="698"/>
      <c r="X80" s="699"/>
      <c r="Y80" s="700"/>
      <c r="Z80" s="682"/>
      <c r="AA80" s="701"/>
      <c r="AB80" s="702"/>
      <c r="AC80" s="702"/>
      <c r="AD80" s="610"/>
      <c r="AF80" s="685"/>
      <c r="AG80" s="695"/>
      <c r="AH80" s="618"/>
      <c r="AI80" s="686"/>
      <c r="AJ80" s="691"/>
      <c r="AK80" s="687"/>
      <c r="AL80" s="687"/>
      <c r="AM80" s="687"/>
      <c r="AN80" s="687"/>
      <c r="AO80" s="687"/>
      <c r="AP80" s="687"/>
      <c r="AQ80" s="688"/>
      <c r="AR80" s="689"/>
      <c r="AS80" s="689"/>
      <c r="AT80" s="689"/>
      <c r="AU80" s="689"/>
      <c r="AW80" s="690"/>
      <c r="AX80" s="695"/>
      <c r="AY80" s="694"/>
      <c r="AZ80" s="708"/>
      <c r="BA80" s="708"/>
      <c r="BB80" s="708"/>
      <c r="BC80" s="708"/>
      <c r="BD80" s="687"/>
      <c r="BE80" s="691"/>
      <c r="BF80" s="691"/>
      <c r="BG80" s="691"/>
      <c r="BH80" s="691"/>
      <c r="BI80" s="704"/>
      <c r="BK80" s="690"/>
      <c r="BL80" s="694"/>
      <c r="BM80" s="708"/>
      <c r="BN80" s="708"/>
      <c r="BO80" s="708"/>
      <c r="BP80" s="708"/>
      <c r="BQ80" s="708"/>
      <c r="BR80" s="687"/>
      <c r="BS80" s="687"/>
      <c r="BT80" s="687"/>
      <c r="BU80" s="687"/>
      <c r="BV80" s="687"/>
      <c r="BW80" s="740"/>
      <c r="BZ80" s="763"/>
    </row>
    <row r="81" spans="1:78" ht="15" customHeight="1">
      <c r="A81" s="794" t="s">
        <v>223</v>
      </c>
      <c r="B81" s="792"/>
      <c r="C81" s="793"/>
      <c r="D81" s="690"/>
      <c r="E81" s="601"/>
      <c r="F81" s="795"/>
      <c r="G81" s="796"/>
      <c r="H81" s="796"/>
      <c r="I81" s="796"/>
      <c r="J81" s="796"/>
      <c r="K81" s="687"/>
      <c r="L81" s="687"/>
      <c r="M81" s="687"/>
      <c r="N81" s="687"/>
      <c r="O81" s="687"/>
      <c r="P81" s="687"/>
      <c r="Q81" s="696"/>
      <c r="R81" s="697"/>
      <c r="S81" s="699"/>
      <c r="T81" s="699"/>
      <c r="U81" s="699"/>
      <c r="V81" s="699"/>
      <c r="W81" s="698"/>
      <c r="X81" s="699"/>
      <c r="Y81" s="700"/>
      <c r="Z81" s="682"/>
      <c r="AA81" s="701"/>
      <c r="AB81" s="702"/>
      <c r="AC81" s="702"/>
      <c r="AD81" s="610"/>
      <c r="AF81" s="685"/>
      <c r="AG81" s="695"/>
      <c r="AH81" s="618"/>
      <c r="AI81" s="686"/>
      <c r="AJ81" s="691"/>
      <c r="AK81" s="687"/>
      <c r="AL81" s="687"/>
      <c r="AM81" s="687"/>
      <c r="AN81" s="687"/>
      <c r="AO81" s="687"/>
      <c r="AP81" s="687"/>
      <c r="AQ81" s="688"/>
      <c r="AR81" s="689"/>
      <c r="AS81" s="689"/>
      <c r="AT81" s="689"/>
      <c r="AU81" s="689"/>
      <c r="AW81" s="690"/>
      <c r="AX81" s="695"/>
      <c r="AY81" s="712"/>
      <c r="AZ81" s="695"/>
      <c r="BA81" s="695"/>
      <c r="BB81" s="695"/>
      <c r="BC81" s="695"/>
      <c r="BD81" s="687"/>
      <c r="BE81" s="691"/>
      <c r="BF81" s="691"/>
      <c r="BG81" s="691"/>
      <c r="BH81" s="691"/>
      <c r="BI81" s="704"/>
      <c r="BK81" s="690"/>
      <c r="BL81" s="694"/>
      <c r="BM81" s="708"/>
      <c r="BN81" s="708"/>
      <c r="BO81" s="708"/>
      <c r="BP81" s="708"/>
      <c r="BQ81" s="708"/>
      <c r="BR81" s="687"/>
      <c r="BS81" s="687"/>
      <c r="BT81" s="687"/>
      <c r="BU81" s="687"/>
      <c r="BV81" s="687"/>
      <c r="BW81" s="740"/>
      <c r="BZ81" s="763"/>
    </row>
    <row r="82" spans="1:78" ht="15" customHeight="1">
      <c r="A82" s="794" t="s">
        <v>143</v>
      </c>
      <c r="B82" s="792"/>
      <c r="C82" s="793"/>
      <c r="D82" s="690">
        <v>20736203.147936672</v>
      </c>
      <c r="E82" s="797">
        <f t="shared" ref="E82:Q85" si="6">SUMIF($BZ$21:$BZ$74,$A82,E$22:E$75)</f>
        <v>2610598.2567508081</v>
      </c>
      <c r="F82" s="797">
        <f t="shared" si="6"/>
        <v>1454506.8221953893</v>
      </c>
      <c r="G82" s="797">
        <f t="shared" si="6"/>
        <v>2044657.2235003868</v>
      </c>
      <c r="H82" s="797">
        <f t="shared" si="6"/>
        <v>0</v>
      </c>
      <c r="I82" s="797">
        <f t="shared" si="6"/>
        <v>0</v>
      </c>
      <c r="J82" s="797">
        <f t="shared" si="6"/>
        <v>0</v>
      </c>
      <c r="K82" s="797">
        <f t="shared" si="6"/>
        <v>0</v>
      </c>
      <c r="L82" s="797">
        <f t="shared" si="6"/>
        <v>0</v>
      </c>
      <c r="M82" s="797">
        <f t="shared" si="6"/>
        <v>0</v>
      </c>
      <c r="N82" s="797">
        <f t="shared" si="6"/>
        <v>0</v>
      </c>
      <c r="O82" s="797">
        <f t="shared" si="6"/>
        <v>0</v>
      </c>
      <c r="P82" s="797">
        <f t="shared" si="6"/>
        <v>0</v>
      </c>
      <c r="Q82" s="798">
        <f t="shared" si="6"/>
        <v>6109762.3024465833</v>
      </c>
      <c r="R82" s="710">
        <f>SUM(AR82)</f>
        <v>49874478.553585008</v>
      </c>
      <c r="S82" s="699">
        <f>IF(ISERROR(((SUMIF($D$2:$P$2,$Q$1,D82:P82)/SUMIF($D$2:$P$2,$Q$1-1,D82:P82))*100)),0,(SUMIF($D$2:$P$2,$Q$1,D82:P82)/SUMIF($D$2:$P$2,$Q$1-1,D82:P82))*100)</f>
        <v>140.57391772245126</v>
      </c>
      <c r="T82" s="699">
        <f>IF(ISERROR(((SUMIF($E$2:$P$2,$Q$1,E82:P82)/SUMIF($AF$2:$AQ$2,$Q$1,AF82:AQ82)))*100),0,(SUMIF($E$2:$P$2,$Q$1,E82:P82)/SUMIF($AF$2:$AQ$2,$Q$1,AF82:AQ82)))*100</f>
        <v>12.117382697161426</v>
      </c>
      <c r="U82" s="698">
        <f>IF(ISERROR(Q82/R82*100),0,Q82/R82*100)</f>
        <v>12.250278057307948</v>
      </c>
      <c r="V82" s="797">
        <f>SUMIF($BZ$21:$BZ$74,$A82,V$21:V$74)</f>
        <v>23081872.760622129</v>
      </c>
      <c r="W82" s="698">
        <f>IF(ISERROR(((SUMIF($E$2:$P$2,$Q$1,E82:P82)/($V82)*100))),0,((SUMIF($E$2:$P$2,$Q$1,E82:P82)/($V82)*100)))</f>
        <v>8.8582813219063805</v>
      </c>
      <c r="X82" s="797">
        <f>SUMIF($BZ$21:$BZ$74,$A82,X$21:X$74)</f>
        <v>67776880.424088314</v>
      </c>
      <c r="Y82" s="700">
        <f>IF(ISERROR(Q82/X82*100),0,Q82/X82*100)</f>
        <v>9.014522746129721</v>
      </c>
      <c r="Z82" s="682"/>
      <c r="AA82" s="701">
        <f>SUMIF($E$2:$P$2,$Q$1,$E82:$P82)</f>
        <v>2044657.2235003868</v>
      </c>
      <c r="AB82" s="702">
        <f>SUMIF($D$2:$P$2,($Q$1-1),$D82:$P82)</f>
        <v>1454506.8221953893</v>
      </c>
      <c r="AC82" s="702">
        <f>SUMIF($BZ$21:$BZ$74,$A82,AC$21:AC$74)</f>
        <v>23820584.774013449</v>
      </c>
      <c r="AD82" s="610"/>
      <c r="AF82" s="685">
        <v>16504934.280671263</v>
      </c>
      <c r="AG82" s="708">
        <v>16495791.29670907</v>
      </c>
      <c r="AH82" s="695">
        <v>16873752.976204678</v>
      </c>
      <c r="AI82" s="695">
        <v>17385524.480054174</v>
      </c>
      <c r="AJ82" s="695">
        <v>17948375.152839772</v>
      </c>
      <c r="AK82" s="695">
        <v>18584554.003303144</v>
      </c>
      <c r="AL82" s="695">
        <v>18791761.013301272</v>
      </c>
      <c r="AM82" s="695">
        <v>19194262.432824083</v>
      </c>
      <c r="AN82" s="695">
        <v>19725832.067353308</v>
      </c>
      <c r="AO82" s="695">
        <v>20950211.877524562</v>
      </c>
      <c r="AP82" s="695">
        <v>20865170.361074507</v>
      </c>
      <c r="AQ82" s="695">
        <v>20736203.147936672</v>
      </c>
      <c r="AR82" s="689">
        <f>SUMPRODUCT(($AF$2:$AQ$2&gt;=1)*($AF$2:$AQ$2&lt;=$Q$1),($AF82:$AQ82))</f>
        <v>49874478.553585008</v>
      </c>
      <c r="AS82" s="689">
        <f t="shared" ref="AS82:AU85" si="7">SUMIF($BZ$21:$BZ$74,$A82,AS$21:AS$74)</f>
        <v>16873752.976204678</v>
      </c>
      <c r="AT82" s="689">
        <f t="shared" si="7"/>
        <v>17385524.480054174</v>
      </c>
      <c r="AU82" s="689">
        <f t="shared" si="7"/>
        <v>224056373.08979651</v>
      </c>
      <c r="AW82" s="799">
        <v>15271001.520000003</v>
      </c>
      <c r="AX82" s="705">
        <v>16504934.280671263</v>
      </c>
      <c r="AY82" s="800">
        <v>16495791.29670907</v>
      </c>
      <c r="AZ82" s="797">
        <v>16873752.976204678</v>
      </c>
      <c r="BA82" s="797">
        <v>17385524.480054174</v>
      </c>
      <c r="BB82" s="797">
        <v>17948375.152839772</v>
      </c>
      <c r="BC82" s="797">
        <v>18584554.003303144</v>
      </c>
      <c r="BD82" s="797">
        <v>18791761.013301272</v>
      </c>
      <c r="BE82" s="797">
        <v>19199311.619776577</v>
      </c>
      <c r="BF82" s="797">
        <v>19844909.549450137</v>
      </c>
      <c r="BG82" s="797">
        <v>20703402.469999999</v>
      </c>
      <c r="BH82" s="797">
        <v>20609739.056025531</v>
      </c>
      <c r="BI82" s="801">
        <v>20736203.147936672</v>
      </c>
      <c r="BK82" s="799">
        <v>1118738.8099999996</v>
      </c>
      <c r="BL82" s="797">
        <v>0</v>
      </c>
      <c r="BM82" s="797">
        <v>0</v>
      </c>
      <c r="BN82" s="797">
        <v>0</v>
      </c>
      <c r="BO82" s="797">
        <v>0</v>
      </c>
      <c r="BP82" s="797">
        <v>0</v>
      </c>
      <c r="BQ82" s="797">
        <v>0</v>
      </c>
      <c r="BR82" s="797">
        <v>1314349.4914731421</v>
      </c>
      <c r="BS82" s="797">
        <v>0</v>
      </c>
      <c r="BT82" s="797">
        <v>0</v>
      </c>
      <c r="BU82" s="797">
        <v>0</v>
      </c>
      <c r="BV82" s="797">
        <v>0</v>
      </c>
      <c r="BW82" s="801">
        <v>0</v>
      </c>
      <c r="BZ82" s="763"/>
    </row>
    <row r="83" spans="1:78" ht="15" customHeight="1">
      <c r="A83" s="794" t="s">
        <v>179</v>
      </c>
      <c r="B83" s="792"/>
      <c r="C83" s="793"/>
      <c r="D83" s="690">
        <v>637091.34000000032</v>
      </c>
      <c r="E83" s="797">
        <f t="shared" si="6"/>
        <v>22484995.392037399</v>
      </c>
      <c r="F83" s="797">
        <f t="shared" si="6"/>
        <v>22145134.257962473</v>
      </c>
      <c r="G83" s="797">
        <f t="shared" si="6"/>
        <v>22946614.43648747</v>
      </c>
      <c r="H83" s="797">
        <f t="shared" si="6"/>
        <v>0</v>
      </c>
      <c r="I83" s="797">
        <f t="shared" si="6"/>
        <v>0</v>
      </c>
      <c r="J83" s="797">
        <f t="shared" si="6"/>
        <v>0</v>
      </c>
      <c r="K83" s="797">
        <f t="shared" si="6"/>
        <v>0</v>
      </c>
      <c r="L83" s="797">
        <f t="shared" si="6"/>
        <v>0</v>
      </c>
      <c r="M83" s="797">
        <f t="shared" si="6"/>
        <v>0</v>
      </c>
      <c r="N83" s="797">
        <f t="shared" si="6"/>
        <v>0</v>
      </c>
      <c r="O83" s="797">
        <f t="shared" si="6"/>
        <v>0</v>
      </c>
      <c r="P83" s="797">
        <f t="shared" si="6"/>
        <v>0</v>
      </c>
      <c r="Q83" s="798">
        <f t="shared" si="6"/>
        <v>67576744.086487338</v>
      </c>
      <c r="R83" s="710">
        <f>SUM(AR83)</f>
        <v>6580595.7000000002</v>
      </c>
      <c r="S83" s="699">
        <f>IF(ISERROR(((SUMIF($D$2:$P$2,$Q$1,D83:P83)/SUMIF($D$2:$P$2,$Q$1-1,D83:P83))*100)),0,(SUMIF($D$2:$P$2,$Q$1,D83:P83)/SUMIF($D$2:$P$2,$Q$1-1,D83:P83))*100)</f>
        <v>103.61921571207824</v>
      </c>
      <c r="T83" s="699">
        <f>IF(ISERROR(((SUMIF($E$2:$P$2,$Q$1,E83:P83)/SUMIF($AF$2:$AQ$2,$Q$1,AF83:AQ83)))*100),0,(SUMIF($E$2:$P$2,$Q$1,E83:P83)/SUMIF($AF$2:$AQ$2,$Q$1,AF83:AQ83)))*100</f>
        <v>1044.8445336317675</v>
      </c>
      <c r="U83" s="698">
        <f>IF(ISERROR(Q83/R83*100),0,Q83/R83*100)</f>
        <v>1026.9092217059824</v>
      </c>
      <c r="V83" s="797">
        <f>SUMIF($BZ$21:$BZ$74,$A83,V$21:V$74)</f>
        <v>3091222.2970590112</v>
      </c>
      <c r="W83" s="698">
        <f>IF(ISERROR(((SUMIF($E$2:$P$2,$Q$1,E83:P83)/($V83)*100))),0,((SUMIF($E$2:$P$2,$Q$1,E83:P83)/($V83)*100)))</f>
        <v>742.31524721851542</v>
      </c>
      <c r="X83" s="797">
        <f>SUMIF($BZ$21:$BZ$74,$A83,X$21:X$74)</f>
        <v>8934662.4694173262</v>
      </c>
      <c r="Y83" s="700">
        <f>IF(ISERROR(Q83/X83*100),0,Q83/X83*100)</f>
        <v>756.34355878352903</v>
      </c>
      <c r="Z83" s="682"/>
      <c r="AA83" s="701">
        <f>SUMIF($E$2:$P$2,$Q$1,$E83:$P83)</f>
        <v>22946614.43648747</v>
      </c>
      <c r="AB83" s="702">
        <f>SUMIF($D$2:$P$2,($Q$1-1),$D83:$P83)</f>
        <v>22145134.257962473</v>
      </c>
      <c r="AC83" s="702">
        <f>SUMIF($BZ$21:$BZ$74,$A83,AC$21:AC$74)</f>
        <v>2972059.0191452699</v>
      </c>
      <c r="AD83" s="610"/>
      <c r="AF83" s="685">
        <v>2122125.2000000002</v>
      </c>
      <c r="AG83" s="708">
        <v>2262295.5</v>
      </c>
      <c r="AH83" s="695">
        <v>2196175</v>
      </c>
      <c r="AI83" s="695">
        <v>2333125.3199999998</v>
      </c>
      <c r="AJ83" s="695">
        <v>1696542.0199999998</v>
      </c>
      <c r="AK83" s="695">
        <v>2472373.0199999996</v>
      </c>
      <c r="AL83" s="695">
        <v>2372833.02</v>
      </c>
      <c r="AM83" s="695">
        <v>2472757.4000000004</v>
      </c>
      <c r="AN83" s="695">
        <v>2742609.0600000005</v>
      </c>
      <c r="AO83" s="695">
        <v>2497537.6799999997</v>
      </c>
      <c r="AP83" s="695">
        <v>3336676.8000000003</v>
      </c>
      <c r="AQ83" s="695">
        <v>637091.34000000032</v>
      </c>
      <c r="AR83" s="689">
        <f>SUMPRODUCT(($AF$2:$AQ$2&gt;=1)*($AF$2:$AQ$2&lt;=$Q$1),($AF83:$AQ83))</f>
        <v>6580595.7000000002</v>
      </c>
      <c r="AS83" s="689">
        <f t="shared" si="7"/>
        <v>2196175</v>
      </c>
      <c r="AT83" s="689">
        <f t="shared" si="7"/>
        <v>2333125.3199999998</v>
      </c>
      <c r="AU83" s="689">
        <f t="shared" si="7"/>
        <v>27142141.360000003</v>
      </c>
      <c r="AW83" s="799">
        <v>1958256.4000000001</v>
      </c>
      <c r="AX83" s="705">
        <v>2122125.2000000002</v>
      </c>
      <c r="AY83" s="800">
        <v>2262295.5</v>
      </c>
      <c r="AZ83" s="797">
        <v>2196175</v>
      </c>
      <c r="BA83" s="797">
        <v>2333125.3199999998</v>
      </c>
      <c r="BB83" s="797">
        <v>1696542.0199999998</v>
      </c>
      <c r="BC83" s="797">
        <v>2472373.0199999996</v>
      </c>
      <c r="BD83" s="797">
        <v>2372833.02</v>
      </c>
      <c r="BE83" s="797">
        <v>2472757.4000000004</v>
      </c>
      <c r="BF83" s="797">
        <v>2502632.0600000005</v>
      </c>
      <c r="BG83" s="797">
        <v>2497537.6799999997</v>
      </c>
      <c r="BH83" s="797">
        <v>3336676.8000000003</v>
      </c>
      <c r="BI83" s="801">
        <v>617457.08000000031</v>
      </c>
      <c r="BK83" s="799">
        <v>0</v>
      </c>
      <c r="BL83" s="797">
        <v>0</v>
      </c>
      <c r="BM83" s="797">
        <v>0</v>
      </c>
      <c r="BN83" s="797">
        <v>0</v>
      </c>
      <c r="BO83" s="797">
        <v>0</v>
      </c>
      <c r="BP83" s="797">
        <v>0</v>
      </c>
      <c r="BQ83" s="797">
        <v>0</v>
      </c>
      <c r="BR83" s="797">
        <v>0</v>
      </c>
      <c r="BS83" s="797">
        <v>0</v>
      </c>
      <c r="BT83" s="797">
        <v>0</v>
      </c>
      <c r="BU83" s="797">
        <v>0</v>
      </c>
      <c r="BV83" s="797">
        <v>0</v>
      </c>
      <c r="BW83" s="801">
        <v>0</v>
      </c>
      <c r="BZ83" s="763"/>
    </row>
    <row r="84" spans="1:78" ht="15" customHeight="1">
      <c r="A84" s="794" t="s">
        <v>39</v>
      </c>
      <c r="B84" s="792"/>
      <c r="C84" s="793"/>
      <c r="D84" s="690">
        <v>4137936.9812778258</v>
      </c>
      <c r="E84" s="797">
        <f t="shared" si="6"/>
        <v>620123.43162436422</v>
      </c>
      <c r="F84" s="797">
        <f t="shared" si="6"/>
        <v>616561.57187851786</v>
      </c>
      <c r="G84" s="797">
        <f t="shared" si="6"/>
        <v>361823.11864388513</v>
      </c>
      <c r="H84" s="797">
        <f t="shared" si="6"/>
        <v>0</v>
      </c>
      <c r="I84" s="797">
        <f t="shared" si="6"/>
        <v>0</v>
      </c>
      <c r="J84" s="797">
        <f t="shared" si="6"/>
        <v>0</v>
      </c>
      <c r="K84" s="797">
        <f t="shared" si="6"/>
        <v>0</v>
      </c>
      <c r="L84" s="797">
        <f t="shared" si="6"/>
        <v>0</v>
      </c>
      <c r="M84" s="797">
        <f t="shared" si="6"/>
        <v>0</v>
      </c>
      <c r="N84" s="797">
        <f t="shared" si="6"/>
        <v>0</v>
      </c>
      <c r="O84" s="797">
        <f t="shared" si="6"/>
        <v>0</v>
      </c>
      <c r="P84" s="797">
        <f t="shared" si="6"/>
        <v>0</v>
      </c>
      <c r="Q84" s="798">
        <f t="shared" si="6"/>
        <v>1598508.1221467671</v>
      </c>
      <c r="R84" s="710">
        <f>SUM(AR84)</f>
        <v>3879596.5702202343</v>
      </c>
      <c r="S84" s="699">
        <f>IF(ISERROR(((SUMIF($D$2:$P$2,$Q$1,D84:P84)/SUMIF($D$2:$P$2,$Q$1-1,D84:P84))*100)),0,(SUMIF($D$2:$P$2,$Q$1,D84:P84)/SUMIF($D$2:$P$2,$Q$1-1,D84:P84))*100)</f>
        <v>58.68402040391446</v>
      </c>
      <c r="T84" s="699">
        <f>IF(ISERROR(((SUMIF($E$2:$P$2,$Q$1,E84:P84)/SUMIF($AF$2:$AQ$2,$Q$1,AF84:AQ84)))*100),0,(SUMIF($E$2:$P$2,$Q$1,E84:P84)/SUMIF($AF$2:$AQ$2,$Q$1,AF84:AQ84)))*100</f>
        <v>32.632330034925644</v>
      </c>
      <c r="U84" s="698">
        <f>IF(ISERROR(Q84/R84*100),0,Q84/R84*100)</f>
        <v>41.20294709034718</v>
      </c>
      <c r="V84" s="797">
        <f>SUMIF($BZ$21:$BZ$74,$A84,V$21:V$74)</f>
        <v>2438959.4580929377</v>
      </c>
      <c r="W84" s="698">
        <f>IF(ISERROR(((SUMIF($E$2:$P$2,$Q$1,E84:P84)/($V84)*100))),0,((SUMIF($E$2:$P$2,$Q$1,E84:P84)/($V84)*100)))</f>
        <v>14.835142808269577</v>
      </c>
      <c r="X84" s="797">
        <f>SUMIF($BZ$21:$BZ$74,$A84,X$21:X$74)</f>
        <v>7230459.9010804389</v>
      </c>
      <c r="Y84" s="700">
        <f>IF(ISERROR(Q84/X84*100),0,Q84/X84*100)</f>
        <v>22.107972992256052</v>
      </c>
      <c r="Z84" s="682"/>
      <c r="AA84" s="701">
        <f>SUMIF($E$2:$P$2,$Q$1,$E84:$P84)</f>
        <v>361823.11864388513</v>
      </c>
      <c r="AB84" s="702">
        <f>SUMIF($D$2:$P$2,($Q$1-1),$D84:$P84)</f>
        <v>616561.57187851786</v>
      </c>
      <c r="AC84" s="702">
        <f>SUMIF($BZ$21:$BZ$74,$A84,AC$21:AC$74)</f>
        <v>2468226.9715900533</v>
      </c>
      <c r="AD84" s="610"/>
      <c r="AF84" s="685">
        <v>1429696.6854775771</v>
      </c>
      <c r="AG84" s="708">
        <v>1341112.6229791422</v>
      </c>
      <c r="AH84" s="695">
        <v>1108787.261763515</v>
      </c>
      <c r="AI84" s="695">
        <v>1114994.70568107</v>
      </c>
      <c r="AJ84" s="695">
        <v>1021226.750680432</v>
      </c>
      <c r="AK84" s="695">
        <v>1437412.362572032</v>
      </c>
      <c r="AL84" s="695">
        <v>1393191.7980382186</v>
      </c>
      <c r="AM84" s="695">
        <v>1406748.8127490876</v>
      </c>
      <c r="AN84" s="695">
        <v>1361711.3524781764</v>
      </c>
      <c r="AO84" s="695">
        <v>1500597.5611559125</v>
      </c>
      <c r="AP84" s="695">
        <v>1519342.9939846222</v>
      </c>
      <c r="AQ84" s="695">
        <v>4137936.9812778258</v>
      </c>
      <c r="AR84" s="689">
        <f>SUMPRODUCT(($AF$2:$AQ$2&gt;=1)*($AF$2:$AQ$2&lt;=$Q$1),($AF84:$AQ84))</f>
        <v>3879596.5702202343</v>
      </c>
      <c r="AS84" s="689">
        <f t="shared" si="7"/>
        <v>1108787.261763515</v>
      </c>
      <c r="AT84" s="689">
        <f t="shared" si="7"/>
        <v>1114994.70568107</v>
      </c>
      <c r="AU84" s="689">
        <f t="shared" si="7"/>
        <v>18772759.888837609</v>
      </c>
      <c r="AW84" s="799">
        <v>1627591.52</v>
      </c>
      <c r="AX84" s="705">
        <v>1429696.6854775771</v>
      </c>
      <c r="AY84" s="800">
        <v>1341112.6229791422</v>
      </c>
      <c r="AZ84" s="797">
        <v>1108787.261763515</v>
      </c>
      <c r="BA84" s="797">
        <v>1114994.70568107</v>
      </c>
      <c r="BB84" s="797">
        <v>1021226.750680432</v>
      </c>
      <c r="BC84" s="797">
        <v>1437412.362572032</v>
      </c>
      <c r="BD84" s="797">
        <v>1393191.7980382186</v>
      </c>
      <c r="BE84" s="797">
        <v>1406748.8127490876</v>
      </c>
      <c r="BF84" s="797">
        <v>1361554.6200000006</v>
      </c>
      <c r="BG84" s="797">
        <v>1500597.5611559125</v>
      </c>
      <c r="BH84" s="797">
        <v>1677173.395507372</v>
      </c>
      <c r="BI84" s="801">
        <v>4347926.6812778255</v>
      </c>
      <c r="BK84" s="799">
        <v>676553.35</v>
      </c>
      <c r="BL84" s="797">
        <v>1006736.45</v>
      </c>
      <c r="BM84" s="797">
        <v>907000</v>
      </c>
      <c r="BN84" s="797">
        <v>1029110.75</v>
      </c>
      <c r="BO84" s="797">
        <v>840959.17</v>
      </c>
      <c r="BP84" s="797">
        <v>912629.3</v>
      </c>
      <c r="BQ84" s="797">
        <v>1105245.9500000007</v>
      </c>
      <c r="BR84" s="797">
        <v>1166764.2500000012</v>
      </c>
      <c r="BS84" s="797">
        <v>0</v>
      </c>
      <c r="BT84" s="797">
        <v>0</v>
      </c>
      <c r="BU84" s="797">
        <v>0</v>
      </c>
      <c r="BV84" s="797">
        <v>0</v>
      </c>
      <c r="BW84" s="801">
        <v>0</v>
      </c>
      <c r="BZ84" s="763"/>
    </row>
    <row r="85" spans="1:78" ht="15" customHeight="1">
      <c r="A85" s="794" t="s">
        <v>49</v>
      </c>
      <c r="B85" s="792"/>
      <c r="C85" s="793"/>
      <c r="D85" s="690">
        <v>869084.45999999961</v>
      </c>
      <c r="E85" s="797">
        <f t="shared" si="6"/>
        <v>2255155.8299999991</v>
      </c>
      <c r="F85" s="797">
        <f t="shared" si="6"/>
        <v>2043630.9999999998</v>
      </c>
      <c r="G85" s="797">
        <f t="shared" si="6"/>
        <v>2152821.0199999991</v>
      </c>
      <c r="H85" s="797">
        <f t="shared" si="6"/>
        <v>0</v>
      </c>
      <c r="I85" s="797">
        <f t="shared" si="6"/>
        <v>0</v>
      </c>
      <c r="J85" s="797">
        <f t="shared" si="6"/>
        <v>0</v>
      </c>
      <c r="K85" s="797">
        <f t="shared" si="6"/>
        <v>0</v>
      </c>
      <c r="L85" s="797">
        <f t="shared" si="6"/>
        <v>0</v>
      </c>
      <c r="M85" s="797">
        <f t="shared" si="6"/>
        <v>0</v>
      </c>
      <c r="N85" s="797">
        <f t="shared" si="6"/>
        <v>0</v>
      </c>
      <c r="O85" s="797">
        <f t="shared" si="6"/>
        <v>0</v>
      </c>
      <c r="P85" s="797">
        <f t="shared" si="6"/>
        <v>0</v>
      </c>
      <c r="Q85" s="798">
        <f t="shared" si="6"/>
        <v>6451607.8499999978</v>
      </c>
      <c r="R85" s="710">
        <f>SUM(AR85)</f>
        <v>2172802.7665617773</v>
      </c>
      <c r="S85" s="699">
        <f>IF(ISERROR(((SUMIF($D$2:$P$2,$Q$1,D85:P85)/SUMIF($D$2:$P$2,$Q$1-1,D85:P85))*100)),0,(SUMIF($D$2:$P$2,$Q$1,D85:P85)/SUMIF($D$2:$P$2,$Q$1-1,D85:P85))*100)</f>
        <v>105.34294204775712</v>
      </c>
      <c r="T85" s="699">
        <f>IF(ISERROR(((SUMIF($E$2:$P$2,$Q$1,E85:P85)/SUMIF($AF$2:$AQ$2,$Q$1,AF85:AQ85)))*100),0,(SUMIF($E$2:$P$2,$Q$1,E85:P85)/SUMIF($AF$2:$AQ$2,$Q$1,AF85:AQ85)))*100</f>
        <v>295.04974010756536</v>
      </c>
      <c r="U85" s="698">
        <f>IF(ISERROR(Q85/R85*100),0,Q85/R85*100)</f>
        <v>296.92560913888013</v>
      </c>
      <c r="V85" s="797">
        <f>SUMIF($BZ$21:$BZ$74,$A85,V$21:V$74)</f>
        <v>838223.58407750446</v>
      </c>
      <c r="W85" s="698">
        <f>IF(ISERROR(((SUMIF($E$2:$P$2,$Q$1,E85:P85)/($V85)*100))),0,((SUMIF($E$2:$P$2,$Q$1,E85:P85)/($V85)*100)))</f>
        <v>256.83135870833996</v>
      </c>
      <c r="X85" s="797">
        <f>SUMIF($BZ$21:$BZ$74,$A85,X$21:X$74)</f>
        <v>2463354.3886001147</v>
      </c>
      <c r="Y85" s="700">
        <f>IF(ISERROR(Q85/X85*100),0,Q85/X85*100)</f>
        <v>261.9033574647919</v>
      </c>
      <c r="Z85" s="682"/>
      <c r="AA85" s="701">
        <f>SUMIF($E$2:$P$2,$Q$1,$E85:$P85)</f>
        <v>2152821.0199999991</v>
      </c>
      <c r="AB85" s="702">
        <f>SUMIF($D$2:$P$2,($Q$1-1),$D85:$P85)</f>
        <v>2043630.9999999998</v>
      </c>
      <c r="AC85" s="702">
        <f>SUMIF($BZ$21:$BZ$74,$A85,AC$21:AC$74)</f>
        <v>799736.31135320535</v>
      </c>
      <c r="AD85" s="610"/>
      <c r="AF85" s="685">
        <v>721336.6379750456</v>
      </c>
      <c r="AG85" s="802">
        <v>721819.31743714318</v>
      </c>
      <c r="AH85" s="735">
        <v>729646.81114958855</v>
      </c>
      <c r="AI85" s="735">
        <v>790631.47664420353</v>
      </c>
      <c r="AJ85" s="735">
        <v>731129.02467982401</v>
      </c>
      <c r="AK85" s="735">
        <v>717931.01999999979</v>
      </c>
      <c r="AL85" s="735">
        <v>782416.32999999938</v>
      </c>
      <c r="AM85" s="735">
        <v>812404.86</v>
      </c>
      <c r="AN85" s="735">
        <v>727299.5199999999</v>
      </c>
      <c r="AO85" s="735">
        <v>801136.24999999965</v>
      </c>
      <c r="AP85" s="735">
        <v>863866.25999999989</v>
      </c>
      <c r="AQ85" s="735">
        <v>869084.45999999961</v>
      </c>
      <c r="AR85" s="689">
        <f>SUMPRODUCT(($AF$2:$AQ$2&gt;=1)*($AF$2:$AQ$2&lt;=$Q$1),($AF85:$AQ85))</f>
        <v>2172802.7665617773</v>
      </c>
      <c r="AS85" s="689">
        <f t="shared" si="7"/>
        <v>729646.81114958855</v>
      </c>
      <c r="AT85" s="689">
        <f t="shared" si="7"/>
        <v>790631.47664420353</v>
      </c>
      <c r="AU85" s="689">
        <f t="shared" si="7"/>
        <v>9268701.9678858016</v>
      </c>
      <c r="AW85" s="799">
        <v>749797.42</v>
      </c>
      <c r="AX85" s="705">
        <v>721336.6379750456</v>
      </c>
      <c r="AY85" s="800">
        <v>721819.31743714318</v>
      </c>
      <c r="AZ85" s="797">
        <v>729646.81114958855</v>
      </c>
      <c r="BA85" s="797">
        <v>790631.47664420353</v>
      </c>
      <c r="BB85" s="797">
        <v>731129.02467982401</v>
      </c>
      <c r="BC85" s="797">
        <v>717931.01999999979</v>
      </c>
      <c r="BD85" s="797">
        <v>782416.32999999938</v>
      </c>
      <c r="BE85" s="797">
        <v>812404.86</v>
      </c>
      <c r="BF85" s="797">
        <v>727299.5199999999</v>
      </c>
      <c r="BG85" s="797">
        <v>801136.24999999965</v>
      </c>
      <c r="BH85" s="797">
        <v>888962.62000000023</v>
      </c>
      <c r="BI85" s="801">
        <v>869084.45999999961</v>
      </c>
      <c r="BK85" s="799">
        <v>134577.13</v>
      </c>
      <c r="BL85" s="797">
        <v>307007.74</v>
      </c>
      <c r="BM85" s="797">
        <v>292654.17000000045</v>
      </c>
      <c r="BN85" s="797">
        <v>284191.94000000006</v>
      </c>
      <c r="BO85" s="797">
        <v>145800.30999999997</v>
      </c>
      <c r="BP85" s="797">
        <v>135327.28</v>
      </c>
      <c r="BQ85" s="797">
        <v>147644.37999999998</v>
      </c>
      <c r="BR85" s="797">
        <v>142913.86000000022</v>
      </c>
      <c r="BS85" s="797">
        <v>0</v>
      </c>
      <c r="BT85" s="797">
        <v>0</v>
      </c>
      <c r="BU85" s="797">
        <v>0</v>
      </c>
      <c r="BV85" s="797">
        <v>0</v>
      </c>
      <c r="BW85" s="801">
        <v>0</v>
      </c>
      <c r="BZ85" s="763"/>
    </row>
    <row r="86" spans="1:78" ht="15.75" customHeight="1" thickBot="1">
      <c r="A86" s="734" t="s">
        <v>224</v>
      </c>
      <c r="B86" s="792"/>
      <c r="C86" s="793"/>
      <c r="D86" s="690">
        <v>26380315.9292145</v>
      </c>
      <c r="E86" s="803">
        <f t="shared" ref="E86:R86" si="8">SUM(E82:E85)</f>
        <v>27970872.910412569</v>
      </c>
      <c r="F86" s="803">
        <f t="shared" ref="F86:G86" si="9">SUM(F82:F85)</f>
        <v>26259833.65203638</v>
      </c>
      <c r="G86" s="804">
        <f t="shared" si="9"/>
        <v>27505915.798631739</v>
      </c>
      <c r="H86" s="804">
        <f t="shared" si="8"/>
        <v>0</v>
      </c>
      <c r="I86" s="804">
        <f t="shared" si="8"/>
        <v>0</v>
      </c>
      <c r="J86" s="804">
        <f>SUM(J82:J85)</f>
        <v>0</v>
      </c>
      <c r="K86" s="804">
        <f t="shared" si="8"/>
        <v>0</v>
      </c>
      <c r="L86" s="804">
        <f t="shared" si="8"/>
        <v>0</v>
      </c>
      <c r="M86" s="804">
        <f t="shared" si="8"/>
        <v>0</v>
      </c>
      <c r="N86" s="804">
        <f t="shared" si="8"/>
        <v>0</v>
      </c>
      <c r="O86" s="804">
        <f>SUM(O82:O85)</f>
        <v>0</v>
      </c>
      <c r="P86" s="804">
        <f>SUM(P82:P85)</f>
        <v>0</v>
      </c>
      <c r="Q86" s="805">
        <f t="shared" si="8"/>
        <v>81736622.361080691</v>
      </c>
      <c r="R86" s="805">
        <f t="shared" si="8"/>
        <v>62507473.590367019</v>
      </c>
      <c r="S86" s="806">
        <f>IF(ISERROR(((SUMIF($D$2:$P$2,$Q$1,D86:P86)/SUMIF($D$2:$P$2,$Q$1-1,D86:P86))*100)),0,(SUMIF($D$2:$P$2,$Q$1,D86:P86)/SUMIF($D$2:$P$2,$Q$1-1,D86:P86))*100)</f>
        <v>104.74520198073962</v>
      </c>
      <c r="T86" s="806">
        <f>IF(ISERROR(((SUMIF($E$2:$P$2,$Q$1,E86:P86)/SUMIF($AF$2:$AQ$2,$Q$1,AF86:AQ86)))*100),0,(SUMIF($E$2:$P$2,$Q$1,E86:P86)/SUMIF($AF$2:$AQ$2,$Q$1,AF86:AQ86)))*100</f>
        <v>131.55461787975085</v>
      </c>
      <c r="U86" s="807">
        <f>IF(ISERROR(Q86/R86*100),0,Q86/R86*100)</f>
        <v>130.76295947702016</v>
      </c>
      <c r="V86" s="804">
        <f>SUM(V82:V85)</f>
        <v>29450278.099851582</v>
      </c>
      <c r="W86" s="807">
        <f>IF(ISERROR(((SUMIF($E$2:$P$2,$Q$1,E86:P86)/($V86)*100))),0,((SUMIF($E$2:$P$2,$Q$1,E86:P86)/($V86)*100)))</f>
        <v>93.397813444655924</v>
      </c>
      <c r="X86" s="804">
        <f>SUM(X82:X85)</f>
        <v>86405357.183186188</v>
      </c>
      <c r="Y86" s="808">
        <f>IF(ISERROR(Q86/X86*100),0,Q86/X86*100)</f>
        <v>94.596706761818709</v>
      </c>
      <c r="Z86" s="682"/>
      <c r="AA86" s="809">
        <f>SUMIF($E$2:$P$2,$Q$1,$E86:$P86)</f>
        <v>27505915.798631739</v>
      </c>
      <c r="AB86" s="810">
        <f>SUMIF($D$2:$P$2,($Q$1-1),$D86:$P86)</f>
        <v>26259833.65203638</v>
      </c>
      <c r="AC86" s="810">
        <f>SUM(AC82:AC85)</f>
        <v>30060607.076101977</v>
      </c>
      <c r="AD86" s="610"/>
      <c r="AF86" s="811">
        <v>20778092.804123886</v>
      </c>
      <c r="AG86" s="812">
        <v>20821018.737125352</v>
      </c>
      <c r="AH86" s="813">
        <v>20908362.049117781</v>
      </c>
      <c r="AI86" s="813">
        <v>21624275.982379448</v>
      </c>
      <c r="AJ86" s="813">
        <v>21397272.948200028</v>
      </c>
      <c r="AK86" s="813">
        <v>23212270.405875176</v>
      </c>
      <c r="AL86" s="813">
        <v>23340202.161339488</v>
      </c>
      <c r="AM86" s="813">
        <v>23886173.505573168</v>
      </c>
      <c r="AN86" s="813">
        <v>24557451.999831486</v>
      </c>
      <c r="AO86" s="813">
        <v>25749483.368680473</v>
      </c>
      <c r="AP86" s="813">
        <v>26585056.415059131</v>
      </c>
      <c r="AQ86" s="813">
        <v>26380315.9292145</v>
      </c>
      <c r="AR86" s="814">
        <f>SUMPRODUCT(($AF$2:$AQ$2&gt;=1)*($AF$2:$AQ$2&lt;=$Q$1),($AF86:$AQ86))</f>
        <v>62507473.590367019</v>
      </c>
      <c r="AS86" s="814">
        <f>SUM(AS82:AS85)</f>
        <v>20908362.049117781</v>
      </c>
      <c r="AT86" s="814">
        <f>SUM(AT82:AT85)</f>
        <v>21624275.982379448</v>
      </c>
      <c r="AU86" s="814">
        <f>SUM(AU82:AU85)</f>
        <v>279239976.30651993</v>
      </c>
      <c r="AW86" s="811">
        <v>19606646.860000003</v>
      </c>
      <c r="AX86" s="813">
        <v>20778092.804123886</v>
      </c>
      <c r="AY86" s="815">
        <v>20821018.737125352</v>
      </c>
      <c r="AZ86" s="813">
        <v>20908362.049117781</v>
      </c>
      <c r="BA86" s="813">
        <v>21624275.982379448</v>
      </c>
      <c r="BB86" s="813">
        <v>21397272.948200028</v>
      </c>
      <c r="BC86" s="813">
        <v>23212270.405875176</v>
      </c>
      <c r="BD86" s="813">
        <v>23340202.161339488</v>
      </c>
      <c r="BE86" s="813">
        <v>23891222.692525662</v>
      </c>
      <c r="BF86" s="813">
        <v>24436395.74945014</v>
      </c>
      <c r="BG86" s="813">
        <v>25502673.96115591</v>
      </c>
      <c r="BH86" s="813">
        <v>26512551.871532906</v>
      </c>
      <c r="BI86" s="816">
        <v>26570671.369214501</v>
      </c>
      <c r="BK86" s="811">
        <v>1929869.2899999996</v>
      </c>
      <c r="BL86" s="812">
        <v>1313744.19</v>
      </c>
      <c r="BM86" s="813">
        <v>1199654.1700000004</v>
      </c>
      <c r="BN86" s="813">
        <v>1313302.69</v>
      </c>
      <c r="BO86" s="813">
        <v>986759.48</v>
      </c>
      <c r="BP86" s="813">
        <v>1047956.5800000001</v>
      </c>
      <c r="BQ86" s="813">
        <v>1252890.3300000005</v>
      </c>
      <c r="BR86" s="813">
        <v>2624027.6014731433</v>
      </c>
      <c r="BS86" s="813">
        <v>0</v>
      </c>
      <c r="BT86" s="813">
        <v>0</v>
      </c>
      <c r="BU86" s="813">
        <v>0</v>
      </c>
      <c r="BV86" s="813">
        <v>0</v>
      </c>
      <c r="BW86" s="816">
        <v>0</v>
      </c>
      <c r="BZ86" s="763"/>
    </row>
    <row r="87" spans="1:78" ht="15.75" customHeight="1" thickTop="1">
      <c r="A87" s="617"/>
      <c r="B87" s="792"/>
      <c r="C87" s="793"/>
      <c r="D87" s="690"/>
      <c r="E87" s="817">
        <f t="shared" ref="E87:J87" si="10">+E76-E86</f>
        <v>0</v>
      </c>
      <c r="F87" s="818">
        <f t="shared" si="10"/>
        <v>0</v>
      </c>
      <c r="G87" s="818">
        <f t="shared" si="10"/>
        <v>0</v>
      </c>
      <c r="H87" s="818">
        <f t="shared" si="10"/>
        <v>0</v>
      </c>
      <c r="I87" s="818">
        <f t="shared" si="10"/>
        <v>0</v>
      </c>
      <c r="J87" s="818">
        <f t="shared" si="10"/>
        <v>0</v>
      </c>
      <c r="K87" s="687"/>
      <c r="L87" s="687"/>
      <c r="M87" s="687"/>
      <c r="N87" s="687"/>
      <c r="O87" s="687"/>
      <c r="P87" s="687"/>
      <c r="Q87" s="696"/>
      <c r="R87" s="697"/>
      <c r="S87" s="699"/>
      <c r="T87" s="699"/>
      <c r="U87" s="699"/>
      <c r="V87" s="699"/>
      <c r="W87" s="698"/>
      <c r="X87" s="699"/>
      <c r="Y87" s="700"/>
      <c r="Z87" s="682"/>
      <c r="AA87" s="701"/>
      <c r="AB87" s="819"/>
      <c r="AC87" s="819"/>
      <c r="AD87" s="610"/>
      <c r="AF87" s="820">
        <v>0</v>
      </c>
      <c r="AG87" s="821">
        <v>0</v>
      </c>
      <c r="AH87" s="618">
        <v>0</v>
      </c>
      <c r="AI87" s="686">
        <v>0</v>
      </c>
      <c r="AJ87" s="691">
        <v>0</v>
      </c>
      <c r="AK87" s="687">
        <v>0</v>
      </c>
      <c r="AL87" s="687"/>
      <c r="AM87" s="687"/>
      <c r="AN87" s="687"/>
      <c r="AO87" s="687"/>
      <c r="AP87" s="687"/>
      <c r="AQ87" s="688"/>
      <c r="AR87" s="689"/>
      <c r="AS87" s="689"/>
      <c r="AT87" s="689"/>
      <c r="AU87" s="689"/>
      <c r="AW87" s="690"/>
      <c r="AX87" s="695"/>
      <c r="AY87" s="694"/>
      <c r="AZ87" s="708"/>
      <c r="BA87" s="708"/>
      <c r="BB87" s="708"/>
      <c r="BC87" s="708"/>
      <c r="BD87" s="687"/>
      <c r="BE87" s="691"/>
      <c r="BF87" s="691"/>
      <c r="BG87" s="691"/>
      <c r="BH87" s="691"/>
      <c r="BI87" s="704"/>
      <c r="BK87" s="690"/>
      <c r="BL87" s="694"/>
      <c r="BM87" s="708"/>
      <c r="BN87" s="708"/>
      <c r="BO87" s="708"/>
      <c r="BP87" s="708"/>
      <c r="BQ87" s="708"/>
      <c r="BR87" s="687"/>
      <c r="BS87" s="687"/>
      <c r="BT87" s="687"/>
      <c r="BU87" s="687"/>
      <c r="BV87" s="687"/>
      <c r="BW87" s="740"/>
      <c r="BZ87" s="763"/>
    </row>
    <row r="88" spans="1:78" ht="14.45" customHeight="1">
      <c r="A88" s="762" t="s">
        <v>225</v>
      </c>
      <c r="B88" s="618"/>
      <c r="C88" s="633"/>
      <c r="D88" s="690"/>
      <c r="E88" s="694"/>
      <c r="F88" s="708"/>
      <c r="G88" s="708"/>
      <c r="H88" s="708"/>
      <c r="I88" s="708"/>
      <c r="J88" s="708"/>
      <c r="K88" s="687"/>
      <c r="L88" s="687"/>
      <c r="M88" s="687"/>
      <c r="N88" s="687"/>
      <c r="O88" s="687"/>
      <c r="P88" s="687"/>
      <c r="Q88" s="696"/>
      <c r="R88" s="697"/>
      <c r="S88" s="699"/>
      <c r="T88" s="699"/>
      <c r="U88" s="699"/>
      <c r="V88" s="699"/>
      <c r="W88" s="698"/>
      <c r="X88" s="699"/>
      <c r="Y88" s="700"/>
      <c r="Z88" s="682"/>
      <c r="AA88" s="701"/>
      <c r="AB88" s="702"/>
      <c r="AC88" s="702"/>
      <c r="AD88" s="610"/>
      <c r="AF88" s="685"/>
      <c r="AG88" s="695"/>
      <c r="AH88" s="686"/>
      <c r="AI88" s="686"/>
      <c r="AJ88" s="691"/>
      <c r="AK88" s="687"/>
      <c r="AL88" s="687"/>
      <c r="AM88" s="687"/>
      <c r="AN88" s="687"/>
      <c r="AO88" s="687"/>
      <c r="AP88" s="687"/>
      <c r="AQ88" s="688"/>
      <c r="AR88" s="689"/>
      <c r="AS88" s="689"/>
      <c r="AT88" s="689"/>
      <c r="AU88" s="689"/>
      <c r="AW88" s="690"/>
      <c r="AX88" s="695"/>
      <c r="AY88" s="694"/>
      <c r="AZ88" s="708"/>
      <c r="BA88" s="708"/>
      <c r="BB88" s="708"/>
      <c r="BC88" s="708"/>
      <c r="BD88" s="687"/>
      <c r="BE88" s="691"/>
      <c r="BF88" s="691"/>
      <c r="BG88" s="691"/>
      <c r="BH88" s="691"/>
      <c r="BI88" s="704"/>
      <c r="BK88" s="690"/>
      <c r="BL88" s="694"/>
      <c r="BM88" s="708"/>
      <c r="BN88" s="708"/>
      <c r="BO88" s="708"/>
      <c r="BP88" s="708"/>
      <c r="BQ88" s="708"/>
      <c r="BR88" s="687"/>
      <c r="BS88" s="687"/>
      <c r="BT88" s="687"/>
      <c r="BU88" s="687"/>
      <c r="BV88" s="687"/>
      <c r="BW88" s="740"/>
      <c r="BZ88" s="822"/>
    </row>
    <row r="89" spans="1:78" s="824" customFormat="1" ht="14.45" customHeight="1">
      <c r="A89" s="617" t="s">
        <v>226</v>
      </c>
      <c r="B89" s="618"/>
      <c r="C89" s="633"/>
      <c r="D89" s="690">
        <v>150605.01999999999</v>
      </c>
      <c r="E89" s="694">
        <v>204049.4</v>
      </c>
      <c r="F89" s="708">
        <v>48063</v>
      </c>
      <c r="G89" s="708">
        <v>304409.81</v>
      </c>
      <c r="H89" s="708"/>
      <c r="I89" s="708"/>
      <c r="J89" s="708"/>
      <c r="K89" s="695"/>
      <c r="L89" s="695"/>
      <c r="M89" s="695"/>
      <c r="N89" s="695"/>
      <c r="O89" s="695"/>
      <c r="P89" s="695"/>
      <c r="Q89" s="709">
        <f t="shared" ref="Q89:Q94" si="11">SUMPRODUCT(($E$2:$P$2&gt;=1)*($E$2:$P$2&lt;=$Q$1),(E89:P89))</f>
        <v>556522.21</v>
      </c>
      <c r="R89" s="709">
        <f>SUM(AR89)</f>
        <v>489005.56999999995</v>
      </c>
      <c r="S89" s="823">
        <f>IF(ISERROR(((SUMIF($D$2:$P$2,$Q$1,D89:P89)/SUMIF($D$2:$P$2,$Q$1-1,D89:P89))*100)),0,(SUMIF($D$2:$P$2,$Q$1,D89:P89)/SUMIF($D$2:$P$2,$Q$1-1,D89:P89))*100)</f>
        <v>633.35582464681772</v>
      </c>
      <c r="T89" s="823">
        <f>IF(ISERROR(((SUMIF($E$2:$P$2,$Q$1,E89:P89)/SUMIF($AF$2:$AQ$2,$Q$1,AF89:AQ89)))*100),0,(SUMIF($E$2:$P$2,$Q$1,E89:P89)/SUMIF($AF$2:$AQ$2,$Q$1,AF89:AQ89)))*100</f>
        <v>86.492918109104124</v>
      </c>
      <c r="U89" s="823">
        <f>IF(ISERROR(Q89/R89*100),0,Q89/R89*100)</f>
        <v>113.80692657549893</v>
      </c>
      <c r="V89" s="695">
        <v>348000</v>
      </c>
      <c r="W89" s="698">
        <f>IF(ISERROR(((SUMIF($E$2:$P$2,$Q$1,E89:P89)/($V89)*100))),0,((SUMIF($E$2:$P$2,$Q$1,E89:P89)/($V89)*100)))</f>
        <v>87.474083333333326</v>
      </c>
      <c r="X89" s="695">
        <v>804000</v>
      </c>
      <c r="Y89" s="706">
        <f>IF(ISERROR(Q89/X89*100),0,Q89/X89*100)</f>
        <v>69.219180348258703</v>
      </c>
      <c r="Z89" s="707"/>
      <c r="AA89" s="701">
        <f>SUMIF($E$2:$P$2,$Q$1,$E89:$P89)</f>
        <v>304409.81</v>
      </c>
      <c r="AB89" s="702">
        <f>SUMIF($D$2:$P$2,($Q$1-1),$D89:$P89)</f>
        <v>48063</v>
      </c>
      <c r="AC89" s="702">
        <v>248000</v>
      </c>
      <c r="AD89" s="618"/>
      <c r="AF89" s="690">
        <v>-23049.040000000001</v>
      </c>
      <c r="AG89" s="695">
        <v>160106.94</v>
      </c>
      <c r="AH89" s="708">
        <v>351947.67</v>
      </c>
      <c r="AI89" s="708">
        <v>249469.87</v>
      </c>
      <c r="AJ89" s="708">
        <v>207952.39</v>
      </c>
      <c r="AK89" s="708">
        <v>158973.99</v>
      </c>
      <c r="AL89" s="708">
        <v>94834.9</v>
      </c>
      <c r="AM89" s="708">
        <v>37198</v>
      </c>
      <c r="AN89" s="708">
        <v>88111.53</v>
      </c>
      <c r="AO89" s="708">
        <v>-88328.41</v>
      </c>
      <c r="AP89" s="708">
        <v>123517.71</v>
      </c>
      <c r="AQ89" s="708">
        <v>150605.01999999999</v>
      </c>
      <c r="AR89" s="689">
        <f>SUMPRODUCT(($AF$2:$AQ$2&gt;=1)*($AF$2:$AQ$2&lt;=$Q$1),($AF89:$AQ89))</f>
        <v>489005.56999999995</v>
      </c>
      <c r="AS89" s="689">
        <f>SUMIF($AF$2:$AQ$2,$Q$1,$AF89:$AQ89)</f>
        <v>351947.67</v>
      </c>
      <c r="AT89" s="689">
        <f>SUMIF($AF$2:$AQ$2,$Q$1+1,$AF89:$AQ89)</f>
        <v>249469.87</v>
      </c>
      <c r="AU89" s="689">
        <f>SUM(AF89:AQ89)</f>
        <v>1511340.5699999998</v>
      </c>
      <c r="AW89" s="690">
        <v>140154.56450373997</v>
      </c>
      <c r="AX89" s="695">
        <v>-20480.573155884074</v>
      </c>
      <c r="AY89" s="694">
        <v>142900.90346909716</v>
      </c>
      <c r="AZ89" s="708">
        <v>315007.92489636142</v>
      </c>
      <c r="BA89" s="708">
        <v>224367.19038996747</v>
      </c>
      <c r="BB89" s="708">
        <v>207952.39</v>
      </c>
      <c r="BC89" s="708">
        <v>158973.99</v>
      </c>
      <c r="BD89" s="708">
        <v>94834.9</v>
      </c>
      <c r="BE89" s="695"/>
      <c r="BF89" s="695"/>
      <c r="BG89" s="695"/>
      <c r="BH89" s="695"/>
      <c r="BI89" s="713"/>
      <c r="BK89" s="690">
        <v>17949.595496260041</v>
      </c>
      <c r="BL89" s="694">
        <v>-2568.4668441159251</v>
      </c>
      <c r="BM89" s="708">
        <v>17206.036530902842</v>
      </c>
      <c r="BN89" s="708">
        <v>36939.745103638539</v>
      </c>
      <c r="BO89" s="708">
        <v>25102.679610032534</v>
      </c>
      <c r="BP89" s="708">
        <v>22789.047816563176</v>
      </c>
      <c r="BQ89" s="708">
        <v>17132.160338217644</v>
      </c>
      <c r="BR89" s="708">
        <v>10041.066276966307</v>
      </c>
      <c r="BS89" s="695"/>
      <c r="BT89" s="695"/>
      <c r="BU89" s="695"/>
      <c r="BV89" s="695"/>
      <c r="BW89" s="713"/>
      <c r="BZ89" s="825"/>
    </row>
    <row r="90" spans="1:78" s="824" customFormat="1" ht="14.45" customHeight="1">
      <c r="A90" s="617"/>
      <c r="B90" s="618"/>
      <c r="C90" s="633"/>
      <c r="D90" s="690"/>
      <c r="E90" s="694"/>
      <c r="F90" s="708"/>
      <c r="G90" s="708"/>
      <c r="H90" s="708"/>
      <c r="I90" s="708"/>
      <c r="J90" s="708"/>
      <c r="K90" s="708"/>
      <c r="L90" s="708"/>
      <c r="M90" s="708"/>
      <c r="N90" s="708"/>
      <c r="O90" s="708"/>
      <c r="P90" s="708"/>
      <c r="Q90" s="709"/>
      <c r="R90" s="709"/>
      <c r="S90" s="823"/>
      <c r="T90" s="699"/>
      <c r="U90" s="699"/>
      <c r="V90" s="695"/>
      <c r="W90" s="698"/>
      <c r="X90" s="695"/>
      <c r="Y90" s="700"/>
      <c r="Z90" s="682"/>
      <c r="AA90" s="701"/>
      <c r="AB90" s="702"/>
      <c r="AC90" s="702"/>
      <c r="AD90" s="618"/>
      <c r="AF90" s="685"/>
      <c r="AG90" s="695"/>
      <c r="AH90" s="708"/>
      <c r="AI90" s="708"/>
      <c r="AJ90" s="708"/>
      <c r="AK90" s="708"/>
      <c r="AL90" s="708"/>
      <c r="AM90" s="708"/>
      <c r="AN90" s="708"/>
      <c r="AO90" s="708"/>
      <c r="AP90" s="708"/>
      <c r="AQ90" s="708"/>
      <c r="AR90" s="689"/>
      <c r="AS90" s="689"/>
      <c r="AT90" s="689"/>
      <c r="AU90" s="689"/>
      <c r="AW90" s="690"/>
      <c r="AX90" s="695"/>
      <c r="AY90" s="694"/>
      <c r="AZ90" s="708"/>
      <c r="BA90" s="708"/>
      <c r="BB90" s="708"/>
      <c r="BC90" s="708"/>
      <c r="BD90" s="708"/>
      <c r="BE90" s="708"/>
      <c r="BF90" s="708"/>
      <c r="BG90" s="708"/>
      <c r="BH90" s="708"/>
      <c r="BI90" s="713"/>
      <c r="BK90" s="690"/>
      <c r="BL90" s="694"/>
      <c r="BM90" s="708"/>
      <c r="BN90" s="708"/>
      <c r="BO90" s="708"/>
      <c r="BP90" s="708"/>
      <c r="BQ90" s="708"/>
      <c r="BR90" s="708"/>
      <c r="BS90" s="708"/>
      <c r="BT90" s="708"/>
      <c r="BU90" s="708"/>
      <c r="BV90" s="708"/>
      <c r="BW90" s="713"/>
      <c r="BZ90" s="825"/>
    </row>
    <row r="91" spans="1:78" s="824" customFormat="1" ht="14.45" customHeight="1">
      <c r="B91" s="826" t="s">
        <v>227</v>
      </c>
      <c r="C91" s="633"/>
      <c r="D91" s="690">
        <v>6989106.5300000003</v>
      </c>
      <c r="E91" s="694">
        <v>5500918.9800000004</v>
      </c>
      <c r="F91" s="708">
        <v>5714326.21</v>
      </c>
      <c r="G91" s="708">
        <v>7173928.3300000001</v>
      </c>
      <c r="H91" s="708"/>
      <c r="I91" s="708"/>
      <c r="J91" s="708"/>
      <c r="K91" s="708"/>
      <c r="L91" s="708"/>
      <c r="M91" s="708"/>
      <c r="N91" s="708"/>
      <c r="O91" s="708"/>
      <c r="P91" s="708"/>
      <c r="Q91" s="709">
        <f t="shared" si="11"/>
        <v>18389173.520000003</v>
      </c>
      <c r="R91" s="709">
        <f>SUM(AR91)</f>
        <v>10409264.069097236</v>
      </c>
      <c r="S91" s="823">
        <f>IF(ISERROR(((SUMIF($D$2:$P$2,$Q$1,D91:P91)/SUMIF($D$2:$P$2,$Q$1-1,D91:P91))*100)),0,(SUMIF($D$2:$P$2,$Q$1,D91:P91)/SUMIF($D$2:$P$2,$Q$1-1,D91:P91))*100)</f>
        <v>125.54285608416464</v>
      </c>
      <c r="T91" s="827"/>
      <c r="U91" s="827"/>
      <c r="V91" s="695">
        <v>5176062.9397363551</v>
      </c>
      <c r="W91" s="698">
        <f>IF(ISERROR(((SUMIF($E$2:$P$2,$Q$1,E91:P91)/($V91)*100))),0,((SUMIF($E$2:$P$2,$Q$1,E91:P91)/($V91)*100)))</f>
        <v>138.59816647371383</v>
      </c>
      <c r="X91" s="695">
        <v>15599827.174328534</v>
      </c>
      <c r="Y91" s="700">
        <f>IF(ISERROR(Q91/X91*100),0,Q91/X91*100)</f>
        <v>117.88062338448012</v>
      </c>
      <c r="Z91" s="682"/>
      <c r="AA91" s="764">
        <f>SUMIF($E$2:$P$2,$Q$1,$E91:$P91)</f>
        <v>7173928.3300000001</v>
      </c>
      <c r="AB91" s="765">
        <f>SUMIF($D$2:$P$2,($Q$1-1),$D91:$P91)</f>
        <v>5714326.21</v>
      </c>
      <c r="AC91" s="765">
        <v>5742823.646735332</v>
      </c>
      <c r="AD91" s="618"/>
      <c r="AF91" s="685">
        <v>3015175.9089536397</v>
      </c>
      <c r="AG91" s="695">
        <v>3713933.5116828503</v>
      </c>
      <c r="AH91" s="708">
        <v>3680154.6484607467</v>
      </c>
      <c r="AI91" s="708">
        <v>4353248.6421823697</v>
      </c>
      <c r="AJ91" s="708">
        <v>5222218.0323716989</v>
      </c>
      <c r="AK91" s="708">
        <v>4283937.5394723294</v>
      </c>
      <c r="AL91" s="708">
        <v>5413779.8802367067</v>
      </c>
      <c r="AM91" s="708">
        <v>3491897.320966023</v>
      </c>
      <c r="AN91" s="708">
        <v>5873411.4800000004</v>
      </c>
      <c r="AO91" s="708">
        <v>4919294.7300000004</v>
      </c>
      <c r="AP91" s="708">
        <v>4448622.09</v>
      </c>
      <c r="AQ91" s="708">
        <v>6989106.5300000003</v>
      </c>
      <c r="AR91" s="689">
        <f>SUMPRODUCT(($AF$2:$AQ$2&gt;=1)*($AF$2:$AQ$2&lt;=$Q$1),($AF91:$AQ91))</f>
        <v>10409264.069097236</v>
      </c>
      <c r="AS91" s="689">
        <f>SUMIF($AF$2:$AQ$2,$Q$1,$AF91:$AQ91)</f>
        <v>3680154.6484607467</v>
      </c>
      <c r="AT91" s="689">
        <f>SUMIF($AF$2:$AQ$2,$Q$1+1,$AF91:$AQ91)</f>
        <v>4353248.6421823697</v>
      </c>
      <c r="AU91" s="689">
        <f>SUM(AF91:AQ91)</f>
        <v>55404780.314326376</v>
      </c>
      <c r="AW91" s="690"/>
      <c r="AX91" s="695">
        <v>3015175.9120759601</v>
      </c>
      <c r="AY91" s="694">
        <v>3713933.4320969302</v>
      </c>
      <c r="AZ91" s="708">
        <v>3680154.6509199855</v>
      </c>
      <c r="BA91" s="708">
        <v>4353248.7484899098</v>
      </c>
      <c r="BB91" s="708">
        <v>5222218.5051406901</v>
      </c>
      <c r="BC91" s="708">
        <v>4283722.1442495901</v>
      </c>
      <c r="BD91" s="708">
        <v>5413779.6038314505</v>
      </c>
      <c r="BE91" s="708"/>
      <c r="BF91" s="708"/>
      <c r="BG91" s="708"/>
      <c r="BH91" s="708"/>
      <c r="BI91" s="713"/>
      <c r="BK91" s="690">
        <v>6195675.0592681598</v>
      </c>
      <c r="BL91" s="694">
        <v>5199973.3610463599</v>
      </c>
      <c r="BM91" s="708">
        <v>5341448.9056246299</v>
      </c>
      <c r="BN91" s="708">
        <v>5621281.4229424465</v>
      </c>
      <c r="BO91" s="708">
        <v>5106433.3678176319</v>
      </c>
      <c r="BP91" s="708">
        <v>5467713.2476283042</v>
      </c>
      <c r="BQ91" s="708">
        <v>4223155.8005276704</v>
      </c>
      <c r="BR91" s="772">
        <v>4376403.6453962242</v>
      </c>
      <c r="BS91" s="708"/>
      <c r="BT91" s="708"/>
      <c r="BU91" s="708"/>
      <c r="BV91" s="708"/>
      <c r="BW91" s="713"/>
      <c r="BZ91" s="825"/>
    </row>
    <row r="92" spans="1:78" s="824" customFormat="1" ht="14.45" customHeight="1">
      <c r="B92" s="828" t="s">
        <v>228</v>
      </c>
      <c r="C92" s="633"/>
      <c r="D92" s="690">
        <v>1141120.2363259769</v>
      </c>
      <c r="E92" s="694">
        <v>1081803.9341981341</v>
      </c>
      <c r="F92" s="708">
        <v>1397322.1645306125</v>
      </c>
      <c r="G92" s="708">
        <v>1565352.3679439768</v>
      </c>
      <c r="H92" s="708"/>
      <c r="I92" s="708"/>
      <c r="J92" s="708"/>
      <c r="K92" s="708"/>
      <c r="L92" s="708"/>
      <c r="M92" s="708"/>
      <c r="N92" s="708"/>
      <c r="O92" s="708"/>
      <c r="P92" s="708"/>
      <c r="Q92" s="709">
        <f t="shared" si="11"/>
        <v>4044478.4666727232</v>
      </c>
      <c r="R92" s="709">
        <f t="shared" ref="R92:R94" si="12">SUM(AR92)</f>
        <v>2118996.1611420689</v>
      </c>
      <c r="S92" s="823">
        <f>IF(ISERROR(((SUMIF($D$2:$P$2,$Q$1,D92:P92)/SUMIF($D$2:$P$2,$Q$1-1,D92:P92))*100)),0,(SUMIF($D$2:$P$2,$Q$1,D92:P92)/SUMIF($D$2:$P$2,$Q$1-1,D92:P92))*100)</f>
        <v>112.02515838355779</v>
      </c>
      <c r="T92" s="827"/>
      <c r="U92" s="827"/>
      <c r="V92" s="695">
        <v>1005705.72270491</v>
      </c>
      <c r="W92" s="698">
        <f>IF(ISERROR(((SUMIF($E$2:$P$2,$Q$1,E92:P92)/($V92)*100))),0,((SUMIF($E$2:$P$2,$Q$1,E92:P92)/($V92)*100)))</f>
        <v>155.64715727517799</v>
      </c>
      <c r="X92" s="695">
        <v>2984064.1086142617</v>
      </c>
      <c r="Y92" s="700">
        <f>IF(ISERROR(Q92/X92*100),0,Q92/X92*100)</f>
        <v>135.53591073989682</v>
      </c>
      <c r="Z92" s="682"/>
      <c r="AA92" s="701">
        <f>SUMIF($E$2:$P$2,$Q$1,$E92:$P92)</f>
        <v>1565352.3679439768</v>
      </c>
      <c r="AB92" s="702">
        <f>SUMIF($D$2:$P$2,($Q$1-1),$D92:$P92)</f>
        <v>1397322.1645306125</v>
      </c>
      <c r="AC92" s="702">
        <v>930987.00648765021</v>
      </c>
      <c r="AD92" s="618"/>
      <c r="AF92" s="685">
        <v>668880.747797627</v>
      </c>
      <c r="AG92" s="695">
        <v>652467.69808429503</v>
      </c>
      <c r="AH92" s="708">
        <v>797647.715260147</v>
      </c>
      <c r="AI92" s="708">
        <v>829654.44329834497</v>
      </c>
      <c r="AJ92" s="708">
        <v>857739.08239393029</v>
      </c>
      <c r="AK92" s="708">
        <v>846658.5902925072</v>
      </c>
      <c r="AL92" s="708">
        <v>865370.12039142137</v>
      </c>
      <c r="AM92" s="708">
        <v>800348.43951010075</v>
      </c>
      <c r="AN92" s="708">
        <v>1121052.6083158012</v>
      </c>
      <c r="AO92" s="708">
        <v>1053158</v>
      </c>
      <c r="AP92" s="708">
        <v>1034994.2715529141</v>
      </c>
      <c r="AQ92" s="708">
        <v>1141120.2363259769</v>
      </c>
      <c r="AR92" s="689">
        <f>SUMPRODUCT(($AF$2:$AQ$2&gt;=1)*($AF$2:$AQ$2&lt;=$Q$1),($AF92:$AQ92))</f>
        <v>2118996.1611420689</v>
      </c>
      <c r="AS92" s="689">
        <f>SUMIF($AF$2:$AQ$2,$Q$1,$AF92:$AQ92)</f>
        <v>797647.715260147</v>
      </c>
      <c r="AT92" s="689">
        <f>SUMIF($AF$2:$AQ$2,$Q$1+1,$AF92:$AQ92)</f>
        <v>829654.44329834497</v>
      </c>
      <c r="AU92" s="689">
        <f>SUM(AF92:AQ92)</f>
        <v>10669091.953223066</v>
      </c>
      <c r="AW92" s="690"/>
      <c r="AX92" s="695">
        <v>668880.747797627</v>
      </c>
      <c r="AY92" s="694">
        <v>652467.69808429503</v>
      </c>
      <c r="AZ92" s="708">
        <v>797647.715260147</v>
      </c>
      <c r="BA92" s="708">
        <v>829654.44329834497</v>
      </c>
      <c r="BB92" s="708">
        <v>857739.08239393029</v>
      </c>
      <c r="BC92" s="772">
        <v>846658.5902925072</v>
      </c>
      <c r="BD92" s="772">
        <v>865370.12039142137</v>
      </c>
      <c r="BE92" s="708"/>
      <c r="BF92" s="708"/>
      <c r="BG92" s="708"/>
      <c r="BH92" s="708"/>
      <c r="BI92" s="713"/>
      <c r="BK92" s="690"/>
      <c r="BL92" s="694"/>
      <c r="BM92" s="708"/>
      <c r="BN92" s="708"/>
      <c r="BO92" s="708"/>
      <c r="BP92" s="708"/>
      <c r="BQ92" s="708"/>
      <c r="BR92" s="708"/>
      <c r="BS92" s="708"/>
      <c r="BT92" s="708"/>
      <c r="BU92" s="708"/>
      <c r="BV92" s="708"/>
      <c r="BW92" s="713"/>
      <c r="BZ92" s="825"/>
    </row>
    <row r="93" spans="1:78" s="824" customFormat="1" ht="14.45" customHeight="1">
      <c r="B93" s="618" t="s">
        <v>86</v>
      </c>
      <c r="C93" s="633"/>
      <c r="D93" s="690">
        <v>0</v>
      </c>
      <c r="E93" s="694">
        <v>0</v>
      </c>
      <c r="F93" s="708">
        <v>0</v>
      </c>
      <c r="G93" s="708">
        <v>0</v>
      </c>
      <c r="H93" s="708"/>
      <c r="I93" s="708"/>
      <c r="J93" s="708"/>
      <c r="K93" s="708"/>
      <c r="L93" s="708"/>
      <c r="M93" s="708"/>
      <c r="N93" s="708"/>
      <c r="O93" s="708"/>
      <c r="P93" s="708"/>
      <c r="Q93" s="709">
        <f t="shared" si="11"/>
        <v>0</v>
      </c>
      <c r="R93" s="709">
        <f t="shared" si="12"/>
        <v>0</v>
      </c>
      <c r="S93" s="823"/>
      <c r="T93" s="827"/>
      <c r="U93" s="829"/>
      <c r="V93" s="695"/>
      <c r="W93" s="698"/>
      <c r="X93" s="695"/>
      <c r="Y93" s="700"/>
      <c r="Z93" s="682"/>
      <c r="AA93" s="701">
        <f>SUMIF($E$2:$P$2,$Q$1,$E93:$P93)</f>
        <v>0</v>
      </c>
      <c r="AB93" s="702">
        <f>SUMIF($D$2:$P$2,($Q$1-1),$D93:$P93)</f>
        <v>0</v>
      </c>
      <c r="AC93" s="702"/>
      <c r="AD93" s="618"/>
      <c r="AF93" s="685"/>
      <c r="AG93" s="695"/>
      <c r="AH93" s="708"/>
      <c r="AI93" s="708"/>
      <c r="AJ93" s="708"/>
      <c r="AK93" s="708"/>
      <c r="AL93" s="708"/>
      <c r="AM93" s="708"/>
      <c r="AN93" s="708">
        <v>0</v>
      </c>
      <c r="AO93" s="708">
        <v>0</v>
      </c>
      <c r="AP93" s="708">
        <v>7610.54</v>
      </c>
      <c r="AQ93" s="708">
        <v>0</v>
      </c>
      <c r="AR93" s="689">
        <f>SUMPRODUCT(($AF$2:$AQ$2&gt;=1)*($AF$2:$AQ$2&lt;=$Q$1),($AF93:$AQ93))</f>
        <v>0</v>
      </c>
      <c r="AS93" s="689">
        <f>SUMIF($AF$2:$AQ$2,$Q$1,$AF93:$AQ93)</f>
        <v>0</v>
      </c>
      <c r="AT93" s="689">
        <f>SUMIF($AF$2:$AQ$2,$Q$1+1,$AF93:$AQ93)</f>
        <v>0</v>
      </c>
      <c r="AU93" s="689">
        <f>SUM(AF93:AQ93)</f>
        <v>7610.54</v>
      </c>
      <c r="AW93" s="690"/>
      <c r="AX93" s="695"/>
      <c r="AY93" s="694"/>
      <c r="AZ93" s="708"/>
      <c r="BA93" s="708"/>
      <c r="BB93" s="708"/>
      <c r="BC93" s="772"/>
      <c r="BD93" s="772"/>
      <c r="BE93" s="708"/>
      <c r="BF93" s="708"/>
      <c r="BG93" s="694"/>
      <c r="BH93" s="708"/>
      <c r="BI93" s="713"/>
      <c r="BK93" s="690"/>
      <c r="BL93" s="694"/>
      <c r="BM93" s="708"/>
      <c r="BN93" s="708"/>
      <c r="BO93" s="708"/>
      <c r="BP93" s="708"/>
      <c r="BQ93" s="708"/>
      <c r="BR93" s="708"/>
      <c r="BS93" s="708"/>
      <c r="BT93" s="708"/>
      <c r="BU93" s="708"/>
      <c r="BV93" s="708"/>
      <c r="BW93" s="713"/>
      <c r="BZ93" s="825"/>
    </row>
    <row r="94" spans="1:78" s="824" customFormat="1" ht="14.45" customHeight="1">
      <c r="A94" s="830"/>
      <c r="B94" s="826" t="s">
        <v>229</v>
      </c>
      <c r="C94" s="633"/>
      <c r="D94" s="690">
        <v>0</v>
      </c>
      <c r="E94" s="694">
        <v>0</v>
      </c>
      <c r="F94" s="708">
        <v>0</v>
      </c>
      <c r="G94" s="708">
        <v>0</v>
      </c>
      <c r="H94" s="708"/>
      <c r="I94" s="708"/>
      <c r="J94" s="831"/>
      <c r="K94" s="831"/>
      <c r="L94" s="708"/>
      <c r="M94" s="708"/>
      <c r="N94" s="708"/>
      <c r="O94" s="708"/>
      <c r="P94" s="708"/>
      <c r="Q94" s="709">
        <f t="shared" si="11"/>
        <v>0</v>
      </c>
      <c r="R94" s="709">
        <f t="shared" si="12"/>
        <v>0</v>
      </c>
      <c r="S94" s="823"/>
      <c r="T94" s="827"/>
      <c r="U94" s="829"/>
      <c r="V94" s="695"/>
      <c r="W94" s="698"/>
      <c r="X94" s="695"/>
      <c r="Y94" s="700"/>
      <c r="Z94" s="682"/>
      <c r="AA94" s="701">
        <f>SUMIF($E$2:$P$2,$Q$1,$E94:$P94)</f>
        <v>0</v>
      </c>
      <c r="AB94" s="702">
        <f>SUMIF($D$2:$P$2,($Q$1-1),$D94:$P94)</f>
        <v>0</v>
      </c>
      <c r="AC94" s="702"/>
      <c r="AD94" s="618"/>
      <c r="AF94" s="685"/>
      <c r="AG94" s="695"/>
      <c r="AH94" s="708"/>
      <c r="AI94" s="708"/>
      <c r="AJ94" s="708"/>
      <c r="AK94" s="708">
        <v>0</v>
      </c>
      <c r="AL94" s="708">
        <v>0</v>
      </c>
      <c r="AM94" s="708">
        <v>0</v>
      </c>
      <c r="AN94" s="708">
        <v>0</v>
      </c>
      <c r="AO94" s="708">
        <v>0</v>
      </c>
      <c r="AP94" s="708">
        <v>0</v>
      </c>
      <c r="AQ94" s="708">
        <v>0</v>
      </c>
      <c r="AR94" s="689">
        <f>SUMPRODUCT(($AF$2:$AQ$2&gt;=1)*($AF$2:$AQ$2&lt;=$Q$1),($AF94:$AQ94))</f>
        <v>0</v>
      </c>
      <c r="AS94" s="689">
        <f>SUMIF($AF$2:$AQ$2,$Q$1,$AF94:$AQ94)</f>
        <v>0</v>
      </c>
      <c r="AT94" s="689">
        <f>SUMIF($AF$2:$AQ$2,$Q$1+1,$AF94:$AQ94)</f>
        <v>0</v>
      </c>
      <c r="AU94" s="689">
        <f>SUM(AF94:AQ94)</f>
        <v>0</v>
      </c>
      <c r="AW94" s="690"/>
      <c r="AX94" s="695"/>
      <c r="AY94" s="694"/>
      <c r="AZ94" s="708"/>
      <c r="BA94" s="708"/>
      <c r="BB94" s="708"/>
      <c r="BC94" s="772">
        <v>10520</v>
      </c>
      <c r="BD94" s="772">
        <v>12140</v>
      </c>
      <c r="BE94" s="708"/>
      <c r="BF94" s="708"/>
      <c r="BG94" s="694"/>
      <c r="BH94" s="708"/>
      <c r="BI94" s="713"/>
      <c r="BK94" s="690"/>
      <c r="BL94" s="694"/>
      <c r="BM94" s="708"/>
      <c r="BN94" s="708"/>
      <c r="BO94" s="708"/>
      <c r="BP94" s="708"/>
      <c r="BQ94" s="708"/>
      <c r="BR94" s="708"/>
      <c r="BS94" s="708"/>
      <c r="BT94" s="708"/>
      <c r="BU94" s="708"/>
      <c r="BV94" s="708"/>
      <c r="BW94" s="713"/>
      <c r="BZ94" s="825"/>
    </row>
    <row r="95" spans="1:78" s="824" customFormat="1" ht="14.45" customHeight="1">
      <c r="A95" s="741" t="s">
        <v>230</v>
      </c>
      <c r="B95" s="719"/>
      <c r="C95" s="720"/>
      <c r="D95" s="832">
        <v>8130226.7663259767</v>
      </c>
      <c r="E95" s="833">
        <f>SUM(E91:E94)</f>
        <v>6582722.9141981341</v>
      </c>
      <c r="F95" s="834">
        <f>SUM(F91:F94)</f>
        <v>7111648.3745306125</v>
      </c>
      <c r="G95" s="834">
        <f>SUM(G91:G94)</f>
        <v>8739280.6979439761</v>
      </c>
      <c r="H95" s="834">
        <f t="shared" ref="H95:N95" si="13">SUM(H91:H94)</f>
        <v>0</v>
      </c>
      <c r="I95" s="834">
        <f t="shared" si="13"/>
        <v>0</v>
      </c>
      <c r="J95" s="834">
        <f t="shared" si="13"/>
        <v>0</v>
      </c>
      <c r="K95" s="834">
        <f t="shared" si="13"/>
        <v>0</v>
      </c>
      <c r="L95" s="834">
        <f t="shared" si="13"/>
        <v>0</v>
      </c>
      <c r="M95" s="834">
        <f t="shared" si="13"/>
        <v>0</v>
      </c>
      <c r="N95" s="834">
        <f t="shared" si="13"/>
        <v>0</v>
      </c>
      <c r="O95" s="834">
        <f>SUM(O91:O94)</f>
        <v>0</v>
      </c>
      <c r="P95" s="834">
        <f>SUM(P91:P94)</f>
        <v>0</v>
      </c>
      <c r="Q95" s="835">
        <f>SUM(Q91:Q94)</f>
        <v>22433651.986672726</v>
      </c>
      <c r="R95" s="723">
        <f>SUM(R91:R94)</f>
        <v>12528260.230239306</v>
      </c>
      <c r="S95" s="836">
        <f>IF(ISERROR(((SUMIF($D$2:$P$2,$Q$1,D95:P95)/SUMIF($D$2:$P$2,$Q$1-1,D95:P95))*100)),0,(SUMIF($D$2:$P$2,$Q$1,D95:P95)/SUMIF($D$2:$P$2,$Q$1-1,D95:P95))*100)</f>
        <v>122.8868503853833</v>
      </c>
      <c r="T95" s="724">
        <f>IF(ISERROR(((SUMIF($E$2:$P$2,$Q$1,E95:P95)/SUMIF($AF$2:$AQ$2,$Q$1,AF95:AQ95)))*100),0,(SUMIF($E$2:$P$2,$Q$1,E95:P95)/SUMIF($AF$2:$AQ$2,$Q$1,AF95:AQ95)))*100</f>
        <v>195.16896879481627</v>
      </c>
      <c r="U95" s="725">
        <f>IF(ISERROR(Q95/R95*100),0,Q95/R95*100)</f>
        <v>179.06438383619218</v>
      </c>
      <c r="V95" s="722">
        <f>SUM(V91:V92)</f>
        <v>6181768.6624412648</v>
      </c>
      <c r="W95" s="725">
        <f>IF(ISERROR(((SUMIF($E$2:$P$2,$Q$1,E95:P95)/($V95)*100))),0,((SUMIF($E$2:$P$2,$Q$1,E95:P95)/($V95)*100)))</f>
        <v>141.37184963004933</v>
      </c>
      <c r="X95" s="722">
        <f>SUM(X91:X92)</f>
        <v>18583891.282942794</v>
      </c>
      <c r="Y95" s="837">
        <f>IF(ISERROR(Q95/X95*100),0,Q95/X95*100)</f>
        <v>120.71557912773324</v>
      </c>
      <c r="Z95" s="682"/>
      <c r="AA95" s="838">
        <f>SUMIF($E$2:$P$2,$Q$1,$E95:$P95)</f>
        <v>8739280.6979439761</v>
      </c>
      <c r="AB95" s="839">
        <f>SUMIF($D$2:$P$2,($Q$1-1),$D95:$P95)</f>
        <v>7111648.3745306125</v>
      </c>
      <c r="AC95" s="839">
        <f>SUM(AC91:AC92)</f>
        <v>6673810.6532229818</v>
      </c>
      <c r="AD95" s="618"/>
      <c r="AF95" s="840">
        <v>3684056.6567512667</v>
      </c>
      <c r="AG95" s="841">
        <v>4366401.2097671451</v>
      </c>
      <c r="AH95" s="842">
        <v>4477802.3637208939</v>
      </c>
      <c r="AI95" s="842">
        <v>5182903.0854807142</v>
      </c>
      <c r="AJ95" s="842">
        <v>6079957.1147656292</v>
      </c>
      <c r="AK95" s="842">
        <v>5130596.1297648363</v>
      </c>
      <c r="AL95" s="842">
        <v>6279150.0006281277</v>
      </c>
      <c r="AM95" s="842">
        <v>4292245.7604761235</v>
      </c>
      <c r="AN95" s="842">
        <v>6994464.0883158017</v>
      </c>
      <c r="AO95" s="842">
        <v>5972452.7300000004</v>
      </c>
      <c r="AP95" s="842">
        <v>5491226.9015529137</v>
      </c>
      <c r="AQ95" s="842">
        <v>8130226.7663259767</v>
      </c>
      <c r="AR95" s="689">
        <f>SUMPRODUCT(($AF$2:$AQ$2&gt;=1)*($AF$2:$AQ$2&lt;=$Q$1),($AF95:$AQ95))</f>
        <v>12528260.230239306</v>
      </c>
      <c r="AS95" s="689">
        <f>SUMIF($AF$2:$AQ$2,$Q$1,$AF95:$AQ95)</f>
        <v>4477802.3637208939</v>
      </c>
      <c r="AT95" s="689">
        <f>SUMIF($AF$2:$AQ$2,$Q$1+1,$AF95:$AQ95)</f>
        <v>5182903.0854807142</v>
      </c>
      <c r="AU95" s="689">
        <f>SUM(AF95:AQ95)</f>
        <v>66081482.807549432</v>
      </c>
      <c r="AW95" s="832">
        <v>3719937.4607318402</v>
      </c>
      <c r="AX95" s="843">
        <v>3684056.6598735871</v>
      </c>
      <c r="AY95" s="833">
        <v>4366401.130181225</v>
      </c>
      <c r="AZ95" s="834">
        <v>4477802.3661801321</v>
      </c>
      <c r="BA95" s="834">
        <v>5182903.1917882543</v>
      </c>
      <c r="BB95" s="834">
        <v>6079957.5875346204</v>
      </c>
      <c r="BC95" s="834">
        <v>5140900.734542097</v>
      </c>
      <c r="BD95" s="834">
        <v>6291289.7242228715</v>
      </c>
      <c r="BE95" s="722"/>
      <c r="BF95" s="843"/>
      <c r="BG95" s="844"/>
      <c r="BH95" s="834"/>
      <c r="BI95" s="845"/>
      <c r="BK95" s="832">
        <v>6195675.0592681598</v>
      </c>
      <c r="BL95" s="833">
        <v>5199973.3610463599</v>
      </c>
      <c r="BM95" s="834">
        <v>5341448.9056246299</v>
      </c>
      <c r="BN95" s="834">
        <v>5621281.4229424465</v>
      </c>
      <c r="BO95" s="834">
        <v>5106433.3678176319</v>
      </c>
      <c r="BP95" s="834">
        <v>5467713.2476283042</v>
      </c>
      <c r="BQ95" s="834">
        <v>4223155.8005276704</v>
      </c>
      <c r="BR95" s="843">
        <v>4376403.6453962242</v>
      </c>
      <c r="BS95" s="834"/>
      <c r="BT95" s="834"/>
      <c r="BU95" s="834"/>
      <c r="BV95" s="834"/>
      <c r="BW95" s="845"/>
      <c r="BZ95" s="825"/>
    </row>
    <row r="96" spans="1:78" s="824" customFormat="1" ht="14.45" customHeight="1">
      <c r="B96" s="618"/>
      <c r="C96" s="633"/>
      <c r="D96" s="846"/>
      <c r="E96" s="847"/>
      <c r="F96" s="842"/>
      <c r="G96" s="842"/>
      <c r="H96" s="842"/>
      <c r="I96" s="842"/>
      <c r="J96" s="708" t="e">
        <f>#REF!</f>
        <v>#REF!</v>
      </c>
      <c r="K96" s="842"/>
      <c r="L96" s="842"/>
      <c r="M96" s="842"/>
      <c r="N96" s="842"/>
      <c r="O96" s="842"/>
      <c r="P96" s="842"/>
      <c r="Q96" s="848"/>
      <c r="R96" s="849"/>
      <c r="S96" s="850"/>
      <c r="T96" s="851"/>
      <c r="U96" s="852"/>
      <c r="V96" s="853"/>
      <c r="W96" s="852"/>
      <c r="X96" s="853"/>
      <c r="Y96" s="854"/>
      <c r="Z96" s="682"/>
      <c r="AA96" s="764"/>
      <c r="AB96" s="765"/>
      <c r="AC96" s="765"/>
      <c r="AD96" s="618"/>
      <c r="AF96" s="840"/>
      <c r="AG96" s="841"/>
      <c r="AH96" s="842"/>
      <c r="AI96" s="842"/>
      <c r="AJ96" s="842"/>
      <c r="AK96" s="842">
        <v>0</v>
      </c>
      <c r="AL96" s="842"/>
      <c r="AM96" s="842"/>
      <c r="AN96" s="842"/>
      <c r="AO96" s="842"/>
      <c r="AP96" s="842"/>
      <c r="AQ96" s="842"/>
      <c r="AR96" s="689"/>
      <c r="AS96" s="689"/>
      <c r="AT96" s="689"/>
      <c r="AU96" s="689"/>
      <c r="AW96" s="846"/>
      <c r="AX96" s="841"/>
      <c r="AY96" s="847"/>
      <c r="AZ96" s="842"/>
      <c r="BA96" s="842"/>
      <c r="BB96" s="842"/>
      <c r="BC96" s="842"/>
      <c r="BD96" s="842"/>
      <c r="BE96" s="708"/>
      <c r="BF96" s="842"/>
      <c r="BG96" s="694"/>
      <c r="BH96" s="842"/>
      <c r="BI96" s="855"/>
      <c r="BK96" s="856"/>
      <c r="BL96" s="857"/>
      <c r="BM96" s="858"/>
      <c r="BN96" s="858"/>
      <c r="BO96" s="858"/>
      <c r="BP96" s="858"/>
      <c r="BQ96" s="858"/>
      <c r="BR96" s="859"/>
      <c r="BS96" s="842"/>
      <c r="BT96" s="842"/>
      <c r="BU96" s="842"/>
      <c r="BV96" s="842"/>
      <c r="BW96" s="855"/>
      <c r="BZ96" s="825"/>
    </row>
    <row r="97" spans="1:78" ht="14.45" customHeight="1">
      <c r="A97" s="617"/>
      <c r="B97" s="618"/>
      <c r="C97" s="633"/>
      <c r="D97" s="634"/>
      <c r="E97" s="641"/>
      <c r="F97" s="639"/>
      <c r="G97" s="639"/>
      <c r="H97" s="639"/>
      <c r="I97" s="639"/>
      <c r="J97" s="639"/>
      <c r="K97" s="639"/>
      <c r="L97" s="639"/>
      <c r="M97" s="639"/>
      <c r="N97" s="639"/>
      <c r="O97" s="639"/>
      <c r="P97" s="639"/>
      <c r="Q97" s="860"/>
      <c r="R97" s="861"/>
      <c r="S97" s="862"/>
      <c r="T97" s="863"/>
      <c r="U97" s="863"/>
      <c r="V97" s="863"/>
      <c r="W97" s="864"/>
      <c r="X97" s="863"/>
      <c r="Y97" s="717"/>
      <c r="Z97" s="682"/>
      <c r="AA97" s="865"/>
      <c r="AB97" s="866"/>
      <c r="AC97" s="866"/>
      <c r="AD97" s="610"/>
      <c r="AF97" s="867"/>
      <c r="AG97" s="648"/>
      <c r="AH97" s="639"/>
      <c r="AI97" s="639"/>
      <c r="AJ97" s="639"/>
      <c r="AK97" s="639"/>
      <c r="AL97" s="639"/>
      <c r="AM97" s="639"/>
      <c r="AN97" s="639"/>
      <c r="AO97" s="639"/>
      <c r="AP97" s="639"/>
      <c r="AQ97" s="639"/>
      <c r="AR97" s="868"/>
      <c r="AS97" s="868"/>
      <c r="AT97" s="868"/>
      <c r="AU97" s="868"/>
      <c r="AW97" s="634"/>
      <c r="AX97" s="638"/>
      <c r="AY97" s="641"/>
      <c r="AZ97" s="639"/>
      <c r="BA97" s="639"/>
      <c r="BB97" s="639"/>
      <c r="BC97" s="639"/>
      <c r="BD97" s="639"/>
      <c r="BE97" s="639"/>
      <c r="BF97" s="639"/>
      <c r="BG97" s="639"/>
      <c r="BH97" s="639"/>
      <c r="BI97" s="869"/>
      <c r="BK97" s="634"/>
      <c r="BL97" s="641"/>
      <c r="BM97" s="639"/>
      <c r="BN97" s="639"/>
      <c r="BO97" s="639"/>
      <c r="BP97" s="639"/>
      <c r="BQ97" s="639"/>
      <c r="BR97" s="639"/>
      <c r="BS97" s="639"/>
      <c r="BT97" s="639"/>
      <c r="BU97" s="639"/>
      <c r="BV97" s="639"/>
      <c r="BW97" s="869"/>
      <c r="BZ97" s="825"/>
    </row>
    <row r="98" spans="1:78" ht="14.45" customHeight="1" outlineLevel="1">
      <c r="A98" s="870"/>
      <c r="B98" s="871" t="s">
        <v>231</v>
      </c>
      <c r="C98" s="872"/>
      <c r="D98" s="873">
        <v>857858.82</v>
      </c>
      <c r="E98" s="874">
        <v>924583.63</v>
      </c>
      <c r="F98" s="875">
        <v>965395.56</v>
      </c>
      <c r="G98" s="875">
        <v>973436</v>
      </c>
      <c r="H98" s="875"/>
      <c r="I98" s="875"/>
      <c r="J98" s="875"/>
      <c r="K98" s="853"/>
      <c r="L98" s="853"/>
      <c r="M98" s="853"/>
      <c r="N98" s="853"/>
      <c r="O98" s="853"/>
      <c r="P98" s="853"/>
      <c r="Q98" s="709">
        <f t="shared" ref="Q98:Q113" si="14">SUMPRODUCT(($E$2:$P$2&gt;=1)*($E$2:$P$2&lt;=$Q$1),(E98:P98))</f>
        <v>2863415.19</v>
      </c>
      <c r="R98" s="710">
        <f>SUM(AR98)</f>
        <v>2146964.5500000003</v>
      </c>
      <c r="S98" s="823">
        <f>IF(ISERROR(((SUMIF($D$2:$P$2,$Q$1,D98:P98)/SUMIF($D$2:$P$2,$Q$1-1,D98:P98))*100)),0,(SUMIF($D$2:$P$2,$Q$1,D98:P98)/SUMIF($D$2:$P$2,$Q$1-1,D98:P98))*100)</f>
        <v>100.83286482071658</v>
      </c>
      <c r="T98" s="699">
        <f>IF(ISERROR(((SUMIF($E$2:$P$2,$Q$1,E98:P98)/SUMIF($AF$2:$AQ$2,$Q$1,AF98:AQ98)))*100),0,(SUMIF($E$2:$P$2,$Q$1,E98:P98)/SUMIF($AF$2:$AQ$2,$Q$1,AF98:AQ98)))*100</f>
        <v>141.51470317407455</v>
      </c>
      <c r="U98" s="698">
        <f>IF(ISERROR(Q98/R98*100),0,Q98/R98*100)</f>
        <v>133.37039915260823</v>
      </c>
      <c r="V98" s="695">
        <v>1145666.5635931299</v>
      </c>
      <c r="W98" s="698">
        <f>IF(ISERROR(((SUMIF($E$2:$P$2,$Q$1,E98:P98)/($V98)*100))),0,((SUMIF($E$2:$P$2,$Q$1,E98:P98)/($V98)*100)))</f>
        <v>84.966780993156789</v>
      </c>
      <c r="X98" s="695">
        <v>3414424.0917123556</v>
      </c>
      <c r="Y98" s="700">
        <f>IF(ISERROR(Q98/X98*100),0,Q98/X98*100)</f>
        <v>83.862318009945241</v>
      </c>
      <c r="Z98" s="682"/>
      <c r="AA98" s="876">
        <f>SUMIF($E$2:$P$2,$Q$1,$E98:$P98)</f>
        <v>973436</v>
      </c>
      <c r="AB98" s="877">
        <f>SUMIF($D$2:$P$2,($Q$1-1),$D98:$P98)</f>
        <v>965395.56</v>
      </c>
      <c r="AC98" s="877">
        <v>1158261.3160868706</v>
      </c>
      <c r="AD98" s="610"/>
      <c r="AF98" s="878">
        <v>717126.16600000008</v>
      </c>
      <c r="AG98" s="875">
        <v>741969.22399999993</v>
      </c>
      <c r="AH98" s="875">
        <v>687869.16</v>
      </c>
      <c r="AI98" s="875">
        <v>931004.94499999995</v>
      </c>
      <c r="AJ98" s="875">
        <v>800238.79799999995</v>
      </c>
      <c r="AK98" s="875">
        <v>773908.56750000012</v>
      </c>
      <c r="AL98" s="875">
        <v>802563.74</v>
      </c>
      <c r="AM98" s="875">
        <v>767823.49</v>
      </c>
      <c r="AN98" s="875">
        <v>830483.38</v>
      </c>
      <c r="AO98" s="875">
        <v>794529.18</v>
      </c>
      <c r="AP98" s="875">
        <v>831333.19</v>
      </c>
      <c r="AQ98" s="875">
        <v>857858.82</v>
      </c>
      <c r="AR98" s="689">
        <f>SUMPRODUCT(($AF$2:$AQ$2&gt;=1)*($AF$2:$AQ$2&lt;=$Q$1),($AF98:$AQ98))</f>
        <v>2146964.5500000003</v>
      </c>
      <c r="AS98" s="689">
        <f>SUMIF($AF$2:$AQ$2,$Q$1,$AF98:$AQ98)</f>
        <v>687869.16</v>
      </c>
      <c r="AT98" s="689">
        <f>SUMIF($AF$2:$AQ$2,$Q$1+1,$AF98:$AQ98)</f>
        <v>931004.94499999995</v>
      </c>
      <c r="AU98" s="689">
        <f>SUM(AF98:AQ98)</f>
        <v>9536708.6605000012</v>
      </c>
      <c r="AW98" s="873">
        <v>674258.45557294809</v>
      </c>
      <c r="AX98" s="853">
        <v>637213.3027996684</v>
      </c>
      <c r="AY98" s="874">
        <v>662232.8329794131</v>
      </c>
      <c r="AZ98" s="875">
        <v>615671.74657472013</v>
      </c>
      <c r="BA98" s="875">
        <v>837323.41604545747</v>
      </c>
      <c r="BB98" s="875">
        <v>800238.79799999995</v>
      </c>
      <c r="BC98" s="875">
        <v>773908.56750000012</v>
      </c>
      <c r="BD98" s="875">
        <v>802563.74</v>
      </c>
      <c r="BE98" s="853"/>
      <c r="BF98" s="853"/>
      <c r="BG98" s="853"/>
      <c r="BH98" s="853"/>
      <c r="BI98" s="879"/>
      <c r="BK98" s="873">
        <v>86352.28242705205</v>
      </c>
      <c r="BL98" s="874">
        <v>79912.863200331689</v>
      </c>
      <c r="BM98" s="875">
        <v>79736.391020586816</v>
      </c>
      <c r="BN98" s="875">
        <v>72197.413425279839</v>
      </c>
      <c r="BO98" s="875">
        <v>93681.528954542533</v>
      </c>
      <c r="BP98" s="875">
        <v>87696.420475335908</v>
      </c>
      <c r="BQ98" s="875">
        <v>83401.85501748012</v>
      </c>
      <c r="BR98" s="875">
        <v>84975.000815416628</v>
      </c>
      <c r="BS98" s="853"/>
      <c r="BT98" s="853"/>
      <c r="BU98" s="853"/>
      <c r="BV98" s="853"/>
      <c r="BW98" s="879"/>
      <c r="BZ98" s="825"/>
    </row>
    <row r="99" spans="1:78" ht="14.45" customHeight="1" outlineLevel="1">
      <c r="A99" s="617"/>
      <c r="B99" s="618" t="s">
        <v>48</v>
      </c>
      <c r="C99" s="633"/>
      <c r="D99" s="690">
        <v>0</v>
      </c>
      <c r="E99" s="694">
        <v>0</v>
      </c>
      <c r="F99" s="708">
        <v>0</v>
      </c>
      <c r="G99" s="708">
        <v>0</v>
      </c>
      <c r="H99" s="708"/>
      <c r="I99" s="708"/>
      <c r="J99" s="708"/>
      <c r="K99" s="695"/>
      <c r="L99" s="695"/>
      <c r="M99" s="695"/>
      <c r="N99" s="695"/>
      <c r="O99" s="695"/>
      <c r="P99" s="695"/>
      <c r="Q99" s="709">
        <f t="shared" si="14"/>
        <v>0</v>
      </c>
      <c r="R99" s="710">
        <f>SUM(AR99)</f>
        <v>0</v>
      </c>
      <c r="S99" s="823">
        <f>IF(ISERROR(((SUMIF($D$2:$P$2,$Q$1,D99:P99)/SUMIF($D$2:$P$2,$Q$1-1,D99:P99))*100)),0,(SUMIF($D$2:$P$2,$Q$1,D99:P99)/SUMIF($D$2:$P$2,$Q$1-1,D99:P99))*100)</f>
        <v>0</v>
      </c>
      <c r="T99" s="699">
        <f>IF(ISERROR(((SUMIF($E$2:$P$2,$Q$1,E99:P99)/SUMIF($AF$2:$AQ$2,$Q$1,AF99:AQ99)))*100),0,(SUMIF($E$2:$P$2,$Q$1,E99:P99)/SUMIF($AF$2:$AQ$2,$Q$1,AF99:AQ99)))*100</f>
        <v>0</v>
      </c>
      <c r="U99" s="698">
        <f>IF(ISERROR(Q99/R99*100),0,Q99/R99*100)</f>
        <v>0</v>
      </c>
      <c r="V99" s="695">
        <v>0</v>
      </c>
      <c r="W99" s="698">
        <f>IF(ISERROR(((SUMIF($E$2:$P$2,$Q$1,E99:P99)/($V99)*100))),0,((SUMIF($E$2:$P$2,$Q$1,E99:P99)/($V99)*100)))</f>
        <v>0</v>
      </c>
      <c r="X99" s="695">
        <v>0</v>
      </c>
      <c r="Y99" s="700">
        <f>IF(ISERROR(Q99/X99*100),0,Q99/X99*100)</f>
        <v>0</v>
      </c>
      <c r="Z99" s="682"/>
      <c r="AA99" s="701">
        <f>SUMIF($E$2:$P$2,$Q$1,$E99:$P99)</f>
        <v>0</v>
      </c>
      <c r="AB99" s="702">
        <f>SUMIF($D$2:$P$2,($Q$1-1),$D99:$P99)</f>
        <v>0</v>
      </c>
      <c r="AC99" s="702">
        <v>0</v>
      </c>
      <c r="AD99" s="610"/>
      <c r="AF99" s="685">
        <v>0</v>
      </c>
      <c r="AG99" s="708">
        <v>0</v>
      </c>
      <c r="AH99" s="708">
        <v>0</v>
      </c>
      <c r="AI99" s="708">
        <v>0</v>
      </c>
      <c r="AJ99" s="708">
        <v>0</v>
      </c>
      <c r="AK99" s="708">
        <v>0</v>
      </c>
      <c r="AL99" s="708">
        <v>0</v>
      </c>
      <c r="AM99" s="708">
        <v>0</v>
      </c>
      <c r="AN99" s="708">
        <v>0</v>
      </c>
      <c r="AO99" s="708">
        <v>0</v>
      </c>
      <c r="AP99" s="708">
        <v>0</v>
      </c>
      <c r="AQ99" s="708">
        <v>0</v>
      </c>
      <c r="AR99" s="689">
        <f>SUMPRODUCT(($AF$2:$AQ$2&gt;=1)*($AF$2:$AQ$2&lt;=$Q$1),($AF99:$AQ99))</f>
        <v>0</v>
      </c>
      <c r="AS99" s="689">
        <f>SUMIF($AF$2:$AQ$2,$Q$1,$AF99:$AQ99)</f>
        <v>0</v>
      </c>
      <c r="AT99" s="689">
        <f>SUMIF($AF$2:$AQ$2,$Q$1+1,$AF99:$AQ99)</f>
        <v>0</v>
      </c>
      <c r="AU99" s="689">
        <f>SUM(AF99:AQ99)</f>
        <v>0</v>
      </c>
      <c r="AW99" s="690">
        <v>0</v>
      </c>
      <c r="AX99" s="695">
        <v>0</v>
      </c>
      <c r="AY99" s="694">
        <v>0</v>
      </c>
      <c r="AZ99" s="708">
        <v>0</v>
      </c>
      <c r="BA99" s="708">
        <v>0</v>
      </c>
      <c r="BB99" s="708">
        <v>0</v>
      </c>
      <c r="BC99" s="708">
        <v>0</v>
      </c>
      <c r="BD99" s="708">
        <v>0</v>
      </c>
      <c r="BE99" s="695"/>
      <c r="BF99" s="695"/>
      <c r="BG99" s="695"/>
      <c r="BH99" s="695"/>
      <c r="BI99" s="713"/>
      <c r="BK99" s="690">
        <v>0</v>
      </c>
      <c r="BL99" s="694">
        <v>0</v>
      </c>
      <c r="BM99" s="708">
        <v>0</v>
      </c>
      <c r="BN99" s="708">
        <v>0</v>
      </c>
      <c r="BO99" s="708">
        <v>0</v>
      </c>
      <c r="BP99" s="708">
        <v>0</v>
      </c>
      <c r="BQ99" s="708">
        <v>0</v>
      </c>
      <c r="BR99" s="708">
        <v>0</v>
      </c>
      <c r="BS99" s="695"/>
      <c r="BT99" s="695"/>
      <c r="BU99" s="695"/>
      <c r="BV99" s="695"/>
      <c r="BW99" s="713"/>
      <c r="BZ99" s="825"/>
    </row>
    <row r="100" spans="1:78" ht="14.45" customHeight="1" outlineLevel="1">
      <c r="A100" s="617"/>
      <c r="B100" s="618" t="s">
        <v>232</v>
      </c>
      <c r="C100" s="633"/>
      <c r="D100" s="690">
        <v>89392.52</v>
      </c>
      <c r="E100" s="694">
        <v>116127.03999999999</v>
      </c>
      <c r="F100" s="708">
        <v>127631.1</v>
      </c>
      <c r="G100" s="708">
        <v>126285.67</v>
      </c>
      <c r="H100" s="708"/>
      <c r="I100" s="708"/>
      <c r="J100" s="708"/>
      <c r="K100" s="695"/>
      <c r="L100" s="695"/>
      <c r="M100" s="695"/>
      <c r="N100" s="695"/>
      <c r="O100" s="695"/>
      <c r="P100" s="695"/>
      <c r="Q100" s="709">
        <f t="shared" si="14"/>
        <v>370043.81</v>
      </c>
      <c r="R100" s="710">
        <f>SUM(AR100)</f>
        <v>366293.87</v>
      </c>
      <c r="S100" s="823">
        <f>IF(ISERROR(((SUMIF($D$2:$P$2,$Q$1,D100:P100)/SUMIF($D$2:$P$2,$Q$1-1,D100:P100))*100)),0,(SUMIF($D$2:$P$2,$Q$1,D100:P100)/SUMIF($D$2:$P$2,$Q$1-1,D100:P100))*100)</f>
        <v>98.945844703994553</v>
      </c>
      <c r="T100" s="699">
        <f>IF(ISERROR(((SUMIF($E$2:$P$2,$Q$1,E100:P100)/SUMIF($AF$2:$AQ$2,$Q$1,AF100:AQ100)))*100),0,(SUMIF($E$2:$P$2,$Q$1,E100:P100)/SUMIF($AF$2:$AQ$2,$Q$1,AF100:AQ100)))*100</f>
        <v>121.14586293174024</v>
      </c>
      <c r="U100" s="698">
        <f>IF(ISERROR(Q100/R100*100),0,Q100/R100*100)</f>
        <v>101.02375177613538</v>
      </c>
      <c r="V100" s="695">
        <v>77713.509698564274</v>
      </c>
      <c r="W100" s="698">
        <f>IF(ISERROR(((SUMIF($E$2:$P$2,$Q$1,E100:P100)/($V100)*100))),0,((SUMIF($E$2:$P$2,$Q$1,E100:P100)/($V100)*100)))</f>
        <v>162.50156567350743</v>
      </c>
      <c r="X100" s="695">
        <v>230887.54455499284</v>
      </c>
      <c r="Y100" s="700">
        <f>IF(ISERROR(Q100/X100*100),0,Q100/X100*100)</f>
        <v>160.27014827205755</v>
      </c>
      <c r="Z100" s="682"/>
      <c r="AA100" s="701">
        <f>SUMIF($E$2:$P$2,$Q$1,$E100:$P100)</f>
        <v>126285.67</v>
      </c>
      <c r="AB100" s="702">
        <f>SUMIF($D$2:$P$2,($Q$1-1),$D100:$P100)</f>
        <v>127631.1</v>
      </c>
      <c r="AC100" s="702">
        <v>79813.828052692785</v>
      </c>
      <c r="AD100" s="610"/>
      <c r="AF100" s="685">
        <v>118746.87</v>
      </c>
      <c r="AG100" s="708">
        <v>143304.34</v>
      </c>
      <c r="AH100" s="708">
        <v>104242.66</v>
      </c>
      <c r="AI100" s="708">
        <v>154111.20000000001</v>
      </c>
      <c r="AJ100" s="708">
        <v>109623.09000000001</v>
      </c>
      <c r="AK100" s="708">
        <v>103820.78</v>
      </c>
      <c r="AL100" s="708">
        <v>106761.57999999999</v>
      </c>
      <c r="AM100" s="708">
        <v>114591.95</v>
      </c>
      <c r="AN100" s="708">
        <v>95029.4</v>
      </c>
      <c r="AO100" s="708">
        <v>77006.52</v>
      </c>
      <c r="AP100" s="708">
        <v>76711.69</v>
      </c>
      <c r="AQ100" s="708">
        <v>89392.52</v>
      </c>
      <c r="AR100" s="689">
        <f>SUMPRODUCT(($AF$2:$AQ$2&gt;=1)*($AF$2:$AQ$2&lt;=$Q$1),($AF100:$AQ100))</f>
        <v>366293.87</v>
      </c>
      <c r="AS100" s="689">
        <f>SUMIF($AF$2:$AQ$2,$Q$1,$AF100:$AQ100)</f>
        <v>104242.66</v>
      </c>
      <c r="AT100" s="689">
        <f>SUMIF($AF$2:$AQ$2,$Q$1+1,$AF100:$AQ100)</f>
        <v>154111.20000000001</v>
      </c>
      <c r="AU100" s="689">
        <f>SUM(AF100:AQ100)</f>
        <v>1293342.5999999999</v>
      </c>
      <c r="AW100" s="690">
        <v>151486.51195914624</v>
      </c>
      <c r="AX100" s="695">
        <v>105514.3276278429</v>
      </c>
      <c r="AY100" s="694">
        <v>127904.01001382376</v>
      </c>
      <c r="AZ100" s="708">
        <v>93301.552507158063</v>
      </c>
      <c r="BA100" s="708">
        <v>138603.90014884906</v>
      </c>
      <c r="BB100" s="708">
        <v>109623.09000000001</v>
      </c>
      <c r="BC100" s="708">
        <v>103820.78</v>
      </c>
      <c r="BD100" s="708">
        <v>106761.57999999999</v>
      </c>
      <c r="BE100" s="695"/>
      <c r="BF100" s="695"/>
      <c r="BG100" s="695"/>
      <c r="BH100" s="695"/>
      <c r="BI100" s="713"/>
      <c r="BK100" s="690">
        <v>19400.878040853782</v>
      </c>
      <c r="BL100" s="694">
        <v>13232.542372157104</v>
      </c>
      <c r="BM100" s="708">
        <v>15400.329986176248</v>
      </c>
      <c r="BN100" s="708">
        <v>10941.107492841926</v>
      </c>
      <c r="BO100" s="708">
        <v>15507.299851150949</v>
      </c>
      <c r="BP100" s="708">
        <v>12013.35478668655</v>
      </c>
      <c r="BQ100" s="708">
        <v>11188.460762661989</v>
      </c>
      <c r="BR100" s="708">
        <v>11303.856498120844</v>
      </c>
      <c r="BS100" s="695"/>
      <c r="BT100" s="695"/>
      <c r="BU100" s="695"/>
      <c r="BV100" s="695"/>
      <c r="BW100" s="713"/>
      <c r="BZ100" s="693"/>
    </row>
    <row r="101" spans="1:78" ht="14.45" customHeight="1" outlineLevel="1">
      <c r="A101" s="880"/>
      <c r="B101" s="881" t="s">
        <v>49</v>
      </c>
      <c r="C101" s="882"/>
      <c r="D101" s="736">
        <v>0</v>
      </c>
      <c r="E101" s="883">
        <v>2906.68</v>
      </c>
      <c r="F101" s="802">
        <v>7163.1</v>
      </c>
      <c r="G101" s="802">
        <v>0</v>
      </c>
      <c r="H101" s="802"/>
      <c r="I101" s="802"/>
      <c r="J101" s="802"/>
      <c r="K101" s="735"/>
      <c r="L101" s="735"/>
      <c r="M101" s="735"/>
      <c r="N101" s="735"/>
      <c r="O101" s="735"/>
      <c r="P101" s="735"/>
      <c r="Q101" s="709">
        <f t="shared" si="14"/>
        <v>10069.780000000001</v>
      </c>
      <c r="R101" s="710">
        <f>SUM(AR101)</f>
        <v>23773.249999999996</v>
      </c>
      <c r="S101" s="823">
        <f>IF(ISERROR(((SUMIF($D$2:$P$2,$Q$1,D101:P101)/SUMIF($D$2:$P$2,$Q$1-1,D101:P101))*100)),0,(SUMIF($D$2:$P$2,$Q$1,D101:P101)/SUMIF($D$2:$P$2,$Q$1-1,D101:P101))*100)</f>
        <v>0</v>
      </c>
      <c r="T101" s="699">
        <f>IF(ISERROR(((SUMIF($E$2:$P$2,$Q$1,E101:P101)/SUMIF($AF$2:$AQ$2,$Q$1,AF101:AQ101)))*100),0,(SUMIF($E$2:$P$2,$Q$1,E101:P101)/SUMIF($AF$2:$AQ$2,$Q$1,AF101:AQ101)))*100</f>
        <v>0</v>
      </c>
      <c r="U101" s="698">
        <f>IF(ISERROR(Q101/R101*100),0,Q101/R101*100)</f>
        <v>42.357607815506931</v>
      </c>
      <c r="V101" s="695">
        <v>5819.2291682415571</v>
      </c>
      <c r="W101" s="698">
        <f>IF(ISERROR(((SUMIF($E$2:$P$2,$Q$1,E101:P101)/($V101)*100))),0,((SUMIF($E$2:$P$2,$Q$1,E101:P101)/($V101)*100)))</f>
        <v>0</v>
      </c>
      <c r="X101" s="695">
        <v>17457.687504724672</v>
      </c>
      <c r="Y101" s="700">
        <f>IF(ISERROR(Q101/X101*100),0,Q101/X101*100)</f>
        <v>57.681064558377273</v>
      </c>
      <c r="Z101" s="682"/>
      <c r="AA101" s="884">
        <f>SUMIF($E$2:$P$2,$Q$1,$E101:$P101)</f>
        <v>0</v>
      </c>
      <c r="AB101" s="885">
        <f>SUMIF($D$2:$P$2,($Q$1-1),$D101:$P101)</f>
        <v>7163.1</v>
      </c>
      <c r="AC101" s="885">
        <v>5819.2291682415571</v>
      </c>
      <c r="AD101" s="610"/>
      <c r="AF101" s="886">
        <v>11261.3</v>
      </c>
      <c r="AG101" s="802">
        <v>6756.15</v>
      </c>
      <c r="AH101" s="802">
        <v>5755.8</v>
      </c>
      <c r="AI101" s="802">
        <v>-311.54000000000002</v>
      </c>
      <c r="AJ101" s="802">
        <v>6043.8</v>
      </c>
      <c r="AK101" s="802">
        <v>0</v>
      </c>
      <c r="AL101" s="802">
        <v>6054.7</v>
      </c>
      <c r="AM101" s="802">
        <v>14993.4</v>
      </c>
      <c r="AN101" s="802">
        <v>-2490.4299999999998</v>
      </c>
      <c r="AO101" s="802">
        <v>-530</v>
      </c>
      <c r="AP101" s="802">
        <v>0</v>
      </c>
      <c r="AQ101" s="802">
        <v>0</v>
      </c>
      <c r="AR101" s="689">
        <f>SUMPRODUCT(($AF$2:$AQ$2&gt;=1)*($AF$2:$AQ$2&lt;=$Q$1),($AF101:$AQ101))</f>
        <v>23773.249999999996</v>
      </c>
      <c r="AS101" s="689">
        <f>SUMIF($AF$2:$AQ$2,$Q$1,$AF101:$AQ101)</f>
        <v>5755.8</v>
      </c>
      <c r="AT101" s="689">
        <f>SUMIF($AF$2:$AQ$2,$Q$1+1,$AF101:$AQ101)</f>
        <v>-311.54000000000002</v>
      </c>
      <c r="AU101" s="689">
        <f>SUM(AF101:AQ101)</f>
        <v>47533.179999999993</v>
      </c>
      <c r="AW101" s="736">
        <v>2686.1453561794497</v>
      </c>
      <c r="AX101" s="735">
        <v>10006.398465201037</v>
      </c>
      <c r="AY101" s="883">
        <v>6030.0942543323908</v>
      </c>
      <c r="AZ101" s="802">
        <v>5151.6823910738694</v>
      </c>
      <c r="BA101" s="802">
        <v>-280.19156980396258</v>
      </c>
      <c r="BB101" s="802">
        <v>6043.8</v>
      </c>
      <c r="BC101" s="802">
        <v>0</v>
      </c>
      <c r="BD101" s="802">
        <v>6054.7</v>
      </c>
      <c r="BE101" s="735"/>
      <c r="BF101" s="735"/>
      <c r="BG101" s="735"/>
      <c r="BH101" s="735"/>
      <c r="BI101" s="738"/>
      <c r="BK101" s="736">
        <v>344.01464382055042</v>
      </c>
      <c r="BL101" s="883">
        <v>1254.9015347989618</v>
      </c>
      <c r="BM101" s="802">
        <v>726.05574566760959</v>
      </c>
      <c r="BN101" s="802">
        <v>604.11760892613029</v>
      </c>
      <c r="BO101" s="802">
        <v>-31.348430196037448</v>
      </c>
      <c r="BP101" s="802">
        <v>662.32682968320057</v>
      </c>
      <c r="BQ101" s="802">
        <v>0</v>
      </c>
      <c r="BR101" s="802">
        <v>641.0682563818583</v>
      </c>
      <c r="BS101" s="735"/>
      <c r="BT101" s="735"/>
      <c r="BU101" s="735"/>
      <c r="BV101" s="735"/>
      <c r="BW101" s="738"/>
      <c r="BZ101" s="693"/>
    </row>
    <row r="102" spans="1:78" s="754" customFormat="1" ht="14.45" customHeight="1">
      <c r="A102" s="791" t="s">
        <v>233</v>
      </c>
      <c r="B102" s="742"/>
      <c r="C102" s="743"/>
      <c r="D102" s="744">
        <v>947251.34</v>
      </c>
      <c r="E102" s="756">
        <f>SUM(E98:E101)</f>
        <v>1043617.3500000001</v>
      </c>
      <c r="F102" s="757">
        <f>SUM(F98:F101)</f>
        <v>1100189.7600000002</v>
      </c>
      <c r="G102" s="757">
        <f>SUM(G98:G101)</f>
        <v>1099721.67</v>
      </c>
      <c r="H102" s="757">
        <f t="shared" ref="H102:R102" si="15">SUM(H98:H101)</f>
        <v>0</v>
      </c>
      <c r="I102" s="757">
        <f t="shared" si="15"/>
        <v>0</v>
      </c>
      <c r="J102" s="757">
        <f>SUM(J98:J101)</f>
        <v>0</v>
      </c>
      <c r="K102" s="745">
        <f t="shared" si="15"/>
        <v>0</v>
      </c>
      <c r="L102" s="745">
        <f>SUM(L98:L101)</f>
        <v>0</v>
      </c>
      <c r="M102" s="745">
        <f>SUM(M98:M101)</f>
        <v>0</v>
      </c>
      <c r="N102" s="745">
        <f>SUM(N98:N101)</f>
        <v>0</v>
      </c>
      <c r="O102" s="745">
        <f>SUM(O98:O101)</f>
        <v>0</v>
      </c>
      <c r="P102" s="745">
        <f>SUM(P98:P101)</f>
        <v>0</v>
      </c>
      <c r="Q102" s="746">
        <f t="shared" si="15"/>
        <v>3243528.78</v>
      </c>
      <c r="R102" s="746">
        <f t="shared" si="15"/>
        <v>2537031.6700000004</v>
      </c>
      <c r="S102" s="887">
        <f>IF(ISERROR(((SUMIF($D$2:$P$2,$Q$1,D102:P102)/SUMIF($D$2:$P$2,$Q$1-1,D102:P102))*100)),0,(SUMIF($D$2:$P$2,$Q$1,D102:P102)/SUMIF($D$2:$P$2,$Q$1-1,D102:P102))*100)</f>
        <v>99.957453703259304</v>
      </c>
      <c r="T102" s="747">
        <f>IF(ISERROR(((SUMIF($E$2:$P$2,$Q$1,E102:P102)/SUMIF($AF$2:$AQ$2,$Q$1,AF102:AQ102)))*100),0,(SUMIF($E$2:$P$2,$Q$1,E102:P102)/SUMIF($AF$2:$AQ$2,$Q$1,AF102:AQ102)))*100</f>
        <v>137.83259809440565</v>
      </c>
      <c r="U102" s="747">
        <f>IF(ISERROR(Q102/R102*100),0,Q102/R102*100)</f>
        <v>127.84739025350831</v>
      </c>
      <c r="V102" s="745">
        <f>SUM(V98:V101)</f>
        <v>1229199.3024599357</v>
      </c>
      <c r="W102" s="748">
        <f>IF(ISERROR(((SUMIF($E$2:$P$2,$Q$1,E102:P102)/($V102)*100))),0,((SUMIF($E$2:$P$2,$Q$1,E102:P102)/($V102)*100)))</f>
        <v>89.46650618814877</v>
      </c>
      <c r="X102" s="745">
        <f>SUM(X98:X101)</f>
        <v>3662769.3237720733</v>
      </c>
      <c r="Y102" s="749">
        <f>IF(ISERROR(Q102/X102*100),0,Q102/X102*100)</f>
        <v>88.554000901691452</v>
      </c>
      <c r="Z102" s="750"/>
      <c r="AA102" s="751">
        <f>SUMIF($E$2:$P$2,$Q$1,$E102:$P102)</f>
        <v>1099721.67</v>
      </c>
      <c r="AB102" s="752">
        <f>SUMIF($D$2:$P$2,($Q$1-1),$D102:$P102)</f>
        <v>1100189.7600000002</v>
      </c>
      <c r="AC102" s="752">
        <f>SUM(AC98:AC101)</f>
        <v>1243894.373307805</v>
      </c>
      <c r="AD102" s="753"/>
      <c r="AF102" s="755">
        <v>847134.33600000013</v>
      </c>
      <c r="AG102" s="757">
        <v>892029.71399999992</v>
      </c>
      <c r="AH102" s="757">
        <v>797867.62000000011</v>
      </c>
      <c r="AI102" s="757">
        <v>1084804.605</v>
      </c>
      <c r="AJ102" s="757">
        <v>915905.68799999997</v>
      </c>
      <c r="AK102" s="757">
        <v>877729.34750000015</v>
      </c>
      <c r="AL102" s="757">
        <v>915380.0199999999</v>
      </c>
      <c r="AM102" s="757">
        <v>897408.84</v>
      </c>
      <c r="AN102" s="757">
        <v>923022.35</v>
      </c>
      <c r="AO102" s="757">
        <v>871005.70000000007</v>
      </c>
      <c r="AP102" s="757">
        <v>908044.87999999989</v>
      </c>
      <c r="AQ102" s="888">
        <v>947251.34</v>
      </c>
      <c r="AR102" s="758">
        <f>SUMPRODUCT(($AF$2:$AQ$2&gt;=1)*($AF$2:$AQ$2&lt;=$Q$1),($AF102:$AQ102))</f>
        <v>2537031.67</v>
      </c>
      <c r="AS102" s="758">
        <f>SUM(AS98:AS101)</f>
        <v>797867.62000000011</v>
      </c>
      <c r="AT102" s="758">
        <f>SUM(AT98:AT101)</f>
        <v>1084804.605</v>
      </c>
      <c r="AU102" s="758">
        <f>SUM(AU98:AU101)</f>
        <v>10877584.4405</v>
      </c>
      <c r="AW102" s="744">
        <v>828431.11288827378</v>
      </c>
      <c r="AX102" s="745">
        <v>752734.02889271232</v>
      </c>
      <c r="AY102" s="756">
        <v>796166.93724756921</v>
      </c>
      <c r="AZ102" s="757">
        <v>714124.98147295206</v>
      </c>
      <c r="BA102" s="757">
        <v>975647.12462450261</v>
      </c>
      <c r="BB102" s="757">
        <v>915905.68799999997</v>
      </c>
      <c r="BC102" s="757">
        <v>877729.34750000015</v>
      </c>
      <c r="BD102" s="757">
        <v>915380.0199999999</v>
      </c>
      <c r="BE102" s="745">
        <v>0</v>
      </c>
      <c r="BF102" s="745">
        <v>0</v>
      </c>
      <c r="BG102" s="745">
        <v>0</v>
      </c>
      <c r="BH102" s="745">
        <v>0</v>
      </c>
      <c r="BI102" s="760">
        <v>0</v>
      </c>
      <c r="BK102" s="744">
        <v>106097.17511172639</v>
      </c>
      <c r="BL102" s="756">
        <v>94400.30710728775</v>
      </c>
      <c r="BM102" s="757">
        <v>95862.776752430669</v>
      </c>
      <c r="BN102" s="757">
        <v>83742.638527047893</v>
      </c>
      <c r="BO102" s="757">
        <v>109157.48037549744</v>
      </c>
      <c r="BP102" s="757">
        <v>100372.10209170566</v>
      </c>
      <c r="BQ102" s="757">
        <v>94590.315780142104</v>
      </c>
      <c r="BR102" s="757">
        <v>96919.925569919331</v>
      </c>
      <c r="BS102" s="745">
        <v>0</v>
      </c>
      <c r="BT102" s="745">
        <v>0</v>
      </c>
      <c r="BU102" s="745">
        <v>0</v>
      </c>
      <c r="BV102" s="745">
        <v>0</v>
      </c>
      <c r="BW102" s="760">
        <v>0</v>
      </c>
      <c r="BZ102" s="693"/>
    </row>
    <row r="103" spans="1:78" ht="14.45" customHeight="1" outlineLevel="1">
      <c r="A103" s="788"/>
      <c r="B103" s="889" t="s">
        <v>52</v>
      </c>
      <c r="C103" s="633"/>
      <c r="D103" s="690"/>
      <c r="E103" s="694"/>
      <c r="F103" s="708"/>
      <c r="G103" s="708"/>
      <c r="H103" s="708"/>
      <c r="I103" s="708"/>
      <c r="J103" s="708"/>
      <c r="K103" s="695"/>
      <c r="L103" s="695"/>
      <c r="M103" s="695"/>
      <c r="N103" s="695"/>
      <c r="O103" s="695"/>
      <c r="P103" s="695"/>
      <c r="Q103" s="709"/>
      <c r="R103" s="710"/>
      <c r="S103" s="823"/>
      <c r="T103" s="699"/>
      <c r="U103" s="699"/>
      <c r="V103" s="699"/>
      <c r="W103" s="698"/>
      <c r="X103" s="699"/>
      <c r="Y103" s="700"/>
      <c r="Z103" s="682"/>
      <c r="AA103" s="701"/>
      <c r="AB103" s="702"/>
      <c r="AC103" s="702"/>
      <c r="AD103" s="610"/>
      <c r="AF103" s="685"/>
      <c r="AG103" s="708"/>
      <c r="AH103" s="708"/>
      <c r="AI103" s="708"/>
      <c r="AJ103" s="708"/>
      <c r="AK103" s="708"/>
      <c r="AL103" s="708"/>
      <c r="AM103" s="708"/>
      <c r="AN103" s="708"/>
      <c r="AO103" s="708"/>
      <c r="AP103" s="708"/>
      <c r="AQ103" s="708"/>
      <c r="AR103" s="689"/>
      <c r="AS103" s="689"/>
      <c r="AT103" s="689"/>
      <c r="AU103" s="689"/>
      <c r="AW103" s="690"/>
      <c r="AX103" s="695"/>
      <c r="AY103" s="694"/>
      <c r="AZ103" s="708"/>
      <c r="BA103" s="708"/>
      <c r="BB103" s="708"/>
      <c r="BC103" s="708"/>
      <c r="BD103" s="708"/>
      <c r="BE103" s="695"/>
      <c r="BF103" s="695"/>
      <c r="BG103" s="695"/>
      <c r="BH103" s="695"/>
      <c r="BI103" s="713"/>
      <c r="BK103" s="690"/>
      <c r="BL103" s="694"/>
      <c r="BM103" s="708"/>
      <c r="BN103" s="708"/>
      <c r="BO103" s="708"/>
      <c r="BP103" s="708"/>
      <c r="BQ103" s="708"/>
      <c r="BR103" s="708"/>
      <c r="BS103" s="695"/>
      <c r="BT103" s="695"/>
      <c r="BU103" s="695"/>
      <c r="BV103" s="695"/>
      <c r="BW103" s="713"/>
      <c r="BZ103" s="693"/>
    </row>
    <row r="104" spans="1:78" ht="14.45" customHeight="1" outlineLevel="1">
      <c r="A104" s="762"/>
      <c r="B104" s="618" t="s">
        <v>234</v>
      </c>
      <c r="C104" s="633"/>
      <c r="D104" s="690">
        <v>76014.5</v>
      </c>
      <c r="E104" s="694">
        <v>44800.2</v>
      </c>
      <c r="F104" s="708">
        <v>20706.27</v>
      </c>
      <c r="G104" s="695">
        <v>19133.34</v>
      </c>
      <c r="H104" s="708"/>
      <c r="I104" s="708"/>
      <c r="J104" s="708"/>
      <c r="K104" s="695"/>
      <c r="L104" s="695"/>
      <c r="M104" s="695"/>
      <c r="N104" s="695"/>
      <c r="O104" s="695"/>
      <c r="P104" s="695"/>
      <c r="Q104" s="709">
        <f t="shared" si="14"/>
        <v>84639.81</v>
      </c>
      <c r="R104" s="710">
        <f t="shared" ref="R104:R113" si="16">SUM(AR104)</f>
        <v>84684.538</v>
      </c>
      <c r="S104" s="823">
        <f t="shared" ref="S104:S132" si="17">IF(ISERROR(((SUMIF($D$2:$P$2,$Q$1,D104:P104)/SUMIF($D$2:$P$2,$Q$1-1,D104:P104))*100)),0,(SUMIF($D$2:$P$2,$Q$1,D104:P104)/SUMIF($D$2:$P$2,$Q$1-1,D104:P104))*100)</f>
        <v>92.403605284776063</v>
      </c>
      <c r="T104" s="699">
        <f t="shared" ref="T104:T114" si="18">IF(ISERROR(((SUMIF($E$2:$P$2,$Q$1,E104:P104)/SUMIF($AF$2:$AQ$2,$Q$1,AF104:AQ104)))*100),0,(SUMIF($E$2:$P$2,$Q$1,E104:P104)/SUMIF($AF$2:$AQ$2,$Q$1,AF104:AQ104)))*100</f>
        <v>100.76357345424958</v>
      </c>
      <c r="U104" s="698">
        <f t="shared" ref="U104:U132" si="19">IF(ISERROR(Q104/R104*100),0,Q104/R104*100)</f>
        <v>99.947182802130882</v>
      </c>
      <c r="V104" s="695">
        <v>24031.60863889501</v>
      </c>
      <c r="W104" s="698">
        <f t="shared" ref="W104:W136" si="20">IF(ISERROR(((SUMIF($E$2:$P$2,$Q$1,E104:P104)/($V104)*100))),0,((SUMIF($E$2:$P$2,$Q$1,E104:P104)/($V104)*100)))</f>
        <v>79.617391775566816</v>
      </c>
      <c r="X104" s="695">
        <v>70848.72158428785</v>
      </c>
      <c r="Y104" s="700">
        <f t="shared" ref="Y104:Y114" si="21">IF(ISERROR(Q104/X104*100),0,Q104/X104*100)</f>
        <v>119.46554307166299</v>
      </c>
      <c r="Z104" s="682"/>
      <c r="AA104" s="701">
        <f t="shared" ref="AA104:AA114" si="22">SUMIF($E$2:$P$2,$Q$1,$E104:$P104)</f>
        <v>19133.34</v>
      </c>
      <c r="AB104" s="702">
        <f t="shared" ref="AB104:AB114" si="23">SUMIF($D$2:$P$2,($Q$1-1),$D104:$P104)</f>
        <v>20706.27</v>
      </c>
      <c r="AC104" s="702">
        <v>24361.04876338565</v>
      </c>
      <c r="AD104" s="610"/>
      <c r="AF104" s="685">
        <v>4585.2479999999996</v>
      </c>
      <c r="AG104" s="708">
        <v>61110.94</v>
      </c>
      <c r="AH104" s="708">
        <v>18988.349999999999</v>
      </c>
      <c r="AI104" s="708">
        <v>15470.39</v>
      </c>
      <c r="AJ104" s="708">
        <v>17687.650000000001</v>
      </c>
      <c r="AK104" s="708">
        <v>21767.83</v>
      </c>
      <c r="AL104" s="708">
        <v>22024.25</v>
      </c>
      <c r="AM104" s="708">
        <v>18363.990000000002</v>
      </c>
      <c r="AN104" s="708">
        <v>11582.61</v>
      </c>
      <c r="AO104" s="708">
        <v>24837.98</v>
      </c>
      <c r="AP104" s="708">
        <v>744.33</v>
      </c>
      <c r="AQ104" s="708">
        <v>76014.5</v>
      </c>
      <c r="AR104" s="689">
        <f t="shared" ref="AR104:AR114" si="24">SUMPRODUCT(($AF$2:$AQ$2&gt;=1)*($AF$2:$AQ$2&lt;=$Q$1),($AF104:$AQ104))</f>
        <v>84684.538</v>
      </c>
      <c r="AS104" s="689">
        <f t="shared" ref="AS104:AS113" si="25">SUMIF($AF$2:$AQ$2,$Q$1,$AF104:$AQ104)</f>
        <v>18988.349999999999</v>
      </c>
      <c r="AT104" s="689">
        <f t="shared" ref="AT104:AT113" si="26">SUMIF($AF$2:$AQ$2,$Q$1+1,$AF104:$AQ104)</f>
        <v>15470.39</v>
      </c>
      <c r="AU104" s="689">
        <f t="shared" ref="AU104:AU113" si="27">SUM(AF104:AQ104)</f>
        <v>293178.06799999997</v>
      </c>
      <c r="AW104" s="690">
        <v>5927.336053814347</v>
      </c>
      <c r="AX104" s="695">
        <v>4074.2914716565692</v>
      </c>
      <c r="AY104" s="694">
        <v>54543.597784367055</v>
      </c>
      <c r="AZ104" s="708">
        <v>16995.369597718389</v>
      </c>
      <c r="BA104" s="708">
        <v>13913.696024842795</v>
      </c>
      <c r="BB104" s="708">
        <v>17687.650000000001</v>
      </c>
      <c r="BC104" s="708">
        <v>21767.83</v>
      </c>
      <c r="BD104" s="708">
        <v>22024.25</v>
      </c>
      <c r="BE104" s="695"/>
      <c r="BF104" s="695"/>
      <c r="BG104" s="695"/>
      <c r="BH104" s="695"/>
      <c r="BI104" s="713"/>
      <c r="BK104" s="690">
        <v>759.11394618565339</v>
      </c>
      <c r="BL104" s="694">
        <v>510.95652834343019</v>
      </c>
      <c r="BM104" s="708">
        <v>6567.3422156329498</v>
      </c>
      <c r="BN104" s="708">
        <v>1992.9804022816088</v>
      </c>
      <c r="BO104" s="708">
        <v>1556.6939751572052</v>
      </c>
      <c r="BP104" s="708">
        <v>1938.3508966289526</v>
      </c>
      <c r="BQ104" s="708">
        <v>2345.8551538843822</v>
      </c>
      <c r="BR104" s="708">
        <v>2331.9152964834166</v>
      </c>
      <c r="BS104" s="695"/>
      <c r="BT104" s="695"/>
      <c r="BU104" s="695"/>
      <c r="BV104" s="695"/>
      <c r="BW104" s="713"/>
      <c r="BZ104" s="693"/>
    </row>
    <row r="105" spans="1:78" ht="14.45" customHeight="1" outlineLevel="1">
      <c r="A105" s="617"/>
      <c r="B105" s="618" t="s">
        <v>54</v>
      </c>
      <c r="C105" s="633"/>
      <c r="D105" s="690">
        <v>62338.8</v>
      </c>
      <c r="E105" s="694">
        <v>22527.45</v>
      </c>
      <c r="F105" s="708">
        <v>202296.89</v>
      </c>
      <c r="G105" s="695">
        <v>31798.59</v>
      </c>
      <c r="H105" s="708"/>
      <c r="I105" s="708"/>
      <c r="J105" s="708"/>
      <c r="K105" s="695"/>
      <c r="L105" s="695"/>
      <c r="M105" s="695"/>
      <c r="N105" s="695"/>
      <c r="O105" s="695"/>
      <c r="P105" s="695"/>
      <c r="Q105" s="709">
        <f t="shared" si="14"/>
        <v>256622.93000000002</v>
      </c>
      <c r="R105" s="710">
        <f t="shared" si="16"/>
        <v>252734.03999999998</v>
      </c>
      <c r="S105" s="823">
        <f t="shared" si="17"/>
        <v>15.71877353131825</v>
      </c>
      <c r="T105" s="699">
        <f t="shared" si="18"/>
        <v>219.182715504763</v>
      </c>
      <c r="U105" s="698">
        <f t="shared" si="19"/>
        <v>101.53872822196806</v>
      </c>
      <c r="V105" s="695">
        <v>21850.405320645492</v>
      </c>
      <c r="W105" s="698">
        <f t="shared" si="20"/>
        <v>145.52860477125751</v>
      </c>
      <c r="X105" s="695">
        <v>202606.74594528801</v>
      </c>
      <c r="Y105" s="700">
        <f t="shared" si="21"/>
        <v>126.66060490863347</v>
      </c>
      <c r="Z105" s="682"/>
      <c r="AA105" s="701">
        <f t="shared" si="22"/>
        <v>31798.59</v>
      </c>
      <c r="AB105" s="702">
        <f t="shared" si="23"/>
        <v>202296.89</v>
      </c>
      <c r="AC105" s="702">
        <v>22428.649695908764</v>
      </c>
      <c r="AD105" s="610"/>
      <c r="AF105" s="685">
        <v>29671.72</v>
      </c>
      <c r="AG105" s="708">
        <v>208554.52</v>
      </c>
      <c r="AH105" s="708">
        <v>14507.8</v>
      </c>
      <c r="AI105" s="708">
        <v>14346.37</v>
      </c>
      <c r="AJ105" s="708">
        <v>35537.78</v>
      </c>
      <c r="AK105" s="708">
        <v>-944.03</v>
      </c>
      <c r="AL105" s="708">
        <v>18519.28</v>
      </c>
      <c r="AM105" s="708">
        <v>24311.07</v>
      </c>
      <c r="AN105" s="708">
        <v>18956.34</v>
      </c>
      <c r="AO105" s="708">
        <v>29895.72</v>
      </c>
      <c r="AP105" s="708">
        <v>421.14</v>
      </c>
      <c r="AQ105" s="708">
        <v>62338.8</v>
      </c>
      <c r="AR105" s="689">
        <f t="shared" si="24"/>
        <v>252734.03999999998</v>
      </c>
      <c r="AS105" s="689">
        <f t="shared" si="25"/>
        <v>14507.8</v>
      </c>
      <c r="AT105" s="689">
        <f t="shared" si="26"/>
        <v>14346.37</v>
      </c>
      <c r="AU105" s="689">
        <f t="shared" si="27"/>
        <v>456116.50999999995</v>
      </c>
      <c r="AW105" s="690">
        <v>11980.604008683044</v>
      </c>
      <c r="AX105" s="695">
        <v>26365.255651467854</v>
      </c>
      <c r="AY105" s="694">
        <v>186142.02064297709</v>
      </c>
      <c r="AZ105" s="708">
        <v>12985.089439039139</v>
      </c>
      <c r="BA105" s="708">
        <v>12902.779518804888</v>
      </c>
      <c r="BB105" s="708">
        <v>35537.78</v>
      </c>
      <c r="BC105" s="708">
        <v>-944.03</v>
      </c>
      <c r="BD105" s="708">
        <v>18519.28</v>
      </c>
      <c r="BE105" s="695"/>
      <c r="BF105" s="695"/>
      <c r="BG105" s="695"/>
      <c r="BH105" s="695"/>
      <c r="BI105" s="713"/>
      <c r="BK105" s="690">
        <v>1534.3559913169556</v>
      </c>
      <c r="BL105" s="694">
        <v>3306.4643485321462</v>
      </c>
      <c r="BM105" s="708">
        <v>22412.49935702292</v>
      </c>
      <c r="BN105" s="708">
        <v>1522.7105609608589</v>
      </c>
      <c r="BO105" s="708">
        <v>1443.5904811951139</v>
      </c>
      <c r="BP105" s="708">
        <v>3894.5076212613012</v>
      </c>
      <c r="BQ105" s="708">
        <v>-101.73534251790247</v>
      </c>
      <c r="BR105" s="708">
        <v>1960.8110292908684</v>
      </c>
      <c r="BS105" s="695"/>
      <c r="BT105" s="695"/>
      <c r="BU105" s="695"/>
      <c r="BV105" s="695"/>
      <c r="BW105" s="713"/>
      <c r="BZ105" s="693"/>
    </row>
    <row r="106" spans="1:78" ht="14.45" customHeight="1" outlineLevel="1">
      <c r="A106" s="617"/>
      <c r="B106" s="618" t="s">
        <v>55</v>
      </c>
      <c r="C106" s="633"/>
      <c r="D106" s="690">
        <v>692630</v>
      </c>
      <c r="E106" s="694">
        <v>36180</v>
      </c>
      <c r="F106" s="708">
        <v>9114.677419354839</v>
      </c>
      <c r="G106" s="695">
        <v>12830</v>
      </c>
      <c r="H106" s="708"/>
      <c r="I106" s="708"/>
      <c r="J106" s="708"/>
      <c r="K106" s="695"/>
      <c r="L106" s="695"/>
      <c r="M106" s="695"/>
      <c r="N106" s="695"/>
      <c r="O106" s="695"/>
      <c r="P106" s="695"/>
      <c r="Q106" s="709">
        <f t="shared" si="14"/>
        <v>58124.677419354841</v>
      </c>
      <c r="R106" s="710">
        <f t="shared" si="16"/>
        <v>0</v>
      </c>
      <c r="S106" s="823">
        <f t="shared" si="17"/>
        <v>140.76197554458423</v>
      </c>
      <c r="T106" s="699">
        <f t="shared" si="18"/>
        <v>0</v>
      </c>
      <c r="U106" s="698">
        <f t="shared" si="19"/>
        <v>0</v>
      </c>
      <c r="V106" s="695">
        <v>0</v>
      </c>
      <c r="W106" s="698">
        <f t="shared" si="20"/>
        <v>0</v>
      </c>
      <c r="X106" s="695">
        <v>0</v>
      </c>
      <c r="Y106" s="700">
        <f t="shared" si="21"/>
        <v>0</v>
      </c>
      <c r="Z106" s="682"/>
      <c r="AA106" s="701">
        <f t="shared" si="22"/>
        <v>12830</v>
      </c>
      <c r="AB106" s="702">
        <f t="shared" si="23"/>
        <v>9114.677419354839</v>
      </c>
      <c r="AC106" s="702">
        <v>0</v>
      </c>
      <c r="AD106" s="610"/>
      <c r="AF106" s="685">
        <v>0</v>
      </c>
      <c r="AG106" s="708">
        <v>0</v>
      </c>
      <c r="AH106" s="708">
        <v>0</v>
      </c>
      <c r="AI106" s="708">
        <v>0</v>
      </c>
      <c r="AJ106" s="708">
        <v>0</v>
      </c>
      <c r="AK106" s="708">
        <v>0</v>
      </c>
      <c r="AL106" s="708">
        <v>0</v>
      </c>
      <c r="AM106" s="708">
        <v>0</v>
      </c>
      <c r="AN106" s="708">
        <v>0</v>
      </c>
      <c r="AO106" s="708">
        <v>0</v>
      </c>
      <c r="AP106" s="708">
        <v>0</v>
      </c>
      <c r="AQ106" s="708">
        <v>692630</v>
      </c>
      <c r="AR106" s="689">
        <f t="shared" si="24"/>
        <v>0</v>
      </c>
      <c r="AS106" s="689">
        <f t="shared" si="25"/>
        <v>0</v>
      </c>
      <c r="AT106" s="689">
        <f t="shared" si="26"/>
        <v>0</v>
      </c>
      <c r="AU106" s="689">
        <f t="shared" si="27"/>
        <v>692630</v>
      </c>
      <c r="AW106" s="690">
        <v>0</v>
      </c>
      <c r="AX106" s="695">
        <v>0</v>
      </c>
      <c r="AY106" s="694">
        <v>0</v>
      </c>
      <c r="AZ106" s="708">
        <v>0</v>
      </c>
      <c r="BA106" s="708">
        <v>0</v>
      </c>
      <c r="BB106" s="708">
        <v>0</v>
      </c>
      <c r="BC106" s="708">
        <v>0</v>
      </c>
      <c r="BD106" s="708">
        <v>0</v>
      </c>
      <c r="BE106" s="695"/>
      <c r="BF106" s="695"/>
      <c r="BG106" s="695"/>
      <c r="BH106" s="695"/>
      <c r="BI106" s="713"/>
      <c r="BK106" s="690">
        <v>0</v>
      </c>
      <c r="BL106" s="694">
        <v>0</v>
      </c>
      <c r="BM106" s="708">
        <v>0</v>
      </c>
      <c r="BN106" s="708">
        <v>0</v>
      </c>
      <c r="BO106" s="708">
        <v>0</v>
      </c>
      <c r="BP106" s="708">
        <v>0</v>
      </c>
      <c r="BQ106" s="708">
        <v>0</v>
      </c>
      <c r="BR106" s="708">
        <v>0</v>
      </c>
      <c r="BS106" s="695"/>
      <c r="BT106" s="695"/>
      <c r="BU106" s="695"/>
      <c r="BV106" s="695"/>
      <c r="BW106" s="713"/>
      <c r="BZ106" s="693"/>
    </row>
    <row r="107" spans="1:78" ht="14.45" customHeight="1" outlineLevel="1">
      <c r="A107" s="617"/>
      <c r="B107" s="618" t="s">
        <v>56</v>
      </c>
      <c r="C107" s="633"/>
      <c r="D107" s="690">
        <v>110350.79</v>
      </c>
      <c r="E107" s="694">
        <v>103213.71</v>
      </c>
      <c r="F107" s="708">
        <v>108837.52</v>
      </c>
      <c r="G107" s="695">
        <v>64674.43</v>
      </c>
      <c r="H107" s="708"/>
      <c r="I107" s="708"/>
      <c r="J107" s="708"/>
      <c r="K107" s="695"/>
      <c r="L107" s="695"/>
      <c r="M107" s="695"/>
      <c r="N107" s="695"/>
      <c r="O107" s="695"/>
      <c r="P107" s="695"/>
      <c r="Q107" s="709">
        <f t="shared" si="14"/>
        <v>276725.66000000003</v>
      </c>
      <c r="R107" s="710">
        <f t="shared" si="16"/>
        <v>317646.76</v>
      </c>
      <c r="S107" s="823">
        <f t="shared" si="17"/>
        <v>59.422917758508277</v>
      </c>
      <c r="T107" s="699">
        <f t="shared" si="18"/>
        <v>57.964479269147297</v>
      </c>
      <c r="U107" s="698">
        <f t="shared" si="19"/>
        <v>87.117419362313044</v>
      </c>
      <c r="V107" s="695">
        <v>118392.977742602</v>
      </c>
      <c r="W107" s="698">
        <f t="shared" si="20"/>
        <v>54.626913887248094</v>
      </c>
      <c r="X107" s="695">
        <v>365673.06323771732</v>
      </c>
      <c r="Y107" s="700">
        <f t="shared" si="21"/>
        <v>75.675702648107219</v>
      </c>
      <c r="Z107" s="682"/>
      <c r="AA107" s="701">
        <f t="shared" si="22"/>
        <v>64674.43</v>
      </c>
      <c r="AB107" s="702">
        <f t="shared" si="23"/>
        <v>108837.52</v>
      </c>
      <c r="AC107" s="702">
        <v>122970.15353232122</v>
      </c>
      <c r="AD107" s="610"/>
      <c r="AF107" s="685">
        <v>93015.37</v>
      </c>
      <c r="AG107" s="708">
        <v>113055.42</v>
      </c>
      <c r="AH107" s="708">
        <v>111575.97</v>
      </c>
      <c r="AI107" s="708">
        <v>120809.13</v>
      </c>
      <c r="AJ107" s="708">
        <v>113528.92</v>
      </c>
      <c r="AK107" s="708">
        <v>95312.24</v>
      </c>
      <c r="AL107" s="708">
        <v>119343.76</v>
      </c>
      <c r="AM107" s="708">
        <v>105580.57</v>
      </c>
      <c r="AN107" s="708">
        <v>124690.91</v>
      </c>
      <c r="AO107" s="708">
        <v>112538.67</v>
      </c>
      <c r="AP107" s="708">
        <v>97211.07</v>
      </c>
      <c r="AQ107" s="708">
        <v>110350.79</v>
      </c>
      <c r="AR107" s="689">
        <f t="shared" si="24"/>
        <v>317646.76</v>
      </c>
      <c r="AS107" s="689">
        <f t="shared" si="25"/>
        <v>111575.97</v>
      </c>
      <c r="AT107" s="689">
        <f t="shared" si="26"/>
        <v>120809.13</v>
      </c>
      <c r="AU107" s="689">
        <f t="shared" si="27"/>
        <v>1317012.8200000003</v>
      </c>
      <c r="AW107" s="690">
        <v>91671.713391114143</v>
      </c>
      <c r="AX107" s="695">
        <v>82650.214061263498</v>
      </c>
      <c r="AY107" s="694">
        <v>100905.817449751</v>
      </c>
      <c r="AZ107" s="708">
        <v>99865.172507034004</v>
      </c>
      <c r="BA107" s="708">
        <v>108652.82076571544</v>
      </c>
      <c r="BB107" s="708">
        <v>113528.92</v>
      </c>
      <c r="BC107" s="708">
        <v>95312.24</v>
      </c>
      <c r="BD107" s="708">
        <v>119343.76</v>
      </c>
      <c r="BE107" s="695"/>
      <c r="BF107" s="695"/>
      <c r="BG107" s="695"/>
      <c r="BH107" s="695"/>
      <c r="BI107" s="713"/>
      <c r="BK107" s="690">
        <v>11740.396608885861</v>
      </c>
      <c r="BL107" s="694">
        <v>10365.155938736498</v>
      </c>
      <c r="BM107" s="708">
        <v>12149.602550249001</v>
      </c>
      <c r="BN107" s="708">
        <v>11710.797492965989</v>
      </c>
      <c r="BO107" s="708">
        <v>12156.309234284565</v>
      </c>
      <c r="BP107" s="708">
        <v>12441.386157873805</v>
      </c>
      <c r="BQ107" s="708">
        <v>10271.520378111421</v>
      </c>
      <c r="BR107" s="708">
        <v>12636.050693387775</v>
      </c>
      <c r="BS107" s="695"/>
      <c r="BT107" s="695"/>
      <c r="BU107" s="695"/>
      <c r="BV107" s="695"/>
      <c r="BW107" s="713"/>
      <c r="BZ107" s="693"/>
    </row>
    <row r="108" spans="1:78" ht="14.45" customHeight="1" outlineLevel="1">
      <c r="A108" s="617"/>
      <c r="B108" s="618" t="s">
        <v>58</v>
      </c>
      <c r="C108" s="633"/>
      <c r="D108" s="690">
        <v>49806.239999999998</v>
      </c>
      <c r="E108" s="694">
        <v>8642.61</v>
      </c>
      <c r="F108" s="708">
        <v>6010.64</v>
      </c>
      <c r="G108" s="708">
        <v>375.53</v>
      </c>
      <c r="H108" s="708"/>
      <c r="I108" s="708"/>
      <c r="J108" s="708"/>
      <c r="K108" s="695"/>
      <c r="L108" s="695"/>
      <c r="M108" s="695"/>
      <c r="N108" s="695"/>
      <c r="O108" s="695"/>
      <c r="P108" s="695"/>
      <c r="Q108" s="709">
        <f t="shared" si="14"/>
        <v>15028.78</v>
      </c>
      <c r="R108" s="710">
        <f t="shared" si="16"/>
        <v>17709.100000000002</v>
      </c>
      <c r="S108" s="823">
        <f t="shared" si="17"/>
        <v>6.2477539829369242</v>
      </c>
      <c r="T108" s="699">
        <f t="shared" si="18"/>
        <v>42.934397365833583</v>
      </c>
      <c r="U108" s="698">
        <f t="shared" si="19"/>
        <v>84.8647305622533</v>
      </c>
      <c r="V108" s="695">
        <v>8097.6516292824599</v>
      </c>
      <c r="W108" s="698">
        <f t="shared" si="20"/>
        <v>4.6375173592553773</v>
      </c>
      <c r="X108" s="695">
        <v>61352.419649857715</v>
      </c>
      <c r="Y108" s="700">
        <f t="shared" si="21"/>
        <v>24.49582279846538</v>
      </c>
      <c r="Z108" s="682"/>
      <c r="AA108" s="701">
        <f t="shared" si="22"/>
        <v>375.53</v>
      </c>
      <c r="AB108" s="702">
        <f t="shared" si="23"/>
        <v>6010.64</v>
      </c>
      <c r="AC108" s="702">
        <v>8284.5382810461979</v>
      </c>
      <c r="AD108" s="610"/>
      <c r="AF108" s="685">
        <v>11375.09</v>
      </c>
      <c r="AG108" s="708">
        <v>5459.35</v>
      </c>
      <c r="AH108" s="708">
        <v>874.66</v>
      </c>
      <c r="AI108" s="708">
        <v>55701.63</v>
      </c>
      <c r="AJ108" s="708">
        <v>-1475.6</v>
      </c>
      <c r="AK108" s="708">
        <v>16656.009999999998</v>
      </c>
      <c r="AL108" s="708">
        <v>1001</v>
      </c>
      <c r="AM108" s="708">
        <v>3602.02</v>
      </c>
      <c r="AN108" s="708">
        <v>13691.92</v>
      </c>
      <c r="AO108" s="708">
        <v>11261.85</v>
      </c>
      <c r="AP108" s="708">
        <v>11898.08</v>
      </c>
      <c r="AQ108" s="708">
        <v>49806.239999999998</v>
      </c>
      <c r="AR108" s="689">
        <f t="shared" si="24"/>
        <v>17709.100000000002</v>
      </c>
      <c r="AS108" s="689">
        <f t="shared" si="25"/>
        <v>874.66</v>
      </c>
      <c r="AT108" s="689">
        <f t="shared" si="26"/>
        <v>55701.63</v>
      </c>
      <c r="AU108" s="689">
        <f t="shared" si="27"/>
        <v>179852.25</v>
      </c>
      <c r="AW108" s="690">
        <v>7512.0160783236361</v>
      </c>
      <c r="AX108" s="695">
        <v>10107.508291007582</v>
      </c>
      <c r="AY108" s="694">
        <v>4872.6560344855488</v>
      </c>
      <c r="AZ108" s="708">
        <v>782.85738214960043</v>
      </c>
      <c r="BA108" s="708">
        <v>50096.703955638099</v>
      </c>
      <c r="BB108" s="708">
        <v>-1475.6</v>
      </c>
      <c r="BC108" s="708">
        <v>16656.009999999998</v>
      </c>
      <c r="BD108" s="708">
        <v>1001</v>
      </c>
      <c r="BE108" s="695"/>
      <c r="BF108" s="695"/>
      <c r="BG108" s="695"/>
      <c r="BH108" s="695"/>
      <c r="BI108" s="713"/>
      <c r="BK108" s="690">
        <v>962.06392167636363</v>
      </c>
      <c r="BL108" s="694">
        <v>1267.5817089924187</v>
      </c>
      <c r="BM108" s="708">
        <v>586.69396551445197</v>
      </c>
      <c r="BN108" s="708">
        <v>91.802617850399429</v>
      </c>
      <c r="BO108" s="708">
        <v>5604.9260443618969</v>
      </c>
      <c r="BP108" s="708">
        <v>-161.70777819923404</v>
      </c>
      <c r="BQ108" s="708">
        <v>1794.9693148857648</v>
      </c>
      <c r="BR108" s="708">
        <v>105.98532126087835</v>
      </c>
      <c r="BS108" s="695"/>
      <c r="BT108" s="695"/>
      <c r="BU108" s="695"/>
      <c r="BV108" s="695"/>
      <c r="BW108" s="713"/>
      <c r="BZ108" s="693"/>
    </row>
    <row r="109" spans="1:78" ht="14.45" customHeight="1" outlineLevel="1">
      <c r="A109" s="617"/>
      <c r="B109" s="618" t="s">
        <v>59</v>
      </c>
      <c r="C109" s="633"/>
      <c r="D109" s="690">
        <v>0</v>
      </c>
      <c r="E109" s="694">
        <v>977.11</v>
      </c>
      <c r="F109" s="708">
        <v>-977.11</v>
      </c>
      <c r="G109" s="708">
        <v>2327.96</v>
      </c>
      <c r="H109" s="708"/>
      <c r="I109" s="708"/>
      <c r="J109" s="708"/>
      <c r="K109" s="695"/>
      <c r="L109" s="695"/>
      <c r="M109" s="695"/>
      <c r="N109" s="695"/>
      <c r="O109" s="695"/>
      <c r="P109" s="695"/>
      <c r="Q109" s="709">
        <f t="shared" si="14"/>
        <v>2327.96</v>
      </c>
      <c r="R109" s="710">
        <f t="shared" si="16"/>
        <v>3131.67</v>
      </c>
      <c r="S109" s="823">
        <f t="shared" si="17"/>
        <v>-238.24953178250149</v>
      </c>
      <c r="T109" s="699">
        <f t="shared" si="18"/>
        <v>210.54745086689519</v>
      </c>
      <c r="U109" s="698">
        <f t="shared" si="19"/>
        <v>74.336057119683758</v>
      </c>
      <c r="V109" s="695">
        <v>1056.9793132154007</v>
      </c>
      <c r="W109" s="698">
        <f t="shared" si="20"/>
        <v>220.24650538506685</v>
      </c>
      <c r="X109" s="695">
        <v>3146.3008532778358</v>
      </c>
      <c r="Y109" s="700">
        <f t="shared" si="21"/>
        <v>73.9903813576733</v>
      </c>
      <c r="Z109" s="682"/>
      <c r="AA109" s="701">
        <f t="shared" si="22"/>
        <v>2327.96</v>
      </c>
      <c r="AB109" s="702">
        <f t="shared" si="23"/>
        <v>-977.11</v>
      </c>
      <c r="AC109" s="702">
        <v>1114.9489281997919</v>
      </c>
      <c r="AD109" s="610"/>
      <c r="AF109" s="685">
        <v>975.54</v>
      </c>
      <c r="AG109" s="708">
        <v>1050.46</v>
      </c>
      <c r="AH109" s="708">
        <v>1105.67</v>
      </c>
      <c r="AI109" s="708">
        <v>1121.4000000000001</v>
      </c>
      <c r="AJ109" s="708">
        <v>1054.67</v>
      </c>
      <c r="AK109" s="708">
        <v>1090.52</v>
      </c>
      <c r="AL109" s="708">
        <v>0</v>
      </c>
      <c r="AM109" s="708">
        <v>-2175.2800000000002</v>
      </c>
      <c r="AN109" s="708">
        <v>0</v>
      </c>
      <c r="AO109" s="708">
        <v>0</v>
      </c>
      <c r="AP109" s="708">
        <v>0</v>
      </c>
      <c r="AQ109" s="708">
        <v>0</v>
      </c>
      <c r="AR109" s="689">
        <f t="shared" si="24"/>
        <v>3131.67</v>
      </c>
      <c r="AS109" s="689">
        <f t="shared" si="25"/>
        <v>1105.67</v>
      </c>
      <c r="AT109" s="689">
        <f t="shared" si="26"/>
        <v>1121.4000000000001</v>
      </c>
      <c r="AU109" s="689">
        <f t="shared" si="27"/>
        <v>4222.9799999999996</v>
      </c>
      <c r="AW109" s="690">
        <v>860.35440834358678</v>
      </c>
      <c r="AX109" s="695">
        <v>866.8308240382745</v>
      </c>
      <c r="AY109" s="694">
        <v>937.57136984910096</v>
      </c>
      <c r="AZ109" s="708">
        <v>989.6210204209051</v>
      </c>
      <c r="BA109" s="708">
        <v>1008.5601411637788</v>
      </c>
      <c r="BB109" s="708">
        <v>1054.67</v>
      </c>
      <c r="BC109" s="708">
        <v>1090.52</v>
      </c>
      <c r="BD109" s="708">
        <v>0</v>
      </c>
      <c r="BE109" s="695"/>
      <c r="BF109" s="695"/>
      <c r="BG109" s="695"/>
      <c r="BH109" s="695"/>
      <c r="BI109" s="713"/>
      <c r="BK109" s="690">
        <v>110.18559165641319</v>
      </c>
      <c r="BL109" s="694">
        <v>108.70917596172549</v>
      </c>
      <c r="BM109" s="708">
        <v>112.88863015089915</v>
      </c>
      <c r="BN109" s="708">
        <v>116.0489795790949</v>
      </c>
      <c r="BO109" s="708">
        <v>112.83985883622134</v>
      </c>
      <c r="BP109" s="708">
        <v>115.57897969191258</v>
      </c>
      <c r="BQ109" s="708">
        <v>117.52213989240066</v>
      </c>
      <c r="BR109" s="708">
        <v>0</v>
      </c>
      <c r="BS109" s="695"/>
      <c r="BT109" s="695"/>
      <c r="BU109" s="695"/>
      <c r="BV109" s="695"/>
      <c r="BW109" s="713"/>
      <c r="BZ109" s="693"/>
    </row>
    <row r="110" spans="1:78" ht="14.45" customHeight="1" outlineLevel="1">
      <c r="A110" s="617"/>
      <c r="B110" s="618" t="s">
        <v>60</v>
      </c>
      <c r="C110" s="633"/>
      <c r="D110" s="690">
        <v>0</v>
      </c>
      <c r="E110" s="694">
        <v>0</v>
      </c>
      <c r="F110" s="708">
        <v>0</v>
      </c>
      <c r="G110" s="708">
        <v>0</v>
      </c>
      <c r="H110" s="708"/>
      <c r="I110" s="708"/>
      <c r="J110" s="708"/>
      <c r="K110" s="695"/>
      <c r="L110" s="695"/>
      <c r="M110" s="695"/>
      <c r="N110" s="695"/>
      <c r="O110" s="695"/>
      <c r="P110" s="695"/>
      <c r="Q110" s="709">
        <f t="shared" si="14"/>
        <v>0</v>
      </c>
      <c r="R110" s="710">
        <f t="shared" si="16"/>
        <v>0</v>
      </c>
      <c r="S110" s="823">
        <f t="shared" si="17"/>
        <v>0</v>
      </c>
      <c r="T110" s="699">
        <f t="shared" si="18"/>
        <v>0</v>
      </c>
      <c r="U110" s="698">
        <f t="shared" si="19"/>
        <v>0</v>
      </c>
      <c r="V110" s="695">
        <v>0</v>
      </c>
      <c r="W110" s="698">
        <f t="shared" si="20"/>
        <v>0</v>
      </c>
      <c r="X110" s="695">
        <v>0</v>
      </c>
      <c r="Y110" s="700">
        <f t="shared" si="21"/>
        <v>0</v>
      </c>
      <c r="Z110" s="682"/>
      <c r="AA110" s="701">
        <f t="shared" si="22"/>
        <v>0</v>
      </c>
      <c r="AB110" s="702">
        <f t="shared" si="23"/>
        <v>0</v>
      </c>
      <c r="AC110" s="702">
        <v>0</v>
      </c>
      <c r="AD110" s="610"/>
      <c r="AF110" s="685">
        <v>0</v>
      </c>
      <c r="AG110" s="708">
        <v>0</v>
      </c>
      <c r="AH110" s="708">
        <v>0</v>
      </c>
      <c r="AI110" s="708">
        <v>0</v>
      </c>
      <c r="AJ110" s="708">
        <v>0</v>
      </c>
      <c r="AK110" s="708">
        <v>0</v>
      </c>
      <c r="AL110" s="708">
        <v>0</v>
      </c>
      <c r="AM110" s="708">
        <v>0</v>
      </c>
      <c r="AN110" s="708">
        <v>1029</v>
      </c>
      <c r="AO110" s="708">
        <v>0</v>
      </c>
      <c r="AP110" s="708">
        <v>-25.98</v>
      </c>
      <c r="AQ110" s="708">
        <v>0</v>
      </c>
      <c r="AR110" s="689">
        <f t="shared" si="24"/>
        <v>0</v>
      </c>
      <c r="AS110" s="689">
        <f t="shared" si="25"/>
        <v>0</v>
      </c>
      <c r="AT110" s="689">
        <f t="shared" si="26"/>
        <v>0</v>
      </c>
      <c r="AU110" s="689">
        <f t="shared" si="27"/>
        <v>1003.02</v>
      </c>
      <c r="AW110" s="690">
        <v>0</v>
      </c>
      <c r="AX110" s="695">
        <v>0</v>
      </c>
      <c r="AY110" s="694">
        <v>0</v>
      </c>
      <c r="AZ110" s="708">
        <v>0</v>
      </c>
      <c r="BA110" s="708">
        <v>0</v>
      </c>
      <c r="BB110" s="708">
        <v>0</v>
      </c>
      <c r="BC110" s="708">
        <v>0</v>
      </c>
      <c r="BD110" s="708">
        <v>0</v>
      </c>
      <c r="BE110" s="695"/>
      <c r="BF110" s="695"/>
      <c r="BG110" s="695"/>
      <c r="BH110" s="695"/>
      <c r="BI110" s="713"/>
      <c r="BK110" s="690">
        <v>0</v>
      </c>
      <c r="BL110" s="694">
        <v>0</v>
      </c>
      <c r="BM110" s="708">
        <v>0</v>
      </c>
      <c r="BN110" s="708">
        <v>0</v>
      </c>
      <c r="BO110" s="708">
        <v>0</v>
      </c>
      <c r="BP110" s="708">
        <v>0</v>
      </c>
      <c r="BQ110" s="708">
        <v>0</v>
      </c>
      <c r="BR110" s="708">
        <v>0</v>
      </c>
      <c r="BS110" s="695"/>
      <c r="BT110" s="695"/>
      <c r="BU110" s="695"/>
      <c r="BV110" s="695"/>
      <c r="BW110" s="713"/>
      <c r="BZ110" s="693"/>
    </row>
    <row r="111" spans="1:78" ht="14.45" customHeight="1" outlineLevel="1">
      <c r="A111" s="617"/>
      <c r="B111" s="618" t="s">
        <v>61</v>
      </c>
      <c r="C111" s="633"/>
      <c r="D111" s="690">
        <v>359825.78</v>
      </c>
      <c r="E111" s="694">
        <v>511738.68</v>
      </c>
      <c r="F111" s="708">
        <v>394504.16000000003</v>
      </c>
      <c r="G111" s="708">
        <v>717993.98</v>
      </c>
      <c r="H111" s="708"/>
      <c r="I111" s="708"/>
      <c r="J111" s="708"/>
      <c r="K111" s="695"/>
      <c r="L111" s="695"/>
      <c r="M111" s="695"/>
      <c r="N111" s="695"/>
      <c r="O111" s="695"/>
      <c r="P111" s="695"/>
      <c r="Q111" s="709">
        <f t="shared" si="14"/>
        <v>1624236.82</v>
      </c>
      <c r="R111" s="710">
        <f t="shared" si="16"/>
        <v>1328616.26</v>
      </c>
      <c r="S111" s="823">
        <f t="shared" si="17"/>
        <v>181.99908969274239</v>
      </c>
      <c r="T111" s="699">
        <f t="shared" si="18"/>
        <v>127.32117356278859</v>
      </c>
      <c r="U111" s="698">
        <f t="shared" si="19"/>
        <v>122.25025907781679</v>
      </c>
      <c r="V111" s="695">
        <v>650333.65987087786</v>
      </c>
      <c r="W111" s="698">
        <f t="shared" si="20"/>
        <v>110.40393943972634</v>
      </c>
      <c r="X111" s="695">
        <v>1897400.2570220919</v>
      </c>
      <c r="Y111" s="700">
        <f t="shared" si="21"/>
        <v>85.603278169108449</v>
      </c>
      <c r="Z111" s="682"/>
      <c r="AA111" s="701">
        <f t="shared" si="22"/>
        <v>717993.98</v>
      </c>
      <c r="AB111" s="702">
        <f t="shared" si="23"/>
        <v>394504.16000000003</v>
      </c>
      <c r="AC111" s="702">
        <v>633772.62586964155</v>
      </c>
      <c r="AD111" s="610"/>
      <c r="AF111" s="685">
        <v>245351.44</v>
      </c>
      <c r="AG111" s="708">
        <v>519341.35</v>
      </c>
      <c r="AH111" s="708">
        <v>563923.47</v>
      </c>
      <c r="AI111" s="708">
        <v>390151</v>
      </c>
      <c r="AJ111" s="708">
        <v>343808.87</v>
      </c>
      <c r="AK111" s="708">
        <v>481574.54</v>
      </c>
      <c r="AL111" s="708">
        <v>643381.78</v>
      </c>
      <c r="AM111" s="708">
        <v>282903.67</v>
      </c>
      <c r="AN111" s="708">
        <v>604458.98</v>
      </c>
      <c r="AO111" s="708">
        <v>831595.58000000007</v>
      </c>
      <c r="AP111" s="708">
        <v>702639.17</v>
      </c>
      <c r="AQ111" s="708">
        <v>359825.78</v>
      </c>
      <c r="AR111" s="689">
        <f t="shared" si="24"/>
        <v>1328616.26</v>
      </c>
      <c r="AS111" s="689">
        <f t="shared" si="25"/>
        <v>563923.47</v>
      </c>
      <c r="AT111" s="689">
        <f t="shared" si="26"/>
        <v>390151</v>
      </c>
      <c r="AU111" s="689">
        <f t="shared" si="27"/>
        <v>5968955.6299999999</v>
      </c>
      <c r="AW111" s="690">
        <v>398924.41852348635</v>
      </c>
      <c r="AX111" s="695">
        <v>218010.7334544737</v>
      </c>
      <c r="AY111" s="694">
        <v>463529.8640012769</v>
      </c>
      <c r="AZ111" s="708">
        <v>504735.15589705569</v>
      </c>
      <c r="BA111" s="708">
        <v>350892.40916282276</v>
      </c>
      <c r="BB111" s="708">
        <v>343808.87</v>
      </c>
      <c r="BC111" s="708">
        <v>481574.54</v>
      </c>
      <c r="BD111" s="708">
        <v>643381.78</v>
      </c>
      <c r="BE111" s="695"/>
      <c r="BF111" s="695"/>
      <c r="BG111" s="695"/>
      <c r="BH111" s="695"/>
      <c r="BI111" s="713"/>
      <c r="BK111" s="690">
        <v>51090.251476513629</v>
      </c>
      <c r="BL111" s="694">
        <v>27340.706545526311</v>
      </c>
      <c r="BM111" s="708">
        <v>55811.485998723088</v>
      </c>
      <c r="BN111" s="708">
        <v>59188.314102944212</v>
      </c>
      <c r="BO111" s="708">
        <v>39258.590837177268</v>
      </c>
      <c r="BP111" s="708">
        <v>37677.262464685075</v>
      </c>
      <c r="BQ111" s="708">
        <v>51897.874828979293</v>
      </c>
      <c r="BR111" s="708">
        <v>68120.903742952811</v>
      </c>
      <c r="BS111" s="695"/>
      <c r="BT111" s="695"/>
      <c r="BU111" s="695"/>
      <c r="BV111" s="695"/>
      <c r="BW111" s="713"/>
      <c r="BZ111" s="693"/>
    </row>
    <row r="112" spans="1:78" ht="14.45" customHeight="1" outlineLevel="1">
      <c r="A112" s="617"/>
      <c r="B112" s="618" t="s">
        <v>62</v>
      </c>
      <c r="C112" s="633"/>
      <c r="D112" s="690">
        <v>0</v>
      </c>
      <c r="E112" s="694">
        <v>0</v>
      </c>
      <c r="F112" s="708">
        <v>0</v>
      </c>
      <c r="G112" s="708">
        <v>0</v>
      </c>
      <c r="H112" s="708"/>
      <c r="I112" s="708"/>
      <c r="J112" s="708"/>
      <c r="K112" s="695"/>
      <c r="L112" s="695"/>
      <c r="M112" s="695"/>
      <c r="N112" s="695"/>
      <c r="O112" s="695"/>
      <c r="P112" s="695"/>
      <c r="Q112" s="709">
        <f t="shared" si="14"/>
        <v>0</v>
      </c>
      <c r="R112" s="710">
        <f t="shared" si="16"/>
        <v>0</v>
      </c>
      <c r="S112" s="823">
        <f t="shared" si="17"/>
        <v>0</v>
      </c>
      <c r="T112" s="699">
        <f t="shared" si="18"/>
        <v>0</v>
      </c>
      <c r="U112" s="698">
        <f t="shared" si="19"/>
        <v>0</v>
      </c>
      <c r="V112" s="695">
        <v>0</v>
      </c>
      <c r="W112" s="698">
        <f t="shared" si="20"/>
        <v>0</v>
      </c>
      <c r="X112" s="695">
        <v>0</v>
      </c>
      <c r="Y112" s="700">
        <f t="shared" si="21"/>
        <v>0</v>
      </c>
      <c r="Z112" s="682"/>
      <c r="AA112" s="701">
        <f t="shared" si="22"/>
        <v>0</v>
      </c>
      <c r="AB112" s="702">
        <f t="shared" si="23"/>
        <v>0</v>
      </c>
      <c r="AC112" s="702">
        <v>0</v>
      </c>
      <c r="AD112" s="610"/>
      <c r="AF112" s="685">
        <v>0</v>
      </c>
      <c r="AG112" s="708">
        <v>0</v>
      </c>
      <c r="AH112" s="708">
        <v>0</v>
      </c>
      <c r="AI112" s="708">
        <v>0</v>
      </c>
      <c r="AJ112" s="708">
        <v>0</v>
      </c>
      <c r="AK112" s="708">
        <v>0</v>
      </c>
      <c r="AL112" s="708">
        <v>-62.84</v>
      </c>
      <c r="AM112" s="708">
        <v>0</v>
      </c>
      <c r="AN112" s="708">
        <v>0</v>
      </c>
      <c r="AO112" s="708">
        <v>0</v>
      </c>
      <c r="AP112" s="708">
        <v>0</v>
      </c>
      <c r="AQ112" s="708">
        <v>0</v>
      </c>
      <c r="AR112" s="689">
        <f t="shared" si="24"/>
        <v>0</v>
      </c>
      <c r="AS112" s="689">
        <f t="shared" si="25"/>
        <v>0</v>
      </c>
      <c r="AT112" s="689">
        <f t="shared" si="26"/>
        <v>0</v>
      </c>
      <c r="AU112" s="689">
        <f t="shared" si="27"/>
        <v>-62.84</v>
      </c>
      <c r="AW112" s="690">
        <v>0</v>
      </c>
      <c r="AX112" s="695">
        <v>0</v>
      </c>
      <c r="AY112" s="694">
        <v>0</v>
      </c>
      <c r="AZ112" s="708">
        <v>0</v>
      </c>
      <c r="BA112" s="708">
        <v>0</v>
      </c>
      <c r="BB112" s="708">
        <v>0</v>
      </c>
      <c r="BC112" s="708">
        <v>0</v>
      </c>
      <c r="BD112" s="708">
        <v>-62.84</v>
      </c>
      <c r="BE112" s="695"/>
      <c r="BF112" s="695"/>
      <c r="BG112" s="695"/>
      <c r="BH112" s="695"/>
      <c r="BI112" s="713"/>
      <c r="BK112" s="690">
        <v>0</v>
      </c>
      <c r="BL112" s="694">
        <v>0</v>
      </c>
      <c r="BM112" s="708">
        <v>0</v>
      </c>
      <c r="BN112" s="708">
        <v>0</v>
      </c>
      <c r="BO112" s="708">
        <v>0</v>
      </c>
      <c r="BP112" s="708">
        <v>0</v>
      </c>
      <c r="BQ112" s="708">
        <v>0</v>
      </c>
      <c r="BR112" s="708">
        <v>-6.6534641239096866</v>
      </c>
      <c r="BS112" s="695"/>
      <c r="BT112" s="695"/>
      <c r="BU112" s="695"/>
      <c r="BV112" s="695"/>
      <c r="BW112" s="713"/>
      <c r="BZ112" s="693"/>
    </row>
    <row r="113" spans="1:78" ht="14.45" customHeight="1" outlineLevel="1">
      <c r="A113" s="880"/>
      <c r="B113" s="618" t="s">
        <v>49</v>
      </c>
      <c r="C113" s="633"/>
      <c r="D113" s="736">
        <v>28343</v>
      </c>
      <c r="E113" s="883">
        <v>34837</v>
      </c>
      <c r="F113" s="802">
        <v>34795</v>
      </c>
      <c r="G113" s="802">
        <v>29961</v>
      </c>
      <c r="H113" s="802"/>
      <c r="I113" s="802"/>
      <c r="J113" s="802"/>
      <c r="K113" s="735"/>
      <c r="L113" s="735"/>
      <c r="M113" s="735"/>
      <c r="N113" s="735"/>
      <c r="O113" s="735"/>
      <c r="P113" s="735"/>
      <c r="Q113" s="709">
        <f t="shared" si="14"/>
        <v>99593</v>
      </c>
      <c r="R113" s="710">
        <f t="shared" si="16"/>
        <v>44432</v>
      </c>
      <c r="S113" s="823">
        <f t="shared" si="17"/>
        <v>86.107199310245733</v>
      </c>
      <c r="T113" s="699">
        <f t="shared" si="18"/>
        <v>176.16863644381726</v>
      </c>
      <c r="U113" s="698">
        <f t="shared" si="19"/>
        <v>224.14701116312568</v>
      </c>
      <c r="V113" s="695">
        <v>45512.227869107199</v>
      </c>
      <c r="W113" s="698">
        <f t="shared" si="20"/>
        <v>65.830660028701729</v>
      </c>
      <c r="X113" s="695">
        <v>136148.36484216392</v>
      </c>
      <c r="Y113" s="700">
        <f t="shared" si="21"/>
        <v>73.150346032769207</v>
      </c>
      <c r="Z113" s="682"/>
      <c r="AA113" s="701">
        <f t="shared" si="22"/>
        <v>29961</v>
      </c>
      <c r="AB113" s="702">
        <f t="shared" si="23"/>
        <v>34795</v>
      </c>
      <c r="AC113" s="702">
        <v>44363.548408101888</v>
      </c>
      <c r="AD113" s="610"/>
      <c r="AF113" s="886">
        <v>17247</v>
      </c>
      <c r="AG113" s="802">
        <v>10178</v>
      </c>
      <c r="AH113" s="802">
        <v>17007</v>
      </c>
      <c r="AI113" s="802">
        <v>5081</v>
      </c>
      <c r="AJ113" s="802">
        <v>16011</v>
      </c>
      <c r="AK113" s="802">
        <v>11513</v>
      </c>
      <c r="AL113" s="802">
        <v>11981</v>
      </c>
      <c r="AM113" s="802">
        <v>6602</v>
      </c>
      <c r="AN113" s="802">
        <v>0</v>
      </c>
      <c r="AO113" s="802">
        <v>35807</v>
      </c>
      <c r="AP113" s="802">
        <v>24562</v>
      </c>
      <c r="AQ113" s="708">
        <v>28343</v>
      </c>
      <c r="AR113" s="689">
        <f t="shared" si="24"/>
        <v>44432</v>
      </c>
      <c r="AS113" s="689">
        <f t="shared" si="25"/>
        <v>17007</v>
      </c>
      <c r="AT113" s="689">
        <f t="shared" si="26"/>
        <v>5081</v>
      </c>
      <c r="AU113" s="689">
        <f t="shared" si="27"/>
        <v>184332</v>
      </c>
      <c r="AW113" s="736">
        <v>28658.682452387144</v>
      </c>
      <c r="AX113" s="735">
        <v>15325.082746159174</v>
      </c>
      <c r="AY113" s="883">
        <v>9084.2120616912107</v>
      </c>
      <c r="AZ113" s="802">
        <v>15221.978252370356</v>
      </c>
      <c r="BA113" s="802">
        <v>4569.7289791806306</v>
      </c>
      <c r="BB113" s="802">
        <v>16011</v>
      </c>
      <c r="BC113" s="802">
        <v>11513</v>
      </c>
      <c r="BD113" s="802">
        <v>11981</v>
      </c>
      <c r="BE113" s="735"/>
      <c r="BF113" s="735"/>
      <c r="BG113" s="735"/>
      <c r="BH113" s="735"/>
      <c r="BI113" s="738"/>
      <c r="BK113" s="736">
        <v>3670.3175476128572</v>
      </c>
      <c r="BL113" s="883">
        <v>1921.9172538408263</v>
      </c>
      <c r="BM113" s="802">
        <v>1093.7879383087898</v>
      </c>
      <c r="BN113" s="802">
        <v>1785.0217476296425</v>
      </c>
      <c r="BO113" s="802">
        <v>511.27102081936914</v>
      </c>
      <c r="BP113" s="802">
        <v>1754.6104884439796</v>
      </c>
      <c r="BQ113" s="802">
        <v>1240.7222211249762</v>
      </c>
      <c r="BR113" s="802">
        <v>1268.5415924341494</v>
      </c>
      <c r="BS113" s="735"/>
      <c r="BT113" s="735"/>
      <c r="BU113" s="735"/>
      <c r="BV113" s="735"/>
      <c r="BW113" s="738"/>
      <c r="BZ113" s="733"/>
    </row>
    <row r="114" spans="1:78" s="754" customFormat="1" ht="14.45" customHeight="1">
      <c r="A114" s="791" t="s">
        <v>235</v>
      </c>
      <c r="B114" s="742"/>
      <c r="C114" s="743"/>
      <c r="D114" s="744">
        <v>1379309.11</v>
      </c>
      <c r="E114" s="756">
        <f>SUM(E104:E113)</f>
        <v>762916.76</v>
      </c>
      <c r="F114" s="757">
        <f>SUM(F104:F113)</f>
        <v>775288.0474193549</v>
      </c>
      <c r="G114" s="757">
        <f>SUM(G104:G113)</f>
        <v>879094.83</v>
      </c>
      <c r="H114" s="757">
        <f t="shared" ref="H114:R114" si="28">SUM(H104:H113)</f>
        <v>0</v>
      </c>
      <c r="I114" s="757">
        <f t="shared" si="28"/>
        <v>0</v>
      </c>
      <c r="J114" s="757">
        <f>SUM(J104:J113)</f>
        <v>0</v>
      </c>
      <c r="K114" s="745">
        <f t="shared" si="28"/>
        <v>0</v>
      </c>
      <c r="L114" s="745">
        <f>SUM(L104:L113)</f>
        <v>0</v>
      </c>
      <c r="M114" s="745">
        <f>SUM(M104:M113)</f>
        <v>0</v>
      </c>
      <c r="N114" s="745">
        <f>SUM(N104:N113)</f>
        <v>0</v>
      </c>
      <c r="O114" s="745">
        <f>SUM(O104:O113)</f>
        <v>0</v>
      </c>
      <c r="P114" s="745">
        <f>SUM(P104:P113)</f>
        <v>0</v>
      </c>
      <c r="Q114" s="746">
        <f t="shared" si="28"/>
        <v>2417299.6374193551</v>
      </c>
      <c r="R114" s="746">
        <f t="shared" si="28"/>
        <v>2048954.368</v>
      </c>
      <c r="S114" s="887">
        <f t="shared" si="17"/>
        <v>113.38944704825246</v>
      </c>
      <c r="T114" s="747">
        <f t="shared" si="18"/>
        <v>120.75761750014684</v>
      </c>
      <c r="U114" s="747">
        <f t="shared" si="19"/>
        <v>117.97723146850262</v>
      </c>
      <c r="V114" s="745">
        <f>SUM(V104:V113)</f>
        <v>869275.51038462541</v>
      </c>
      <c r="W114" s="748">
        <f t="shared" si="20"/>
        <v>101.12959809612371</v>
      </c>
      <c r="X114" s="745">
        <f>SUM(X104:X113)</f>
        <v>2737175.8731346843</v>
      </c>
      <c r="Y114" s="749">
        <f t="shared" si="21"/>
        <v>88.313639658492292</v>
      </c>
      <c r="Z114" s="750"/>
      <c r="AA114" s="751">
        <f t="shared" si="22"/>
        <v>879094.83</v>
      </c>
      <c r="AB114" s="752">
        <f t="shared" si="23"/>
        <v>775288.0474193549</v>
      </c>
      <c r="AC114" s="752">
        <f>SUM(AC104:AC113)</f>
        <v>857295.51347860508</v>
      </c>
      <c r="AD114" s="753"/>
      <c r="AF114" s="755">
        <v>402221.408</v>
      </c>
      <c r="AG114" s="757">
        <v>918750.03999999992</v>
      </c>
      <c r="AH114" s="757">
        <v>727982.91999999993</v>
      </c>
      <c r="AI114" s="757">
        <v>602680.92000000004</v>
      </c>
      <c r="AJ114" s="757">
        <v>526153.29</v>
      </c>
      <c r="AK114" s="757">
        <v>626970.11</v>
      </c>
      <c r="AL114" s="757">
        <v>816188.2300000001</v>
      </c>
      <c r="AM114" s="757">
        <v>439188.04</v>
      </c>
      <c r="AN114" s="757">
        <v>774409.76</v>
      </c>
      <c r="AO114" s="757">
        <v>1045936.8</v>
      </c>
      <c r="AP114" s="757">
        <v>837449.81</v>
      </c>
      <c r="AQ114" s="757">
        <v>1379309.11</v>
      </c>
      <c r="AR114" s="758">
        <f t="shared" si="24"/>
        <v>2048954.3679999998</v>
      </c>
      <c r="AS114" s="758">
        <f>SUM(AS104:AS113)</f>
        <v>727982.91999999993</v>
      </c>
      <c r="AT114" s="758">
        <f>SUM(AT104:AT113)</f>
        <v>602680.92000000004</v>
      </c>
      <c r="AU114" s="758">
        <f>SUM(AU104:AU113)</f>
        <v>9097240.438000001</v>
      </c>
      <c r="AW114" s="744">
        <v>545535.12491615221</v>
      </c>
      <c r="AX114" s="745">
        <v>357399.91650006664</v>
      </c>
      <c r="AY114" s="756">
        <v>820015.73934439791</v>
      </c>
      <c r="AZ114" s="757">
        <v>651575.2440957881</v>
      </c>
      <c r="BA114" s="757">
        <v>542036.69854816853</v>
      </c>
      <c r="BB114" s="757">
        <v>526153.29</v>
      </c>
      <c r="BC114" s="757">
        <v>626970.11</v>
      </c>
      <c r="BD114" s="757">
        <v>816188.2300000001</v>
      </c>
      <c r="BE114" s="745">
        <v>0</v>
      </c>
      <c r="BF114" s="745">
        <v>0</v>
      </c>
      <c r="BG114" s="745">
        <v>0</v>
      </c>
      <c r="BH114" s="745">
        <v>0</v>
      </c>
      <c r="BI114" s="760">
        <v>0</v>
      </c>
      <c r="BK114" s="744">
        <v>69866.685083847726</v>
      </c>
      <c r="BL114" s="756">
        <v>44821.491499933349</v>
      </c>
      <c r="BM114" s="757">
        <v>98734.300655602099</v>
      </c>
      <c r="BN114" s="757">
        <v>76407.675904211806</v>
      </c>
      <c r="BO114" s="757">
        <v>60644.22145183164</v>
      </c>
      <c r="BP114" s="757">
        <v>57659.988830385788</v>
      </c>
      <c r="BQ114" s="757">
        <v>67566.728694360339</v>
      </c>
      <c r="BR114" s="757">
        <v>86417.554211685987</v>
      </c>
      <c r="BS114" s="745">
        <v>0</v>
      </c>
      <c r="BT114" s="745">
        <v>0</v>
      </c>
      <c r="BU114" s="745">
        <v>0</v>
      </c>
      <c r="BV114" s="745">
        <v>0</v>
      </c>
      <c r="BW114" s="760">
        <v>0</v>
      </c>
      <c r="BZ114" s="733"/>
    </row>
    <row r="115" spans="1:78" ht="14.45" customHeight="1" outlineLevel="1">
      <c r="A115" s="762"/>
      <c r="B115" s="890"/>
      <c r="C115" s="891"/>
      <c r="D115" s="690"/>
      <c r="E115" s="694"/>
      <c r="F115" s="708"/>
      <c r="G115" s="708"/>
      <c r="H115" s="708"/>
      <c r="I115" s="708"/>
      <c r="J115" s="708"/>
      <c r="K115" s="695"/>
      <c r="L115" s="695"/>
      <c r="M115" s="695"/>
      <c r="N115" s="695"/>
      <c r="O115" s="695"/>
      <c r="P115" s="695"/>
      <c r="Q115" s="709"/>
      <c r="R115" s="710"/>
      <c r="S115" s="823"/>
      <c r="T115" s="699"/>
      <c r="U115" s="699"/>
      <c r="V115" s="699"/>
      <c r="W115" s="698"/>
      <c r="X115" s="699"/>
      <c r="Y115" s="700"/>
      <c r="Z115" s="682"/>
      <c r="AA115" s="701"/>
      <c r="AB115" s="702"/>
      <c r="AC115" s="702"/>
      <c r="AD115" s="610"/>
      <c r="AF115" s="685"/>
      <c r="AG115" s="708"/>
      <c r="AH115" s="708"/>
      <c r="AI115" s="708"/>
      <c r="AJ115" s="708"/>
      <c r="AK115" s="708"/>
      <c r="AL115" s="708"/>
      <c r="AM115" s="708"/>
      <c r="AN115" s="708"/>
      <c r="AO115" s="708"/>
      <c r="AP115" s="708"/>
      <c r="AQ115" s="708"/>
      <c r="AR115" s="689"/>
      <c r="AS115" s="689"/>
      <c r="AT115" s="689"/>
      <c r="AU115" s="689"/>
      <c r="AW115" s="690"/>
      <c r="AX115" s="695"/>
      <c r="AY115" s="694"/>
      <c r="AZ115" s="708"/>
      <c r="BA115" s="708"/>
      <c r="BB115" s="708"/>
      <c r="BC115" s="708"/>
      <c r="BD115" s="708"/>
      <c r="BE115" s="695"/>
      <c r="BF115" s="695"/>
      <c r="BG115" s="695"/>
      <c r="BH115" s="695"/>
      <c r="BI115" s="713"/>
      <c r="BK115" s="690"/>
      <c r="BL115" s="694"/>
      <c r="BM115" s="708"/>
      <c r="BN115" s="708"/>
      <c r="BO115" s="708"/>
      <c r="BP115" s="708"/>
      <c r="BQ115" s="708"/>
      <c r="BR115" s="708"/>
      <c r="BS115" s="695"/>
      <c r="BT115" s="695"/>
      <c r="BU115" s="695"/>
      <c r="BV115" s="695"/>
      <c r="BW115" s="713"/>
      <c r="BZ115" s="733"/>
    </row>
    <row r="116" spans="1:78" ht="15" customHeight="1" outlineLevel="1">
      <c r="A116" s="762"/>
      <c r="B116" s="618" t="s">
        <v>64</v>
      </c>
      <c r="C116" s="633"/>
      <c r="D116" s="690">
        <v>5915.52</v>
      </c>
      <c r="E116" s="694">
        <v>5915.52</v>
      </c>
      <c r="F116" s="708">
        <v>5915.52</v>
      </c>
      <c r="G116" s="708">
        <v>5915.51</v>
      </c>
      <c r="H116" s="708"/>
      <c r="I116" s="708"/>
      <c r="J116" s="708"/>
      <c r="K116" s="695"/>
      <c r="L116" s="695"/>
      <c r="M116" s="695"/>
      <c r="N116" s="695"/>
      <c r="O116" s="695"/>
      <c r="P116" s="695"/>
      <c r="Q116" s="709">
        <f>SUMPRODUCT(($E$2:$P$2&gt;=1)*($E$2:$P$2&lt;=$Q$1),(E116:P116))</f>
        <v>17746.550000000003</v>
      </c>
      <c r="R116" s="710">
        <f>SUM(AR116)</f>
        <v>47409.090000000004</v>
      </c>
      <c r="S116" s="823">
        <f t="shared" si="17"/>
        <v>99.999830953153733</v>
      </c>
      <c r="T116" s="699">
        <f t="shared" ref="T116:T122" si="29">IF(ISERROR(((SUMIF($E$2:$P$2,$Q$1,E116:P116)/SUMIF($AF$2:$AQ$2,$Q$1,AF116:AQ116)))*100),0,(SUMIF($E$2:$P$2,$Q$1,E116:P116)/SUMIF($AF$2:$AQ$2,$Q$1,AF116:AQ116)))*100</f>
        <v>37.432758148279163</v>
      </c>
      <c r="U116" s="698">
        <f t="shared" si="19"/>
        <v>37.432800334281893</v>
      </c>
      <c r="V116" s="695">
        <v>5915.5118031192414</v>
      </c>
      <c r="W116" s="698">
        <f t="shared" si="20"/>
        <v>99.999969518795652</v>
      </c>
      <c r="X116" s="695">
        <v>17746.535409357726</v>
      </c>
      <c r="Y116" s="700">
        <f t="shared" ref="Y116:Y122" si="30">IF(ISERROR(Q116/X116*100),0,Q116/X116*100)</f>
        <v>100.00008221684934</v>
      </c>
      <c r="Z116" s="682"/>
      <c r="AA116" s="701">
        <f t="shared" ref="AA116:AA122" si="31">SUMIF($E$2:$P$2,$Q$1,$E116:$P116)</f>
        <v>5915.51</v>
      </c>
      <c r="AB116" s="702">
        <f t="shared" ref="AB116:AB122" si="32">SUMIF($D$2:$P$2,($Q$1-1),$D116:$P116)</f>
        <v>5915.52</v>
      </c>
      <c r="AC116" s="702">
        <v>5915.5118031192414</v>
      </c>
      <c r="AD116" s="610"/>
      <c r="AF116" s="685">
        <v>15803.03</v>
      </c>
      <c r="AG116" s="708">
        <v>15803.03</v>
      </c>
      <c r="AH116" s="708">
        <v>15803.03</v>
      </c>
      <c r="AI116" s="708">
        <v>15803.03</v>
      </c>
      <c r="AJ116" s="708">
        <v>15803.03</v>
      </c>
      <c r="AK116" s="708">
        <v>15803.03</v>
      </c>
      <c r="AL116" s="708">
        <v>15803.029999999999</v>
      </c>
      <c r="AM116" s="708">
        <v>15803.31</v>
      </c>
      <c r="AN116" s="708">
        <v>16039.65</v>
      </c>
      <c r="AO116" s="708">
        <v>5915.51</v>
      </c>
      <c r="AP116" s="708">
        <v>5915.52</v>
      </c>
      <c r="AQ116" s="708">
        <v>5915.52</v>
      </c>
      <c r="AR116" s="689">
        <f t="shared" ref="AR116:AR122" si="33">SUMPRODUCT(($AF$2:$AQ$2&gt;=1)*($AF$2:$AQ$2&lt;=$Q$1),($AF116:$AQ116))</f>
        <v>47409.090000000004</v>
      </c>
      <c r="AS116" s="689">
        <f>SUMIF($AF$2:$AQ$2,$Q$1,$AF116:$AQ116)</f>
        <v>15803.03</v>
      </c>
      <c r="AT116" s="689">
        <f>SUMIF($AF$2:$AQ$2,$Q$1+1,$AF116:$AQ116)</f>
        <v>15803.03</v>
      </c>
      <c r="AU116" s="689">
        <f>SUM(AF116:AQ116)</f>
        <v>160210.72</v>
      </c>
      <c r="AW116" s="690">
        <v>14008.908984365356</v>
      </c>
      <c r="AX116" s="695">
        <v>14042.021359658829</v>
      </c>
      <c r="AY116" s="694">
        <v>14104.743145732762</v>
      </c>
      <c r="AZ116" s="708">
        <v>14144.374609370043</v>
      </c>
      <c r="BA116" s="708">
        <v>14212.864426266658</v>
      </c>
      <c r="BB116" s="708">
        <v>15803.03</v>
      </c>
      <c r="BC116" s="708">
        <v>15803.03</v>
      </c>
      <c r="BD116" s="708">
        <v>15803.029999999999</v>
      </c>
      <c r="BE116" s="695"/>
      <c r="BF116" s="695"/>
      <c r="BG116" s="695"/>
      <c r="BH116" s="695"/>
      <c r="BI116" s="713"/>
      <c r="BK116" s="690">
        <v>1794.1210156346442</v>
      </c>
      <c r="BL116" s="694">
        <v>1761.0086403411719</v>
      </c>
      <c r="BM116" s="708">
        <v>1698.2868542672388</v>
      </c>
      <c r="BN116" s="708">
        <v>1658.6553906299566</v>
      </c>
      <c r="BO116" s="708">
        <v>1590.1655737333429</v>
      </c>
      <c r="BP116" s="708">
        <v>1731.8195107860138</v>
      </c>
      <c r="BQ116" s="708">
        <v>1703.0461636501893</v>
      </c>
      <c r="BR116" s="708">
        <v>1673.2159954498486</v>
      </c>
      <c r="BS116" s="695"/>
      <c r="BT116" s="695"/>
      <c r="BU116" s="695"/>
      <c r="BV116" s="695"/>
      <c r="BW116" s="713"/>
      <c r="BZ116" s="733"/>
    </row>
    <row r="117" spans="1:78" ht="14.45" customHeight="1" outlineLevel="1">
      <c r="A117" s="762"/>
      <c r="B117" s="618" t="s">
        <v>65</v>
      </c>
      <c r="C117" s="633"/>
      <c r="D117" s="690">
        <v>4744.3</v>
      </c>
      <c r="E117" s="694">
        <v>4902.6499999999996</v>
      </c>
      <c r="F117" s="708">
        <v>4750.87</v>
      </c>
      <c r="G117" s="708">
        <v>5762.03</v>
      </c>
      <c r="H117" s="708"/>
      <c r="I117" s="708"/>
      <c r="J117" s="708"/>
      <c r="K117" s="695"/>
      <c r="L117" s="695"/>
      <c r="M117" s="695"/>
      <c r="N117" s="695"/>
      <c r="O117" s="695"/>
      <c r="P117" s="695"/>
      <c r="Q117" s="709">
        <f>SUMPRODUCT(($E$2:$P$2&gt;=1)*($E$2:$P$2&lt;=$Q$1),(E117:P117))</f>
        <v>15415.55</v>
      </c>
      <c r="R117" s="710">
        <f>SUM(AR117)</f>
        <v>41070.899999999994</v>
      </c>
      <c r="S117" s="823">
        <f t="shared" si="17"/>
        <v>121.28368067322405</v>
      </c>
      <c r="T117" s="699">
        <f t="shared" si="29"/>
        <v>34.459593615738662</v>
      </c>
      <c r="U117" s="698">
        <f t="shared" si="19"/>
        <v>37.533996089688806</v>
      </c>
      <c r="V117" s="695">
        <v>11585.029656129551</v>
      </c>
      <c r="W117" s="698">
        <f t="shared" si="20"/>
        <v>49.736860163766202</v>
      </c>
      <c r="X117" s="695">
        <v>34544.088214547519</v>
      </c>
      <c r="Y117" s="700">
        <f t="shared" si="30"/>
        <v>44.6257255489177</v>
      </c>
      <c r="Z117" s="682"/>
      <c r="AA117" s="701">
        <f t="shared" si="31"/>
        <v>5762.03</v>
      </c>
      <c r="AB117" s="702">
        <f t="shared" si="32"/>
        <v>4750.87</v>
      </c>
      <c r="AC117" s="702">
        <v>11953.499615831783</v>
      </c>
      <c r="AD117" s="610"/>
      <c r="AF117" s="685">
        <v>12016.07</v>
      </c>
      <c r="AG117" s="708">
        <v>12333.71</v>
      </c>
      <c r="AH117" s="708">
        <v>16721.12</v>
      </c>
      <c r="AI117" s="708">
        <v>14674.6</v>
      </c>
      <c r="AJ117" s="708">
        <v>13436.38</v>
      </c>
      <c r="AK117" s="708">
        <v>8724.5300000000007</v>
      </c>
      <c r="AL117" s="708">
        <v>9248.84</v>
      </c>
      <c r="AM117" s="708">
        <v>7675.92</v>
      </c>
      <c r="AN117" s="708">
        <v>6541.84</v>
      </c>
      <c r="AO117" s="708">
        <v>6459.3</v>
      </c>
      <c r="AP117" s="708">
        <v>6829.9800000000005</v>
      </c>
      <c r="AQ117" s="708">
        <v>4744.3</v>
      </c>
      <c r="AR117" s="689">
        <f t="shared" si="33"/>
        <v>41070.899999999994</v>
      </c>
      <c r="AS117" s="689">
        <f>SUMIF($AF$2:$AQ$2,$Q$1,$AF117:$AQ117)</f>
        <v>16721.12</v>
      </c>
      <c r="AT117" s="689">
        <f>SUMIF($AF$2:$AQ$2,$Q$1+1,$AF117:$AQ117)</f>
        <v>14674.6</v>
      </c>
      <c r="AU117" s="689">
        <f>SUM(AF117:AQ117)</f>
        <v>119406.58999999998</v>
      </c>
      <c r="AW117" s="690">
        <v>10367.03393310124</v>
      </c>
      <c r="AX117" s="695">
        <v>10677.060766141407</v>
      </c>
      <c r="AY117" s="694">
        <v>11008.256744684761</v>
      </c>
      <c r="AZ117" s="708">
        <v>14966.103662919679</v>
      </c>
      <c r="BA117" s="708">
        <v>13197.9816724826</v>
      </c>
      <c r="BB117" s="708">
        <v>13436.38</v>
      </c>
      <c r="BC117" s="708">
        <v>8724.5300000000007</v>
      </c>
      <c r="BD117" s="708">
        <v>9248.84</v>
      </c>
      <c r="BE117" s="695"/>
      <c r="BF117" s="695"/>
      <c r="BG117" s="695"/>
      <c r="BH117" s="695"/>
      <c r="BI117" s="713"/>
      <c r="BK117" s="690">
        <v>1327.7060668987592</v>
      </c>
      <c r="BL117" s="694">
        <v>1339.0092338585921</v>
      </c>
      <c r="BM117" s="708">
        <v>1325.4532553152392</v>
      </c>
      <c r="BN117" s="708">
        <v>1755.016337080318</v>
      </c>
      <c r="BO117" s="708">
        <v>1476.618327517401</v>
      </c>
      <c r="BP117" s="708">
        <v>1472.4635110061158</v>
      </c>
      <c r="BQ117" s="708">
        <v>940.21699295331257</v>
      </c>
      <c r="BR117" s="708">
        <v>979.26201667378837</v>
      </c>
      <c r="BS117" s="695"/>
      <c r="BT117" s="695"/>
      <c r="BU117" s="695"/>
      <c r="BV117" s="695"/>
      <c r="BW117" s="713"/>
      <c r="BZ117" s="733"/>
    </row>
    <row r="118" spans="1:78" ht="14.45" customHeight="1" outlineLevel="1">
      <c r="A118" s="762"/>
      <c r="B118" s="618" t="s">
        <v>67</v>
      </c>
      <c r="C118" s="633"/>
      <c r="D118" s="690">
        <v>3.5300000000000002</v>
      </c>
      <c r="E118" s="694">
        <v>30.79</v>
      </c>
      <c r="F118" s="708">
        <v>0</v>
      </c>
      <c r="G118" s="708">
        <v>1.75</v>
      </c>
      <c r="H118" s="708"/>
      <c r="I118" s="708"/>
      <c r="J118" s="708"/>
      <c r="K118" s="695"/>
      <c r="L118" s="695"/>
      <c r="M118" s="695"/>
      <c r="N118" s="695"/>
      <c r="O118" s="695"/>
      <c r="P118" s="695"/>
      <c r="Q118" s="709">
        <f>SUMPRODUCT(($E$2:$P$2&gt;=1)*($E$2:$P$2&lt;=$Q$1),(E118:P118))</f>
        <v>32.54</v>
      </c>
      <c r="R118" s="710">
        <f>SUM(AR118)</f>
        <v>219.66000000000003</v>
      </c>
      <c r="S118" s="823">
        <f t="shared" si="17"/>
        <v>0</v>
      </c>
      <c r="T118" s="699">
        <f t="shared" si="29"/>
        <v>1.0732904017172644</v>
      </c>
      <c r="U118" s="698">
        <f t="shared" si="19"/>
        <v>14.813803150323224</v>
      </c>
      <c r="V118" s="695">
        <v>0</v>
      </c>
      <c r="W118" s="698">
        <f t="shared" si="20"/>
        <v>0</v>
      </c>
      <c r="X118" s="695">
        <v>0</v>
      </c>
      <c r="Y118" s="700">
        <f t="shared" si="30"/>
        <v>0</v>
      </c>
      <c r="Z118" s="682"/>
      <c r="AA118" s="701">
        <f t="shared" si="31"/>
        <v>1.75</v>
      </c>
      <c r="AB118" s="702">
        <f t="shared" si="32"/>
        <v>0</v>
      </c>
      <c r="AC118" s="702">
        <v>0</v>
      </c>
      <c r="AD118" s="610"/>
      <c r="AF118" s="685">
        <v>5.4</v>
      </c>
      <c r="AG118" s="708">
        <v>51.21</v>
      </c>
      <c r="AH118" s="708">
        <v>163.05000000000001</v>
      </c>
      <c r="AI118" s="708">
        <v>0</v>
      </c>
      <c r="AJ118" s="708">
        <v>0</v>
      </c>
      <c r="AK118" s="708">
        <v>2.56</v>
      </c>
      <c r="AL118" s="708">
        <v>0</v>
      </c>
      <c r="AM118" s="708">
        <v>0.28999999999999998</v>
      </c>
      <c r="AN118" s="708">
        <v>0.02</v>
      </c>
      <c r="AO118" s="708">
        <v>26.21</v>
      </c>
      <c r="AP118" s="708">
        <v>3.79</v>
      </c>
      <c r="AQ118" s="708">
        <v>3.5300000000000002</v>
      </c>
      <c r="AR118" s="689">
        <f t="shared" si="33"/>
        <v>219.66000000000003</v>
      </c>
      <c r="AS118" s="689">
        <f>SUMIF($AF$2:$AQ$2,$Q$1,$AF118:$AQ118)</f>
        <v>163.05000000000001</v>
      </c>
      <c r="AT118" s="689">
        <f>SUMIF($AF$2:$AQ$2,$Q$1+1,$AF118:$AQ118)</f>
        <v>0</v>
      </c>
      <c r="AU118" s="689">
        <f>SUM(AF118:AQ118)</f>
        <v>256.06</v>
      </c>
      <c r="AW118" s="690">
        <v>10.176673406335006</v>
      </c>
      <c r="AX118" s="695">
        <v>4.7982516860474025</v>
      </c>
      <c r="AY118" s="694">
        <v>45.706671220201109</v>
      </c>
      <c r="AZ118" s="708">
        <v>145.9365881136583</v>
      </c>
      <c r="BA118" s="708">
        <v>0</v>
      </c>
      <c r="BB118" s="708">
        <v>0</v>
      </c>
      <c r="BC118" s="708">
        <v>2.56</v>
      </c>
      <c r="BD118" s="708">
        <v>0</v>
      </c>
      <c r="BE118" s="695"/>
      <c r="BF118" s="695"/>
      <c r="BG118" s="695"/>
      <c r="BH118" s="695"/>
      <c r="BI118" s="713"/>
      <c r="BK118" s="690">
        <v>1.3033265936649943</v>
      </c>
      <c r="BL118" s="694">
        <v>0.60174831395259831</v>
      </c>
      <c r="BM118" s="708">
        <v>5.5033287797988928</v>
      </c>
      <c r="BN118" s="708">
        <v>17.113411886341698</v>
      </c>
      <c r="BO118" s="708">
        <v>0</v>
      </c>
      <c r="BP118" s="708">
        <v>0</v>
      </c>
      <c r="BQ118" s="708">
        <v>0.27588368679579073</v>
      </c>
      <c r="BR118" s="708">
        <v>0</v>
      </c>
      <c r="BS118" s="695"/>
      <c r="BT118" s="695"/>
      <c r="BU118" s="695"/>
      <c r="BV118" s="695"/>
      <c r="BW118" s="713"/>
      <c r="BZ118" s="733"/>
    </row>
    <row r="119" spans="1:78" ht="14.45" customHeight="1" outlineLevel="1">
      <c r="A119" s="762"/>
      <c r="B119" s="618" t="s">
        <v>68</v>
      </c>
      <c r="C119" s="633"/>
      <c r="D119" s="690">
        <v>0</v>
      </c>
      <c r="E119" s="694">
        <v>0</v>
      </c>
      <c r="F119" s="708">
        <v>0</v>
      </c>
      <c r="G119" s="708">
        <v>0</v>
      </c>
      <c r="H119" s="708"/>
      <c r="I119" s="708"/>
      <c r="J119" s="708"/>
      <c r="K119" s="695"/>
      <c r="L119" s="695"/>
      <c r="M119" s="695"/>
      <c r="N119" s="695"/>
      <c r="O119" s="695"/>
      <c r="P119" s="695"/>
      <c r="Q119" s="709">
        <f>SUMPRODUCT(($E$2:$P$2&gt;=1)*($E$2:$P$2&lt;=$Q$1),(E119:P119))</f>
        <v>0</v>
      </c>
      <c r="R119" s="710">
        <f>SUM(AR119)</f>
        <v>0</v>
      </c>
      <c r="S119" s="823">
        <f t="shared" si="17"/>
        <v>0</v>
      </c>
      <c r="T119" s="699">
        <f t="shared" si="29"/>
        <v>0</v>
      </c>
      <c r="U119" s="698">
        <f t="shared" si="19"/>
        <v>0</v>
      </c>
      <c r="V119" s="695">
        <v>0</v>
      </c>
      <c r="W119" s="698">
        <f t="shared" si="20"/>
        <v>0</v>
      </c>
      <c r="X119" s="695">
        <v>0</v>
      </c>
      <c r="Y119" s="700">
        <f t="shared" si="30"/>
        <v>0</v>
      </c>
      <c r="Z119" s="682"/>
      <c r="AA119" s="701">
        <f t="shared" si="31"/>
        <v>0</v>
      </c>
      <c r="AB119" s="702">
        <f t="shared" si="32"/>
        <v>0</v>
      </c>
      <c r="AC119" s="702">
        <v>0</v>
      </c>
      <c r="AD119" s="610"/>
      <c r="AF119" s="685">
        <v>0</v>
      </c>
      <c r="AG119" s="708">
        <v>0</v>
      </c>
      <c r="AH119" s="708">
        <v>0</v>
      </c>
      <c r="AI119" s="708">
        <v>0</v>
      </c>
      <c r="AJ119" s="708">
        <v>0</v>
      </c>
      <c r="AK119" s="708">
        <v>0</v>
      </c>
      <c r="AL119" s="708">
        <v>810</v>
      </c>
      <c r="AM119" s="708">
        <v>0</v>
      </c>
      <c r="AN119" s="708">
        <v>1680</v>
      </c>
      <c r="AO119" s="708">
        <v>0</v>
      </c>
      <c r="AP119" s="708">
        <v>0</v>
      </c>
      <c r="AQ119" s="708">
        <v>0</v>
      </c>
      <c r="AR119" s="689">
        <f t="shared" si="33"/>
        <v>0</v>
      </c>
      <c r="AS119" s="689">
        <f>SUMIF($AF$2:$AQ$2,$Q$1,$AF119:$AQ119)</f>
        <v>0</v>
      </c>
      <c r="AT119" s="689">
        <f>SUMIF($AF$2:$AQ$2,$Q$1+1,$AF119:$AQ119)</f>
        <v>0</v>
      </c>
      <c r="AU119" s="689">
        <f>SUM(AF119:AQ119)</f>
        <v>2490</v>
      </c>
      <c r="AW119" s="690">
        <v>0</v>
      </c>
      <c r="AX119" s="695">
        <v>0</v>
      </c>
      <c r="AY119" s="694">
        <v>0</v>
      </c>
      <c r="AZ119" s="708">
        <v>0</v>
      </c>
      <c r="BA119" s="708">
        <v>0</v>
      </c>
      <c r="BB119" s="708">
        <v>0</v>
      </c>
      <c r="BC119" s="708">
        <v>0</v>
      </c>
      <c r="BD119" s="708">
        <v>810</v>
      </c>
      <c r="BE119" s="695"/>
      <c r="BF119" s="695"/>
      <c r="BG119" s="695"/>
      <c r="BH119" s="695"/>
      <c r="BI119" s="713"/>
      <c r="BK119" s="690">
        <v>0</v>
      </c>
      <c r="BL119" s="694">
        <v>0</v>
      </c>
      <c r="BM119" s="708">
        <v>0</v>
      </c>
      <c r="BN119" s="708">
        <v>0</v>
      </c>
      <c r="BO119" s="708">
        <v>0</v>
      </c>
      <c r="BP119" s="708">
        <v>0</v>
      </c>
      <c r="BQ119" s="708">
        <v>0</v>
      </c>
      <c r="BR119" s="708">
        <v>85.762347873438031</v>
      </c>
      <c r="BS119" s="695"/>
      <c r="BT119" s="695"/>
      <c r="BU119" s="695"/>
      <c r="BV119" s="695"/>
      <c r="BW119" s="713"/>
      <c r="BZ119" s="733"/>
    </row>
    <row r="120" spans="1:78" ht="14.45" customHeight="1" outlineLevel="1">
      <c r="A120" s="762"/>
      <c r="B120" s="618" t="s">
        <v>69</v>
      </c>
      <c r="C120" s="633"/>
      <c r="D120" s="690">
        <v>0</v>
      </c>
      <c r="E120" s="694">
        <v>0</v>
      </c>
      <c r="F120" s="708">
        <v>0</v>
      </c>
      <c r="G120" s="708">
        <v>0</v>
      </c>
      <c r="H120" s="708"/>
      <c r="I120" s="708"/>
      <c r="J120" s="708"/>
      <c r="K120" s="695"/>
      <c r="L120" s="695"/>
      <c r="M120" s="695"/>
      <c r="N120" s="695"/>
      <c r="O120" s="695"/>
      <c r="P120" s="695"/>
      <c r="Q120" s="709">
        <f>SUMPRODUCT(($E$2:$P$2&gt;=1)*($E$2:$P$2&lt;=$Q$1),(E120:P120))</f>
        <v>0</v>
      </c>
      <c r="R120" s="710">
        <f>SUM(AR120)</f>
        <v>12589.583999999999</v>
      </c>
      <c r="S120" s="823">
        <f t="shared" si="17"/>
        <v>0</v>
      </c>
      <c r="T120" s="699">
        <f t="shared" si="29"/>
        <v>0</v>
      </c>
      <c r="U120" s="698">
        <f t="shared" si="19"/>
        <v>0</v>
      </c>
      <c r="V120" s="695">
        <v>0</v>
      </c>
      <c r="W120" s="698">
        <f t="shared" si="20"/>
        <v>0</v>
      </c>
      <c r="X120" s="695">
        <v>0</v>
      </c>
      <c r="Y120" s="700">
        <f t="shared" si="30"/>
        <v>0</v>
      </c>
      <c r="Z120" s="682"/>
      <c r="AA120" s="701">
        <f t="shared" si="31"/>
        <v>0</v>
      </c>
      <c r="AB120" s="702">
        <f t="shared" si="32"/>
        <v>0</v>
      </c>
      <c r="AC120" s="702">
        <v>0</v>
      </c>
      <c r="AD120" s="610"/>
      <c r="AF120" s="685">
        <v>4291.5439999999999</v>
      </c>
      <c r="AG120" s="708">
        <v>4142.0919999999996</v>
      </c>
      <c r="AH120" s="708">
        <v>4155.9480000000003</v>
      </c>
      <c r="AI120" s="708">
        <v>4122.6220000000003</v>
      </c>
      <c r="AJ120" s="708">
        <v>4034.85</v>
      </c>
      <c r="AK120" s="708">
        <v>0</v>
      </c>
      <c r="AL120" s="708">
        <v>0</v>
      </c>
      <c r="AM120" s="708">
        <v>0</v>
      </c>
      <c r="AN120" s="708">
        <v>0</v>
      </c>
      <c r="AO120" s="708">
        <v>0</v>
      </c>
      <c r="AP120" s="708">
        <v>0</v>
      </c>
      <c r="AQ120" s="708">
        <v>0</v>
      </c>
      <c r="AR120" s="689">
        <f t="shared" si="33"/>
        <v>12589.583999999999</v>
      </c>
      <c r="AS120" s="689">
        <f>SUMIF($AF$2:$AQ$2,$Q$1,$AF120:$AQ120)</f>
        <v>4155.9480000000003</v>
      </c>
      <c r="AT120" s="689">
        <f>SUMIF($AF$2:$AQ$2,$Q$1+1,$AF120:$AQ120)</f>
        <v>4122.6220000000003</v>
      </c>
      <c r="AU120" s="689">
        <f>SUM(AF120:AQ120)</f>
        <v>20747.055999999997</v>
      </c>
      <c r="AW120" s="690">
        <v>3890.6698948943567</v>
      </c>
      <c r="AX120" s="695">
        <v>3813.3163395827055</v>
      </c>
      <c r="AY120" s="694">
        <v>3696.9583520372043</v>
      </c>
      <c r="AZ120" s="708">
        <v>3719.7477552761852</v>
      </c>
      <c r="BA120" s="708">
        <v>3707.7868969902797</v>
      </c>
      <c r="BB120" s="708">
        <v>4034.85</v>
      </c>
      <c r="BC120" s="708">
        <v>0</v>
      </c>
      <c r="BD120" s="708">
        <v>0</v>
      </c>
      <c r="BE120" s="695"/>
      <c r="BF120" s="695"/>
      <c r="BG120" s="695"/>
      <c r="BH120" s="695"/>
      <c r="BI120" s="713"/>
      <c r="BK120" s="690">
        <v>498.2781051056437</v>
      </c>
      <c r="BL120" s="694">
        <v>478.22766041729432</v>
      </c>
      <c r="BM120" s="708">
        <v>445.13364796279541</v>
      </c>
      <c r="BN120" s="708">
        <v>436.20024472381482</v>
      </c>
      <c r="BO120" s="708">
        <v>414.8351030097204</v>
      </c>
      <c r="BP120" s="708">
        <v>442.17039093736753</v>
      </c>
      <c r="BQ120" s="708">
        <v>0</v>
      </c>
      <c r="BR120" s="708">
        <v>0</v>
      </c>
      <c r="BS120" s="695"/>
      <c r="BT120" s="695"/>
      <c r="BU120" s="695"/>
      <c r="BV120" s="695"/>
      <c r="BW120" s="713"/>
      <c r="BZ120" s="693"/>
    </row>
    <row r="121" spans="1:78" ht="14.45" customHeight="1" outlineLevel="1">
      <c r="A121" s="762"/>
      <c r="B121" s="618"/>
      <c r="C121" s="633"/>
      <c r="D121" s="690"/>
      <c r="E121" s="694"/>
      <c r="F121" s="708"/>
      <c r="G121" s="708"/>
      <c r="H121" s="708"/>
      <c r="I121" s="708"/>
      <c r="J121" s="708"/>
      <c r="K121" s="695"/>
      <c r="L121" s="695"/>
      <c r="M121" s="695"/>
      <c r="N121" s="695"/>
      <c r="O121" s="695"/>
      <c r="P121" s="695"/>
      <c r="Q121" s="709"/>
      <c r="R121" s="710"/>
      <c r="S121" s="823">
        <f t="shared" si="17"/>
        <v>0</v>
      </c>
      <c r="T121" s="699">
        <f t="shared" si="29"/>
        <v>0</v>
      </c>
      <c r="U121" s="699">
        <f t="shared" si="19"/>
        <v>0</v>
      </c>
      <c r="V121" s="699"/>
      <c r="W121" s="698">
        <f t="shared" si="20"/>
        <v>0</v>
      </c>
      <c r="X121" s="699"/>
      <c r="Y121" s="700">
        <f t="shared" si="30"/>
        <v>0</v>
      </c>
      <c r="Z121" s="682"/>
      <c r="AA121" s="701">
        <f t="shared" si="31"/>
        <v>0</v>
      </c>
      <c r="AB121" s="702">
        <f t="shared" si="32"/>
        <v>0</v>
      </c>
      <c r="AC121" s="702"/>
      <c r="AD121" s="610"/>
      <c r="AF121" s="685"/>
      <c r="AG121" s="708"/>
      <c r="AH121" s="708"/>
      <c r="AI121" s="708"/>
      <c r="AJ121" s="708"/>
      <c r="AK121" s="708"/>
      <c r="AL121" s="708"/>
      <c r="AM121" s="708"/>
      <c r="AN121" s="708"/>
      <c r="AO121" s="708"/>
      <c r="AP121" s="708"/>
      <c r="AQ121" s="708"/>
      <c r="AR121" s="689">
        <f t="shared" si="33"/>
        <v>0</v>
      </c>
      <c r="AS121" s="689"/>
      <c r="AT121" s="689"/>
      <c r="AU121" s="689"/>
      <c r="AW121" s="690"/>
      <c r="AX121" s="695"/>
      <c r="AY121" s="694"/>
      <c r="AZ121" s="708"/>
      <c r="BA121" s="708"/>
      <c r="BB121" s="708"/>
      <c r="BC121" s="708"/>
      <c r="BD121" s="708"/>
      <c r="BE121" s="695"/>
      <c r="BF121" s="695"/>
      <c r="BG121" s="695"/>
      <c r="BH121" s="695"/>
      <c r="BI121" s="713"/>
      <c r="BK121" s="690"/>
      <c r="BL121" s="694"/>
      <c r="BM121" s="708"/>
      <c r="BN121" s="708"/>
      <c r="BO121" s="708"/>
      <c r="BP121" s="708"/>
      <c r="BQ121" s="708"/>
      <c r="BR121" s="708"/>
      <c r="BS121" s="695"/>
      <c r="BT121" s="695"/>
      <c r="BU121" s="695"/>
      <c r="BV121" s="695"/>
      <c r="BW121" s="713"/>
      <c r="BZ121" s="693"/>
    </row>
    <row r="122" spans="1:78" s="754" customFormat="1" ht="14.45" customHeight="1">
      <c r="A122" s="791" t="s">
        <v>70</v>
      </c>
      <c r="B122" s="742"/>
      <c r="C122" s="743"/>
      <c r="D122" s="744">
        <v>10663.35</v>
      </c>
      <c r="E122" s="756">
        <f>SUM(E116:E121)</f>
        <v>10848.960000000001</v>
      </c>
      <c r="F122" s="757">
        <f>SUM(F116:F121)</f>
        <v>10666.39</v>
      </c>
      <c r="G122" s="757">
        <f>SUM(G116:G121)</f>
        <v>11679.29</v>
      </c>
      <c r="H122" s="757">
        <f t="shared" ref="H122:R122" si="34">SUM(H116:H121)</f>
        <v>0</v>
      </c>
      <c r="I122" s="757">
        <f t="shared" si="34"/>
        <v>0</v>
      </c>
      <c r="J122" s="757">
        <f>SUM(J116:J121)</f>
        <v>0</v>
      </c>
      <c r="K122" s="745">
        <f t="shared" si="34"/>
        <v>0</v>
      </c>
      <c r="L122" s="745">
        <f>SUM(L116:L121)</f>
        <v>0</v>
      </c>
      <c r="M122" s="745">
        <f>SUM(M116:M121)</f>
        <v>0</v>
      </c>
      <c r="N122" s="745">
        <f>SUM(N116:N121)</f>
        <v>0</v>
      </c>
      <c r="O122" s="745">
        <f>SUM(O116:O121)</f>
        <v>0</v>
      </c>
      <c r="P122" s="745">
        <f>SUM(P116:P121)</f>
        <v>0</v>
      </c>
      <c r="Q122" s="746">
        <f t="shared" si="34"/>
        <v>33194.640000000007</v>
      </c>
      <c r="R122" s="746">
        <f t="shared" si="34"/>
        <v>101289.234</v>
      </c>
      <c r="S122" s="887">
        <f t="shared" si="17"/>
        <v>109.49618380726751</v>
      </c>
      <c r="T122" s="747">
        <f t="shared" si="29"/>
        <v>31.700032798500281</v>
      </c>
      <c r="U122" s="747">
        <f t="shared" si="19"/>
        <v>32.772130550419611</v>
      </c>
      <c r="V122" s="745">
        <f>SUM(V116:V121)</f>
        <v>17500.541459248794</v>
      </c>
      <c r="W122" s="748">
        <f t="shared" si="20"/>
        <v>66.736735130144538</v>
      </c>
      <c r="X122" s="745">
        <f>SUM(X116:X121)</f>
        <v>52290.623623905245</v>
      </c>
      <c r="Y122" s="749">
        <f t="shared" si="30"/>
        <v>63.481055874852302</v>
      </c>
      <c r="Z122" s="750"/>
      <c r="AA122" s="751">
        <f t="shared" si="31"/>
        <v>11679.29</v>
      </c>
      <c r="AB122" s="752">
        <f t="shared" si="32"/>
        <v>10666.39</v>
      </c>
      <c r="AC122" s="752">
        <f>SUM(AC116:AC121)</f>
        <v>17869.011418951024</v>
      </c>
      <c r="AD122" s="753"/>
      <c r="AF122" s="755">
        <v>32116.044000000002</v>
      </c>
      <c r="AG122" s="757">
        <v>32330.041999999998</v>
      </c>
      <c r="AH122" s="757">
        <v>36843.148000000001</v>
      </c>
      <c r="AI122" s="757">
        <v>34600.252</v>
      </c>
      <c r="AJ122" s="757">
        <v>33274.26</v>
      </c>
      <c r="AK122" s="757">
        <v>24530.120000000003</v>
      </c>
      <c r="AL122" s="757">
        <v>25861.87</v>
      </c>
      <c r="AM122" s="757">
        <v>23479.52</v>
      </c>
      <c r="AN122" s="757">
        <v>24261.51</v>
      </c>
      <c r="AO122" s="757">
        <v>12401.02</v>
      </c>
      <c r="AP122" s="757">
        <v>12749.29</v>
      </c>
      <c r="AQ122" s="757">
        <v>10663.35</v>
      </c>
      <c r="AR122" s="758">
        <f t="shared" si="33"/>
        <v>101289.234</v>
      </c>
      <c r="AS122" s="758">
        <f>SUM(AS116:AS121)</f>
        <v>36843.148000000001</v>
      </c>
      <c r="AT122" s="758">
        <f>SUM(AT116:AT121)</f>
        <v>34600.252</v>
      </c>
      <c r="AU122" s="758">
        <f>SUM(AU116:AU121)</f>
        <v>303110.42599999998</v>
      </c>
      <c r="AW122" s="744">
        <v>28276.789485767287</v>
      </c>
      <c r="AX122" s="745">
        <v>28537.19671706899</v>
      </c>
      <c r="AY122" s="756">
        <v>28855.664913674926</v>
      </c>
      <c r="AZ122" s="757">
        <v>32976.162615679568</v>
      </c>
      <c r="BA122" s="757">
        <v>31118.632995739539</v>
      </c>
      <c r="BB122" s="757">
        <v>33274.26</v>
      </c>
      <c r="BC122" s="757">
        <v>24530.120000000003</v>
      </c>
      <c r="BD122" s="757">
        <v>25861.87</v>
      </c>
      <c r="BE122" s="745">
        <v>0</v>
      </c>
      <c r="BF122" s="745">
        <v>0</v>
      </c>
      <c r="BG122" s="745">
        <v>0</v>
      </c>
      <c r="BH122" s="745">
        <v>0</v>
      </c>
      <c r="BI122" s="760">
        <v>0</v>
      </c>
      <c r="BK122" s="744">
        <v>3621.4085142327122</v>
      </c>
      <c r="BL122" s="756">
        <v>3578.8472829310113</v>
      </c>
      <c r="BM122" s="757">
        <v>3474.377086325072</v>
      </c>
      <c r="BN122" s="757">
        <v>3866.9853843204305</v>
      </c>
      <c r="BO122" s="757">
        <v>3481.6190042604644</v>
      </c>
      <c r="BP122" s="757">
        <v>3646.4534127294974</v>
      </c>
      <c r="BQ122" s="757">
        <v>2643.5390402902976</v>
      </c>
      <c r="BR122" s="757">
        <v>2738.2403599970753</v>
      </c>
      <c r="BS122" s="745">
        <v>0</v>
      </c>
      <c r="BT122" s="745">
        <v>0</v>
      </c>
      <c r="BU122" s="745">
        <v>0</v>
      </c>
      <c r="BV122" s="745">
        <v>0</v>
      </c>
      <c r="BW122" s="760">
        <v>0</v>
      </c>
      <c r="BZ122" s="822"/>
    </row>
    <row r="123" spans="1:78" ht="14.45" customHeight="1" outlineLevel="1">
      <c r="A123" s="788"/>
      <c r="B123" s="618"/>
      <c r="C123" s="633"/>
      <c r="D123" s="690"/>
      <c r="E123" s="694"/>
      <c r="F123" s="708"/>
      <c r="G123" s="708"/>
      <c r="H123" s="708"/>
      <c r="I123" s="708"/>
      <c r="J123" s="708"/>
      <c r="K123" s="695"/>
      <c r="L123" s="695"/>
      <c r="M123" s="695"/>
      <c r="N123" s="695"/>
      <c r="O123" s="695"/>
      <c r="P123" s="695"/>
      <c r="Q123" s="709"/>
      <c r="R123" s="710"/>
      <c r="S123" s="823"/>
      <c r="T123" s="699"/>
      <c r="U123" s="699"/>
      <c r="V123" s="699"/>
      <c r="W123" s="698"/>
      <c r="X123" s="699"/>
      <c r="Y123" s="700"/>
      <c r="Z123" s="682"/>
      <c r="AA123" s="701"/>
      <c r="AB123" s="702"/>
      <c r="AC123" s="702"/>
      <c r="AD123" s="610"/>
      <c r="AF123" s="685"/>
      <c r="AG123" s="708"/>
      <c r="AH123" s="708"/>
      <c r="AI123" s="708"/>
      <c r="AJ123" s="708"/>
      <c r="AK123" s="708"/>
      <c r="AL123" s="708"/>
      <c r="AM123" s="708"/>
      <c r="AN123" s="708"/>
      <c r="AO123" s="708"/>
      <c r="AP123" s="708"/>
      <c r="AQ123" s="708"/>
      <c r="AR123" s="689"/>
      <c r="AS123" s="689"/>
      <c r="AT123" s="689"/>
      <c r="AU123" s="689"/>
      <c r="AW123" s="690"/>
      <c r="AX123" s="695"/>
      <c r="AY123" s="694"/>
      <c r="AZ123" s="708"/>
      <c r="BA123" s="708"/>
      <c r="BB123" s="708"/>
      <c r="BC123" s="708"/>
      <c r="BD123" s="708"/>
      <c r="BE123" s="695"/>
      <c r="BF123" s="695"/>
      <c r="BG123" s="695"/>
      <c r="BH123" s="695"/>
      <c r="BI123" s="713"/>
      <c r="BK123" s="690"/>
      <c r="BL123" s="694"/>
      <c r="BM123" s="708"/>
      <c r="BN123" s="708"/>
      <c r="BO123" s="708"/>
      <c r="BP123" s="708"/>
      <c r="BQ123" s="708"/>
      <c r="BR123" s="708"/>
      <c r="BS123" s="695"/>
      <c r="BT123" s="695"/>
      <c r="BU123" s="695"/>
      <c r="BV123" s="695"/>
      <c r="BW123" s="713"/>
      <c r="BZ123" s="693"/>
    </row>
    <row r="124" spans="1:78" ht="14.45" customHeight="1" outlineLevel="1">
      <c r="A124" s="788"/>
      <c r="B124" s="618" t="s">
        <v>71</v>
      </c>
      <c r="C124" s="633"/>
      <c r="D124" s="690">
        <v>500.21</v>
      </c>
      <c r="E124" s="694">
        <v>-128.77000000000001</v>
      </c>
      <c r="F124" s="708">
        <v>-91.99</v>
      </c>
      <c r="G124" s="708">
        <v>21.23</v>
      </c>
      <c r="H124" s="708"/>
      <c r="I124" s="708"/>
      <c r="J124" s="708"/>
      <c r="K124" s="695"/>
      <c r="L124" s="695"/>
      <c r="M124" s="695"/>
      <c r="N124" s="695"/>
      <c r="O124" s="695"/>
      <c r="P124" s="695"/>
      <c r="Q124" s="709">
        <f>SUMPRODUCT(($E$2:$P$2&gt;=1)*($E$2:$P$2&lt;=$Q$1),(E124:P124))</f>
        <v>-199.53</v>
      </c>
      <c r="R124" s="710">
        <f>SUM(AR124)</f>
        <v>3129.63</v>
      </c>
      <c r="S124" s="823">
        <f t="shared" si="17"/>
        <v>-23.078595499510818</v>
      </c>
      <c r="T124" s="699">
        <f>IF(ISERROR(((SUMIF($E$2:$P$2,$Q$1,E124:P124)/SUMIF($AF$2:$AQ$2,$Q$1,AF124:AQ124)))*100),0,(SUMIF($E$2:$P$2,$Q$1,E124:P124)/SUMIF($AF$2:$AQ$2,$Q$1,AF124:AQ124)))*100</f>
        <v>4.078535338981423</v>
      </c>
      <c r="U124" s="698">
        <f t="shared" si="19"/>
        <v>-6.3755140384007047</v>
      </c>
      <c r="V124" s="695">
        <v>2132</v>
      </c>
      <c r="W124" s="698">
        <f t="shared" si="20"/>
        <v>0.99577861163227011</v>
      </c>
      <c r="X124" s="695">
        <v>6715.9999999999991</v>
      </c>
      <c r="Y124" s="700">
        <f>IF(ISERROR(Q124/X124*100),0,Q124/X124*100)</f>
        <v>-2.9709648600357359</v>
      </c>
      <c r="Z124" s="682"/>
      <c r="AA124" s="701">
        <f>SUMIF($E$2:$P$2,$Q$1,$E124:$P124)</f>
        <v>21.23</v>
      </c>
      <c r="AB124" s="702">
        <f>SUMIF($D$2:$P$2,($Q$1-1),$D124:$P124)</f>
        <v>-91.99</v>
      </c>
      <c r="AC124" s="702">
        <v>2132</v>
      </c>
      <c r="AD124" s="610"/>
      <c r="AF124" s="685">
        <v>1798.92</v>
      </c>
      <c r="AG124" s="708">
        <v>810.18</v>
      </c>
      <c r="AH124" s="708">
        <v>520.53</v>
      </c>
      <c r="AI124" s="708">
        <v>734.47199999999998</v>
      </c>
      <c r="AJ124" s="708">
        <v>654.72199999999998</v>
      </c>
      <c r="AK124" s="708">
        <v>644.83000000000004</v>
      </c>
      <c r="AL124" s="708">
        <v>361.8</v>
      </c>
      <c r="AM124" s="708">
        <v>1224.95</v>
      </c>
      <c r="AN124" s="708">
        <v>361.8</v>
      </c>
      <c r="AO124" s="708">
        <v>571.46</v>
      </c>
      <c r="AP124" s="708">
        <v>1068.51</v>
      </c>
      <c r="AQ124" s="708">
        <v>500.21</v>
      </c>
      <c r="AR124" s="689">
        <f>SUMPRODUCT(($AF$2:$AQ$2&gt;=1)*($AF$2:$AQ$2&lt;=$Q$1),($AF124:$AQ124))</f>
        <v>3129.63</v>
      </c>
      <c r="AS124" s="689">
        <f>SUMIF($AF$2:$AQ$2,$Q$1,$AF124:$AQ124)</f>
        <v>520.53</v>
      </c>
      <c r="AT124" s="689">
        <f>SUMIF($AF$2:$AQ$2,$Q$1+1,$AF124:$AQ124)</f>
        <v>734.47199999999998</v>
      </c>
      <c r="AU124" s="689">
        <f>SUM(AF124:AQ124)</f>
        <v>9252.3839999999982</v>
      </c>
      <c r="AW124" s="690">
        <v>504.95979725179524</v>
      </c>
      <c r="AX124" s="695">
        <v>1598.4575783452578</v>
      </c>
      <c r="AY124" s="694">
        <v>723.11327649253144</v>
      </c>
      <c r="AZ124" s="708">
        <v>465.89618037904046</v>
      </c>
      <c r="BA124" s="708">
        <v>660.56642054649797</v>
      </c>
      <c r="BB124" s="708">
        <v>654.72199999999998</v>
      </c>
      <c r="BC124" s="708">
        <v>644.83000000000004</v>
      </c>
      <c r="BD124" s="708">
        <v>361.8</v>
      </c>
      <c r="BE124" s="695"/>
      <c r="BF124" s="695"/>
      <c r="BG124" s="695"/>
      <c r="BH124" s="695"/>
      <c r="BI124" s="713"/>
      <c r="BK124" s="690">
        <v>64.670202748204758</v>
      </c>
      <c r="BL124" s="694">
        <v>200.46242165474223</v>
      </c>
      <c r="BM124" s="708">
        <v>87.066723507468595</v>
      </c>
      <c r="BN124" s="708">
        <v>54.633819620959478</v>
      </c>
      <c r="BO124" s="708">
        <v>73.905579453502</v>
      </c>
      <c r="BP124" s="708">
        <v>71.749552695960233</v>
      </c>
      <c r="BQ124" s="708">
        <v>69.491436623644432</v>
      </c>
      <c r="BR124" s="708">
        <v>38.307182050135658</v>
      </c>
      <c r="BS124" s="695"/>
      <c r="BT124" s="695"/>
      <c r="BU124" s="695"/>
      <c r="BV124" s="695"/>
      <c r="BW124" s="713"/>
      <c r="BZ124" s="693"/>
    </row>
    <row r="125" spans="1:78" ht="14.45" customHeight="1" outlineLevel="1">
      <c r="A125" s="788"/>
      <c r="B125" s="618" t="s">
        <v>72</v>
      </c>
      <c r="C125" s="633"/>
      <c r="D125" s="690">
        <v>0</v>
      </c>
      <c r="E125" s="694">
        <v>0</v>
      </c>
      <c r="F125" s="708">
        <v>0</v>
      </c>
      <c r="G125" s="708">
        <v>120</v>
      </c>
      <c r="H125" s="708"/>
      <c r="I125" s="708"/>
      <c r="J125" s="708"/>
      <c r="K125" s="695"/>
      <c r="L125" s="695"/>
      <c r="M125" s="695"/>
      <c r="N125" s="695"/>
      <c r="O125" s="695"/>
      <c r="P125" s="695"/>
      <c r="Q125" s="709">
        <f>SUMPRODUCT(($E$2:$P$2&gt;=1)*($E$2:$P$2&lt;=$Q$1),(E125:P125))</f>
        <v>120</v>
      </c>
      <c r="R125" s="710">
        <f>SUM(AR125)</f>
        <v>0</v>
      </c>
      <c r="S125" s="823">
        <f t="shared" si="17"/>
        <v>0</v>
      </c>
      <c r="T125" s="699">
        <f>IF(ISERROR(((SUMIF($E$2:$P$2,$Q$1,E125:P125)/SUMIF($AF$2:$AQ$2,$Q$1,AF125:AQ125)))*100),0,(SUMIF($E$2:$P$2,$Q$1,E125:P125)/SUMIF($AF$2:$AQ$2,$Q$1,AF125:AQ125)))*100</f>
        <v>0</v>
      </c>
      <c r="U125" s="698">
        <f t="shared" si="19"/>
        <v>0</v>
      </c>
      <c r="V125" s="695">
        <v>40.677106112046751</v>
      </c>
      <c r="W125" s="698">
        <f t="shared" si="20"/>
        <v>295.00623684845004</v>
      </c>
      <c r="X125" s="695">
        <v>117.51163987924618</v>
      </c>
      <c r="Y125" s="700">
        <f>IF(ISERROR(Q125/X125*100),0,Q125/X125*100)</f>
        <v>102.11754352446347</v>
      </c>
      <c r="Z125" s="682"/>
      <c r="AA125" s="701">
        <f>SUMIF($E$2:$P$2,$Q$1,$E125:$P125)</f>
        <v>120</v>
      </c>
      <c r="AB125" s="702">
        <f>SUMIF($D$2:$P$2,($Q$1-1),$D125:$P125)</f>
        <v>0</v>
      </c>
      <c r="AC125" s="702">
        <v>37.681505274337887</v>
      </c>
      <c r="AD125" s="610"/>
      <c r="AF125" s="685">
        <v>0</v>
      </c>
      <c r="AG125" s="708">
        <v>0</v>
      </c>
      <c r="AH125" s="708">
        <v>0</v>
      </c>
      <c r="AI125" s="708">
        <v>52</v>
      </c>
      <c r="AJ125" s="708">
        <v>180</v>
      </c>
      <c r="AK125" s="708">
        <v>0</v>
      </c>
      <c r="AL125" s="708">
        <v>36</v>
      </c>
      <c r="AM125" s="708">
        <v>0</v>
      </c>
      <c r="AN125" s="708">
        <v>59</v>
      </c>
      <c r="AO125" s="708">
        <v>0</v>
      </c>
      <c r="AP125" s="708">
        <v>94.6</v>
      </c>
      <c r="AQ125" s="708">
        <v>0</v>
      </c>
      <c r="AR125" s="689">
        <f>SUMPRODUCT(($AF$2:$AQ$2&gt;=1)*($AF$2:$AQ$2&lt;=$Q$1),($AF125:$AQ125))</f>
        <v>0</v>
      </c>
      <c r="AS125" s="689">
        <f>SUMIF($AF$2:$AQ$2,$Q$1,$AF125:$AQ125)</f>
        <v>0</v>
      </c>
      <c r="AT125" s="689">
        <f>SUMIF($AF$2:$AQ$2,$Q$1+1,$AF125:$AQ125)</f>
        <v>52</v>
      </c>
      <c r="AU125" s="689">
        <f>SUM(AF125:AQ125)</f>
        <v>421.6</v>
      </c>
      <c r="AW125" s="690">
        <v>0</v>
      </c>
      <c r="AX125" s="695">
        <v>0</v>
      </c>
      <c r="AY125" s="694">
        <v>0</v>
      </c>
      <c r="AZ125" s="708">
        <v>0</v>
      </c>
      <c r="BA125" s="708">
        <v>46.76754712013242</v>
      </c>
      <c r="BB125" s="708">
        <v>180</v>
      </c>
      <c r="BC125" s="708">
        <v>0</v>
      </c>
      <c r="BD125" s="708">
        <v>36</v>
      </c>
      <c r="BE125" s="695"/>
      <c r="BF125" s="695"/>
      <c r="BG125" s="695"/>
      <c r="BH125" s="695"/>
      <c r="BI125" s="713"/>
      <c r="BK125" s="690">
        <v>0</v>
      </c>
      <c r="BL125" s="694">
        <v>0</v>
      </c>
      <c r="BM125" s="708">
        <v>0</v>
      </c>
      <c r="BN125" s="708">
        <v>0</v>
      </c>
      <c r="BO125" s="708">
        <v>5.2324528798675844</v>
      </c>
      <c r="BP125" s="708">
        <v>19.725806503023943</v>
      </c>
      <c r="BQ125" s="708">
        <v>0</v>
      </c>
      <c r="BR125" s="708">
        <v>3.8116599054861346</v>
      </c>
      <c r="BS125" s="695"/>
      <c r="BT125" s="695"/>
      <c r="BU125" s="695"/>
      <c r="BV125" s="695"/>
      <c r="BW125" s="713"/>
      <c r="BZ125" s="693"/>
    </row>
    <row r="126" spans="1:78" ht="14.45" customHeight="1" outlineLevel="1">
      <c r="A126" s="788"/>
      <c r="B126" s="618" t="s">
        <v>74</v>
      </c>
      <c r="C126" s="633"/>
      <c r="D126" s="690">
        <v>871.34999999999991</v>
      </c>
      <c r="E126" s="694">
        <v>310.95000000000005</v>
      </c>
      <c r="F126" s="708">
        <v>622.33999999999992</v>
      </c>
      <c r="G126" s="708">
        <v>360.51</v>
      </c>
      <c r="H126" s="708"/>
      <c r="I126" s="708"/>
      <c r="J126" s="708"/>
      <c r="K126" s="695"/>
      <c r="L126" s="695"/>
      <c r="M126" s="695"/>
      <c r="N126" s="695"/>
      <c r="O126" s="695"/>
      <c r="P126" s="695"/>
      <c r="Q126" s="709">
        <f>SUMPRODUCT(($E$2:$P$2&gt;=1)*($E$2:$P$2&lt;=$Q$1),(E126:P126))</f>
        <v>1293.8</v>
      </c>
      <c r="R126" s="710">
        <f>SUM(AR126)</f>
        <v>2112.0300000000002</v>
      </c>
      <c r="S126" s="823">
        <f t="shared" si="17"/>
        <v>57.928142173088673</v>
      </c>
      <c r="T126" s="699">
        <f>IF(ISERROR(((SUMIF($E$2:$P$2,$Q$1,E126:P126)/SUMIF($AF$2:$AQ$2,$Q$1,AF126:AQ126)))*100),0,(SUMIF($E$2:$P$2,$Q$1,E126:P126)/SUMIF($AF$2:$AQ$2,$Q$1,AF126:AQ126)))*100</f>
        <v>68.068274078130003</v>
      </c>
      <c r="U126" s="698">
        <f t="shared" si="19"/>
        <v>61.258599546407957</v>
      </c>
      <c r="V126" s="695">
        <v>1362.9463754978754</v>
      </c>
      <c r="W126" s="698">
        <f t="shared" si="20"/>
        <v>26.45078386655587</v>
      </c>
      <c r="X126" s="695">
        <v>4097.2198639429253</v>
      </c>
      <c r="Y126" s="700">
        <f>IF(ISERROR(Q126/X126*100),0,Q126/X126*100)</f>
        <v>31.577509700807767</v>
      </c>
      <c r="Z126" s="682"/>
      <c r="AA126" s="701">
        <f>SUMIF($E$2:$P$2,$Q$1,$E126:$P126)</f>
        <v>360.51</v>
      </c>
      <c r="AB126" s="702">
        <f>SUMIF($D$2:$P$2,($Q$1-1),$D126:$P126)</f>
        <v>622.33999999999992</v>
      </c>
      <c r="AC126" s="702">
        <v>1362.9463754978754</v>
      </c>
      <c r="AD126" s="610"/>
      <c r="AF126" s="685">
        <v>523.14</v>
      </c>
      <c r="AG126" s="708">
        <v>1059.26</v>
      </c>
      <c r="AH126" s="708">
        <v>529.63</v>
      </c>
      <c r="AI126" s="708">
        <v>529.63</v>
      </c>
      <c r="AJ126" s="708">
        <v>1.08</v>
      </c>
      <c r="AK126" s="708">
        <v>530.71</v>
      </c>
      <c r="AL126" s="708">
        <v>0</v>
      </c>
      <c r="AM126" s="708">
        <v>489.02</v>
      </c>
      <c r="AN126" s="708">
        <v>249.61</v>
      </c>
      <c r="AO126" s="708">
        <v>249.61</v>
      </c>
      <c r="AP126" s="708">
        <v>0</v>
      </c>
      <c r="AQ126" s="708">
        <v>871.34999999999991</v>
      </c>
      <c r="AR126" s="689">
        <f>SUMPRODUCT(($AF$2:$AQ$2&gt;=1)*($AF$2:$AQ$2&lt;=$Q$1),($AF126:$AQ126))</f>
        <v>2112.0300000000002</v>
      </c>
      <c r="AS126" s="689">
        <f>SUMIF($AF$2:$AQ$2,$Q$1,$AF126:$AQ126)</f>
        <v>529.63</v>
      </c>
      <c r="AT126" s="689">
        <f>SUMIF($AF$2:$AQ$2,$Q$1+1,$AF126:$AQ126)</f>
        <v>529.63</v>
      </c>
      <c r="AU126" s="689">
        <f>SUM(AF126:AQ126)</f>
        <v>5033.0400000000009</v>
      </c>
      <c r="AW126" s="690">
        <v>910.40449375488254</v>
      </c>
      <c r="AX126" s="695">
        <v>464.84396056274772</v>
      </c>
      <c r="AY126" s="694">
        <v>945.42566992208992</v>
      </c>
      <c r="AZ126" s="708">
        <v>474.04106202169174</v>
      </c>
      <c r="BA126" s="708">
        <v>476.3364611776102</v>
      </c>
      <c r="BB126" s="708">
        <v>1.08</v>
      </c>
      <c r="BC126" s="708">
        <v>530.71</v>
      </c>
      <c r="BD126" s="708">
        <v>0</v>
      </c>
      <c r="BE126" s="695"/>
      <c r="BF126" s="695"/>
      <c r="BG126" s="695"/>
      <c r="BH126" s="695"/>
      <c r="BI126" s="713"/>
      <c r="BK126" s="690">
        <v>116.59550624511752</v>
      </c>
      <c r="BL126" s="694">
        <v>58.296039437252269</v>
      </c>
      <c r="BM126" s="708">
        <v>113.83433007791008</v>
      </c>
      <c r="BN126" s="708">
        <v>55.588937978308202</v>
      </c>
      <c r="BO126" s="708">
        <v>53.293538822389785</v>
      </c>
      <c r="BP126" s="708">
        <v>0.11835483901814367</v>
      </c>
      <c r="BQ126" s="708">
        <v>57.193059148200824</v>
      </c>
      <c r="BR126" s="708">
        <v>0</v>
      </c>
      <c r="BS126" s="695"/>
      <c r="BT126" s="695"/>
      <c r="BU126" s="695"/>
      <c r="BV126" s="695"/>
      <c r="BW126" s="713"/>
      <c r="BZ126" s="693"/>
    </row>
    <row r="127" spans="1:78" s="754" customFormat="1" ht="14.45" customHeight="1">
      <c r="A127" s="791" t="s">
        <v>75</v>
      </c>
      <c r="B127" s="742"/>
      <c r="C127" s="743"/>
      <c r="D127" s="744">
        <v>1371.56</v>
      </c>
      <c r="E127" s="756">
        <f>SUM(E124:E126)</f>
        <v>182.18000000000004</v>
      </c>
      <c r="F127" s="757">
        <f>SUM(F124:F126)</f>
        <v>530.34999999999991</v>
      </c>
      <c r="G127" s="757">
        <f>SUM(G124:G126)</f>
        <v>501.74</v>
      </c>
      <c r="H127" s="757">
        <f t="shared" ref="H127:R127" si="35">SUM(H124:H126)</f>
        <v>0</v>
      </c>
      <c r="I127" s="757">
        <f t="shared" si="35"/>
        <v>0</v>
      </c>
      <c r="J127" s="757">
        <f>SUM(J124:J126)</f>
        <v>0</v>
      </c>
      <c r="K127" s="745">
        <f t="shared" si="35"/>
        <v>0</v>
      </c>
      <c r="L127" s="745">
        <f>SUM(L124:L126)</f>
        <v>0</v>
      </c>
      <c r="M127" s="745">
        <f>SUM(M124:M126)</f>
        <v>0</v>
      </c>
      <c r="N127" s="745">
        <f>SUM(N124:N126)</f>
        <v>0</v>
      </c>
      <c r="O127" s="745">
        <f>SUM(O124:O126)</f>
        <v>0</v>
      </c>
      <c r="P127" s="745">
        <f>SUM(P124:P126)</f>
        <v>0</v>
      </c>
      <c r="Q127" s="746">
        <f t="shared" si="35"/>
        <v>1214.27</v>
      </c>
      <c r="R127" s="746">
        <f t="shared" si="35"/>
        <v>5241.66</v>
      </c>
      <c r="S127" s="887">
        <f t="shared" si="17"/>
        <v>94.605449231639511</v>
      </c>
      <c r="T127" s="747">
        <f>IF(ISERROR(((SUMIF($E$2:$P$2,$Q$1,E127:P127)/SUMIF($AF$2:$AQ$2,$Q$1,AF127:AQ127)))*100),0,(SUMIF($E$2:$P$2,$Q$1,E127:P127)/SUMIF($AF$2:$AQ$2,$Q$1,AF127:AQ127)))*100</f>
        <v>47.77748152662452</v>
      </c>
      <c r="U127" s="747">
        <f t="shared" si="19"/>
        <v>23.165752834025863</v>
      </c>
      <c r="V127" s="745">
        <f>SUM(V124:V126)</f>
        <v>3535.6234816099222</v>
      </c>
      <c r="W127" s="748">
        <f t="shared" si="20"/>
        <v>14.190990715208626</v>
      </c>
      <c r="X127" s="745">
        <f>SUM(X124:X126)</f>
        <v>10930.731503822171</v>
      </c>
      <c r="Y127" s="749">
        <f>IF(ISERROR(Q127/X127*100),0,Q127/X127*100)</f>
        <v>11.10877162773053</v>
      </c>
      <c r="Z127" s="750"/>
      <c r="AA127" s="751">
        <f>SUMIF($E$2:$P$2,$Q$1,$E127:$P127)</f>
        <v>501.74</v>
      </c>
      <c r="AB127" s="752">
        <f>SUMIF($D$2:$P$2,($Q$1-1),$D127:$P127)</f>
        <v>530.34999999999991</v>
      </c>
      <c r="AC127" s="752">
        <f>SUM(AC124:AC126)</f>
        <v>3532.6278807722128</v>
      </c>
      <c r="AD127" s="753"/>
      <c r="AF127" s="755">
        <v>2322.06</v>
      </c>
      <c r="AG127" s="757">
        <v>1869.44</v>
      </c>
      <c r="AH127" s="757">
        <v>1050.1599999999999</v>
      </c>
      <c r="AI127" s="757">
        <v>1316.1019999999999</v>
      </c>
      <c r="AJ127" s="757">
        <v>835.80200000000002</v>
      </c>
      <c r="AK127" s="757">
        <v>1175.54</v>
      </c>
      <c r="AL127" s="757">
        <v>397.8</v>
      </c>
      <c r="AM127" s="757">
        <v>1713.97</v>
      </c>
      <c r="AN127" s="757">
        <v>670.41000000000008</v>
      </c>
      <c r="AO127" s="757">
        <v>821.07</v>
      </c>
      <c r="AP127" s="757">
        <v>1163.1099999999999</v>
      </c>
      <c r="AQ127" s="757">
        <v>1371.56</v>
      </c>
      <c r="AR127" s="758">
        <f>SUMPRODUCT(($AF$2:$AQ$2&gt;=1)*($AF$2:$AQ$2&lt;=$Q$1),($AF127:$AQ127))</f>
        <v>5241.66</v>
      </c>
      <c r="AS127" s="758">
        <f>SUM(AS124:AS126)</f>
        <v>1050.1599999999999</v>
      </c>
      <c r="AT127" s="758">
        <f>SUM(AT124:AT126)</f>
        <v>1316.1019999999999</v>
      </c>
      <c r="AU127" s="758">
        <f>SUM(AU124:AU126)</f>
        <v>14707.023999999999</v>
      </c>
      <c r="AW127" s="744">
        <v>1415.3642910066778</v>
      </c>
      <c r="AX127" s="745">
        <v>2063.3015389080056</v>
      </c>
      <c r="AY127" s="756">
        <v>1668.5389464146215</v>
      </c>
      <c r="AZ127" s="757">
        <v>939.9372424007322</v>
      </c>
      <c r="BA127" s="757">
        <v>1183.6704288442406</v>
      </c>
      <c r="BB127" s="757">
        <v>835.80200000000002</v>
      </c>
      <c r="BC127" s="757">
        <v>1175.54</v>
      </c>
      <c r="BD127" s="757">
        <v>397.8</v>
      </c>
      <c r="BE127" s="745">
        <v>0</v>
      </c>
      <c r="BF127" s="745">
        <v>0</v>
      </c>
      <c r="BG127" s="745">
        <v>0</v>
      </c>
      <c r="BH127" s="745">
        <v>0</v>
      </c>
      <c r="BI127" s="760">
        <v>0</v>
      </c>
      <c r="BK127" s="744">
        <v>181.26570899332228</v>
      </c>
      <c r="BL127" s="756">
        <v>258.75846109199449</v>
      </c>
      <c r="BM127" s="757">
        <v>200.90105358537869</v>
      </c>
      <c r="BN127" s="757">
        <v>110.22275759926768</v>
      </c>
      <c r="BO127" s="757">
        <v>132.43157115575937</v>
      </c>
      <c r="BP127" s="757">
        <v>91.593714038002318</v>
      </c>
      <c r="BQ127" s="757">
        <v>126.68449577184526</v>
      </c>
      <c r="BR127" s="757">
        <v>42.118841955621789</v>
      </c>
      <c r="BS127" s="745">
        <v>0</v>
      </c>
      <c r="BT127" s="745">
        <v>0</v>
      </c>
      <c r="BU127" s="745">
        <v>0</v>
      </c>
      <c r="BV127" s="745">
        <v>0</v>
      </c>
      <c r="BW127" s="760">
        <v>0</v>
      </c>
      <c r="BZ127" s="693"/>
    </row>
    <row r="128" spans="1:78" ht="14.45" customHeight="1">
      <c r="A128" s="617"/>
      <c r="B128" s="618"/>
      <c r="C128" s="633"/>
      <c r="D128" s="690"/>
      <c r="E128" s="694"/>
      <c r="F128" s="708"/>
      <c r="G128" s="708"/>
      <c r="H128" s="708"/>
      <c r="I128" s="708"/>
      <c r="J128" s="708"/>
      <c r="K128" s="695"/>
      <c r="L128" s="695"/>
      <c r="M128" s="695"/>
      <c r="N128" s="695"/>
      <c r="O128" s="695"/>
      <c r="P128" s="695"/>
      <c r="Q128" s="709"/>
      <c r="R128" s="710"/>
      <c r="S128" s="823"/>
      <c r="T128" s="699"/>
      <c r="U128" s="699"/>
      <c r="V128" s="699"/>
      <c r="W128" s="698"/>
      <c r="X128" s="699"/>
      <c r="Y128" s="700"/>
      <c r="Z128" s="682"/>
      <c r="AA128" s="701"/>
      <c r="AB128" s="702"/>
      <c r="AC128" s="702"/>
      <c r="AD128" s="610"/>
      <c r="AF128" s="685"/>
      <c r="AG128" s="853"/>
      <c r="AH128" s="708"/>
      <c r="AI128" s="708"/>
      <c r="AJ128" s="708"/>
      <c r="AK128" s="708"/>
      <c r="AL128" s="708"/>
      <c r="AM128" s="708"/>
      <c r="AN128" s="708"/>
      <c r="AO128" s="708"/>
      <c r="AP128" s="708"/>
      <c r="AQ128" s="708"/>
      <c r="AR128" s="689"/>
      <c r="AS128" s="689"/>
      <c r="AT128" s="689"/>
      <c r="AU128" s="689"/>
      <c r="AW128" s="690"/>
      <c r="AX128" s="695"/>
      <c r="AY128" s="694"/>
      <c r="AZ128" s="708"/>
      <c r="BA128" s="708"/>
      <c r="BB128" s="708"/>
      <c r="BC128" s="708"/>
      <c r="BD128" s="708"/>
      <c r="BE128" s="708"/>
      <c r="BF128" s="708"/>
      <c r="BG128" s="708"/>
      <c r="BH128" s="708"/>
      <c r="BI128" s="713"/>
      <c r="BK128" s="690"/>
      <c r="BL128" s="694"/>
      <c r="BM128" s="708"/>
      <c r="BN128" s="708"/>
      <c r="BO128" s="708"/>
      <c r="BP128" s="708"/>
      <c r="BQ128" s="708"/>
      <c r="BR128" s="708"/>
      <c r="BS128" s="708"/>
      <c r="BT128" s="708"/>
      <c r="BU128" s="708"/>
      <c r="BV128" s="708"/>
      <c r="BW128" s="713"/>
      <c r="BZ128" s="693"/>
    </row>
    <row r="129" spans="1:78" ht="14.45" customHeight="1">
      <c r="A129" s="617"/>
      <c r="B129" s="618" t="s">
        <v>76</v>
      </c>
      <c r="C129" s="633"/>
      <c r="D129" s="690">
        <v>3802686.0984322787</v>
      </c>
      <c r="E129" s="694">
        <v>4725893.5775208464</v>
      </c>
      <c r="F129" s="708">
        <v>4693231.3793294532</v>
      </c>
      <c r="G129" s="708">
        <v>4825619.4569568327</v>
      </c>
      <c r="H129" s="708"/>
      <c r="I129" s="708"/>
      <c r="J129" s="708"/>
      <c r="K129" s="708"/>
      <c r="L129" s="708"/>
      <c r="M129" s="708"/>
      <c r="N129" s="695"/>
      <c r="O129" s="695"/>
      <c r="P129" s="695"/>
      <c r="Q129" s="709">
        <f>SUMPRODUCT(($E$2:$P$2&gt;=1)*($E$2:$P$2&lt;=$Q$1),(E129:P129))</f>
        <v>14244744.413807131</v>
      </c>
      <c r="R129" s="710">
        <f>SUM(AR129)</f>
        <v>9439616.9032751434</v>
      </c>
      <c r="S129" s="823">
        <f t="shared" si="17"/>
        <v>102.82082997677166</v>
      </c>
      <c r="T129" s="699">
        <f>IF(ISERROR(((SUMIF($E$2:$P$2,$Q$1,E129:P129)/SUMIF($AF$2:$AQ$2,$Q$1,AF129:AQ129)))*100),0,(SUMIF($E$2:$P$2,$Q$1,E129:P129)/SUMIF($AF$2:$AQ$2,$Q$1,AF129:AQ129)))*100</f>
        <v>146.93433287550369</v>
      </c>
      <c r="U129" s="698">
        <f t="shared" si="19"/>
        <v>150.90384026988229</v>
      </c>
      <c r="V129" s="695">
        <v>5152240.2557125222</v>
      </c>
      <c r="W129" s="698">
        <f t="shared" si="20"/>
        <v>93.660606211180649</v>
      </c>
      <c r="X129" s="695">
        <v>15075355.486992862</v>
      </c>
      <c r="Y129" s="700">
        <f>IF(ISERROR(Q129/X129*100),0,Q129/X129*100)</f>
        <v>94.490272060898405</v>
      </c>
      <c r="Z129" s="682"/>
      <c r="AA129" s="701">
        <f>SUMIF($E$2:$P$2,$Q$1,$E129:$P129)</f>
        <v>4825619.4569568327</v>
      </c>
      <c r="AB129" s="702">
        <f>SUMIF($D$2:$P$2,($Q$1-1),$D129:$P129)</f>
        <v>4693231.3793294532</v>
      </c>
      <c r="AC129" s="702">
        <v>5053916.1200193344</v>
      </c>
      <c r="AD129" s="610"/>
      <c r="AF129" s="685">
        <v>3077641.2963260207</v>
      </c>
      <c r="AG129" s="695">
        <v>3077774.1800126815</v>
      </c>
      <c r="AH129" s="708">
        <v>3284201.4269364416</v>
      </c>
      <c r="AI129" s="708">
        <v>3294970.0334957181</v>
      </c>
      <c r="AJ129" s="708">
        <v>3510303.8812977015</v>
      </c>
      <c r="AK129" s="708">
        <v>3610696.9730823995</v>
      </c>
      <c r="AL129" s="708">
        <v>3579857.5338359592</v>
      </c>
      <c r="AM129" s="708">
        <v>3811253.7931739246</v>
      </c>
      <c r="AN129" s="708">
        <v>3827526.4137314991</v>
      </c>
      <c r="AO129" s="708">
        <v>4052662.4840905839</v>
      </c>
      <c r="AP129" s="708">
        <v>4106548.882566887</v>
      </c>
      <c r="AQ129" s="708">
        <v>3802686.0984322787</v>
      </c>
      <c r="AR129" s="689">
        <f>SUMPRODUCT(($AF$2:$AQ$2&gt;=1)*($AF$2:$AQ$2&lt;=$Q$1),($AF129:$AQ129))</f>
        <v>9439616.9032751434</v>
      </c>
      <c r="AS129" s="689">
        <f>SUMIF($AF$2:$AQ$2,$Q$1,$AF129:$AQ129)</f>
        <v>3284201.4269364416</v>
      </c>
      <c r="AT129" s="689">
        <f>SUMIF($AF$2:$AQ$2,$Q$1+1,$AF129:$AQ129)</f>
        <v>3294970.0334957181</v>
      </c>
      <c r="AU129" s="689">
        <f>SUM(AF129:AQ129)</f>
        <v>43036122.996982098</v>
      </c>
      <c r="AW129" s="690">
        <v>2760369.8259207522</v>
      </c>
      <c r="AX129" s="695">
        <v>3077641.2963260207</v>
      </c>
      <c r="AY129" s="694">
        <v>3077774.1800126815</v>
      </c>
      <c r="AZ129" s="708">
        <v>3284201.4269364416</v>
      </c>
      <c r="BA129" s="708">
        <v>3294970.0334957181</v>
      </c>
      <c r="BB129" s="708">
        <v>3510303.8812977015</v>
      </c>
      <c r="BC129" s="708">
        <v>3610696.9730823995</v>
      </c>
      <c r="BD129" s="708">
        <v>22675869.340922263</v>
      </c>
      <c r="BE129" s="695"/>
      <c r="BF129" s="695"/>
      <c r="BG129" s="695"/>
      <c r="BH129" s="695"/>
      <c r="BI129" s="713"/>
      <c r="BK129" s="690">
        <v>353520.57188288786</v>
      </c>
      <c r="BL129" s="892">
        <v>379623.0824227595</v>
      </c>
      <c r="BM129" s="892">
        <v>364556.65825975168</v>
      </c>
      <c r="BN129" s="892">
        <v>378768.03244482633</v>
      </c>
      <c r="BO129" s="892">
        <v>362735.68928852584</v>
      </c>
      <c r="BP129" s="892">
        <v>378412.13283254177</v>
      </c>
      <c r="BQ129" s="892">
        <v>137608052.02000001</v>
      </c>
      <c r="BR129" s="892">
        <v>0</v>
      </c>
      <c r="BS129" s="695"/>
      <c r="BT129" s="695"/>
      <c r="BU129" s="695"/>
      <c r="BV129" s="695"/>
      <c r="BW129" s="713"/>
      <c r="BZ129" s="693"/>
    </row>
    <row r="130" spans="1:78" ht="14.45" customHeight="1">
      <c r="A130" s="617"/>
      <c r="B130" s="618" t="s">
        <v>77</v>
      </c>
      <c r="C130" s="633"/>
      <c r="D130" s="690">
        <v>318201.62937498325</v>
      </c>
      <c r="E130" s="694">
        <v>234103.80247966485</v>
      </c>
      <c r="F130" s="708">
        <v>199966.44782678437</v>
      </c>
      <c r="G130" s="708">
        <v>279825.0790065772</v>
      </c>
      <c r="H130" s="708"/>
      <c r="I130" s="708"/>
      <c r="J130" s="708"/>
      <c r="K130" s="708"/>
      <c r="L130" s="708"/>
      <c r="M130" s="708"/>
      <c r="N130" s="695"/>
      <c r="O130" s="695"/>
      <c r="P130" s="695"/>
      <c r="Q130" s="709">
        <f>SUMPRODUCT(($E$2:$P$2&gt;=1)*($E$2:$P$2&lt;=$Q$1),(E130:P130))</f>
        <v>713895.32931302651</v>
      </c>
      <c r="R130" s="710">
        <f>SUM(AR130)</f>
        <v>909666.03338748403</v>
      </c>
      <c r="S130" s="823">
        <f t="shared" si="17"/>
        <v>139.93601529040924</v>
      </c>
      <c r="T130" s="699">
        <f>IF(ISERROR(((SUMIF($E$2:$P$2,$Q$1,E130:P130)/SUMIF($AF$2:$AQ$2,$Q$1,AF130:AQ130)))*100),0,(SUMIF($E$2:$P$2,$Q$1,E130:P130)/SUMIF($AF$2:$AQ$2,$Q$1,AF130:AQ130)))*100</f>
        <v>89.95233329917788</v>
      </c>
      <c r="U130" s="698">
        <f t="shared" si="19"/>
        <v>78.478837629516448</v>
      </c>
      <c r="V130" s="695">
        <v>220204.23618788106</v>
      </c>
      <c r="W130" s="698">
        <f t="shared" si="20"/>
        <v>127.07524789297283</v>
      </c>
      <c r="X130" s="695">
        <v>653509.34610596963</v>
      </c>
      <c r="Y130" s="700">
        <f>IF(ISERROR(Q130/X130*100),0,Q130/X130*100)</f>
        <v>109.24026313730255</v>
      </c>
      <c r="Z130" s="682"/>
      <c r="AA130" s="701">
        <f>SUMIF($E$2:$P$2,$Q$1,$E130:$P130)</f>
        <v>279825.0790065772</v>
      </c>
      <c r="AB130" s="702">
        <f>SUMIF($D$2:$P$2,($Q$1-1),$D130:$P130)</f>
        <v>199966.44782678437</v>
      </c>
      <c r="AC130" s="702">
        <v>213100.87373020747</v>
      </c>
      <c r="AD130" s="610"/>
      <c r="AF130" s="685">
        <v>301940.27715308469</v>
      </c>
      <c r="AG130" s="695">
        <v>296644.24367831025</v>
      </c>
      <c r="AH130" s="708">
        <v>311081.51255608915</v>
      </c>
      <c r="AI130" s="708">
        <v>305986.66511546582</v>
      </c>
      <c r="AJ130" s="708">
        <v>318466.05732914491</v>
      </c>
      <c r="AK130" s="708">
        <v>323664.4514055826</v>
      </c>
      <c r="AL130" s="708">
        <v>318374.28827781376</v>
      </c>
      <c r="AM130" s="708">
        <v>334240.27028989571</v>
      </c>
      <c r="AN130" s="708">
        <v>329029.46327517525</v>
      </c>
      <c r="AO130" s="708">
        <v>344642.87129529257</v>
      </c>
      <c r="AP130" s="708">
        <v>347766.35887223022</v>
      </c>
      <c r="AQ130" s="708">
        <v>318201.62937498325</v>
      </c>
      <c r="AR130" s="689">
        <f>SUMPRODUCT(($AF$2:$AQ$2&gt;=1)*($AF$2:$AQ$2&lt;=$Q$1),($AF130:$AQ130))</f>
        <v>909666.03338748403</v>
      </c>
      <c r="AS130" s="689">
        <f>SUMIF($AF$2:$AQ$2,$Q$1,$AF130:$AQ130)</f>
        <v>311081.51255608915</v>
      </c>
      <c r="AT130" s="689">
        <f>SUMIF($AF$2:$AQ$2,$Q$1+1,$AF130:$AQ130)</f>
        <v>305986.66511546582</v>
      </c>
      <c r="AU130" s="689">
        <f>SUM(AF130:AQ130)</f>
        <v>3850038.0886230674</v>
      </c>
      <c r="AW130" s="690">
        <v>293556.64952838485</v>
      </c>
      <c r="AX130" s="695">
        <v>301940.27715308469</v>
      </c>
      <c r="AY130" s="694">
        <v>296644.24367831025</v>
      </c>
      <c r="AZ130" s="708">
        <v>311081.51255608915</v>
      </c>
      <c r="BA130" s="708">
        <v>305986.66511546582</v>
      </c>
      <c r="BB130" s="708">
        <v>318466.05732914491</v>
      </c>
      <c r="BC130" s="708">
        <v>323664.4514055826</v>
      </c>
      <c r="BD130" s="708">
        <v>0</v>
      </c>
      <c r="BE130" s="695"/>
      <c r="BF130" s="695"/>
      <c r="BG130" s="695"/>
      <c r="BH130" s="695"/>
      <c r="BI130" s="713"/>
      <c r="BK130" s="690">
        <v>37595.800985356254</v>
      </c>
      <c r="BL130" s="892">
        <v>37243.943554198406</v>
      </c>
      <c r="BM130" s="892">
        <v>35136.961921914197</v>
      </c>
      <c r="BN130" s="892">
        <v>35877.133319055312</v>
      </c>
      <c r="BO130" s="892">
        <v>33685.369747050856</v>
      </c>
      <c r="BP130" s="892">
        <v>34330.765672669098</v>
      </c>
      <c r="BQ130" s="892">
        <v>0</v>
      </c>
      <c r="BR130" s="892">
        <v>0</v>
      </c>
      <c r="BS130" s="695"/>
      <c r="BT130" s="695"/>
      <c r="BU130" s="695"/>
      <c r="BV130" s="695"/>
      <c r="BW130" s="713"/>
      <c r="BZ130" s="822"/>
    </row>
    <row r="131" spans="1:78" ht="14.45" customHeight="1">
      <c r="A131" s="617"/>
      <c r="B131" s="618" t="s">
        <v>78</v>
      </c>
      <c r="C131" s="633"/>
      <c r="D131" s="690">
        <v>1570929.0884238072</v>
      </c>
      <c r="E131" s="694">
        <v>1211453.9873120652</v>
      </c>
      <c r="F131" s="708">
        <v>1034798.0168730099</v>
      </c>
      <c r="G131" s="708">
        <v>1448055.1111162668</v>
      </c>
      <c r="H131" s="708"/>
      <c r="I131" s="708"/>
      <c r="J131" s="708"/>
      <c r="K131" s="708"/>
      <c r="L131" s="708"/>
      <c r="M131" s="708"/>
      <c r="N131" s="695"/>
      <c r="O131" s="695"/>
      <c r="P131" s="695"/>
      <c r="Q131" s="709">
        <f>SUMPRODUCT(($E$2:$P$2&gt;=1)*($E$2:$P$2&lt;=$Q$1),(E131:P131))</f>
        <v>3694307.1153013417</v>
      </c>
      <c r="R131" s="710">
        <f>SUM(AR131)</f>
        <v>4287348.4766838942</v>
      </c>
      <c r="S131" s="823">
        <f t="shared" si="17"/>
        <v>139.93601529040927</v>
      </c>
      <c r="T131" s="699">
        <f>IF(ISERROR(((SUMIF($E$2:$P$2,$Q$1,E131:P131)/SUMIF($AF$2:$AQ$2,$Q$1,AF131:AQ131)))*100),0,(SUMIF($E$2:$P$2,$Q$1,E131:P131)/SUMIF($AF$2:$AQ$2,$Q$1,AF131:AQ131)))*100</f>
        <v>98.765230818354098</v>
      </c>
      <c r="U131" s="698">
        <f t="shared" si="19"/>
        <v>86.167642667543362</v>
      </c>
      <c r="V131" s="695">
        <v>1256589.6318759767</v>
      </c>
      <c r="W131" s="698">
        <f t="shared" si="20"/>
        <v>115.23691381684004</v>
      </c>
      <c r="X131" s="695">
        <v>3729233.7462125761</v>
      </c>
      <c r="Y131" s="700">
        <f>IF(ISERROR(Q131/X131*100),0,Q131/X131*100)</f>
        <v>99.063436799940305</v>
      </c>
      <c r="Z131" s="682"/>
      <c r="AA131" s="701">
        <f>SUMIF($E$2:$P$2,$Q$1,$E131:$P131)</f>
        <v>1448055.1111162668</v>
      </c>
      <c r="AB131" s="702">
        <f>SUMIF($D$2:$P$2,($Q$1-1),$D131:$P131)</f>
        <v>1034798.0168730099</v>
      </c>
      <c r="AC131" s="702">
        <v>1216054.4824606227</v>
      </c>
      <c r="AD131" s="610"/>
      <c r="AF131" s="685">
        <v>1423075.2163858924</v>
      </c>
      <c r="AG131" s="695">
        <v>1398114.4723137114</v>
      </c>
      <c r="AH131" s="708">
        <v>1466158.7879842899</v>
      </c>
      <c r="AI131" s="708">
        <v>1442146.2541402467</v>
      </c>
      <c r="AJ131" s="708">
        <v>1500962.8980881555</v>
      </c>
      <c r="AK131" s="708">
        <v>1525463.4577515987</v>
      </c>
      <c r="AL131" s="708">
        <v>1571781.4878705496</v>
      </c>
      <c r="AM131" s="708">
        <v>1650110.2277583533</v>
      </c>
      <c r="AN131" s="708">
        <v>1624385.0033788746</v>
      </c>
      <c r="AO131" s="708">
        <v>1701466.8111509136</v>
      </c>
      <c r="AP131" s="708">
        <v>1716887.1517116444</v>
      </c>
      <c r="AQ131" s="708">
        <v>1570929.0884238072</v>
      </c>
      <c r="AR131" s="689">
        <f>SUMPRODUCT(($AF$2:$AQ$2&gt;=1)*($AF$2:$AQ$2&lt;=$Q$1),($AF131:$AQ131))</f>
        <v>4287348.4766838942</v>
      </c>
      <c r="AS131" s="689">
        <f>SUMIF($AF$2:$AQ$2,$Q$1,$AF131:$AQ131)</f>
        <v>1466158.7879842899</v>
      </c>
      <c r="AT131" s="689">
        <f>SUMIF($AF$2:$AQ$2,$Q$1+1,$AF131:$AQ131)</f>
        <v>1442146.2541402467</v>
      </c>
      <c r="AU131" s="689">
        <f>SUM(AF131:AQ131)</f>
        <v>18591480.856958039</v>
      </c>
      <c r="AW131" s="690">
        <v>1319575.0384412641</v>
      </c>
      <c r="AX131" s="695">
        <v>1423075.2163858924</v>
      </c>
      <c r="AY131" s="694">
        <v>1398114.4723137114</v>
      </c>
      <c r="AZ131" s="708">
        <v>1466158.7879842899</v>
      </c>
      <c r="BA131" s="708">
        <v>1442146.2541402467</v>
      </c>
      <c r="BB131" s="708">
        <v>1500962.8980881555</v>
      </c>
      <c r="BC131" s="708">
        <v>1525463.4577515987</v>
      </c>
      <c r="BD131" s="708">
        <v>0</v>
      </c>
      <c r="BE131" s="695"/>
      <c r="BF131" s="695"/>
      <c r="BG131" s="695"/>
      <c r="BH131" s="695"/>
      <c r="BI131" s="713"/>
      <c r="BK131" s="690">
        <v>168997.9791300371</v>
      </c>
      <c r="BL131" s="892">
        <v>175534.49156298948</v>
      </c>
      <c r="BM131" s="892">
        <v>165604.0729697663</v>
      </c>
      <c r="BN131" s="892">
        <v>169092.57599785094</v>
      </c>
      <c r="BO131" s="892">
        <v>158762.57150522209</v>
      </c>
      <c r="BP131" s="892">
        <v>161804.38810274116</v>
      </c>
      <c r="BQ131" s="892">
        <v>0</v>
      </c>
      <c r="BR131" s="892">
        <v>0</v>
      </c>
      <c r="BS131" s="695"/>
      <c r="BT131" s="695"/>
      <c r="BU131" s="695"/>
      <c r="BV131" s="695"/>
      <c r="BW131" s="713"/>
      <c r="BZ131" s="822"/>
    </row>
    <row r="132" spans="1:78" s="754" customFormat="1" ht="14.45" customHeight="1">
      <c r="A132" s="791" t="s">
        <v>80</v>
      </c>
      <c r="B132" s="742"/>
      <c r="C132" s="743"/>
      <c r="D132" s="744">
        <v>5691816.8162310692</v>
      </c>
      <c r="E132" s="756">
        <f>SUM(E129:E131)</f>
        <v>6171451.3673125766</v>
      </c>
      <c r="F132" s="757">
        <f>SUM(F129:F131)</f>
        <v>5927995.8440292468</v>
      </c>
      <c r="G132" s="757">
        <f>SUM(G129:G131)</f>
        <v>6553499.6470796764</v>
      </c>
      <c r="H132" s="757">
        <f t="shared" ref="H132:R132" si="36">SUM(H129:H131)</f>
        <v>0</v>
      </c>
      <c r="I132" s="757">
        <f t="shared" si="36"/>
        <v>0</v>
      </c>
      <c r="J132" s="757">
        <f>SUM(J129:J131)</f>
        <v>0</v>
      </c>
      <c r="K132" s="745">
        <f t="shared" si="36"/>
        <v>0</v>
      </c>
      <c r="L132" s="745">
        <f t="shared" si="36"/>
        <v>0</v>
      </c>
      <c r="M132" s="745">
        <f>SUM(M129:M131)</f>
        <v>0</v>
      </c>
      <c r="N132" s="745">
        <f>SUM(N129:N131)</f>
        <v>0</v>
      </c>
      <c r="O132" s="745">
        <f>SUM(O129:O131)</f>
        <v>0</v>
      </c>
      <c r="P132" s="745">
        <f>SUM(P129:P131)</f>
        <v>0</v>
      </c>
      <c r="Q132" s="746">
        <f t="shared" si="36"/>
        <v>18652946.858421501</v>
      </c>
      <c r="R132" s="746">
        <f t="shared" si="36"/>
        <v>14636631.413346522</v>
      </c>
      <c r="S132" s="887">
        <f t="shared" si="17"/>
        <v>110.55169098474393</v>
      </c>
      <c r="T132" s="747">
        <f>IF(ISERROR(((SUMIF($E$2:$P$2,$Q$1,E132:P132)/SUMIF($AF$2:$AQ$2,$Q$1,AF132:AQ132)))*100),0,(SUMIF($E$2:$P$2,$Q$1,E132:P132)/SUMIF($AF$2:$AQ$2,$Q$1,AF132:AQ132)))*100</f>
        <v>129.47891134462714</v>
      </c>
      <c r="U132" s="747">
        <f t="shared" si="19"/>
        <v>127.44016250496458</v>
      </c>
      <c r="V132" s="745">
        <f>SUM(V129:V131)</f>
        <v>6629034.12377638</v>
      </c>
      <c r="W132" s="748">
        <f t="shared" si="20"/>
        <v>98.860550793881359</v>
      </c>
      <c r="X132" s="745">
        <f>SUM(X129:X131)</f>
        <v>19458098.579311408</v>
      </c>
      <c r="Y132" s="749">
        <f>IF(ISERROR(Q132/X132*100),0,Q132/X132*100)</f>
        <v>95.862125389034802</v>
      </c>
      <c r="Z132" s="750"/>
      <c r="AA132" s="751">
        <f>SUMIF($E$2:$P$2,$Q$1,$E132:$P132)</f>
        <v>6553499.6470796764</v>
      </c>
      <c r="AB132" s="752">
        <f>SUMIF($D$2:$P$2,($Q$1-1),$D132:$P132)</f>
        <v>5927995.8440292468</v>
      </c>
      <c r="AC132" s="752">
        <f>SUM(AC129:AC131)</f>
        <v>6483071.4762101648</v>
      </c>
      <c r="AD132" s="753"/>
      <c r="AF132" s="755">
        <v>4802656.7898649974</v>
      </c>
      <c r="AG132" s="745">
        <v>4772532.8960047029</v>
      </c>
      <c r="AH132" s="757">
        <v>5061441.7274768203</v>
      </c>
      <c r="AI132" s="757">
        <v>5043102.9527514307</v>
      </c>
      <c r="AJ132" s="757">
        <v>5329732.8367150016</v>
      </c>
      <c r="AK132" s="757">
        <v>5459824.8822395802</v>
      </c>
      <c r="AL132" s="757">
        <v>5470013.3099843226</v>
      </c>
      <c r="AM132" s="757">
        <v>5795604.2912221737</v>
      </c>
      <c r="AN132" s="757">
        <v>5780940.8803855488</v>
      </c>
      <c r="AO132" s="757">
        <v>6098772.1665367894</v>
      </c>
      <c r="AP132" s="757">
        <v>6171202.3931507617</v>
      </c>
      <c r="AQ132" s="757">
        <v>5691816.8162310692</v>
      </c>
      <c r="AR132" s="758">
        <f>SUMPRODUCT(($AF$2:$AQ$2&gt;=1)*($AF$2:$AQ$2&lt;=$Q$1),($AF132:$AQ132))</f>
        <v>14636631.413346522</v>
      </c>
      <c r="AS132" s="758">
        <f>SUM(AS129:AS131)</f>
        <v>5061441.7274768203</v>
      </c>
      <c r="AT132" s="758">
        <f>SUM(AT129:AT131)</f>
        <v>5043102.9527514307</v>
      </c>
      <c r="AU132" s="758">
        <f>SUM(AU129:AU131)</f>
        <v>65477641.942563206</v>
      </c>
      <c r="AW132" s="744">
        <v>4373501.5138904005</v>
      </c>
      <c r="AX132" s="745">
        <v>4802656.7898649974</v>
      </c>
      <c r="AY132" s="756">
        <v>4772532.8960047029</v>
      </c>
      <c r="AZ132" s="757">
        <v>5061441.7274768203</v>
      </c>
      <c r="BA132" s="757">
        <v>5043102.9527514307</v>
      </c>
      <c r="BB132" s="757">
        <v>5329732.8367150016</v>
      </c>
      <c r="BC132" s="757">
        <v>5459824.8822395802</v>
      </c>
      <c r="BD132" s="757">
        <v>22675869.340922263</v>
      </c>
      <c r="BE132" s="757">
        <v>0</v>
      </c>
      <c r="BF132" s="757">
        <v>0</v>
      </c>
      <c r="BG132" s="757">
        <v>0</v>
      </c>
      <c r="BH132" s="757">
        <v>0</v>
      </c>
      <c r="BI132" s="760">
        <v>0</v>
      </c>
      <c r="BK132" s="744">
        <v>560114.3519982812</v>
      </c>
      <c r="BL132" s="756">
        <v>592401.51753994741</v>
      </c>
      <c r="BM132" s="757">
        <v>565297.69315143221</v>
      </c>
      <c r="BN132" s="757">
        <v>583737.74176173261</v>
      </c>
      <c r="BO132" s="757">
        <v>555183.63054079877</v>
      </c>
      <c r="BP132" s="757">
        <v>574547.28660795209</v>
      </c>
      <c r="BQ132" s="757">
        <v>137608052.02000001</v>
      </c>
      <c r="BR132" s="757">
        <v>0</v>
      </c>
      <c r="BS132" s="745">
        <v>0</v>
      </c>
      <c r="BT132" s="745">
        <v>0</v>
      </c>
      <c r="BU132" s="745">
        <v>0</v>
      </c>
      <c r="BV132" s="745">
        <v>0</v>
      </c>
      <c r="BW132" s="760">
        <v>0</v>
      </c>
      <c r="BZ132" s="607"/>
    </row>
    <row r="133" spans="1:78" ht="14.45" customHeight="1">
      <c r="A133" s="617"/>
      <c r="B133" s="618"/>
      <c r="C133" s="633"/>
      <c r="D133" s="690"/>
      <c r="E133" s="694"/>
      <c r="F133" s="708"/>
      <c r="G133" s="708"/>
      <c r="H133" s="708"/>
      <c r="I133" s="708"/>
      <c r="J133" s="708"/>
      <c r="K133" s="695"/>
      <c r="L133" s="695"/>
      <c r="M133" s="695"/>
      <c r="N133" s="695"/>
      <c r="O133" s="695"/>
      <c r="P133" s="695"/>
      <c r="Q133" s="709"/>
      <c r="R133" s="710"/>
      <c r="S133" s="823"/>
      <c r="T133" s="699"/>
      <c r="U133" s="724"/>
      <c r="V133" s="699"/>
      <c r="W133" s="698"/>
      <c r="X133" s="699"/>
      <c r="Y133" s="700"/>
      <c r="Z133" s="682"/>
      <c r="AA133" s="701"/>
      <c r="AB133" s="702"/>
      <c r="AC133" s="702"/>
      <c r="AD133" s="610"/>
      <c r="AF133" s="685"/>
      <c r="AG133" s="695"/>
      <c r="AH133" s="708"/>
      <c r="AI133" s="708"/>
      <c r="AJ133" s="708"/>
      <c r="AK133" s="708"/>
      <c r="AL133" s="708"/>
      <c r="AM133" s="708"/>
      <c r="AN133" s="708"/>
      <c r="AO133" s="708"/>
      <c r="AP133" s="708"/>
      <c r="AQ133" s="708"/>
      <c r="AR133" s="689"/>
      <c r="AS133" s="689"/>
      <c r="AT133" s="689"/>
      <c r="AU133" s="689"/>
      <c r="AW133" s="690"/>
      <c r="AX133" s="695"/>
      <c r="AY133" s="694"/>
      <c r="AZ133" s="708"/>
      <c r="BA133" s="708"/>
      <c r="BB133" s="708"/>
      <c r="BC133" s="708"/>
      <c r="BD133" s="708"/>
      <c r="BE133" s="708"/>
      <c r="BF133" s="708"/>
      <c r="BG133" s="708"/>
      <c r="BH133" s="708"/>
      <c r="BI133" s="713"/>
      <c r="BK133" s="690"/>
      <c r="BL133" s="694"/>
      <c r="BM133" s="708"/>
      <c r="BN133" s="708"/>
      <c r="BO133" s="708"/>
      <c r="BP133" s="708"/>
      <c r="BQ133" s="708"/>
      <c r="BR133" s="708"/>
      <c r="BS133" s="708"/>
      <c r="BT133" s="708"/>
      <c r="BU133" s="708"/>
      <c r="BV133" s="708"/>
      <c r="BW133" s="713"/>
      <c r="BZ133" s="893"/>
    </row>
    <row r="134" spans="1:78" s="754" customFormat="1" ht="14.45" customHeight="1">
      <c r="A134" s="791" t="s">
        <v>236</v>
      </c>
      <c r="B134" s="742"/>
      <c r="C134" s="743"/>
      <c r="D134" s="744">
        <v>16311243.962557044</v>
      </c>
      <c r="E134" s="756">
        <f>E89+E95+E102+E114+E122+E127+E132</f>
        <v>14775788.931510711</v>
      </c>
      <c r="F134" s="757">
        <f>F89+F95+F102+F114+F122+F127+F132</f>
        <v>14974381.765979216</v>
      </c>
      <c r="G134" s="757">
        <f>G89+G95+G102+G114+G122+G127+G132</f>
        <v>17588187.685023651</v>
      </c>
      <c r="H134" s="757">
        <f t="shared" ref="H134:R134" si="37">H89+H95+H102+H114+H122+H127+H132</f>
        <v>0</v>
      </c>
      <c r="I134" s="757">
        <f t="shared" si="37"/>
        <v>0</v>
      </c>
      <c r="J134" s="757">
        <f t="shared" si="37"/>
        <v>0</v>
      </c>
      <c r="K134" s="745">
        <f t="shared" si="37"/>
        <v>0</v>
      </c>
      <c r="L134" s="745">
        <f t="shared" si="37"/>
        <v>0</v>
      </c>
      <c r="M134" s="745">
        <f t="shared" si="37"/>
        <v>0</v>
      </c>
      <c r="N134" s="745">
        <f t="shared" si="37"/>
        <v>0</v>
      </c>
      <c r="O134" s="745">
        <f t="shared" si="37"/>
        <v>0</v>
      </c>
      <c r="P134" s="745">
        <f>P89+P95+P102+P114+P122+P127+P132</f>
        <v>0</v>
      </c>
      <c r="Q134" s="746">
        <f t="shared" si="37"/>
        <v>47338358.382513583</v>
      </c>
      <c r="R134" s="746">
        <f t="shared" si="37"/>
        <v>32346414.145585828</v>
      </c>
      <c r="S134" s="887">
        <f>IF(ISERROR(((SUMIF($D$2:$P$2,$Q$1,D134:P134)/SUMIF($D$2:$P$2,$Q$1-1,D134:P134))*100)),0,(SUMIF($D$2:$P$2,$Q$1,D134:P134)/SUMIF($D$2:$P$2,$Q$1-1,D134:P134))*100)</f>
        <v>117.45518419319872</v>
      </c>
      <c r="T134" s="747">
        <f>IF(ISERROR(((SUMIF($E$2:$P$2,$Q$1,E134:P134)/SUMIF($AF$2:$AQ$2,$Q$1,AF134:AQ134)))*100),0,(SUMIF($E$2:$P$2,$Q$1,E134:P134)/SUMIF($AF$2:$AQ$2,$Q$1,AF134:AQ134)))*100</f>
        <v>153.54244043852378</v>
      </c>
      <c r="U134" s="747">
        <f>IF(ISERROR(Q134/R134*100),0,Q134/R134*100)</f>
        <v>146.34808720821883</v>
      </c>
      <c r="V134" s="745">
        <f>V89+V95+V102+V114+V122+V127+V132</f>
        <v>15278313.764003066</v>
      </c>
      <c r="W134" s="748">
        <f t="shared" si="20"/>
        <v>115.11864435238155</v>
      </c>
      <c r="X134" s="745">
        <f>X89+X95+X102+X114+X122+X127+X132</f>
        <v>45309156.414288685</v>
      </c>
      <c r="Y134" s="749">
        <f>IF(ISERROR(Q134/X134*100),0,Q134/X134*100)</f>
        <v>104.47856929771697</v>
      </c>
      <c r="Z134" s="750"/>
      <c r="AA134" s="751">
        <f>SUMIF($E$2:$P$2,$Q$1,$E134:$P134)</f>
        <v>17588187.685023651</v>
      </c>
      <c r="AB134" s="752">
        <f>SUMIF($D$2:$P$2,($Q$1-1),$D134:$P134)</f>
        <v>14974381.765979216</v>
      </c>
      <c r="AC134" s="752">
        <f>AC89+AC95+AC102+AC114+AC122+AC127+AC132</f>
        <v>15527473.655519281</v>
      </c>
      <c r="AD134" s="753"/>
      <c r="AF134" s="755">
        <v>9747458.2546162643</v>
      </c>
      <c r="AG134" s="745">
        <v>11144020.28177185</v>
      </c>
      <c r="AH134" s="757">
        <v>11454935.609197713</v>
      </c>
      <c r="AI134" s="757">
        <v>12198877.787232146</v>
      </c>
      <c r="AJ134" s="757">
        <v>13093811.38148063</v>
      </c>
      <c r="AK134" s="757">
        <v>12279800.119504418</v>
      </c>
      <c r="AL134" s="757">
        <v>13601826.130612452</v>
      </c>
      <c r="AM134" s="757">
        <v>11486838.421698296</v>
      </c>
      <c r="AN134" s="757">
        <v>14585880.52870135</v>
      </c>
      <c r="AO134" s="757">
        <v>13913061.07653679</v>
      </c>
      <c r="AP134" s="757">
        <v>13545354.094703676</v>
      </c>
      <c r="AQ134" s="757">
        <v>16311243.962557044</v>
      </c>
      <c r="AR134" s="758">
        <f>SUMPRODUCT(($AF$2:$AQ$2&gt;=1)*($AF$2:$AQ$2&lt;=$Q$1),($AF134:$AQ134))</f>
        <v>32346414.145585828</v>
      </c>
      <c r="AS134" s="758">
        <f>AS89+AS95+AS102+AS114+AS122+AS127+AS132</f>
        <v>11454935.609197713</v>
      </c>
      <c r="AT134" s="758">
        <f>AT89+AT95+AT102+AT114+AT122+AT127+AT132</f>
        <v>12198877.787232146</v>
      </c>
      <c r="AU134" s="758">
        <f>AU89+AU95+AU102+AU114+AU122+AU127+AU132</f>
        <v>153363107.64861262</v>
      </c>
      <c r="AW134" s="744">
        <v>9637251.9307071809</v>
      </c>
      <c r="AX134" s="745">
        <v>9606967.3202314563</v>
      </c>
      <c r="AY134" s="756">
        <v>10928541.81010708</v>
      </c>
      <c r="AZ134" s="757">
        <v>11253868.343980134</v>
      </c>
      <c r="BA134" s="757">
        <v>12000359.461526908</v>
      </c>
      <c r="BB134" s="757">
        <v>13093811.854249623</v>
      </c>
      <c r="BC134" s="757">
        <v>12290104.724281678</v>
      </c>
      <c r="BD134" s="757">
        <v>30819821.885145135</v>
      </c>
      <c r="BE134" s="757">
        <v>0</v>
      </c>
      <c r="BF134" s="757">
        <v>0</v>
      </c>
      <c r="BG134" s="757">
        <v>0</v>
      </c>
      <c r="BH134" s="757">
        <v>0</v>
      </c>
      <c r="BI134" s="760">
        <v>0</v>
      </c>
      <c r="BK134" s="744">
        <v>6953505.5411814991</v>
      </c>
      <c r="BL134" s="756">
        <v>5932865.8160934346</v>
      </c>
      <c r="BM134" s="757">
        <v>6122224.9908549078</v>
      </c>
      <c r="BN134" s="757">
        <v>6406086.4323809976</v>
      </c>
      <c r="BO134" s="757">
        <v>5860135.430371209</v>
      </c>
      <c r="BP134" s="757">
        <v>6226819.7201016778</v>
      </c>
      <c r="BQ134" s="757">
        <v>142013267.24887645</v>
      </c>
      <c r="BR134" s="757">
        <v>4572562.5506567489</v>
      </c>
      <c r="BS134" s="757">
        <v>0</v>
      </c>
      <c r="BT134" s="757">
        <v>0</v>
      </c>
      <c r="BU134" s="757">
        <v>0</v>
      </c>
      <c r="BV134" s="757">
        <v>0</v>
      </c>
      <c r="BW134" s="760">
        <v>0</v>
      </c>
      <c r="BZ134" s="607"/>
    </row>
    <row r="135" spans="1:78" ht="14.45" customHeight="1">
      <c r="A135" s="762"/>
      <c r="B135" s="618"/>
      <c r="C135" s="633"/>
      <c r="D135" s="690"/>
      <c r="E135" s="694"/>
      <c r="F135" s="705"/>
      <c r="G135" s="708"/>
      <c r="H135" s="708"/>
      <c r="I135" s="708"/>
      <c r="J135" s="708"/>
      <c r="K135" s="695"/>
      <c r="L135" s="695"/>
      <c r="M135" s="695"/>
      <c r="N135" s="695"/>
      <c r="O135" s="695"/>
      <c r="P135" s="695"/>
      <c r="Q135" s="848"/>
      <c r="R135" s="848"/>
      <c r="S135" s="823"/>
      <c r="T135" s="699"/>
      <c r="U135" s="699"/>
      <c r="V135" s="699"/>
      <c r="W135" s="698"/>
      <c r="X135" s="699"/>
      <c r="Y135" s="700"/>
      <c r="Z135" s="682"/>
      <c r="AA135" s="701"/>
      <c r="AB135" s="702"/>
      <c r="AC135" s="702"/>
      <c r="AD135" s="610"/>
      <c r="AF135" s="685"/>
      <c r="AG135" s="695"/>
      <c r="AH135" s="708"/>
      <c r="AI135" s="708"/>
      <c r="AJ135" s="708"/>
      <c r="AK135" s="708"/>
      <c r="AL135" s="708"/>
      <c r="AM135" s="708"/>
      <c r="AN135" s="708"/>
      <c r="AO135" s="708"/>
      <c r="AP135" s="708"/>
      <c r="AQ135" s="708"/>
      <c r="AR135" s="689"/>
      <c r="AS135" s="689"/>
      <c r="AT135" s="689"/>
      <c r="AU135" s="689"/>
      <c r="AW135" s="690"/>
      <c r="AX135" s="695"/>
      <c r="AY135" s="694"/>
      <c r="AZ135" s="708"/>
      <c r="BA135" s="708"/>
      <c r="BB135" s="708"/>
      <c r="BC135" s="708"/>
      <c r="BD135" s="708"/>
      <c r="BE135" s="708"/>
      <c r="BF135" s="708"/>
      <c r="BG135" s="708"/>
      <c r="BH135" s="708"/>
      <c r="BI135" s="713"/>
      <c r="BK135" s="690"/>
      <c r="BL135" s="694"/>
      <c r="BM135" s="708"/>
      <c r="BN135" s="708"/>
      <c r="BO135" s="708"/>
      <c r="BP135" s="708"/>
      <c r="BQ135" s="708"/>
      <c r="BR135" s="708"/>
      <c r="BS135" s="708"/>
      <c r="BT135" s="708"/>
      <c r="BU135" s="708"/>
      <c r="BV135" s="708"/>
      <c r="BW135" s="713"/>
    </row>
    <row r="136" spans="1:78" s="754" customFormat="1" ht="14.45" customHeight="1">
      <c r="A136" s="894" t="s">
        <v>237</v>
      </c>
      <c r="B136" s="895"/>
      <c r="C136" s="896"/>
      <c r="D136" s="897">
        <v>10069071.96665746</v>
      </c>
      <c r="E136" s="898">
        <f>E76-E134</f>
        <v>13195083.978901858</v>
      </c>
      <c r="F136" s="899">
        <f>F76-F134</f>
        <v>11285451.886057165</v>
      </c>
      <c r="G136" s="899">
        <f>G76-G134</f>
        <v>9917728.1136080883</v>
      </c>
      <c r="H136" s="899">
        <f t="shared" ref="H136:R136" si="38">H76-H134</f>
        <v>0</v>
      </c>
      <c r="I136" s="899">
        <f t="shared" si="38"/>
        <v>0</v>
      </c>
      <c r="J136" s="899">
        <f t="shared" si="38"/>
        <v>0</v>
      </c>
      <c r="K136" s="900">
        <f t="shared" si="38"/>
        <v>0</v>
      </c>
      <c r="L136" s="900">
        <f t="shared" si="38"/>
        <v>0</v>
      </c>
      <c r="M136" s="900">
        <f t="shared" si="38"/>
        <v>0</v>
      </c>
      <c r="N136" s="900">
        <f t="shared" si="38"/>
        <v>0</v>
      </c>
      <c r="O136" s="900">
        <f t="shared" si="38"/>
        <v>0</v>
      </c>
      <c r="P136" s="900">
        <f>P76-P134</f>
        <v>0</v>
      </c>
      <c r="Q136" s="901">
        <f t="shared" si="38"/>
        <v>34398263.978567094</v>
      </c>
      <c r="R136" s="901">
        <f t="shared" si="38"/>
        <v>30161059.444781199</v>
      </c>
      <c r="S136" s="902">
        <f>IF(ISERROR(((SUMIF($D$2:$P$2,$Q$1,D136:P136)/SUMIF($D$2:$P$2,$Q$1-1,D136:P136))*100)),0,(SUMIF($D$2:$P$2,$Q$1,D136:P136)/SUMIF($D$2:$P$2,$Q$1-1,D136:P136))*100)</f>
        <v>87.880646816288703</v>
      </c>
      <c r="T136" s="903">
        <f>IF(ISERROR(((SUMIF($E$2:$P$2,$Q$1,E136:P136)/SUMIF($AF$2:$AQ$2,$Q$1,AF136:AQ136)))*100),0,(SUMIF($E$2:$P$2,$Q$1,E136:P136)/SUMIF($AF$2:$AQ$2,$Q$1,AF136:AQ136)))*100</f>
        <v>104.91146439482894</v>
      </c>
      <c r="U136" s="904">
        <f>IF(ISERROR(Q136/R136*100),0,Q136/R136*100)</f>
        <v>114.04859315881579</v>
      </c>
      <c r="V136" s="900">
        <f>V76-V134</f>
        <v>14171964.335848516</v>
      </c>
      <c r="W136" s="904">
        <f t="shared" si="20"/>
        <v>69.981322832719968</v>
      </c>
      <c r="X136" s="900">
        <f>X76-X134</f>
        <v>41096200.768897519</v>
      </c>
      <c r="Y136" s="905">
        <f>IF(ISERROR(Q136/X136*100),0,Q136/X136*100)</f>
        <v>83.701810228162103</v>
      </c>
      <c r="Z136" s="750"/>
      <c r="AA136" s="906">
        <f>SUMIF($E$2:$P$2,$Q$1,$E136:$P136)</f>
        <v>9917728.1136080883</v>
      </c>
      <c r="AB136" s="907">
        <f>SUMIF($D$2:$P$2,($Q$1-1),$D136:$P136)</f>
        <v>11285451.886057165</v>
      </c>
      <c r="AC136" s="907">
        <f>AC76-AC134</f>
        <v>14533133.420582693</v>
      </c>
      <c r="AD136" s="753"/>
      <c r="AF136" s="908">
        <v>11030634.549507622</v>
      </c>
      <c r="AG136" s="900">
        <v>9676998.4553535022</v>
      </c>
      <c r="AH136" s="899">
        <v>9453426.4399200678</v>
      </c>
      <c r="AI136" s="899">
        <v>9425398.195147302</v>
      </c>
      <c r="AJ136" s="899">
        <v>8303461.5667193979</v>
      </c>
      <c r="AK136" s="899">
        <v>10932470.286370758</v>
      </c>
      <c r="AL136" s="899">
        <v>9738376.0307270363</v>
      </c>
      <c r="AM136" s="899">
        <v>12399335.083874876</v>
      </c>
      <c r="AN136" s="899">
        <v>9971571.4711301327</v>
      </c>
      <c r="AO136" s="899">
        <v>11836422.292143684</v>
      </c>
      <c r="AP136" s="899">
        <v>13039702.320355454</v>
      </c>
      <c r="AQ136" s="899">
        <v>10069071.96665746</v>
      </c>
      <c r="AR136" s="909">
        <f>SUMPRODUCT(($AF$2:$AQ$2&gt;=1)*($AF$2:$AQ$2&lt;=$Q$1),($AF136:$AQ136))</f>
        <v>30161059.444781192</v>
      </c>
      <c r="AS136" s="909">
        <f>AS76-AS134</f>
        <v>9453426.4399200678</v>
      </c>
      <c r="AT136" s="909">
        <f>AT76-AT134</f>
        <v>9425398.195147302</v>
      </c>
      <c r="AU136" s="909">
        <f>AU76-AU134</f>
        <v>125876868.65790737</v>
      </c>
      <c r="AW136" s="897">
        <v>9158264.4492928255</v>
      </c>
      <c r="AX136" s="900">
        <v>11171125.48389243</v>
      </c>
      <c r="AY136" s="898">
        <v>9892476.9270182718</v>
      </c>
      <c r="AZ136" s="899">
        <v>9654493.7051376477</v>
      </c>
      <c r="BA136" s="899">
        <v>9623916.5208525397</v>
      </c>
      <c r="BB136" s="899">
        <v>8303461.0939504057</v>
      </c>
      <c r="BC136" s="899">
        <v>10922165.681593498</v>
      </c>
      <c r="BD136" s="899">
        <v>-7479619.7238056473</v>
      </c>
      <c r="BE136" s="899">
        <v>23891222.692525666</v>
      </c>
      <c r="BF136" s="899">
        <v>24436395.749450136</v>
      </c>
      <c r="BG136" s="899">
        <v>25502673.96115591</v>
      </c>
      <c r="BH136" s="899">
        <v>26512551.871532906</v>
      </c>
      <c r="BI136" s="910">
        <v>26570671.369214501</v>
      </c>
      <c r="BK136" s="897">
        <v>-5023636.2511815</v>
      </c>
      <c r="BL136" s="898">
        <v>-4619121.6260934342</v>
      </c>
      <c r="BM136" s="899">
        <v>-4922570.8208549079</v>
      </c>
      <c r="BN136" s="899">
        <v>-5092783.7423809972</v>
      </c>
      <c r="BO136" s="899">
        <v>-4873375.9503712095</v>
      </c>
      <c r="BP136" s="899">
        <v>-5178863.1401016777</v>
      </c>
      <c r="BQ136" s="899">
        <v>-140760376.91887644</v>
      </c>
      <c r="BR136" s="899">
        <v>-1948534.9491836056</v>
      </c>
      <c r="BS136" s="899">
        <v>0</v>
      </c>
      <c r="BT136" s="899">
        <v>0</v>
      </c>
      <c r="BU136" s="899">
        <v>0</v>
      </c>
      <c r="BV136" s="899">
        <v>0</v>
      </c>
      <c r="BW136" s="910">
        <v>0</v>
      </c>
      <c r="BZ136" s="607"/>
    </row>
    <row r="137" spans="1:78" ht="14.45" customHeight="1">
      <c r="A137" s="762"/>
      <c r="B137" s="618"/>
      <c r="C137" s="633"/>
      <c r="D137" s="690"/>
      <c r="E137" s="694"/>
      <c r="F137" s="708"/>
      <c r="G137" s="708"/>
      <c r="H137" s="708"/>
      <c r="I137" s="708"/>
      <c r="J137" s="708"/>
      <c r="K137" s="695"/>
      <c r="L137" s="695"/>
      <c r="M137" s="695"/>
      <c r="N137" s="695"/>
      <c r="O137" s="695"/>
      <c r="P137" s="695"/>
      <c r="Q137" s="709"/>
      <c r="R137" s="709"/>
      <c r="S137" s="823"/>
      <c r="T137" s="699"/>
      <c r="U137" s="699"/>
      <c r="V137" s="699"/>
      <c r="W137" s="698"/>
      <c r="X137" s="699"/>
      <c r="Y137" s="700"/>
      <c r="Z137" s="682"/>
      <c r="AA137" s="701"/>
      <c r="AB137" s="702"/>
      <c r="AC137" s="702"/>
      <c r="AD137" s="610"/>
      <c r="AF137" s="685"/>
      <c r="AG137" s="695"/>
      <c r="AH137" s="708"/>
      <c r="AI137" s="708"/>
      <c r="AJ137" s="708"/>
      <c r="AK137" s="708"/>
      <c r="AL137" s="708"/>
      <c r="AM137" s="708"/>
      <c r="AN137" s="708"/>
      <c r="AO137" s="708"/>
      <c r="AP137" s="708"/>
      <c r="AQ137" s="708"/>
      <c r="AR137" s="689"/>
      <c r="AS137" s="689"/>
      <c r="AT137" s="689"/>
      <c r="AU137" s="689"/>
      <c r="AW137" s="690"/>
      <c r="AX137" s="695"/>
      <c r="AY137" s="694"/>
      <c r="AZ137" s="708"/>
      <c r="BA137" s="708"/>
      <c r="BB137" s="708"/>
      <c r="BC137" s="708"/>
      <c r="BD137" s="708"/>
      <c r="BE137" s="708"/>
      <c r="BF137" s="708"/>
      <c r="BG137" s="708"/>
      <c r="BH137" s="708"/>
      <c r="BI137" s="713"/>
      <c r="BK137" s="690"/>
      <c r="BL137" s="694"/>
      <c r="BM137" s="708"/>
      <c r="BN137" s="708"/>
      <c r="BO137" s="708"/>
      <c r="BP137" s="708"/>
      <c r="BQ137" s="708"/>
      <c r="BR137" s="708"/>
      <c r="BS137" s="708"/>
      <c r="BT137" s="708"/>
      <c r="BU137" s="708"/>
      <c r="BV137" s="708"/>
      <c r="BW137" s="713"/>
    </row>
    <row r="138" spans="1:78" ht="14.45" customHeight="1">
      <c r="A138" s="762" t="s">
        <v>238</v>
      </c>
      <c r="B138" s="618"/>
      <c r="C138" s="633"/>
      <c r="D138" s="690"/>
      <c r="E138" s="694"/>
      <c r="F138" s="708"/>
      <c r="G138" s="708"/>
      <c r="H138" s="708"/>
      <c r="I138" s="708"/>
      <c r="J138" s="708"/>
      <c r="K138" s="695"/>
      <c r="L138" s="695"/>
      <c r="M138" s="695"/>
      <c r="N138" s="695"/>
      <c r="O138" s="695"/>
      <c r="P138" s="695"/>
      <c r="Q138" s="709"/>
      <c r="R138" s="709"/>
      <c r="S138" s="823"/>
      <c r="T138" s="699"/>
      <c r="U138" s="699"/>
      <c r="V138" s="699"/>
      <c r="W138" s="698"/>
      <c r="X138" s="699"/>
      <c r="Y138" s="700"/>
      <c r="Z138" s="682"/>
      <c r="AA138" s="701"/>
      <c r="AB138" s="702"/>
      <c r="AC138" s="702"/>
      <c r="AD138" s="610"/>
      <c r="AF138" s="685"/>
      <c r="AG138" s="695"/>
      <c r="AH138" s="708"/>
      <c r="AI138" s="708"/>
      <c r="AJ138" s="708"/>
      <c r="AK138" s="708"/>
      <c r="AL138" s="708"/>
      <c r="AM138" s="708"/>
      <c r="AN138" s="708"/>
      <c r="AO138" s="708"/>
      <c r="AP138" s="708"/>
      <c r="AQ138" s="708"/>
      <c r="AR138" s="689"/>
      <c r="AS138" s="689"/>
      <c r="AT138" s="689"/>
      <c r="AU138" s="689"/>
      <c r="AW138" s="690"/>
      <c r="AX138" s="695"/>
      <c r="AY138" s="694"/>
      <c r="AZ138" s="708"/>
      <c r="BA138" s="708"/>
      <c r="BB138" s="708"/>
      <c r="BC138" s="708"/>
      <c r="BD138" s="708"/>
      <c r="BE138" s="708"/>
      <c r="BF138" s="708"/>
      <c r="BG138" s="708"/>
      <c r="BH138" s="708"/>
      <c r="BI138" s="713"/>
      <c r="BK138" s="690"/>
      <c r="BL138" s="694"/>
      <c r="BM138" s="708"/>
      <c r="BN138" s="708"/>
      <c r="BO138" s="708"/>
      <c r="BP138" s="708"/>
      <c r="BQ138" s="708"/>
      <c r="BR138" s="708"/>
      <c r="BS138" s="708"/>
      <c r="BT138" s="708"/>
      <c r="BU138" s="708"/>
      <c r="BV138" s="708"/>
      <c r="BW138" s="713"/>
    </row>
    <row r="139" spans="1:78" s="824" customFormat="1" ht="14.45" customHeight="1">
      <c r="A139" s="617" t="s">
        <v>226</v>
      </c>
      <c r="B139" s="618"/>
      <c r="C139" s="633"/>
      <c r="D139" s="690">
        <v>23994.65</v>
      </c>
      <c r="E139" s="694">
        <v>152911.29</v>
      </c>
      <c r="F139" s="708">
        <v>101478.31</v>
      </c>
      <c r="G139" s="708">
        <v>375927.11</v>
      </c>
      <c r="H139" s="708"/>
      <c r="I139" s="708"/>
      <c r="J139" s="708"/>
      <c r="K139" s="695"/>
      <c r="L139" s="695"/>
      <c r="M139" s="695"/>
      <c r="N139" s="695"/>
      <c r="O139" s="695"/>
      <c r="P139" s="695"/>
      <c r="Q139" s="709">
        <f>SUMPRODUCT(($E$2:$P$2&gt;=1)*($E$2:$P$2&lt;=$Q$1),(E139:P139))</f>
        <v>630316.71</v>
      </c>
      <c r="R139" s="709">
        <f>SUM(AR139)</f>
        <v>17981.926898749996</v>
      </c>
      <c r="S139" s="902">
        <f>IF(ISERROR(((SUMIF($D$2:$P$2,$Q$1,D139:P139)/SUMIF($D$2:$P$2,$Q$1-1,D139:P139))*100)),0,(SUMIF($D$2:$P$2,$Q$1,D139:P139)/SUMIF($D$2:$P$2,$Q$1-1,D139:P139))*100)</f>
        <v>370.4507002530886</v>
      </c>
      <c r="T139" s="699">
        <f>IF(ISERROR(((SUMIF($E$2:$P$2,$Q$1,E139:P139)/SUMIF($AF$2:$AQ$2,$Q$1,AF139:AQ139)))*100),0,(SUMIF($E$2:$P$2,$Q$1,E139:P139)/SUMIF($AF$2:$AQ$2,$Q$1,AF139:AQ139)))*100</f>
        <v>2369.010095463329</v>
      </c>
      <c r="U139" s="699">
        <f>IF(ISERROR(Q139/R139*100),0,Q139/R139*100)</f>
        <v>3505.2790145855615</v>
      </c>
      <c r="V139" s="695">
        <v>148258.97028138154</v>
      </c>
      <c r="W139" s="911">
        <f>IF(ISERROR(((SUMIF($E$2:$P$2,$Q$1,E139:P139)/($V139)*100))),0,((SUMIF($E$2:$P$2,$Q$1,E139:P139)/($V139)*100)))</f>
        <v>253.56112300424439</v>
      </c>
      <c r="X139" s="695">
        <v>366463.68125785945</v>
      </c>
      <c r="Y139" s="700">
        <f>IF(ISERROR(Q139/X139*100),0,Q139/X139*100)</f>
        <v>171.99977575853754</v>
      </c>
      <c r="Z139" s="682"/>
      <c r="AA139" s="701">
        <f>SUMIF($E$2:$P$2,$Q$1,$E139:$P139)</f>
        <v>375927.11</v>
      </c>
      <c r="AB139" s="702">
        <f>SUMIF($D$2:$P$2,($Q$1-1),$D139:$P139)</f>
        <v>101478.31</v>
      </c>
      <c r="AC139" s="702">
        <v>170634.17873460587</v>
      </c>
      <c r="AD139" s="618"/>
      <c r="AF139" s="685">
        <v>74916.842907619997</v>
      </c>
      <c r="AG139" s="708">
        <v>-72803.44737224</v>
      </c>
      <c r="AH139" s="708">
        <v>15868.531363370001</v>
      </c>
      <c r="AI139" s="708">
        <v>85.793049999999994</v>
      </c>
      <c r="AJ139" s="708">
        <v>-10945.6945036</v>
      </c>
      <c r="AK139" s="708">
        <v>2077.9124070399998</v>
      </c>
      <c r="AL139" s="708">
        <v>8527.9699999999993</v>
      </c>
      <c r="AM139" s="708">
        <v>16339.15</v>
      </c>
      <c r="AN139" s="708">
        <v>241008.12344680002</v>
      </c>
      <c r="AO139" s="708">
        <v>105746.85</v>
      </c>
      <c r="AP139" s="708">
        <v>293096.34000000003</v>
      </c>
      <c r="AQ139" s="708">
        <v>23994.65</v>
      </c>
      <c r="AR139" s="689">
        <f>SUMPRODUCT(($AF$2:$AQ$2&gt;=1)*($AF$2:$AQ$2&lt;=$Q$1),($AF139:$AQ139))</f>
        <v>17981.926898749996</v>
      </c>
      <c r="AS139" s="689">
        <f>SUMIF($AF$2:$AQ$2,$Q$1,$AF139:$AQ139)</f>
        <v>15868.531363370001</v>
      </c>
      <c r="AT139" s="689">
        <f>SUMIF($AF$2:$AQ$2,$Q$1+1,$AF139:$AQ139)</f>
        <v>85.793049999999994</v>
      </c>
      <c r="AU139" s="689">
        <f>SUM(AF139:AQ139)</f>
        <v>697913.02129899</v>
      </c>
      <c r="AW139" s="690">
        <v>132.96322710585142</v>
      </c>
      <c r="AX139" s="695">
        <v>66568.494036080738</v>
      </c>
      <c r="AY139" s="694">
        <v>-64979.55931927725</v>
      </c>
      <c r="AZ139" s="708">
        <v>14203.001076631685</v>
      </c>
      <c r="BA139" s="708">
        <v>77.16020208567069</v>
      </c>
      <c r="BB139" s="708">
        <v>-10945.6945036</v>
      </c>
      <c r="BC139" s="708">
        <v>2077.9124070399998</v>
      </c>
      <c r="BD139" s="708">
        <v>8527.9699999999993</v>
      </c>
      <c r="BE139" s="695"/>
      <c r="BF139" s="695"/>
      <c r="BG139" s="695"/>
      <c r="BH139" s="695"/>
      <c r="BI139" s="713"/>
      <c r="BK139" s="690">
        <v>17.028600894148582</v>
      </c>
      <c r="BL139" s="694">
        <v>8348.3488715392596</v>
      </c>
      <c r="BM139" s="708">
        <v>-7823.8880529627504</v>
      </c>
      <c r="BN139" s="708">
        <v>1665.5302867383143</v>
      </c>
      <c r="BO139" s="708">
        <v>8.6328479143293002</v>
      </c>
      <c r="BP139" s="708">
        <v>-1199.514732329035</v>
      </c>
      <c r="BQ139" s="708">
        <v>223.93052175504334</v>
      </c>
      <c r="BR139" s="708">
        <v>902.93670344968302</v>
      </c>
      <c r="BS139" s="695"/>
      <c r="BT139" s="695"/>
      <c r="BU139" s="695"/>
      <c r="BV139" s="695"/>
      <c r="BW139" s="713"/>
      <c r="BZ139" s="607"/>
    </row>
    <row r="140" spans="1:78" ht="14.45" customHeight="1">
      <c r="A140" s="617"/>
      <c r="B140" s="618"/>
      <c r="C140" s="633"/>
      <c r="D140" s="690"/>
      <c r="E140" s="694"/>
      <c r="F140" s="708"/>
      <c r="G140" s="708"/>
      <c r="H140" s="708"/>
      <c r="I140" s="708"/>
      <c r="J140" s="708"/>
      <c r="K140" s="695"/>
      <c r="L140" s="695"/>
      <c r="M140" s="695"/>
      <c r="N140" s="695"/>
      <c r="O140" s="695"/>
      <c r="P140" s="695"/>
      <c r="Q140" s="709"/>
      <c r="R140" s="710"/>
      <c r="S140" s="823"/>
      <c r="T140" s="699"/>
      <c r="U140" s="699"/>
      <c r="V140" s="699"/>
      <c r="W140" s="698"/>
      <c r="X140" s="699"/>
      <c r="Y140" s="700"/>
      <c r="Z140" s="682"/>
      <c r="AA140" s="701"/>
      <c r="AB140" s="702"/>
      <c r="AC140" s="702"/>
      <c r="AD140" s="610"/>
      <c r="AF140" s="685"/>
      <c r="AG140" s="708"/>
      <c r="AH140" s="708"/>
      <c r="AI140" s="708"/>
      <c r="AJ140" s="708"/>
      <c r="AK140" s="708"/>
      <c r="AL140" s="708"/>
      <c r="AM140" s="708"/>
      <c r="AN140" s="708"/>
      <c r="AO140" s="708"/>
      <c r="AP140" s="708"/>
      <c r="AQ140" s="708"/>
      <c r="AR140" s="689"/>
      <c r="AS140" s="689"/>
      <c r="AT140" s="689"/>
      <c r="AU140" s="689"/>
      <c r="AW140" s="690"/>
      <c r="AX140" s="695"/>
      <c r="AY140" s="694"/>
      <c r="AZ140" s="708"/>
      <c r="BA140" s="708"/>
      <c r="BB140" s="708"/>
      <c r="BC140" s="708"/>
      <c r="BD140" s="708"/>
      <c r="BE140" s="695"/>
      <c r="BF140" s="695"/>
      <c r="BG140" s="695"/>
      <c r="BH140" s="695"/>
      <c r="BI140" s="713"/>
      <c r="BK140" s="690"/>
      <c r="BL140" s="694"/>
      <c r="BM140" s="708"/>
      <c r="BN140" s="708"/>
      <c r="BO140" s="708"/>
      <c r="BP140" s="708"/>
      <c r="BQ140" s="708"/>
      <c r="BR140" s="708"/>
      <c r="BS140" s="695"/>
      <c r="BT140" s="695"/>
      <c r="BU140" s="695"/>
      <c r="BV140" s="695"/>
      <c r="BW140" s="713"/>
    </row>
    <row r="141" spans="1:78" ht="14.45" customHeight="1">
      <c r="A141" s="617" t="s">
        <v>86</v>
      </c>
      <c r="B141" s="618"/>
      <c r="C141" s="633"/>
      <c r="D141" s="690"/>
      <c r="E141" s="694"/>
      <c r="F141" s="708"/>
      <c r="G141" s="708"/>
      <c r="H141" s="708"/>
      <c r="I141" s="708"/>
      <c r="J141" s="708"/>
      <c r="K141" s="695"/>
      <c r="L141" s="695"/>
      <c r="M141" s="695"/>
      <c r="N141" s="695"/>
      <c r="O141" s="695"/>
      <c r="P141" s="695"/>
      <c r="Q141" s="709">
        <f>SUMPRODUCT(($E$2:$P$2&gt;=1)*($E$2:$P$2&lt;=$Q$1),(E141:P141))</f>
        <v>0</v>
      </c>
      <c r="R141" s="710"/>
      <c r="S141" s="827"/>
      <c r="T141" s="699"/>
      <c r="U141" s="699"/>
      <c r="V141" s="699"/>
      <c r="W141" s="698"/>
      <c r="X141" s="699"/>
      <c r="Y141" s="700"/>
      <c r="Z141" s="682"/>
      <c r="AA141" s="701">
        <f>SUMIF($E$2:$P$2,$Q$1,$E141:$P141)</f>
        <v>0</v>
      </c>
      <c r="AB141" s="702">
        <f>SUMIF($D$2:$P$2,($Q$1-1),$D141:$P141)</f>
        <v>0</v>
      </c>
      <c r="AC141" s="702"/>
      <c r="AD141" s="610"/>
      <c r="AF141" s="685"/>
      <c r="AG141" s="708"/>
      <c r="AH141" s="708">
        <v>6703</v>
      </c>
      <c r="AI141" s="708">
        <v>0</v>
      </c>
      <c r="AJ141" s="708">
        <v>1</v>
      </c>
      <c r="AK141" s="708">
        <v>2</v>
      </c>
      <c r="AL141" s="708"/>
      <c r="AM141" s="708"/>
      <c r="AN141" s="708"/>
      <c r="AO141" s="708"/>
      <c r="AP141" s="708"/>
      <c r="AQ141" s="708"/>
      <c r="AR141" s="689">
        <f>SUMPRODUCT(($AF$2:$AQ$2&gt;=1)*($AF$2:$AQ$2&lt;=$Q$1),($AF141:$AQ141))</f>
        <v>6703</v>
      </c>
      <c r="AS141" s="689"/>
      <c r="AT141" s="689"/>
      <c r="AU141" s="689">
        <f>SUM(AF141:AQ141)</f>
        <v>6706</v>
      </c>
      <c r="AW141" s="690"/>
      <c r="AX141" s="695"/>
      <c r="AY141" s="694"/>
      <c r="AZ141" s="708"/>
      <c r="BA141" s="708"/>
      <c r="BB141" s="708"/>
      <c r="BC141" s="708"/>
      <c r="BD141" s="708"/>
      <c r="BE141" s="695"/>
      <c r="BF141" s="695"/>
      <c r="BG141" s="695"/>
      <c r="BH141" s="695"/>
      <c r="BI141" s="713"/>
      <c r="BK141" s="690"/>
      <c r="BL141" s="694"/>
      <c r="BM141" s="708"/>
      <c r="BN141" s="708"/>
      <c r="BO141" s="708"/>
      <c r="BP141" s="708"/>
      <c r="BQ141" s="708"/>
      <c r="BR141" s="708"/>
      <c r="BS141" s="695"/>
      <c r="BT141" s="695"/>
      <c r="BU141" s="695"/>
      <c r="BV141" s="695"/>
      <c r="BW141" s="713"/>
    </row>
    <row r="142" spans="1:78" ht="14.45" customHeight="1">
      <c r="A142" s="617"/>
      <c r="B142" s="618"/>
      <c r="C142" s="633"/>
      <c r="D142" s="690"/>
      <c r="E142" s="694"/>
      <c r="F142" s="708"/>
      <c r="G142" s="708"/>
      <c r="H142" s="708"/>
      <c r="I142" s="708"/>
      <c r="J142" s="708"/>
      <c r="K142" s="695"/>
      <c r="L142" s="695"/>
      <c r="M142" s="695"/>
      <c r="N142" s="695"/>
      <c r="O142" s="695"/>
      <c r="P142" s="695"/>
      <c r="Q142" s="912"/>
      <c r="R142" s="710"/>
      <c r="S142" s="823"/>
      <c r="T142" s="699"/>
      <c r="U142" s="699"/>
      <c r="V142" s="699"/>
      <c r="W142" s="698"/>
      <c r="X142" s="699"/>
      <c r="Y142" s="700"/>
      <c r="Z142" s="682"/>
      <c r="AA142" s="701"/>
      <c r="AB142" s="702"/>
      <c r="AC142" s="702"/>
      <c r="AD142" s="610"/>
      <c r="AF142" s="685"/>
      <c r="AG142" s="708"/>
      <c r="AH142" s="708"/>
      <c r="AI142" s="708"/>
      <c r="AJ142" s="708"/>
      <c r="AK142" s="708"/>
      <c r="AL142" s="708"/>
      <c r="AM142" s="708"/>
      <c r="AN142" s="708"/>
      <c r="AO142" s="708"/>
      <c r="AP142" s="708"/>
      <c r="AQ142" s="802"/>
      <c r="AR142" s="868"/>
      <c r="AS142" s="868"/>
      <c r="AT142" s="868"/>
      <c r="AU142" s="868"/>
      <c r="AW142" s="690"/>
      <c r="AX142" s="695"/>
      <c r="AY142" s="694"/>
      <c r="AZ142" s="708"/>
      <c r="BA142" s="708"/>
      <c r="BB142" s="708"/>
      <c r="BC142" s="708"/>
      <c r="BD142" s="708"/>
      <c r="BE142" s="695"/>
      <c r="BF142" s="695"/>
      <c r="BG142" s="695"/>
      <c r="BH142" s="695"/>
      <c r="BI142" s="713"/>
      <c r="BK142" s="690"/>
      <c r="BL142" s="694"/>
      <c r="BM142" s="708"/>
      <c r="BN142" s="708"/>
      <c r="BO142" s="708"/>
      <c r="BP142" s="708"/>
      <c r="BQ142" s="708"/>
      <c r="BR142" s="708"/>
      <c r="BS142" s="695"/>
      <c r="BT142" s="695"/>
      <c r="BU142" s="695"/>
      <c r="BV142" s="695"/>
      <c r="BW142" s="713"/>
    </row>
    <row r="143" spans="1:78" ht="14.45" customHeight="1" outlineLevel="1">
      <c r="A143" s="913"/>
      <c r="B143" s="871" t="s">
        <v>231</v>
      </c>
      <c r="C143" s="872"/>
      <c r="D143" s="873">
        <v>2470695.4900000002</v>
      </c>
      <c r="E143" s="874">
        <v>2637295.46</v>
      </c>
      <c r="F143" s="875">
        <v>2744774.41</v>
      </c>
      <c r="G143" s="875">
        <v>2039872.45</v>
      </c>
      <c r="H143" s="875"/>
      <c r="I143" s="875"/>
      <c r="J143" s="875"/>
      <c r="K143" s="853"/>
      <c r="L143" s="853"/>
      <c r="M143" s="853"/>
      <c r="N143" s="853"/>
      <c r="O143" s="853"/>
      <c r="P143" s="853"/>
      <c r="Q143" s="709">
        <f t="shared" ref="Q143:Q158" si="39">SUMPRODUCT(($E$2:$P$2&gt;=1)*($E$2:$P$2&lt;=$Q$1),(E143:P143))</f>
        <v>7421942.3200000003</v>
      </c>
      <c r="R143" s="848">
        <f>SUM(AR143)</f>
        <v>6431084.3303618096</v>
      </c>
      <c r="S143" s="850">
        <f>IF(ISERROR(((SUMIF($D$2:$P$2,$Q$1,D143:P143)/SUMIF($D$2:$P$2,$Q$1-1,D143:P143))*100)),0,(SUMIF($D$2:$P$2,$Q$1,D143:P143)/SUMIF($D$2:$P$2,$Q$1-1,D143:P143))*100)</f>
        <v>74.318400906397258</v>
      </c>
      <c r="T143" s="851">
        <f>IF(ISERROR(((SUMIF($E$2:$P$2,$Q$1,E143:P143)/SUMIF($AF$2:$AQ$2,$Q$1,AF143:AQ143)))*100),0,(SUMIF($E$2:$P$2,$Q$1,E143:P143)/SUMIF($AF$2:$AQ$2,$Q$1,AF143:AQ143)))*100</f>
        <v>92.36217212816355</v>
      </c>
      <c r="U143" s="851">
        <f>IF(ISERROR(Q143/R143*100),0,Q143/R143*100)</f>
        <v>115.40732384677726</v>
      </c>
      <c r="V143" s="853">
        <v>2179463.2919431832</v>
      </c>
      <c r="W143" s="852">
        <f>IF(ISERROR(((SUMIF($E$2:$P$2,$Q$1,E143:P143)/($V143)*100))),0,((SUMIF($E$2:$P$2,$Q$1,E143:P143)/($V143)*100)))</f>
        <v>93.595173524637545</v>
      </c>
      <c r="X143" s="853">
        <v>6523510.1940500094</v>
      </c>
      <c r="Y143" s="854">
        <f>IF(ISERROR(Q143/X143*100),0,Q143/X143*100)</f>
        <v>113.77221923818617</v>
      </c>
      <c r="Z143" s="682"/>
      <c r="AA143" s="876">
        <f>SUMIF($E$2:$P$2,$Q$1,$E143:$P143)</f>
        <v>2039872.45</v>
      </c>
      <c r="AB143" s="877">
        <f>SUMIF($D$2:$P$2,($Q$1-1),$D143:$P143)</f>
        <v>2744774.41</v>
      </c>
      <c r="AC143" s="877">
        <v>2290005.6077217916</v>
      </c>
      <c r="AD143" s="610"/>
      <c r="AF143" s="878">
        <v>2076879.6920739999</v>
      </c>
      <c r="AG143" s="875">
        <v>2145646.3042877894</v>
      </c>
      <c r="AH143" s="875">
        <v>2208558.3340000203</v>
      </c>
      <c r="AI143" s="875">
        <v>2078304.10869822</v>
      </c>
      <c r="AJ143" s="875">
        <v>2351609.1038640398</v>
      </c>
      <c r="AK143" s="875">
        <v>2064947.4337065297</v>
      </c>
      <c r="AL143" s="875">
        <v>2418776.9900000002</v>
      </c>
      <c r="AM143" s="875">
        <v>2542415.7400000002</v>
      </c>
      <c r="AN143" s="875">
        <v>2437035.0099999998</v>
      </c>
      <c r="AO143" s="875">
        <v>2467141.75</v>
      </c>
      <c r="AP143" s="875">
        <v>2450873.4</v>
      </c>
      <c r="AQ143" s="708">
        <v>2470695.4900000002</v>
      </c>
      <c r="AR143" s="689">
        <f>SUMPRODUCT(($AF$2:$AQ$2&gt;=1)*($AF$2:$AQ$2&lt;=$Q$1),($AF143:$AQ143))</f>
        <v>6431084.3303618096</v>
      </c>
      <c r="AS143" s="689">
        <f>SUMIF($AF$2:$AQ$2,$Q$1,$AF143:$AQ143)</f>
        <v>2208558.3340000203</v>
      </c>
      <c r="AT143" s="689">
        <f>SUMIF($AF$2:$AQ$2,$Q$1+1,$AF143:$AQ143)</f>
        <v>2078304.10869822</v>
      </c>
      <c r="AU143" s="689">
        <f>SUM(AF143:AQ143)</f>
        <v>27712883.356630601</v>
      </c>
      <c r="AW143" s="873">
        <v>729253.56734534889</v>
      </c>
      <c r="AX143" s="853">
        <v>1845442.8674466072</v>
      </c>
      <c r="AY143" s="874">
        <v>1915062.4914063967</v>
      </c>
      <c r="AZ143" s="875">
        <v>1976752.3331122252</v>
      </c>
      <c r="BA143" s="875">
        <v>1869176.6410290154</v>
      </c>
      <c r="BB143" s="875">
        <v>2351609.1038640398</v>
      </c>
      <c r="BC143" s="875">
        <v>2064947.4337065297</v>
      </c>
      <c r="BD143" s="875">
        <v>2418776.9900000002</v>
      </c>
      <c r="BE143" s="853"/>
      <c r="BF143" s="853"/>
      <c r="BG143" s="853"/>
      <c r="BH143" s="853"/>
      <c r="BI143" s="879"/>
      <c r="BK143" s="873">
        <v>93395.50655665122</v>
      </c>
      <c r="BL143" s="874">
        <v>231436.82462739275</v>
      </c>
      <c r="BM143" s="875">
        <v>230583.81288139278</v>
      </c>
      <c r="BN143" s="875">
        <v>231806.00088779491</v>
      </c>
      <c r="BO143" s="875">
        <v>209127.46766920449</v>
      </c>
      <c r="BP143" s="875">
        <v>257707.70085317545</v>
      </c>
      <c r="BQ143" s="875">
        <v>222533.32462908752</v>
      </c>
      <c r="BR143" s="875">
        <v>256098.75758598439</v>
      </c>
      <c r="BS143" s="853"/>
      <c r="BT143" s="853"/>
      <c r="BU143" s="853"/>
      <c r="BV143" s="853"/>
      <c r="BW143" s="879"/>
    </row>
    <row r="144" spans="1:78" ht="14.45" customHeight="1" outlineLevel="1">
      <c r="A144" s="914"/>
      <c r="B144" s="618" t="s">
        <v>48</v>
      </c>
      <c r="C144" s="633"/>
      <c r="D144" s="690">
        <v>-288109.27</v>
      </c>
      <c r="E144" s="694">
        <v>69597.89</v>
      </c>
      <c r="F144" s="708">
        <v>66017.070000000007</v>
      </c>
      <c r="G144" s="708">
        <v>73167.710000000006</v>
      </c>
      <c r="H144" s="708"/>
      <c r="I144" s="708"/>
      <c r="J144" s="708"/>
      <c r="K144" s="695"/>
      <c r="L144" s="695"/>
      <c r="M144" s="695"/>
      <c r="N144" s="695"/>
      <c r="O144" s="695"/>
      <c r="P144" s="695"/>
      <c r="Q144" s="709">
        <f t="shared" si="39"/>
        <v>208782.67000000004</v>
      </c>
      <c r="R144" s="709">
        <f>SUM(AR144)</f>
        <v>203916.45711672</v>
      </c>
      <c r="S144" s="823">
        <f>IF(ISERROR(((SUMIF($D$2:$P$2,$Q$1,D144:P144)/SUMIF($D$2:$P$2,$Q$1-1,D144:P144))*100)),0,(SUMIF($D$2:$P$2,$Q$1,D144:P144)/SUMIF($D$2:$P$2,$Q$1-1,D144:P144))*100)</f>
        <v>110.83150161011386</v>
      </c>
      <c r="T144" s="699">
        <f>IF(ISERROR(((SUMIF($E$2:$P$2,$Q$1,E144:P144)/SUMIF($AF$2:$AQ$2,$Q$1,AF144:AQ144)))*100),0,(SUMIF($E$2:$P$2,$Q$1,E144:P144)/SUMIF($AF$2:$AQ$2,$Q$1,AF144:AQ144)))*100</f>
        <v>108.91130222183325</v>
      </c>
      <c r="U144" s="699">
        <f>IF(ISERROR(Q144/R144*100),0,Q144/R144*100)</f>
        <v>102.38637575019003</v>
      </c>
      <c r="V144" s="695">
        <v>77574.440777264695</v>
      </c>
      <c r="W144" s="698">
        <f>IF(ISERROR(((SUMIF($E$2:$P$2,$Q$1,E144:P144)/($V144)*100))),0,((SUMIF($E$2:$P$2,$Q$1,E144:P144)/($V144)*100)))</f>
        <v>94.319352182096296</v>
      </c>
      <c r="X144" s="695">
        <v>232723.3223317941</v>
      </c>
      <c r="Y144" s="700">
        <f>IF(ISERROR(Q144/X144*100),0,Q144/X144*100)</f>
        <v>89.712826333038592</v>
      </c>
      <c r="Z144" s="682"/>
      <c r="AA144" s="701">
        <f>SUMIF($E$2:$P$2,$Q$1,$E144:$P144)</f>
        <v>73167.710000000006</v>
      </c>
      <c r="AB144" s="702">
        <f>SUMIF($D$2:$P$2,($Q$1-1),$D144:$P144)</f>
        <v>66017.070000000007</v>
      </c>
      <c r="AC144" s="702">
        <v>73601.10205831955</v>
      </c>
      <c r="AD144" s="610"/>
      <c r="AF144" s="685">
        <v>98521.688010459999</v>
      </c>
      <c r="AG144" s="708">
        <v>38213.761710929997</v>
      </c>
      <c r="AH144" s="708">
        <v>67181.007395330002</v>
      </c>
      <c r="AI144" s="708">
        <v>68659.474870289996</v>
      </c>
      <c r="AJ144" s="708">
        <v>13466.807230370003</v>
      </c>
      <c r="AK144" s="708">
        <v>67245.096670819999</v>
      </c>
      <c r="AL144" s="708">
        <v>128383.82</v>
      </c>
      <c r="AM144" s="708">
        <v>68623.91</v>
      </c>
      <c r="AN144" s="708">
        <v>74686.149999999994</v>
      </c>
      <c r="AO144" s="708">
        <v>-18451.919999999998</v>
      </c>
      <c r="AP144" s="708">
        <v>-17934.8</v>
      </c>
      <c r="AQ144" s="708">
        <v>-288109.27</v>
      </c>
      <c r="AR144" s="689">
        <f>SUMPRODUCT(($AF$2:$AQ$2&gt;=1)*($AF$2:$AQ$2&lt;=$Q$1),($AF144:$AQ144))</f>
        <v>203916.45711672</v>
      </c>
      <c r="AS144" s="689">
        <f>SUMIF($AF$2:$AQ$2,$Q$1,$AF144:$AQ144)</f>
        <v>67181.007395330002</v>
      </c>
      <c r="AT144" s="689">
        <f>SUMIF($AF$2:$AQ$2,$Q$1+1,$AF144:$AQ144)</f>
        <v>68659.474870289996</v>
      </c>
      <c r="AU144" s="689">
        <f>SUM(AF144:AQ144)</f>
        <v>300485.72588819987</v>
      </c>
      <c r="AW144" s="690">
        <v>-112641.79125961462</v>
      </c>
      <c r="AX144" s="695">
        <v>87542.936223782555</v>
      </c>
      <c r="AY144" s="694">
        <v>34107.085385834551</v>
      </c>
      <c r="AZ144" s="708">
        <v>60129.819106488234</v>
      </c>
      <c r="BA144" s="708">
        <v>61750.67742768913</v>
      </c>
      <c r="BB144" s="708">
        <v>13466.807230370003</v>
      </c>
      <c r="BC144" s="708">
        <v>67245.096670819999</v>
      </c>
      <c r="BD144" s="708">
        <v>128383.82</v>
      </c>
      <c r="BE144" s="695"/>
      <c r="BF144" s="695"/>
      <c r="BG144" s="695"/>
      <c r="BH144" s="695"/>
      <c r="BI144" s="713"/>
      <c r="BK144" s="690">
        <v>-14426.03454438538</v>
      </c>
      <c r="BL144" s="694">
        <v>10978.751786677447</v>
      </c>
      <c r="BM144" s="708">
        <v>4106.6763250954509</v>
      </c>
      <c r="BN144" s="708">
        <v>7051.1882888417649</v>
      </c>
      <c r="BO144" s="708">
        <v>6908.7974426008641</v>
      </c>
      <c r="BP144" s="708">
        <v>1475.7979646655692</v>
      </c>
      <c r="BQ144" s="708">
        <v>7246.8067142520213</v>
      </c>
      <c r="BR144" s="708">
        <v>13593.207200198582</v>
      </c>
      <c r="BS144" s="695"/>
      <c r="BT144" s="695"/>
      <c r="BU144" s="695"/>
      <c r="BV144" s="695"/>
      <c r="BW144" s="713"/>
    </row>
    <row r="145" spans="1:78" ht="14.45" customHeight="1" outlineLevel="1">
      <c r="A145" s="617"/>
      <c r="B145" s="618" t="s">
        <v>232</v>
      </c>
      <c r="C145" s="633"/>
      <c r="D145" s="690">
        <v>492229.63</v>
      </c>
      <c r="E145" s="694">
        <v>544109.67000000004</v>
      </c>
      <c r="F145" s="708">
        <v>509631.16</v>
      </c>
      <c r="G145" s="708">
        <v>439122.89</v>
      </c>
      <c r="H145" s="708"/>
      <c r="I145" s="708"/>
      <c r="J145" s="708"/>
      <c r="K145" s="695"/>
      <c r="L145" s="695"/>
      <c r="M145" s="695"/>
      <c r="N145" s="695"/>
      <c r="O145" s="695"/>
      <c r="P145" s="695"/>
      <c r="Q145" s="709">
        <f t="shared" si="39"/>
        <v>1492863.7200000002</v>
      </c>
      <c r="R145" s="709">
        <f>SUM(AR145)</f>
        <v>1607894.8901485899</v>
      </c>
      <c r="S145" s="823">
        <f>IF(ISERROR(((SUMIF($D$2:$P$2,$Q$1,D145:P145)/SUMIF($D$2:$P$2,$Q$1-1,D145:P145))*100)),0,(SUMIF($D$2:$P$2,$Q$1,D145:P145)/SUMIF($D$2:$P$2,$Q$1-1,D145:P145))*100)</f>
        <v>86.164843217200456</v>
      </c>
      <c r="T145" s="699">
        <f>IF(ISERROR(((SUMIF($E$2:$P$2,$Q$1,E145:P145)/SUMIF($AF$2:$AQ$2,$Q$1,AF145:AQ145)))*100),0,(SUMIF($E$2:$P$2,$Q$1,E145:P145)/SUMIF($AF$2:$AQ$2,$Q$1,AF145:AQ145)))*100</f>
        <v>75.860461555305619</v>
      </c>
      <c r="U145" s="699">
        <f>IF(ISERROR(Q145/R145*100),0,Q145/R145*100)</f>
        <v>92.845852620505596</v>
      </c>
      <c r="V145" s="695">
        <v>633599.53411715641</v>
      </c>
      <c r="W145" s="698">
        <f>IF(ISERROR(((SUMIF($E$2:$P$2,$Q$1,E145:P145)/($V145)*100))),0,((SUMIF($E$2:$P$2,$Q$1,E145:P145)/($V145)*100)))</f>
        <v>69.306062639686786</v>
      </c>
      <c r="X145" s="695">
        <v>1895325.2031712723</v>
      </c>
      <c r="Y145" s="700">
        <f>IF(ISERROR(Q145/X145*100),0,Q145/X145*100)</f>
        <v>78.765571074669907</v>
      </c>
      <c r="Z145" s="682"/>
      <c r="AA145" s="701">
        <f>SUMIF($E$2:$P$2,$Q$1,$E145:$P145)</f>
        <v>439122.89</v>
      </c>
      <c r="AB145" s="702">
        <f>SUMIF($D$2:$P$2,($Q$1-1),$D145:$P145)</f>
        <v>509631.16</v>
      </c>
      <c r="AC145" s="702">
        <v>635329.33127933613</v>
      </c>
      <c r="AD145" s="610"/>
      <c r="AF145" s="685">
        <v>476622.8051076</v>
      </c>
      <c r="AG145" s="708">
        <v>552416.01035199</v>
      </c>
      <c r="AH145" s="708">
        <v>578856.07468900003</v>
      </c>
      <c r="AI145" s="708">
        <v>544300.20331789996</v>
      </c>
      <c r="AJ145" s="708">
        <v>498914.61582956999</v>
      </c>
      <c r="AK145" s="708">
        <v>384206.62976898998</v>
      </c>
      <c r="AL145" s="708">
        <v>541665.26</v>
      </c>
      <c r="AM145" s="708">
        <v>517444.14</v>
      </c>
      <c r="AN145" s="708">
        <v>550870.68000000005</v>
      </c>
      <c r="AO145" s="708">
        <v>543669.52</v>
      </c>
      <c r="AP145" s="708">
        <v>524058.05</v>
      </c>
      <c r="AQ145" s="708">
        <v>492229.63</v>
      </c>
      <c r="AR145" s="689">
        <f>SUMPRODUCT(($AF$2:$AQ$2&gt;=1)*($AF$2:$AQ$2&lt;=$Q$1),($AF145:$AQ145))</f>
        <v>1607894.8901485899</v>
      </c>
      <c r="AS145" s="689">
        <f>SUMIF($AF$2:$AQ$2,$Q$1,$AF145:$AQ145)</f>
        <v>578856.07468900003</v>
      </c>
      <c r="AT145" s="689">
        <f>SUMIF($AF$2:$AQ$2,$Q$1+1,$AF145:$AQ145)</f>
        <v>544300.20331789996</v>
      </c>
      <c r="AU145" s="689">
        <f>SUM(AF145:AQ145)</f>
        <v>6205253.61906505</v>
      </c>
      <c r="AW145" s="690">
        <v>267914.99964597303</v>
      </c>
      <c r="AX145" s="695">
        <v>423510.40337336739</v>
      </c>
      <c r="AY145" s="694">
        <v>493050.12618499552</v>
      </c>
      <c r="AZ145" s="708">
        <v>518100.46334852878</v>
      </c>
      <c r="BA145" s="708">
        <v>489530.488580145</v>
      </c>
      <c r="BB145" s="708">
        <v>498914.61582956999</v>
      </c>
      <c r="BC145" s="708">
        <v>384206.62976898998</v>
      </c>
      <c r="BD145" s="708">
        <v>541665.26</v>
      </c>
      <c r="BE145" s="695"/>
      <c r="BF145" s="695"/>
      <c r="BG145" s="695"/>
      <c r="BH145" s="695"/>
      <c r="BI145" s="713"/>
      <c r="BK145" s="690">
        <v>34311.874808026972</v>
      </c>
      <c r="BL145" s="694">
        <v>53112.401734232619</v>
      </c>
      <c r="BM145" s="708">
        <v>59365.884166994525</v>
      </c>
      <c r="BN145" s="708">
        <v>60755.611340471201</v>
      </c>
      <c r="BO145" s="708">
        <v>54769.714737754948</v>
      </c>
      <c r="BP145" s="708">
        <v>54674.96207435902</v>
      </c>
      <c r="BQ145" s="708">
        <v>41404.820903146232</v>
      </c>
      <c r="BR145" s="708">
        <v>57351.215381575625</v>
      </c>
      <c r="BS145" s="695"/>
      <c r="BT145" s="695"/>
      <c r="BU145" s="695"/>
      <c r="BV145" s="695"/>
      <c r="BW145" s="713"/>
    </row>
    <row r="146" spans="1:78" ht="14.45" customHeight="1" outlineLevel="1">
      <c r="A146" s="880"/>
      <c r="B146" s="881" t="s">
        <v>49</v>
      </c>
      <c r="C146" s="633"/>
      <c r="D146" s="690">
        <v>-20087.2</v>
      </c>
      <c r="E146" s="694">
        <v>50564.19</v>
      </c>
      <c r="F146" s="708">
        <v>37262.22</v>
      </c>
      <c r="G146" s="708">
        <v>40488.25</v>
      </c>
      <c r="H146" s="708"/>
      <c r="I146" s="708"/>
      <c r="J146" s="708"/>
      <c r="K146" s="695"/>
      <c r="L146" s="695"/>
      <c r="M146" s="695"/>
      <c r="N146" s="695"/>
      <c r="O146" s="695"/>
      <c r="P146" s="695"/>
      <c r="Q146" s="709">
        <f t="shared" si="39"/>
        <v>128314.66</v>
      </c>
      <c r="R146" s="912">
        <f>SUM(AR146)</f>
        <v>47208.908627240002</v>
      </c>
      <c r="S146" s="862">
        <f>IF(ISERROR(((SUMIF($D$2:$P$2,$Q$1,D146:P146)/SUMIF($D$2:$P$2,$Q$1-1,D146:P146))*100)),0,(SUMIF($D$2:$P$2,$Q$1,D146:P146)/SUMIF($D$2:$P$2,$Q$1-1,D146:P146))*100)</f>
        <v>108.6576430497163</v>
      </c>
      <c r="T146" s="863">
        <f>IF(ISERROR(((SUMIF($E$2:$P$2,$Q$1,E146:P146)/SUMIF($AF$2:$AQ$2,$Q$1,AF146:AQ146)))*100),0,(SUMIF($E$2:$P$2,$Q$1,E146:P146)/SUMIF($AF$2:$AQ$2,$Q$1,AF146:AQ146)))*100</f>
        <v>184.50443148704062</v>
      </c>
      <c r="U146" s="863">
        <f>IF(ISERROR(Q146/R146*100),0,Q146/R146*100)</f>
        <v>271.80179277849516</v>
      </c>
      <c r="V146" s="735">
        <v>34651.167018377353</v>
      </c>
      <c r="W146" s="864">
        <f>IF(ISERROR(((SUMIF($E$2:$P$2,$Q$1,E146:P146)/($V146)*100))),0,((SUMIF($E$2:$P$2,$Q$1,E146:P146)/($V146)*100)))</f>
        <v>116.84527097897433</v>
      </c>
      <c r="X146" s="735">
        <v>104410.83438846539</v>
      </c>
      <c r="Y146" s="717">
        <f>IF(ISERROR(Q146/X146*100),0,Q146/X146*100)</f>
        <v>122.89400879854988</v>
      </c>
      <c r="Z146" s="682"/>
      <c r="AA146" s="701">
        <f>SUMIF($E$2:$P$2,$Q$1,$E146:$P146)</f>
        <v>40488.25</v>
      </c>
      <c r="AB146" s="702">
        <f>SUMIF($D$2:$P$2,($Q$1-1),$D146:$P146)</f>
        <v>37262.22</v>
      </c>
      <c r="AC146" s="702">
        <v>34651.167018377353</v>
      </c>
      <c r="AD146" s="610"/>
      <c r="AF146" s="685">
        <v>20615.518759710001</v>
      </c>
      <c r="AG146" s="708">
        <v>4649.0659975399994</v>
      </c>
      <c r="AH146" s="708">
        <v>21944.323869989999</v>
      </c>
      <c r="AI146" s="708">
        <v>28077.536079410002</v>
      </c>
      <c r="AJ146" s="708">
        <v>19994.57963905</v>
      </c>
      <c r="AK146" s="708">
        <v>24153.181621200001</v>
      </c>
      <c r="AL146" s="708">
        <v>32052.21</v>
      </c>
      <c r="AM146" s="708">
        <v>39981.25</v>
      </c>
      <c r="AN146" s="708">
        <v>55158.55</v>
      </c>
      <c r="AO146" s="708">
        <v>33259.79</v>
      </c>
      <c r="AP146" s="708">
        <v>39906.25</v>
      </c>
      <c r="AQ146" s="708">
        <v>-20087.2</v>
      </c>
      <c r="AR146" s="689">
        <f>SUMPRODUCT(($AF$2:$AQ$2&gt;=1)*($AF$2:$AQ$2&lt;=$Q$1),($AF146:$AQ146))</f>
        <v>47208.908627240002</v>
      </c>
      <c r="AS146" s="689">
        <f>SUMIF($AF$2:$AQ$2,$Q$1,$AF146:$AQ146)</f>
        <v>21944.323869989999</v>
      </c>
      <c r="AT146" s="689">
        <f>SUMIF($AF$2:$AQ$2,$Q$1+1,$AF146:$AQ146)</f>
        <v>28077.536079410002</v>
      </c>
      <c r="AU146" s="689">
        <f>SUM(AF146:AQ146)</f>
        <v>299705.05596689996</v>
      </c>
      <c r="AW146" s="736">
        <v>30409.787403985145</v>
      </c>
      <c r="AX146" s="735">
        <v>18318.231045837103</v>
      </c>
      <c r="AY146" s="883">
        <v>4149.4499322510655</v>
      </c>
      <c r="AZ146" s="802">
        <v>19641.090181217114</v>
      </c>
      <c r="BA146" s="802">
        <v>25252.259454058178</v>
      </c>
      <c r="BB146" s="802">
        <v>19994.57963905</v>
      </c>
      <c r="BC146" s="802">
        <v>24153.181621200001</v>
      </c>
      <c r="BD146" s="802">
        <v>32052.21</v>
      </c>
      <c r="BE146" s="735"/>
      <c r="BF146" s="735"/>
      <c r="BG146" s="735"/>
      <c r="BH146" s="735"/>
      <c r="BI146" s="738"/>
      <c r="BK146" s="736">
        <v>3894.5815640148589</v>
      </c>
      <c r="BL146" s="883">
        <v>2297.2877138728986</v>
      </c>
      <c r="BM146" s="802">
        <v>499.61606528893429</v>
      </c>
      <c r="BN146" s="802">
        <v>2303.2336887728834</v>
      </c>
      <c r="BO146" s="802">
        <v>2825.2766253518244</v>
      </c>
      <c r="BP146" s="802">
        <v>2191.1622726066812</v>
      </c>
      <c r="BQ146" s="802">
        <v>2602.9174974628868</v>
      </c>
      <c r="BR146" s="802">
        <v>3393.6701038672704</v>
      </c>
      <c r="BS146" s="735"/>
      <c r="BT146" s="735"/>
      <c r="BU146" s="735"/>
      <c r="BV146" s="735"/>
      <c r="BW146" s="738"/>
    </row>
    <row r="147" spans="1:78" s="754" customFormat="1" ht="14.45" customHeight="1">
      <c r="A147" s="791" t="s">
        <v>233</v>
      </c>
      <c r="B147" s="742"/>
      <c r="C147" s="743"/>
      <c r="D147" s="744">
        <v>2654728.65</v>
      </c>
      <c r="E147" s="756">
        <f>SUM(E143:E146)</f>
        <v>3301567.21</v>
      </c>
      <c r="F147" s="757">
        <f>SUM(F143:F146)</f>
        <v>3357684.8600000003</v>
      </c>
      <c r="G147" s="757">
        <f>SUM(G143:G146)</f>
        <v>2592651.3000000003</v>
      </c>
      <c r="H147" s="757">
        <f t="shared" ref="H147:R147" si="40">SUM(H143:H146)</f>
        <v>0</v>
      </c>
      <c r="I147" s="757">
        <f t="shared" si="40"/>
        <v>0</v>
      </c>
      <c r="J147" s="757">
        <f>SUM(J143:J146)</f>
        <v>0</v>
      </c>
      <c r="K147" s="745">
        <f t="shared" si="40"/>
        <v>0</v>
      </c>
      <c r="L147" s="745">
        <f>SUM(L143:L146)</f>
        <v>0</v>
      </c>
      <c r="M147" s="745">
        <f>SUM(M143:M146)</f>
        <v>0</v>
      </c>
      <c r="N147" s="745">
        <f>SUM(N143:N146)</f>
        <v>0</v>
      </c>
      <c r="O147" s="745">
        <f>SUM(O143:O146)</f>
        <v>0</v>
      </c>
      <c r="P147" s="745">
        <f>SUM(P143:P146)</f>
        <v>0</v>
      </c>
      <c r="Q147" s="746">
        <f t="shared" si="40"/>
        <v>9251903.370000001</v>
      </c>
      <c r="R147" s="746">
        <f t="shared" si="40"/>
        <v>8290104.5862543602</v>
      </c>
      <c r="S147" s="887">
        <f>IF(ISERROR(((SUMIF($D$2:$P$2,$Q$1,D147:P147)/SUMIF($D$2:$P$2,$Q$1-1,D147:P147))*100)),0,(SUMIF($D$2:$P$2,$Q$1,D147:P147)/SUMIF($D$2:$P$2,$Q$1-1,D147:P147))*100)</f>
        <v>77.215444810982049</v>
      </c>
      <c r="T147" s="747">
        <f>IF(ISERROR(((SUMIF($E$2:$P$2,$Q$1,E147:P147)/SUMIF($AF$2:$AQ$2,$Q$1,AF147:AQ147)))*100),0,(SUMIF($E$2:$P$2,$Q$1,E147:P147)/SUMIF($AF$2:$AQ$2,$Q$1,AF147:AQ147)))*100</f>
        <v>90.130904989379829</v>
      </c>
      <c r="U147" s="747">
        <f>IF(ISERROR(Q147/R147*100),0,Q147/R147*100)</f>
        <v>111.60176899746692</v>
      </c>
      <c r="V147" s="745">
        <f>SUM(V143:V146)</f>
        <v>2925288.4338559816</v>
      </c>
      <c r="W147" s="748">
        <f>IF(ISERROR(((SUMIF($E$2:$P$2,$Q$1,E147:P147)/($V147)*100))),0,((SUMIF($E$2:$P$2,$Q$1,E147:P147)/($V147)*100)))</f>
        <v>88.628911597017662</v>
      </c>
      <c r="X147" s="745">
        <f>SUM(X143:X146)</f>
        <v>8755969.5539415404</v>
      </c>
      <c r="Y147" s="749">
        <f>IF(ISERROR(Q147/X147*100),0,Q147/X147*100)</f>
        <v>105.66395089662247</v>
      </c>
      <c r="Z147" s="750"/>
      <c r="AA147" s="751">
        <f>SUMIF($E$2:$P$2,$Q$1,$E147:$P147)</f>
        <v>2592651.3000000003</v>
      </c>
      <c r="AB147" s="752">
        <f>SUMIF($D$2:$P$2,($Q$1-1),$D147:$P147)</f>
        <v>3357684.8600000003</v>
      </c>
      <c r="AC147" s="752">
        <f>SUM(AC143:AC146)</f>
        <v>3033587.2080778242</v>
      </c>
      <c r="AD147" s="753"/>
      <c r="AF147" s="755">
        <v>2672639.7039517695</v>
      </c>
      <c r="AG147" s="757">
        <v>2740925.1423482494</v>
      </c>
      <c r="AH147" s="757">
        <v>2876539.7399543403</v>
      </c>
      <c r="AI147" s="757">
        <v>2719341.3229658199</v>
      </c>
      <c r="AJ147" s="757">
        <v>2883985.1065630298</v>
      </c>
      <c r="AK147" s="757">
        <v>2540552.3417675397</v>
      </c>
      <c r="AL147" s="757">
        <v>3120878.2800000003</v>
      </c>
      <c r="AM147" s="757">
        <v>3168465.0400000005</v>
      </c>
      <c r="AN147" s="757">
        <v>3117750.3899999997</v>
      </c>
      <c r="AO147" s="757">
        <v>3025619.14</v>
      </c>
      <c r="AP147" s="757">
        <v>2996902.9</v>
      </c>
      <c r="AQ147" s="757">
        <v>2654728.65</v>
      </c>
      <c r="AR147" s="758">
        <f>SUMPRODUCT(($AF$2:$AQ$2&gt;=1)*($AF$2:$AQ$2&lt;=$Q$1),($AF147:$AQ147))</f>
        <v>8290104.5862543592</v>
      </c>
      <c r="AS147" s="758">
        <f>SUM(AS143:AS146)</f>
        <v>2876539.7399543403</v>
      </c>
      <c r="AT147" s="758">
        <f>SUM(AT143:AT146)</f>
        <v>2719341.3229658199</v>
      </c>
      <c r="AU147" s="758">
        <f>SUM(AU143:AU146)</f>
        <v>34518327.757550746</v>
      </c>
      <c r="AW147" s="744">
        <v>914936.56313569238</v>
      </c>
      <c r="AX147" s="745">
        <v>2374814.4380895942</v>
      </c>
      <c r="AY147" s="756">
        <v>2446369.1529094782</v>
      </c>
      <c r="AZ147" s="757">
        <v>2574623.7057484593</v>
      </c>
      <c r="BA147" s="757">
        <v>2445710.0664909077</v>
      </c>
      <c r="BB147" s="757">
        <v>2883985.1065630298</v>
      </c>
      <c r="BC147" s="757">
        <v>2540552.3417675397</v>
      </c>
      <c r="BD147" s="757">
        <v>3120878.2800000003</v>
      </c>
      <c r="BE147" s="745">
        <v>0</v>
      </c>
      <c r="BF147" s="745">
        <v>0</v>
      </c>
      <c r="BG147" s="745">
        <v>0</v>
      </c>
      <c r="BH147" s="745">
        <v>0</v>
      </c>
      <c r="BI147" s="760">
        <v>0</v>
      </c>
      <c r="BK147" s="744">
        <v>117175.92838430768</v>
      </c>
      <c r="BL147" s="756">
        <v>297825.26586217573</v>
      </c>
      <c r="BM147" s="757">
        <v>294555.98943877168</v>
      </c>
      <c r="BN147" s="757">
        <v>301916.03420588077</v>
      </c>
      <c r="BO147" s="757">
        <v>273631.25647491211</v>
      </c>
      <c r="BP147" s="757">
        <v>316049.62316480675</v>
      </c>
      <c r="BQ147" s="757">
        <v>273787.86974394863</v>
      </c>
      <c r="BR147" s="757">
        <v>330436.85027162585</v>
      </c>
      <c r="BS147" s="745">
        <v>0</v>
      </c>
      <c r="BT147" s="745">
        <v>0</v>
      </c>
      <c r="BU147" s="745">
        <v>0</v>
      </c>
      <c r="BV147" s="745">
        <v>0</v>
      </c>
      <c r="BW147" s="760">
        <v>0</v>
      </c>
      <c r="BZ147" s="607"/>
    </row>
    <row r="148" spans="1:78" ht="15" customHeight="1" outlineLevel="1">
      <c r="A148" s="762"/>
      <c r="B148" s="618"/>
      <c r="C148" s="633"/>
      <c r="D148" s="690"/>
      <c r="E148" s="694"/>
      <c r="F148" s="708"/>
      <c r="G148" s="708"/>
      <c r="H148" s="708"/>
      <c r="I148" s="708"/>
      <c r="J148" s="708"/>
      <c r="K148" s="695"/>
      <c r="L148" s="695"/>
      <c r="M148" s="695"/>
      <c r="N148" s="695"/>
      <c r="O148" s="695"/>
      <c r="P148" s="695"/>
      <c r="Q148" s="709"/>
      <c r="R148" s="710"/>
      <c r="S148" s="823"/>
      <c r="T148" s="699"/>
      <c r="U148" s="699"/>
      <c r="V148" s="699"/>
      <c r="W148" s="698"/>
      <c r="X148" s="699"/>
      <c r="Y148" s="700"/>
      <c r="Z148" s="682"/>
      <c r="AA148" s="915"/>
      <c r="AB148" s="702"/>
      <c r="AC148" s="702"/>
      <c r="AD148" s="610"/>
      <c r="AF148" s="685"/>
      <c r="AG148" s="708"/>
      <c r="AH148" s="708"/>
      <c r="AI148" s="708"/>
      <c r="AJ148" s="708"/>
      <c r="AK148" s="708"/>
      <c r="AL148" s="708"/>
      <c r="AM148" s="708"/>
      <c r="AN148" s="708"/>
      <c r="AO148" s="708"/>
      <c r="AP148" s="708"/>
      <c r="AQ148" s="708"/>
      <c r="AR148" s="689"/>
      <c r="AS148" s="689"/>
      <c r="AT148" s="689"/>
      <c r="AU148" s="689"/>
      <c r="AW148" s="690"/>
      <c r="AX148" s="695"/>
      <c r="AY148" s="694"/>
      <c r="AZ148" s="708"/>
      <c r="BA148" s="708"/>
      <c r="BB148" s="708"/>
      <c r="BC148" s="708"/>
      <c r="BD148" s="708"/>
      <c r="BE148" s="695"/>
      <c r="BF148" s="695"/>
      <c r="BG148" s="695"/>
      <c r="BH148" s="695"/>
      <c r="BI148" s="713"/>
      <c r="BK148" s="690"/>
      <c r="BL148" s="694"/>
      <c r="BM148" s="708"/>
      <c r="BN148" s="708"/>
      <c r="BO148" s="708"/>
      <c r="BP148" s="708"/>
      <c r="BQ148" s="708"/>
      <c r="BR148" s="708"/>
      <c r="BS148" s="695"/>
      <c r="BT148" s="695"/>
      <c r="BU148" s="695"/>
      <c r="BV148" s="695"/>
      <c r="BW148" s="713"/>
    </row>
    <row r="149" spans="1:78" ht="14.45" customHeight="1" outlineLevel="1">
      <c r="A149" s="762"/>
      <c r="B149" s="618" t="s">
        <v>234</v>
      </c>
      <c r="C149" s="633"/>
      <c r="D149" s="690">
        <v>113479.8</v>
      </c>
      <c r="E149" s="694">
        <v>335447.32</v>
      </c>
      <c r="F149" s="708">
        <v>321629.77</v>
      </c>
      <c r="G149" s="708">
        <v>375279.43</v>
      </c>
      <c r="H149" s="708"/>
      <c r="I149" s="708"/>
      <c r="J149" s="708"/>
      <c r="K149" s="695"/>
      <c r="L149" s="695"/>
      <c r="M149" s="695"/>
      <c r="N149" s="695"/>
      <c r="O149" s="695"/>
      <c r="P149" s="695"/>
      <c r="Q149" s="709">
        <f t="shared" si="39"/>
        <v>1032356.52</v>
      </c>
      <c r="R149" s="710">
        <f t="shared" ref="R149:R158" si="41">SUM(AR149)</f>
        <v>555803.48350554996</v>
      </c>
      <c r="S149" s="823">
        <f t="shared" ref="S149:S159" si="42">IF(ISERROR(((SUMIF($D$2:$P$2,$Q$1,D149:P149)/SUMIF($D$2:$P$2,$Q$1-1,D149:P149))*100)),0,(SUMIF($D$2:$P$2,$Q$1,D149:P149)/SUMIF($D$2:$P$2,$Q$1-1,D149:P149))*100)</f>
        <v>116.68056411569114</v>
      </c>
      <c r="T149" s="699">
        <f t="shared" ref="T149:T159" si="43">IF(ISERROR(((SUMIF($E$2:$P$2,$Q$1,E149:P149)/SUMIF($AF$2:$AQ$2,$Q$1,AF149:AQ149)))*100),0,(SUMIF($E$2:$P$2,$Q$1,E149:P149)/SUMIF($AF$2:$AQ$2,$Q$1,AF149:AQ149)))*100</f>
        <v>161.49898272693582</v>
      </c>
      <c r="U149" s="698">
        <f t="shared" ref="U149:U159" si="44">IF(ISERROR(Q149/R149*100),0,Q149/R149*100)</f>
        <v>185.74128278015579</v>
      </c>
      <c r="V149" s="695">
        <v>289159.36613518628</v>
      </c>
      <c r="W149" s="698">
        <f t="shared" ref="W149:W159" si="45">IF(ISERROR(((SUMIF($E$2:$P$2,$Q$1,E149:P149)/($V149)*100))),0,((SUMIF($E$2:$P$2,$Q$1,E149:P149)/($V149)*100)))</f>
        <v>129.78290657358519</v>
      </c>
      <c r="X149" s="695">
        <v>854258.19238484604</v>
      </c>
      <c r="Y149" s="700">
        <f t="shared" ref="Y149:Y159" si="46">IF(ISERROR(Q149/X149*100),0,Q149/X149*100)</f>
        <v>120.84830197740968</v>
      </c>
      <c r="Z149" s="682"/>
      <c r="AA149" s="915">
        <f t="shared" ref="AA149:AA159" si="47">SUMIF($E$2:$P$2,$Q$1,$E149:$P149)</f>
        <v>375279.43</v>
      </c>
      <c r="AB149" s="702">
        <f t="shared" ref="AB149:AB159" si="48">SUMIF($D$2:$P$2,($Q$1-1),$D149:$P149)</f>
        <v>321629.77</v>
      </c>
      <c r="AC149" s="702">
        <v>292091.56514577998</v>
      </c>
      <c r="AD149" s="610"/>
      <c r="AF149" s="685">
        <v>212250.52075838999</v>
      </c>
      <c r="AG149" s="708">
        <v>111180.33496749999</v>
      </c>
      <c r="AH149" s="708">
        <v>232372.62777965999</v>
      </c>
      <c r="AI149" s="708">
        <v>213463.7753948</v>
      </c>
      <c r="AJ149" s="708">
        <v>230259.06842117</v>
      </c>
      <c r="AK149" s="708">
        <v>183221.85810827999</v>
      </c>
      <c r="AL149" s="708">
        <v>155344.07999999999</v>
      </c>
      <c r="AM149" s="708">
        <v>225783.02000000002</v>
      </c>
      <c r="AN149" s="708">
        <v>266637.93</v>
      </c>
      <c r="AO149" s="708">
        <v>272490.63</v>
      </c>
      <c r="AP149" s="708">
        <v>325292.89</v>
      </c>
      <c r="AQ149" s="708">
        <v>113479.8</v>
      </c>
      <c r="AR149" s="689">
        <f t="shared" ref="AR149:AR159" si="49">SUMPRODUCT(($AF$2:$AQ$2&gt;=1)*($AF$2:$AQ$2&lt;=$Q$1),($AF149:$AQ149))</f>
        <v>555803.48350554996</v>
      </c>
      <c r="AS149" s="689">
        <f t="shared" ref="AS149:AS158" si="50">SUMIF($AF$2:$AQ$2,$Q$1,$AF149:$AQ149)</f>
        <v>232372.62777965999</v>
      </c>
      <c r="AT149" s="689">
        <f t="shared" ref="AT149:AT158" si="51">SUMIF($AF$2:$AQ$2,$Q$1+1,$AF149:$AQ149)</f>
        <v>213463.7753948</v>
      </c>
      <c r="AU149" s="689">
        <f t="shared" ref="AU149:AU158" si="52">SUM(AF149:AQ149)</f>
        <v>2541776.5354297999</v>
      </c>
      <c r="AW149" s="690">
        <v>195207.84269562326</v>
      </c>
      <c r="AX149" s="695">
        <v>188598.41094321923</v>
      </c>
      <c r="AY149" s="694">
        <v>99232.240119339011</v>
      </c>
      <c r="AZ149" s="708">
        <v>207983.24728100994</v>
      </c>
      <c r="BA149" s="708">
        <v>191984.17642726292</v>
      </c>
      <c r="BB149" s="708">
        <v>230259.06842117</v>
      </c>
      <c r="BC149" s="708">
        <v>183221.85810827999</v>
      </c>
      <c r="BD149" s="708">
        <v>155344.07999999999</v>
      </c>
      <c r="BE149" s="695"/>
      <c r="BF149" s="695"/>
      <c r="BG149" s="695"/>
      <c r="BH149" s="695"/>
      <c r="BI149" s="713"/>
      <c r="BK149" s="690">
        <v>25000.268999376738</v>
      </c>
      <c r="BL149" s="694">
        <v>23652.109815170767</v>
      </c>
      <c r="BM149" s="708">
        <v>11948.094848160981</v>
      </c>
      <c r="BN149" s="708">
        <v>24389.380498650033</v>
      </c>
      <c r="BO149" s="708">
        <v>21479.598967537084</v>
      </c>
      <c r="BP149" s="708">
        <v>25233.58794023639</v>
      </c>
      <c r="BQ149" s="708">
        <v>19745.281920502941</v>
      </c>
      <c r="BR149" s="708">
        <v>16447.744480295292</v>
      </c>
      <c r="BS149" s="695"/>
      <c r="BT149" s="695"/>
      <c r="BU149" s="695"/>
      <c r="BV149" s="695"/>
      <c r="BW149" s="713"/>
    </row>
    <row r="150" spans="1:78" ht="14.45" customHeight="1" outlineLevel="1">
      <c r="A150" s="762"/>
      <c r="B150" s="618" t="s">
        <v>54</v>
      </c>
      <c r="C150" s="633"/>
      <c r="D150" s="690">
        <v>14464.99</v>
      </c>
      <c r="E150" s="694">
        <v>22359.98</v>
      </c>
      <c r="F150" s="708">
        <v>15430.14</v>
      </c>
      <c r="G150" s="708">
        <v>20893.37</v>
      </c>
      <c r="H150" s="708"/>
      <c r="I150" s="708"/>
      <c r="J150" s="708"/>
      <c r="K150" s="695"/>
      <c r="L150" s="695"/>
      <c r="M150" s="695"/>
      <c r="N150" s="695"/>
      <c r="O150" s="695"/>
      <c r="P150" s="695"/>
      <c r="Q150" s="709">
        <f t="shared" si="39"/>
        <v>58683.489999999991</v>
      </c>
      <c r="R150" s="710">
        <f t="shared" si="41"/>
        <v>34779.683697629996</v>
      </c>
      <c r="S150" s="823">
        <f t="shared" si="42"/>
        <v>135.40622444125589</v>
      </c>
      <c r="T150" s="699">
        <f t="shared" si="43"/>
        <v>153.73185218696426</v>
      </c>
      <c r="U150" s="698">
        <f t="shared" si="44"/>
        <v>168.72922281348659</v>
      </c>
      <c r="V150" s="695">
        <v>14121.264812461235</v>
      </c>
      <c r="W150" s="698">
        <f t="shared" si="45"/>
        <v>147.95678912247828</v>
      </c>
      <c r="X150" s="695">
        <v>42926.478863103184</v>
      </c>
      <c r="Y150" s="700">
        <f t="shared" si="46"/>
        <v>136.70697330462974</v>
      </c>
      <c r="Z150" s="682"/>
      <c r="AA150" s="915">
        <f t="shared" si="47"/>
        <v>20893.37</v>
      </c>
      <c r="AB150" s="702">
        <f t="shared" si="48"/>
        <v>15430.14</v>
      </c>
      <c r="AC150" s="702">
        <v>14026.835148997805</v>
      </c>
      <c r="AD150" s="610"/>
      <c r="AF150" s="685">
        <v>9202.5375145399994</v>
      </c>
      <c r="AG150" s="708">
        <v>11986.358260630001</v>
      </c>
      <c r="AH150" s="708">
        <v>13590.78792246</v>
      </c>
      <c r="AI150" s="708">
        <v>20010.681750579999</v>
      </c>
      <c r="AJ150" s="708">
        <v>27382.654443430001</v>
      </c>
      <c r="AK150" s="708">
        <v>303.32169735999997</v>
      </c>
      <c r="AL150" s="708">
        <v>23920.6</v>
      </c>
      <c r="AM150" s="708">
        <v>16518.61</v>
      </c>
      <c r="AN150" s="708">
        <v>15111.55</v>
      </c>
      <c r="AO150" s="708">
        <v>21575.02</v>
      </c>
      <c r="AP150" s="708">
        <v>55891.519999999997</v>
      </c>
      <c r="AQ150" s="708">
        <v>14464.99</v>
      </c>
      <c r="AR150" s="689">
        <f t="shared" si="49"/>
        <v>34779.683697629996</v>
      </c>
      <c r="AS150" s="689">
        <f t="shared" si="50"/>
        <v>13590.78792246</v>
      </c>
      <c r="AT150" s="689">
        <f t="shared" si="51"/>
        <v>20010.681750579999</v>
      </c>
      <c r="AU150" s="689">
        <f t="shared" si="52"/>
        <v>229958.63158899997</v>
      </c>
      <c r="AW150" s="690">
        <v>37073.645155736209</v>
      </c>
      <c r="AX150" s="695">
        <v>8177.0539157511148</v>
      </c>
      <c r="AY150" s="694">
        <v>10698.233472879459</v>
      </c>
      <c r="AZ150" s="708">
        <v>12164.325171297925</v>
      </c>
      <c r="BA150" s="708">
        <v>17997.125032235075</v>
      </c>
      <c r="BB150" s="708">
        <v>27382.654443430001</v>
      </c>
      <c r="BC150" s="708">
        <v>303.32169735999997</v>
      </c>
      <c r="BD150" s="708">
        <v>23920.6</v>
      </c>
      <c r="BE150" s="695"/>
      <c r="BF150" s="695"/>
      <c r="BG150" s="695"/>
      <c r="BH150" s="695"/>
      <c r="BI150" s="713"/>
      <c r="BK150" s="690">
        <v>4748.021846263794</v>
      </c>
      <c r="BL150" s="694">
        <v>1025.483598788885</v>
      </c>
      <c r="BM150" s="708">
        <v>1288.1247877505425</v>
      </c>
      <c r="BN150" s="708">
        <v>1426.4627511620738</v>
      </c>
      <c r="BO150" s="708">
        <v>2013.5567183449236</v>
      </c>
      <c r="BP150" s="708">
        <v>3000.8052393903831</v>
      </c>
      <c r="BQ150" s="708">
        <v>32.688089122200722</v>
      </c>
      <c r="BR150" s="708">
        <v>2532.6997759769897</v>
      </c>
      <c r="BS150" s="695"/>
      <c r="BT150" s="695"/>
      <c r="BU150" s="695"/>
      <c r="BV150" s="695"/>
      <c r="BW150" s="713"/>
    </row>
    <row r="151" spans="1:78" ht="14.45" customHeight="1" outlineLevel="1">
      <c r="A151" s="762"/>
      <c r="B151" s="618" t="s">
        <v>55</v>
      </c>
      <c r="C151" s="633"/>
      <c r="D151" s="690">
        <v>1020.67</v>
      </c>
      <c r="E151" s="694">
        <v>2089.1</v>
      </c>
      <c r="F151" s="708">
        <v>2283.3200000000002</v>
      </c>
      <c r="G151" s="708">
        <v>5164.0600000000004</v>
      </c>
      <c r="H151" s="708"/>
      <c r="I151" s="708"/>
      <c r="J151" s="708"/>
      <c r="K151" s="695"/>
      <c r="L151" s="695"/>
      <c r="M151" s="695"/>
      <c r="N151" s="695"/>
      <c r="O151" s="695"/>
      <c r="P151" s="695"/>
      <c r="Q151" s="709">
        <f t="shared" si="39"/>
        <v>9536.48</v>
      </c>
      <c r="R151" s="710">
        <f t="shared" si="41"/>
        <v>8746.8911058699996</v>
      </c>
      <c r="S151" s="823">
        <f t="shared" si="42"/>
        <v>226.16453234763415</v>
      </c>
      <c r="T151" s="699">
        <f t="shared" si="43"/>
        <v>153.77586406676446</v>
      </c>
      <c r="U151" s="698">
        <f t="shared" si="44"/>
        <v>109.02708041717943</v>
      </c>
      <c r="V151" s="695">
        <v>3011.1848226022889</v>
      </c>
      <c r="W151" s="698">
        <f t="shared" si="45"/>
        <v>171.49594940961413</v>
      </c>
      <c r="X151" s="695">
        <v>9033.5544678068673</v>
      </c>
      <c r="Y151" s="700">
        <f t="shared" si="46"/>
        <v>105.56730502910479</v>
      </c>
      <c r="Z151" s="682"/>
      <c r="AA151" s="915">
        <f t="shared" si="47"/>
        <v>5164.0600000000004</v>
      </c>
      <c r="AB151" s="702">
        <f t="shared" si="48"/>
        <v>2283.3200000000002</v>
      </c>
      <c r="AC151" s="702">
        <v>3011.1848226022889</v>
      </c>
      <c r="AD151" s="610"/>
      <c r="AF151" s="685">
        <v>2695.7643469899999</v>
      </c>
      <c r="AG151" s="708">
        <v>2692.9534646900001</v>
      </c>
      <c r="AH151" s="708">
        <v>3358.17329419</v>
      </c>
      <c r="AI151" s="708">
        <v>1972.44759056</v>
      </c>
      <c r="AJ151" s="708">
        <v>2157.4414927900002</v>
      </c>
      <c r="AK151" s="708">
        <v>2573.30831799</v>
      </c>
      <c r="AL151" s="708">
        <v>2357.6799999999998</v>
      </c>
      <c r="AM151" s="708">
        <v>1701.14</v>
      </c>
      <c r="AN151" s="708">
        <v>2796.75</v>
      </c>
      <c r="AO151" s="708">
        <v>2250.44</v>
      </c>
      <c r="AP151" s="708">
        <v>2013.58</v>
      </c>
      <c r="AQ151" s="708">
        <v>1020.67</v>
      </c>
      <c r="AR151" s="689">
        <f t="shared" si="49"/>
        <v>8746.8911058699996</v>
      </c>
      <c r="AS151" s="689">
        <f t="shared" si="50"/>
        <v>3358.17329419</v>
      </c>
      <c r="AT151" s="689">
        <f t="shared" si="51"/>
        <v>1972.44759056</v>
      </c>
      <c r="AU151" s="689">
        <f t="shared" si="52"/>
        <v>27590.348507209994</v>
      </c>
      <c r="AW151" s="690">
        <v>795.61764572612424</v>
      </c>
      <c r="AX151" s="695">
        <v>2395.3621894687481</v>
      </c>
      <c r="AY151" s="694">
        <v>2403.552794803501</v>
      </c>
      <c r="AZ151" s="708">
        <v>3005.7059358999882</v>
      </c>
      <c r="BA151" s="708">
        <v>1773.9718391058932</v>
      </c>
      <c r="BB151" s="708">
        <v>2157.4414927900002</v>
      </c>
      <c r="BC151" s="708">
        <v>2573.30831799</v>
      </c>
      <c r="BD151" s="708">
        <v>2357.6799999999998</v>
      </c>
      <c r="BE151" s="695"/>
      <c r="BF151" s="695"/>
      <c r="BG151" s="695"/>
      <c r="BH151" s="695"/>
      <c r="BI151" s="713"/>
      <c r="BK151" s="690">
        <v>101.89475427387576</v>
      </c>
      <c r="BL151" s="694">
        <v>300.40215752125175</v>
      </c>
      <c r="BM151" s="708">
        <v>289.40066988649909</v>
      </c>
      <c r="BN151" s="708">
        <v>352.46735829001159</v>
      </c>
      <c r="BO151" s="708">
        <v>198.47575145410673</v>
      </c>
      <c r="BP151" s="708">
        <v>236.42929682428149</v>
      </c>
      <c r="BQ151" s="708">
        <v>277.31788516771729</v>
      </c>
      <c r="BR151" s="708">
        <v>249.62984238795971</v>
      </c>
      <c r="BS151" s="695"/>
      <c r="BT151" s="695"/>
      <c r="BU151" s="695"/>
      <c r="BV151" s="695"/>
      <c r="BW151" s="713"/>
    </row>
    <row r="152" spans="1:78" ht="14.45" customHeight="1" outlineLevel="1">
      <c r="A152" s="762"/>
      <c r="B152" s="618" t="s">
        <v>56</v>
      </c>
      <c r="C152" s="633"/>
      <c r="D152" s="690">
        <v>8436.4</v>
      </c>
      <c r="E152" s="694">
        <v>13355.03</v>
      </c>
      <c r="F152" s="708">
        <v>24996.11</v>
      </c>
      <c r="G152" s="708">
        <v>12912.15</v>
      </c>
      <c r="H152" s="708"/>
      <c r="I152" s="708"/>
      <c r="J152" s="708"/>
      <c r="K152" s="695"/>
      <c r="L152" s="695"/>
      <c r="M152" s="695"/>
      <c r="N152" s="695"/>
      <c r="O152" s="695"/>
      <c r="P152" s="695"/>
      <c r="Q152" s="709">
        <f t="shared" si="39"/>
        <v>51263.29</v>
      </c>
      <c r="R152" s="710">
        <f t="shared" si="41"/>
        <v>24617.011816359998</v>
      </c>
      <c r="S152" s="823">
        <f t="shared" si="42"/>
        <v>51.656637772837456</v>
      </c>
      <c r="T152" s="699">
        <f t="shared" si="43"/>
        <v>147.4837979673934</v>
      </c>
      <c r="U152" s="698">
        <f t="shared" si="44"/>
        <v>208.24334969011713</v>
      </c>
      <c r="V152" s="695">
        <v>5798.3494524078787</v>
      </c>
      <c r="W152" s="698">
        <f t="shared" si="45"/>
        <v>222.68664739821736</v>
      </c>
      <c r="X152" s="695">
        <v>17228.656050688627</v>
      </c>
      <c r="Y152" s="700">
        <f t="shared" si="46"/>
        <v>297.54665627532228</v>
      </c>
      <c r="Z152" s="682"/>
      <c r="AA152" s="915">
        <f t="shared" si="47"/>
        <v>12912.15</v>
      </c>
      <c r="AB152" s="702">
        <f t="shared" si="48"/>
        <v>24996.11</v>
      </c>
      <c r="AC152" s="702">
        <v>5706.6036539749275</v>
      </c>
      <c r="AD152" s="610"/>
      <c r="AF152" s="685">
        <v>7434.0604377</v>
      </c>
      <c r="AG152" s="708">
        <v>8427.9896961199993</v>
      </c>
      <c r="AH152" s="708">
        <v>8754.9616825400008</v>
      </c>
      <c r="AI152" s="708">
        <v>7710.2759284399999</v>
      </c>
      <c r="AJ152" s="708">
        <v>8199.00523101</v>
      </c>
      <c r="AK152" s="708">
        <v>6690.8526794400004</v>
      </c>
      <c r="AL152" s="708">
        <v>-51501.23</v>
      </c>
      <c r="AM152" s="708">
        <v>-42176.37</v>
      </c>
      <c r="AN152" s="708">
        <v>-54794.1</v>
      </c>
      <c r="AO152" s="708">
        <v>7894.16</v>
      </c>
      <c r="AP152" s="708">
        <v>7795.63</v>
      </c>
      <c r="AQ152" s="708">
        <v>8436.4</v>
      </c>
      <c r="AR152" s="689">
        <f t="shared" si="49"/>
        <v>24617.011816359998</v>
      </c>
      <c r="AS152" s="689">
        <f t="shared" si="50"/>
        <v>8754.9616825400008</v>
      </c>
      <c r="AT152" s="689">
        <f t="shared" si="51"/>
        <v>7710.2759284399999</v>
      </c>
      <c r="AU152" s="689">
        <f t="shared" si="52"/>
        <v>-77128.364344750007</v>
      </c>
      <c r="AW152" s="690">
        <v>8870.3704676140642</v>
      </c>
      <c r="AX152" s="695">
        <v>6605.646857291169</v>
      </c>
      <c r="AY152" s="694">
        <v>7522.268191521177</v>
      </c>
      <c r="AZ152" s="708">
        <v>7836.0578780478436</v>
      </c>
      <c r="BA152" s="708">
        <v>6934.4363998565468</v>
      </c>
      <c r="BB152" s="708">
        <v>8199.00523101</v>
      </c>
      <c r="BC152" s="708">
        <v>6690.8526794400004</v>
      </c>
      <c r="BD152" s="708">
        <v>-51501.23</v>
      </c>
      <c r="BE152" s="695"/>
      <c r="BF152" s="695"/>
      <c r="BG152" s="695"/>
      <c r="BH152" s="695"/>
      <c r="BI152" s="713"/>
      <c r="BK152" s="690">
        <v>1136.0283723859363</v>
      </c>
      <c r="BL152" s="694">
        <v>828.41358040883142</v>
      </c>
      <c r="BM152" s="708">
        <v>905.72150459882278</v>
      </c>
      <c r="BN152" s="708">
        <v>918.90380449215661</v>
      </c>
      <c r="BO152" s="708">
        <v>775.83952858345367</v>
      </c>
      <c r="BP152" s="708">
        <v>898.51105946769098</v>
      </c>
      <c r="BQ152" s="708">
        <v>721.05355664507897</v>
      </c>
      <c r="BR152" s="708">
        <v>-5452.9214853949916</v>
      </c>
      <c r="BS152" s="695"/>
      <c r="BT152" s="695"/>
      <c r="BU152" s="695"/>
      <c r="BV152" s="695"/>
      <c r="BW152" s="713"/>
    </row>
    <row r="153" spans="1:78" ht="14.45" customHeight="1" outlineLevel="1">
      <c r="A153" s="762"/>
      <c r="B153" s="618" t="s">
        <v>58</v>
      </c>
      <c r="C153" s="633"/>
      <c r="D153" s="690">
        <v>37363.54</v>
      </c>
      <c r="E153" s="694">
        <v>21201.52</v>
      </c>
      <c r="F153" s="708">
        <v>27163.3</v>
      </c>
      <c r="G153" s="708">
        <v>18574.580000000002</v>
      </c>
      <c r="H153" s="708"/>
      <c r="I153" s="708"/>
      <c r="J153" s="708"/>
      <c r="K153" s="695"/>
      <c r="L153" s="695"/>
      <c r="M153" s="695"/>
      <c r="N153" s="695"/>
      <c r="O153" s="695"/>
      <c r="P153" s="695"/>
      <c r="Q153" s="709">
        <f t="shared" si="39"/>
        <v>66939.399999999994</v>
      </c>
      <c r="R153" s="710">
        <f t="shared" si="41"/>
        <v>42193.329559199999</v>
      </c>
      <c r="S153" s="823">
        <f t="shared" si="42"/>
        <v>68.38116134637545</v>
      </c>
      <c r="T153" s="699">
        <f t="shared" si="43"/>
        <v>540.63562520279572</v>
      </c>
      <c r="U153" s="698">
        <f t="shared" si="44"/>
        <v>158.64924787715472</v>
      </c>
      <c r="V153" s="695">
        <v>6139.5961043407215</v>
      </c>
      <c r="W153" s="698">
        <f t="shared" si="45"/>
        <v>302.53749081096214</v>
      </c>
      <c r="X153" s="695">
        <v>18354.475145744305</v>
      </c>
      <c r="Y153" s="700">
        <f t="shared" si="46"/>
        <v>364.70342773882402</v>
      </c>
      <c r="Z153" s="682"/>
      <c r="AA153" s="915">
        <f t="shared" si="47"/>
        <v>18574.580000000002</v>
      </c>
      <c r="AB153" s="702">
        <f t="shared" si="48"/>
        <v>27163.3</v>
      </c>
      <c r="AC153" s="702">
        <v>6139.5961043407242</v>
      </c>
      <c r="AD153" s="610"/>
      <c r="AF153" s="685">
        <v>19980.301495169999</v>
      </c>
      <c r="AG153" s="708">
        <v>18777.335125180001</v>
      </c>
      <c r="AH153" s="708">
        <v>3435.6929388499998</v>
      </c>
      <c r="AI153" s="708">
        <v>-10648.794603550001</v>
      </c>
      <c r="AJ153" s="708">
        <v>18582.281657119998</v>
      </c>
      <c r="AK153" s="708">
        <v>10387.7031933</v>
      </c>
      <c r="AL153" s="708">
        <v>-1290.3599999999999</v>
      </c>
      <c r="AM153" s="708">
        <v>12943.26</v>
      </c>
      <c r="AN153" s="708">
        <v>-6181.3</v>
      </c>
      <c r="AO153" s="708">
        <v>8610.7099999999991</v>
      </c>
      <c r="AP153" s="708">
        <v>16995.02</v>
      </c>
      <c r="AQ153" s="708">
        <v>37363.54</v>
      </c>
      <c r="AR153" s="689">
        <f t="shared" si="49"/>
        <v>42193.329559199999</v>
      </c>
      <c r="AS153" s="689">
        <f t="shared" si="50"/>
        <v>3435.6929388499998</v>
      </c>
      <c r="AT153" s="689">
        <f t="shared" si="51"/>
        <v>-10648.794603550001</v>
      </c>
      <c r="AU153" s="689">
        <f t="shared" si="52"/>
        <v>128955.38980606999</v>
      </c>
      <c r="AW153" s="690">
        <v>8057.8806242854789</v>
      </c>
      <c r="AX153" s="695">
        <v>17753.799136469421</v>
      </c>
      <c r="AY153" s="694">
        <v>16759.411891391061</v>
      </c>
      <c r="AZ153" s="708">
        <v>3075.0892689479092</v>
      </c>
      <c r="BA153" s="708">
        <v>-9577.2692960410859</v>
      </c>
      <c r="BB153" s="708">
        <v>18582.281657119998</v>
      </c>
      <c r="BC153" s="708">
        <v>10387.7031933</v>
      </c>
      <c r="BD153" s="708">
        <v>-1290.3599999999999</v>
      </c>
      <c r="BE153" s="695"/>
      <c r="BF153" s="695"/>
      <c r="BG153" s="695"/>
      <c r="BH153" s="695"/>
      <c r="BI153" s="713"/>
      <c r="BK153" s="690">
        <v>1031.9727957145208</v>
      </c>
      <c r="BL153" s="694">
        <v>2226.5023587005785</v>
      </c>
      <c r="BM153" s="708">
        <v>2017.9232337889425</v>
      </c>
      <c r="BN153" s="708">
        <v>360.6036699020903</v>
      </c>
      <c r="BO153" s="708">
        <v>-1071.5253075089151</v>
      </c>
      <c r="BP153" s="708">
        <v>2036.3916241835566</v>
      </c>
      <c r="BQ153" s="708">
        <v>1119.4522868390673</v>
      </c>
      <c r="BR153" s="708">
        <v>-136.62259654564136</v>
      </c>
      <c r="BS153" s="695"/>
      <c r="BT153" s="695"/>
      <c r="BU153" s="695"/>
      <c r="BV153" s="695"/>
      <c r="BW153" s="713"/>
    </row>
    <row r="154" spans="1:78" ht="14.45" customHeight="1" outlineLevel="1">
      <c r="A154" s="762"/>
      <c r="B154" s="618" t="s">
        <v>59</v>
      </c>
      <c r="C154" s="633"/>
      <c r="D154" s="690">
        <v>0</v>
      </c>
      <c r="E154" s="694">
        <v>0</v>
      </c>
      <c r="F154" s="708">
        <v>0</v>
      </c>
      <c r="G154" s="708">
        <v>0</v>
      </c>
      <c r="H154" s="708"/>
      <c r="I154" s="708"/>
      <c r="J154" s="708"/>
      <c r="K154" s="695"/>
      <c r="L154" s="695"/>
      <c r="M154" s="695"/>
      <c r="N154" s="695"/>
      <c r="O154" s="695"/>
      <c r="P154" s="695"/>
      <c r="Q154" s="709">
        <f t="shared" si="39"/>
        <v>0</v>
      </c>
      <c r="R154" s="710">
        <f t="shared" si="41"/>
        <v>3088.1087999999982</v>
      </c>
      <c r="S154" s="823">
        <f t="shared" si="42"/>
        <v>0</v>
      </c>
      <c r="T154" s="699">
        <f t="shared" si="43"/>
        <v>0</v>
      </c>
      <c r="U154" s="698">
        <f t="shared" si="44"/>
        <v>0</v>
      </c>
      <c r="V154" s="695">
        <v>0</v>
      </c>
      <c r="W154" s="698">
        <f t="shared" si="45"/>
        <v>0</v>
      </c>
      <c r="X154" s="695">
        <v>0</v>
      </c>
      <c r="Y154" s="700">
        <f t="shared" si="46"/>
        <v>0</v>
      </c>
      <c r="Z154" s="682"/>
      <c r="AA154" s="915">
        <f t="shared" si="47"/>
        <v>0</v>
      </c>
      <c r="AB154" s="702">
        <f t="shared" si="48"/>
        <v>0</v>
      </c>
      <c r="AC154" s="702">
        <v>0</v>
      </c>
      <c r="AD154" s="610"/>
      <c r="AF154" s="685">
        <v>42924.258320989997</v>
      </c>
      <c r="AG154" s="708">
        <v>-41408.975120989999</v>
      </c>
      <c r="AH154" s="708">
        <v>1572.8255999999999</v>
      </c>
      <c r="AI154" s="708">
        <v>0</v>
      </c>
      <c r="AJ154" s="708">
        <v>1468.6738559999999</v>
      </c>
      <c r="AK154" s="708">
        <v>0</v>
      </c>
      <c r="AL154" s="708">
        <v>0</v>
      </c>
      <c r="AM154" s="708">
        <v>0</v>
      </c>
      <c r="AN154" s="708">
        <v>1008.31</v>
      </c>
      <c r="AO154" s="708">
        <v>0</v>
      </c>
      <c r="AP154" s="708">
        <v>0</v>
      </c>
      <c r="AQ154" s="708">
        <v>0</v>
      </c>
      <c r="AR154" s="689">
        <f t="shared" si="49"/>
        <v>3088.1087999999982</v>
      </c>
      <c r="AS154" s="689">
        <f t="shared" si="50"/>
        <v>1572.8255999999999</v>
      </c>
      <c r="AT154" s="689">
        <f t="shared" si="51"/>
        <v>0</v>
      </c>
      <c r="AU154" s="689">
        <f t="shared" si="52"/>
        <v>5565.0926559999971</v>
      </c>
      <c r="AW154" s="690">
        <v>0</v>
      </c>
      <c r="AX154" s="695">
        <v>38140.999048337864</v>
      </c>
      <c r="AY154" s="694">
        <v>-36958.922308544767</v>
      </c>
      <c r="AZ154" s="708">
        <v>1407.7448743441732</v>
      </c>
      <c r="BA154" s="708">
        <v>0</v>
      </c>
      <c r="BB154" s="708">
        <v>1468.6738559999999</v>
      </c>
      <c r="BC154" s="708">
        <v>0</v>
      </c>
      <c r="BD154" s="708">
        <v>0</v>
      </c>
      <c r="BE154" s="695"/>
      <c r="BF154" s="695"/>
      <c r="BG154" s="695"/>
      <c r="BH154" s="695"/>
      <c r="BI154" s="713"/>
      <c r="BK154" s="690">
        <v>0</v>
      </c>
      <c r="BL154" s="694">
        <v>4783.2592726521325</v>
      </c>
      <c r="BM154" s="708">
        <v>-4450.0528124452367</v>
      </c>
      <c r="BN154" s="708">
        <v>165.08072565582648</v>
      </c>
      <c r="BO154" s="708">
        <v>0</v>
      </c>
      <c r="BP154" s="708">
        <v>160.94875721947804</v>
      </c>
      <c r="BQ154" s="708">
        <v>0</v>
      </c>
      <c r="BR154" s="708">
        <v>0</v>
      </c>
      <c r="BS154" s="695"/>
      <c r="BT154" s="695"/>
      <c r="BU154" s="695"/>
      <c r="BV154" s="695"/>
      <c r="BW154" s="713"/>
    </row>
    <row r="155" spans="1:78" ht="14.45" customHeight="1" outlineLevel="1">
      <c r="A155" s="762"/>
      <c r="B155" s="618" t="s">
        <v>239</v>
      </c>
      <c r="C155" s="633"/>
      <c r="D155" s="690">
        <v>29619.39</v>
      </c>
      <c r="E155" s="694">
        <v>15673.46</v>
      </c>
      <c r="F155" s="708">
        <v>-12953.09</v>
      </c>
      <c r="G155" s="708">
        <v>11124.41</v>
      </c>
      <c r="H155" s="708"/>
      <c r="I155" s="708"/>
      <c r="J155" s="708"/>
      <c r="K155" s="695"/>
      <c r="L155" s="695"/>
      <c r="M155" s="695"/>
      <c r="N155" s="695"/>
      <c r="O155" s="695"/>
      <c r="P155" s="695"/>
      <c r="Q155" s="709">
        <f t="shared" si="39"/>
        <v>13844.779999999999</v>
      </c>
      <c r="R155" s="710">
        <f t="shared" si="41"/>
        <v>25912.951243399999</v>
      </c>
      <c r="S155" s="823">
        <f t="shared" si="42"/>
        <v>-85.882287546832444</v>
      </c>
      <c r="T155" s="699">
        <f t="shared" si="43"/>
        <v>81.866045639220076</v>
      </c>
      <c r="U155" s="698">
        <f t="shared" si="44"/>
        <v>53.428032453564121</v>
      </c>
      <c r="V155" s="695">
        <v>5236.0311927960965</v>
      </c>
      <c r="W155" s="698">
        <f t="shared" si="45"/>
        <v>212.45881833754788</v>
      </c>
      <c r="X155" s="695">
        <v>15708.093578388291</v>
      </c>
      <c r="Y155" s="700">
        <f t="shared" si="46"/>
        <v>88.137875744820491</v>
      </c>
      <c r="Z155" s="682"/>
      <c r="AA155" s="915">
        <f t="shared" si="47"/>
        <v>11124.41</v>
      </c>
      <c r="AB155" s="702">
        <f t="shared" si="48"/>
        <v>-12953.09</v>
      </c>
      <c r="AC155" s="702">
        <v>5236.0311927960965</v>
      </c>
      <c r="AD155" s="610"/>
      <c r="AF155" s="685">
        <v>7238.5279515700004</v>
      </c>
      <c r="AG155" s="708">
        <v>5085.8715141800003</v>
      </c>
      <c r="AH155" s="708">
        <v>13588.55177765</v>
      </c>
      <c r="AI155" s="708">
        <v>4209.3838472999996</v>
      </c>
      <c r="AJ155" s="708">
        <v>542.20114999999998</v>
      </c>
      <c r="AK155" s="708">
        <v>751.72973000000002</v>
      </c>
      <c r="AL155" s="708">
        <v>3779.18</v>
      </c>
      <c r="AM155" s="708">
        <v>115.62</v>
      </c>
      <c r="AN155" s="708">
        <v>4896.95</v>
      </c>
      <c r="AO155" s="708">
        <v>8560.07</v>
      </c>
      <c r="AP155" s="708">
        <v>8645.15</v>
      </c>
      <c r="AQ155" s="708">
        <v>29619.39</v>
      </c>
      <c r="AR155" s="689">
        <f t="shared" si="49"/>
        <v>25912.951243399999</v>
      </c>
      <c r="AS155" s="689">
        <f t="shared" si="50"/>
        <v>13588.55177765</v>
      </c>
      <c r="AT155" s="689">
        <f t="shared" si="51"/>
        <v>4209.3838472999996</v>
      </c>
      <c r="AU155" s="689">
        <f t="shared" si="52"/>
        <v>87032.625970699999</v>
      </c>
      <c r="AW155" s="690">
        <v>3572.059703111383</v>
      </c>
      <c r="AX155" s="695">
        <v>6431.9035089114814</v>
      </c>
      <c r="AY155" s="694">
        <v>4539.3137505723817</v>
      </c>
      <c r="AZ155" s="708">
        <v>12162.323727911851</v>
      </c>
      <c r="BA155" s="708">
        <v>3785.8184120255196</v>
      </c>
      <c r="BB155" s="708">
        <v>542.20114999999998</v>
      </c>
      <c r="BC155" s="708">
        <v>751.72973000000002</v>
      </c>
      <c r="BD155" s="708">
        <v>3779.18</v>
      </c>
      <c r="BE155" s="695"/>
      <c r="BF155" s="695"/>
      <c r="BG155" s="695"/>
      <c r="BH155" s="695"/>
      <c r="BI155" s="713"/>
      <c r="BK155" s="690">
        <v>457.47369688861698</v>
      </c>
      <c r="BL155" s="694">
        <v>806.624442658519</v>
      </c>
      <c r="BM155" s="708">
        <v>546.55776360761899</v>
      </c>
      <c r="BN155" s="708">
        <v>1426.2280497381485</v>
      </c>
      <c r="BO155" s="708">
        <v>423.56543527448031</v>
      </c>
      <c r="BP155" s="708">
        <v>59.418638725650332</v>
      </c>
      <c r="BQ155" s="708">
        <v>81.011706791564194</v>
      </c>
      <c r="BR155" s="708">
        <v>400.13746893375247</v>
      </c>
      <c r="BS155" s="695"/>
      <c r="BT155" s="695"/>
      <c r="BU155" s="695"/>
      <c r="BV155" s="695"/>
      <c r="BW155" s="713"/>
    </row>
    <row r="156" spans="1:78" ht="14.45" customHeight="1" outlineLevel="1">
      <c r="A156" s="762"/>
      <c r="B156" s="618" t="s">
        <v>240</v>
      </c>
      <c r="C156" s="633"/>
      <c r="D156" s="690">
        <v>182233.49</v>
      </c>
      <c r="E156" s="694">
        <v>173077.81</v>
      </c>
      <c r="F156" s="708">
        <v>189383.31</v>
      </c>
      <c r="G156" s="708">
        <v>213934.23</v>
      </c>
      <c r="H156" s="708"/>
      <c r="I156" s="708"/>
      <c r="J156" s="708"/>
      <c r="K156" s="695"/>
      <c r="L156" s="695"/>
      <c r="M156" s="695"/>
      <c r="N156" s="695"/>
      <c r="O156" s="695"/>
      <c r="P156" s="695"/>
      <c r="Q156" s="709">
        <f t="shared" si="39"/>
        <v>576395.35</v>
      </c>
      <c r="R156" s="710">
        <f t="shared" si="41"/>
        <v>205263.05102581999</v>
      </c>
      <c r="S156" s="823">
        <f t="shared" si="42"/>
        <v>112.96361331946305</v>
      </c>
      <c r="T156" s="699">
        <f t="shared" si="43"/>
        <v>-1128.3118752832147</v>
      </c>
      <c r="U156" s="698">
        <f t="shared" si="44"/>
        <v>280.80813722655586</v>
      </c>
      <c r="V156" s="695">
        <v>49064.394710946268</v>
      </c>
      <c r="W156" s="698">
        <f t="shared" si="45"/>
        <v>436.02745180156325</v>
      </c>
      <c r="X156" s="695">
        <v>149307.35232634735</v>
      </c>
      <c r="Y156" s="700">
        <f t="shared" si="46"/>
        <v>386.0461933181619</v>
      </c>
      <c r="Z156" s="682"/>
      <c r="AA156" s="915">
        <f t="shared" si="47"/>
        <v>213934.23</v>
      </c>
      <c r="AB156" s="702">
        <f t="shared" si="48"/>
        <v>189383.31</v>
      </c>
      <c r="AC156" s="702">
        <v>48740.840533780567</v>
      </c>
      <c r="AD156" s="610"/>
      <c r="AF156" s="685">
        <v>196727.01660671001</v>
      </c>
      <c r="AG156" s="708">
        <v>27496.592637669997</v>
      </c>
      <c r="AH156" s="708">
        <v>-18960.55821856</v>
      </c>
      <c r="AI156" s="708">
        <v>113244.20760848001</v>
      </c>
      <c r="AJ156" s="708">
        <v>126698.2904938</v>
      </c>
      <c r="AK156" s="708">
        <v>53554.755876759999</v>
      </c>
      <c r="AL156" s="708">
        <v>9449.06</v>
      </c>
      <c r="AM156" s="708">
        <v>144133.94</v>
      </c>
      <c r="AN156" s="708">
        <v>-15393.83</v>
      </c>
      <c r="AO156" s="708">
        <v>-65560.539999999994</v>
      </c>
      <c r="AP156" s="708">
        <v>84124.4</v>
      </c>
      <c r="AQ156" s="708">
        <v>182233.49</v>
      </c>
      <c r="AR156" s="689">
        <f t="shared" si="49"/>
        <v>205263.05102581999</v>
      </c>
      <c r="AS156" s="689">
        <f t="shared" si="50"/>
        <v>-18960.55821856</v>
      </c>
      <c r="AT156" s="689">
        <f t="shared" si="51"/>
        <v>113244.20760848001</v>
      </c>
      <c r="AU156" s="689">
        <f t="shared" si="52"/>
        <v>837746.82500486006</v>
      </c>
      <c r="AW156" s="690">
        <v>49605.214083571329</v>
      </c>
      <c r="AX156" s="695">
        <v>174804.76650448545</v>
      </c>
      <c r="AY156" s="694">
        <v>24541.646541022943</v>
      </c>
      <c r="AZ156" s="708">
        <v>-16970.494787776934</v>
      </c>
      <c r="BA156" s="708">
        <v>101849.11183483936</v>
      </c>
      <c r="BB156" s="708">
        <v>126698.2904938</v>
      </c>
      <c r="BC156" s="708">
        <v>53554.755876759999</v>
      </c>
      <c r="BD156" s="708">
        <v>9449.06</v>
      </c>
      <c r="BE156" s="695"/>
      <c r="BF156" s="695"/>
      <c r="BG156" s="695"/>
      <c r="BH156" s="695"/>
      <c r="BI156" s="713"/>
      <c r="BK156" s="690">
        <v>6352.9399164286742</v>
      </c>
      <c r="BL156" s="694">
        <v>21922.250102224545</v>
      </c>
      <c r="BM156" s="708">
        <v>2954.9460966470542</v>
      </c>
      <c r="BN156" s="708">
        <v>-1990.063430783063</v>
      </c>
      <c r="BO156" s="708">
        <v>11395.095773640651</v>
      </c>
      <c r="BP156" s="708">
        <v>13884.588680803427</v>
      </c>
      <c r="BQ156" s="708">
        <v>5771.4388659098004</v>
      </c>
      <c r="BR156" s="708">
        <v>1000.4611985148003</v>
      </c>
      <c r="BS156" s="695"/>
      <c r="BT156" s="695"/>
      <c r="BU156" s="695"/>
      <c r="BV156" s="695"/>
      <c r="BW156" s="713"/>
    </row>
    <row r="157" spans="1:78" ht="14.45" customHeight="1" outlineLevel="1">
      <c r="A157" s="762"/>
      <c r="B157" s="618" t="s">
        <v>62</v>
      </c>
      <c r="C157" s="633"/>
      <c r="D157" s="690">
        <v>0</v>
      </c>
      <c r="E157" s="694">
        <v>0</v>
      </c>
      <c r="F157" s="708">
        <v>0</v>
      </c>
      <c r="G157" s="708">
        <v>0</v>
      </c>
      <c r="H157" s="708"/>
      <c r="I157" s="708"/>
      <c r="J157" s="708"/>
      <c r="K157" s="695"/>
      <c r="L157" s="695"/>
      <c r="M157" s="695"/>
      <c r="N157" s="695"/>
      <c r="O157" s="695"/>
      <c r="P157" s="695"/>
      <c r="Q157" s="709">
        <f t="shared" si="39"/>
        <v>0</v>
      </c>
      <c r="R157" s="710">
        <f t="shared" si="41"/>
        <v>0</v>
      </c>
      <c r="S157" s="823">
        <f t="shared" si="42"/>
        <v>0</v>
      </c>
      <c r="T157" s="699">
        <f t="shared" si="43"/>
        <v>0</v>
      </c>
      <c r="U157" s="698">
        <f t="shared" si="44"/>
        <v>0</v>
      </c>
      <c r="V157" s="695">
        <v>0</v>
      </c>
      <c r="W157" s="698">
        <f t="shared" si="45"/>
        <v>0</v>
      </c>
      <c r="X157" s="695">
        <v>0</v>
      </c>
      <c r="Y157" s="700">
        <f t="shared" si="46"/>
        <v>0</v>
      </c>
      <c r="Z157" s="682"/>
      <c r="AA157" s="915">
        <f t="shared" si="47"/>
        <v>0</v>
      </c>
      <c r="AB157" s="702">
        <f t="shared" si="48"/>
        <v>0</v>
      </c>
      <c r="AC157" s="702">
        <v>0</v>
      </c>
      <c r="AD157" s="610"/>
      <c r="AF157" s="685">
        <v>0</v>
      </c>
      <c r="AG157" s="708">
        <v>0</v>
      </c>
      <c r="AH157" s="708">
        <v>0</v>
      </c>
      <c r="AI157" s="708">
        <v>0</v>
      </c>
      <c r="AJ157" s="708">
        <v>0</v>
      </c>
      <c r="AK157" s="708">
        <v>0</v>
      </c>
      <c r="AL157" s="708">
        <v>0</v>
      </c>
      <c r="AM157" s="708">
        <v>0</v>
      </c>
      <c r="AN157" s="708">
        <v>0</v>
      </c>
      <c r="AO157" s="708">
        <v>0</v>
      </c>
      <c r="AP157" s="708">
        <v>0</v>
      </c>
      <c r="AQ157" s="708">
        <v>0</v>
      </c>
      <c r="AR157" s="689">
        <f t="shared" si="49"/>
        <v>0</v>
      </c>
      <c r="AS157" s="689">
        <f t="shared" si="50"/>
        <v>0</v>
      </c>
      <c r="AT157" s="689">
        <f t="shared" si="51"/>
        <v>0</v>
      </c>
      <c r="AU157" s="689">
        <f t="shared" si="52"/>
        <v>0</v>
      </c>
      <c r="AW157" s="690">
        <v>0</v>
      </c>
      <c r="AX157" s="695">
        <v>0</v>
      </c>
      <c r="AY157" s="694">
        <v>0</v>
      </c>
      <c r="AZ157" s="708">
        <v>0</v>
      </c>
      <c r="BA157" s="708">
        <v>0</v>
      </c>
      <c r="BB157" s="708">
        <v>0</v>
      </c>
      <c r="BC157" s="708">
        <v>0</v>
      </c>
      <c r="BD157" s="708">
        <v>0</v>
      </c>
      <c r="BE157" s="695"/>
      <c r="BF157" s="695"/>
      <c r="BG157" s="695"/>
      <c r="BH157" s="695"/>
      <c r="BI157" s="713"/>
      <c r="BK157" s="690">
        <v>0</v>
      </c>
      <c r="BL157" s="694">
        <v>0</v>
      </c>
      <c r="BM157" s="708">
        <v>0</v>
      </c>
      <c r="BN157" s="708">
        <v>0</v>
      </c>
      <c r="BO157" s="708">
        <v>0</v>
      </c>
      <c r="BP157" s="708">
        <v>0</v>
      </c>
      <c r="BQ157" s="708">
        <v>0</v>
      </c>
      <c r="BR157" s="708">
        <v>0</v>
      </c>
      <c r="BS157" s="695"/>
      <c r="BT157" s="695"/>
      <c r="BU157" s="695"/>
      <c r="BV157" s="695"/>
      <c r="BW157" s="713"/>
    </row>
    <row r="158" spans="1:78" ht="14.45" customHeight="1" outlineLevel="1">
      <c r="A158" s="916"/>
      <c r="B158" s="881" t="s">
        <v>49</v>
      </c>
      <c r="C158" s="633"/>
      <c r="D158" s="690">
        <v>12659.88</v>
      </c>
      <c r="E158" s="694">
        <v>-11792.32</v>
      </c>
      <c r="F158" s="708">
        <v>-21047.85</v>
      </c>
      <c r="G158" s="708">
        <v>9502.4500000000007</v>
      </c>
      <c r="H158" s="708"/>
      <c r="I158" s="708"/>
      <c r="J158" s="708"/>
      <c r="K158" s="695"/>
      <c r="L158" s="695"/>
      <c r="M158" s="695"/>
      <c r="N158" s="695"/>
      <c r="O158" s="695"/>
      <c r="P158" s="695"/>
      <c r="Q158" s="709">
        <f t="shared" si="39"/>
        <v>-23337.719999999998</v>
      </c>
      <c r="R158" s="710">
        <f t="shared" si="41"/>
        <v>37894.149738239998</v>
      </c>
      <c r="S158" s="823">
        <f t="shared" si="42"/>
        <v>-45.146891487729157</v>
      </c>
      <c r="T158" s="699">
        <f t="shared" si="43"/>
        <v>61.926835689856532</v>
      </c>
      <c r="U158" s="698">
        <f t="shared" si="44"/>
        <v>-61.586604162407902</v>
      </c>
      <c r="V158" s="695">
        <v>2663.0538125118842</v>
      </c>
      <c r="W158" s="698">
        <f t="shared" si="45"/>
        <v>356.82530917529459</v>
      </c>
      <c r="X158" s="695">
        <v>7989.1614375356521</v>
      </c>
      <c r="Y158" s="700">
        <f t="shared" si="46"/>
        <v>-292.1172664048554</v>
      </c>
      <c r="Z158" s="682"/>
      <c r="AA158" s="915">
        <f t="shared" si="47"/>
        <v>9502.4500000000007</v>
      </c>
      <c r="AB158" s="702">
        <f t="shared" si="48"/>
        <v>-21047.85</v>
      </c>
      <c r="AC158" s="702">
        <v>2663.0538125118842</v>
      </c>
      <c r="AD158" s="610"/>
      <c r="AF158" s="685">
        <v>-2418.3302617600002</v>
      </c>
      <c r="AG158" s="708">
        <v>24967.84</v>
      </c>
      <c r="AH158" s="708">
        <v>15344.64</v>
      </c>
      <c r="AI158" s="708">
        <v>2257.8600387000001</v>
      </c>
      <c r="AJ158" s="708">
        <v>24516.514943999999</v>
      </c>
      <c r="AK158" s="708">
        <v>-2674.4276048000002</v>
      </c>
      <c r="AL158" s="708">
        <v>-7.92</v>
      </c>
      <c r="AM158" s="708">
        <v>20303.77</v>
      </c>
      <c r="AN158" s="708">
        <v>15717.11</v>
      </c>
      <c r="AO158" s="708">
        <v>-92386</v>
      </c>
      <c r="AP158" s="708">
        <v>68710.009999999995</v>
      </c>
      <c r="AQ158" s="708">
        <v>12659.88</v>
      </c>
      <c r="AR158" s="689">
        <f t="shared" si="49"/>
        <v>37894.149738239998</v>
      </c>
      <c r="AS158" s="689">
        <f t="shared" si="50"/>
        <v>15344.64</v>
      </c>
      <c r="AT158" s="689">
        <f t="shared" si="51"/>
        <v>2257.8600387000001</v>
      </c>
      <c r="AU158" s="689">
        <f t="shared" si="52"/>
        <v>86990.94711614</v>
      </c>
      <c r="AW158" s="736">
        <v>0</v>
      </c>
      <c r="AX158" s="735">
        <v>-2148.8439362795139</v>
      </c>
      <c r="AY158" s="883">
        <v>22284.648583452181</v>
      </c>
      <c r="AZ158" s="802">
        <v>13734.096335065105</v>
      </c>
      <c r="BA158" s="802">
        <v>2030.6649182801204</v>
      </c>
      <c r="BB158" s="802">
        <v>24516.514943999999</v>
      </c>
      <c r="BC158" s="802">
        <v>-2674.4276048000002</v>
      </c>
      <c r="BD158" s="802">
        <v>-7.92</v>
      </c>
      <c r="BE158" s="735"/>
      <c r="BF158" s="735"/>
      <c r="BG158" s="735"/>
      <c r="BH158" s="735"/>
      <c r="BI158" s="738"/>
      <c r="BK158" s="736">
        <v>0</v>
      </c>
      <c r="BL158" s="883">
        <v>-269.48632548048624</v>
      </c>
      <c r="BM158" s="802">
        <v>2683.1914165478224</v>
      </c>
      <c r="BN158" s="802">
        <v>1610.5436649348926</v>
      </c>
      <c r="BO158" s="802">
        <v>227.19512041987983</v>
      </c>
      <c r="BP158" s="802">
        <v>2686.7112772991049</v>
      </c>
      <c r="BQ158" s="802">
        <v>-288.21521393775782</v>
      </c>
      <c r="BR158" s="802">
        <v>-0.83856517920694962</v>
      </c>
      <c r="BS158" s="735"/>
      <c r="BT158" s="735"/>
      <c r="BU158" s="735"/>
      <c r="BV158" s="735"/>
      <c r="BW158" s="738"/>
    </row>
    <row r="159" spans="1:78" s="754" customFormat="1" ht="14.45" customHeight="1">
      <c r="A159" s="791" t="s">
        <v>235</v>
      </c>
      <c r="B159" s="742"/>
      <c r="C159" s="743"/>
      <c r="D159" s="744">
        <v>399278.16000000003</v>
      </c>
      <c r="E159" s="756">
        <f>SUM(E149:E158)</f>
        <v>571411.9</v>
      </c>
      <c r="F159" s="757">
        <f>SUM(F149:F158)</f>
        <v>546885.01</v>
      </c>
      <c r="G159" s="757">
        <f>SUM(G149:G158)</f>
        <v>667384.67999999993</v>
      </c>
      <c r="H159" s="757">
        <f t="shared" ref="H159:R159" si="53">SUM(H149:H158)</f>
        <v>0</v>
      </c>
      <c r="I159" s="757">
        <f t="shared" si="53"/>
        <v>0</v>
      </c>
      <c r="J159" s="757">
        <f>SUM(J149:J158)</f>
        <v>0</v>
      </c>
      <c r="K159" s="745">
        <f t="shared" si="53"/>
        <v>0</v>
      </c>
      <c r="L159" s="745">
        <f>SUM(L149:L158)</f>
        <v>0</v>
      </c>
      <c r="M159" s="745">
        <f>SUM(M149:M158)</f>
        <v>0</v>
      </c>
      <c r="N159" s="745">
        <f>SUM(N149:N158)</f>
        <v>0</v>
      </c>
      <c r="O159" s="745">
        <f>SUM(O149:O158)</f>
        <v>0</v>
      </c>
      <c r="P159" s="745">
        <f>SUM(P149:P158)</f>
        <v>0</v>
      </c>
      <c r="Q159" s="746">
        <f t="shared" si="53"/>
        <v>1785681.59</v>
      </c>
      <c r="R159" s="746">
        <f t="shared" si="53"/>
        <v>938298.66049206979</v>
      </c>
      <c r="S159" s="887">
        <f t="shared" si="42"/>
        <v>122.03382206434949</v>
      </c>
      <c r="T159" s="747">
        <f t="shared" si="43"/>
        <v>244.4115925729995</v>
      </c>
      <c r="U159" s="747">
        <f t="shared" si="44"/>
        <v>190.31057649208827</v>
      </c>
      <c r="V159" s="745">
        <f>SUM(V149:V158)</f>
        <v>375193.24104325264</v>
      </c>
      <c r="W159" s="748">
        <f t="shared" si="45"/>
        <v>177.87758599922731</v>
      </c>
      <c r="X159" s="745">
        <f>SUM(X149:X158)</f>
        <v>1114805.9642544603</v>
      </c>
      <c r="Y159" s="749">
        <f t="shared" si="46"/>
        <v>160.17869003725647</v>
      </c>
      <c r="Z159" s="750"/>
      <c r="AA159" s="917">
        <f t="shared" si="47"/>
        <v>667384.67999999993</v>
      </c>
      <c r="AB159" s="752">
        <f t="shared" si="48"/>
        <v>546885.01</v>
      </c>
      <c r="AC159" s="752">
        <f>SUM(AC149:AC158)</f>
        <v>377615.71041478432</v>
      </c>
      <c r="AD159" s="753"/>
      <c r="AF159" s="755">
        <v>496034.65717029996</v>
      </c>
      <c r="AG159" s="757">
        <v>169206.30054497998</v>
      </c>
      <c r="AH159" s="757">
        <v>273057.70277679001</v>
      </c>
      <c r="AI159" s="757">
        <v>352219.83755531005</v>
      </c>
      <c r="AJ159" s="757">
        <v>439806.13168932003</v>
      </c>
      <c r="AK159" s="757">
        <v>254809.10199832998</v>
      </c>
      <c r="AL159" s="757">
        <v>142051.08999999997</v>
      </c>
      <c r="AM159" s="757">
        <v>379322.99000000005</v>
      </c>
      <c r="AN159" s="757">
        <v>229799.37</v>
      </c>
      <c r="AO159" s="757">
        <v>163434.49000000005</v>
      </c>
      <c r="AP159" s="757">
        <v>569468.20000000007</v>
      </c>
      <c r="AQ159" s="757">
        <v>399278.16000000003</v>
      </c>
      <c r="AR159" s="758">
        <f t="shared" si="49"/>
        <v>938298.6604920699</v>
      </c>
      <c r="AS159" s="758">
        <f>SUM(AS149:AS158)</f>
        <v>273057.70277679001</v>
      </c>
      <c r="AT159" s="758">
        <f>SUM(AT149:AT158)</f>
        <v>352219.83755531005</v>
      </c>
      <c r="AU159" s="758">
        <f>SUM(AU149:AU158)</f>
        <v>3868488.0317350295</v>
      </c>
      <c r="AW159" s="744">
        <v>303182.63037566788</v>
      </c>
      <c r="AX159" s="745">
        <v>440759.09816765494</v>
      </c>
      <c r="AY159" s="756">
        <v>151022.39303643693</v>
      </c>
      <c r="AZ159" s="757">
        <v>244398.09568474782</v>
      </c>
      <c r="BA159" s="757">
        <v>316778.03556756437</v>
      </c>
      <c r="BB159" s="757">
        <v>439806.13168932003</v>
      </c>
      <c r="BC159" s="757">
        <v>254809.10199832998</v>
      </c>
      <c r="BD159" s="757">
        <v>142051.08999999997</v>
      </c>
      <c r="BE159" s="745">
        <v>0</v>
      </c>
      <c r="BF159" s="745">
        <v>0</v>
      </c>
      <c r="BG159" s="745">
        <v>0</v>
      </c>
      <c r="BH159" s="745">
        <v>0</v>
      </c>
      <c r="BI159" s="760">
        <v>0</v>
      </c>
      <c r="BK159" s="744">
        <v>38828.600381332159</v>
      </c>
      <c r="BL159" s="756">
        <v>55275.559002645015</v>
      </c>
      <c r="BM159" s="757">
        <v>18183.907508543052</v>
      </c>
      <c r="BN159" s="757">
        <v>28659.60709204217</v>
      </c>
      <c r="BO159" s="757">
        <v>35441.801987745654</v>
      </c>
      <c r="BP159" s="757">
        <v>48197.392514149957</v>
      </c>
      <c r="BQ159" s="757">
        <v>27460.029097040609</v>
      </c>
      <c r="BR159" s="757">
        <v>15040.290118988954</v>
      </c>
      <c r="BS159" s="745">
        <v>0</v>
      </c>
      <c r="BT159" s="745">
        <v>0</v>
      </c>
      <c r="BU159" s="745">
        <v>0</v>
      </c>
      <c r="BV159" s="745">
        <v>0</v>
      </c>
      <c r="BW159" s="760">
        <v>0</v>
      </c>
      <c r="BZ159" s="607"/>
    </row>
    <row r="160" spans="1:78" ht="14.45" customHeight="1" outlineLevel="1">
      <c r="A160" s="918"/>
      <c r="B160" s="618"/>
      <c r="C160" s="633"/>
      <c r="D160" s="690"/>
      <c r="E160" s="694"/>
      <c r="F160" s="708"/>
      <c r="G160" s="708"/>
      <c r="H160" s="708"/>
      <c r="I160" s="708"/>
      <c r="J160" s="708"/>
      <c r="K160" s="695"/>
      <c r="L160" s="695"/>
      <c r="M160" s="695"/>
      <c r="N160" s="695"/>
      <c r="O160" s="695"/>
      <c r="P160" s="695"/>
      <c r="Q160" s="709"/>
      <c r="R160" s="710"/>
      <c r="S160" s="823"/>
      <c r="T160" s="699"/>
      <c r="U160" s="699"/>
      <c r="V160" s="699"/>
      <c r="W160" s="698"/>
      <c r="X160" s="699"/>
      <c r="Y160" s="700"/>
      <c r="Z160" s="682"/>
      <c r="AA160" s="915"/>
      <c r="AB160" s="702"/>
      <c r="AC160" s="702"/>
      <c r="AD160" s="610"/>
      <c r="AF160" s="685"/>
      <c r="AG160" s="708"/>
      <c r="AH160" s="708"/>
      <c r="AI160" s="708"/>
      <c r="AJ160" s="708"/>
      <c r="AK160" s="708"/>
      <c r="AL160" s="708"/>
      <c r="AM160" s="708"/>
      <c r="AN160" s="708"/>
      <c r="AO160" s="708"/>
      <c r="AP160" s="708"/>
      <c r="AQ160" s="708"/>
      <c r="AR160" s="689"/>
      <c r="AS160" s="689"/>
      <c r="AT160" s="689"/>
      <c r="AU160" s="689"/>
      <c r="AW160" s="690"/>
      <c r="AX160" s="695"/>
      <c r="AY160" s="694"/>
      <c r="AZ160" s="708"/>
      <c r="BA160" s="708"/>
      <c r="BB160" s="708"/>
      <c r="BC160" s="708"/>
      <c r="BD160" s="708"/>
      <c r="BE160" s="695"/>
      <c r="BF160" s="695"/>
      <c r="BG160" s="695"/>
      <c r="BH160" s="695"/>
      <c r="BI160" s="713"/>
      <c r="BK160" s="690"/>
      <c r="BL160" s="694"/>
      <c r="BM160" s="708"/>
      <c r="BN160" s="708"/>
      <c r="BO160" s="708"/>
      <c r="BP160" s="708"/>
      <c r="BQ160" s="708"/>
      <c r="BR160" s="708"/>
      <c r="BS160" s="695"/>
      <c r="BT160" s="695"/>
      <c r="BU160" s="695"/>
      <c r="BV160" s="695"/>
      <c r="BW160" s="713"/>
    </row>
    <row r="161" spans="1:78" ht="14.45" customHeight="1" outlineLevel="1">
      <c r="A161" s="788"/>
      <c r="B161" s="618" t="s">
        <v>241</v>
      </c>
      <c r="C161" s="633"/>
      <c r="D161" s="690">
        <v>262635.02</v>
      </c>
      <c r="E161" s="694">
        <v>386335.27</v>
      </c>
      <c r="F161" s="708">
        <v>370879.69</v>
      </c>
      <c r="G161" s="708">
        <v>406412.69</v>
      </c>
      <c r="H161" s="708"/>
      <c r="I161" s="708"/>
      <c r="J161" s="708"/>
      <c r="K161" s="695"/>
      <c r="L161" s="695"/>
      <c r="M161" s="695"/>
      <c r="N161" s="695"/>
      <c r="O161" s="695"/>
      <c r="P161" s="695"/>
      <c r="Q161" s="709">
        <f>SUMPRODUCT(($E$2:$P$2&gt;=1)*($E$2:$P$2&lt;=$Q$1),(E161:P161))</f>
        <v>1163627.6499999999</v>
      </c>
      <c r="R161" s="710">
        <f>SUM(AR161)</f>
        <v>666127.00134139997</v>
      </c>
      <c r="S161" s="823">
        <f t="shared" ref="S161:S167" si="54">IF(ISERROR(((SUMIF($D$2:$P$2,$Q$1,D161:P161)/SUMIF($D$2:$P$2,$Q$1-1,D161:P161))*100)),0,(SUMIF($D$2:$P$2,$Q$1,D161:P161)/SUMIF($D$2:$P$2,$Q$1-1,D161:P161))*100)</f>
        <v>109.58073492781446</v>
      </c>
      <c r="T161" s="699">
        <f t="shared" ref="T161:T167" si="55">IF(ISERROR(((SUMIF($E$2:$P$2,$Q$1,E161:P161)/SUMIF($AF$2:$AQ$2,$Q$1,AF161:AQ161)))*100),0,(SUMIF($E$2:$P$2,$Q$1,E161:P161)/SUMIF($AF$2:$AQ$2,$Q$1,AF161:AQ161)))*100</f>
        <v>174.97807809125982</v>
      </c>
      <c r="U161" s="698">
        <f t="shared" ref="U161:U167" si="56">IF(ISERROR(Q161/R161*100),0,Q161/R161*100)</f>
        <v>174.68555510537297</v>
      </c>
      <c r="V161" s="695">
        <v>378018.2654298587</v>
      </c>
      <c r="W161" s="698">
        <f>IF(ISERROR(((SUMIF($E$2:$P$2,$Q$1,E161:P161)/($V161)*100))),0,((SUMIF($E$2:$P$2,$Q$1,E161:P161)/($V161)*100)))</f>
        <v>107.51138957210253</v>
      </c>
      <c r="X161" s="695">
        <v>1125703.9983801697</v>
      </c>
      <c r="Y161" s="700">
        <f>IF(ISERROR(Q161/X161*100),0,Q161/X161*100)</f>
        <v>103.36888308777444</v>
      </c>
      <c r="Z161" s="682"/>
      <c r="AA161" s="915">
        <f>SUMIF($E$2:$P$2,$Q$1,$E161:$P161)</f>
        <v>406412.69</v>
      </c>
      <c r="AB161" s="702">
        <f>SUMIF($D$2:$P$2,($Q$1-1),$D161:$P161)</f>
        <v>370879.69</v>
      </c>
      <c r="AC161" s="702">
        <v>379446.54440834979</v>
      </c>
      <c r="AD161" s="610"/>
      <c r="AF161" s="685">
        <v>229245.89900335</v>
      </c>
      <c r="AG161" s="708">
        <v>204616.18410752999</v>
      </c>
      <c r="AH161" s="708">
        <v>232264.91823052001</v>
      </c>
      <c r="AI161" s="708">
        <v>219621.9188062</v>
      </c>
      <c r="AJ161" s="708">
        <v>217288.36958447</v>
      </c>
      <c r="AK161" s="708">
        <v>215646.61579841</v>
      </c>
      <c r="AL161" s="708">
        <v>230170.91</v>
      </c>
      <c r="AM161" s="708">
        <v>237788.42</v>
      </c>
      <c r="AN161" s="708">
        <v>252977.54</v>
      </c>
      <c r="AO161" s="708">
        <v>282890.84999999998</v>
      </c>
      <c r="AP161" s="708">
        <v>278087.74</v>
      </c>
      <c r="AQ161" s="708">
        <v>262635.02</v>
      </c>
      <c r="AR161" s="689">
        <f>SUMPRODUCT(($AF$2:$AQ$2&gt;=1)*($AF$2:$AQ$2&lt;=$Q$1),($AF161:$AQ161))</f>
        <v>666127.00134139997</v>
      </c>
      <c r="AS161" s="689">
        <f>SUMIF($AF$2:$AQ$2,$Q$1,$AF161:$AQ161)</f>
        <v>232264.91823052001</v>
      </c>
      <c r="AT161" s="689">
        <f>SUMIF($AF$2:$AQ$2,$Q$1+1,$AF161:$AQ161)</f>
        <v>219621.9188062</v>
      </c>
      <c r="AU161" s="689">
        <f>SUM(AF161:AQ161)</f>
        <v>2863234.3855304797</v>
      </c>
      <c r="AW161" s="690">
        <v>262417.0779252341</v>
      </c>
      <c r="AX161" s="695">
        <v>203699.91137264381</v>
      </c>
      <c r="AY161" s="694">
        <v>182626.92156483134</v>
      </c>
      <c r="AZ161" s="708">
        <v>207886.84271732549</v>
      </c>
      <c r="BA161" s="708">
        <v>197522.6622381318</v>
      </c>
      <c r="BB161" s="708">
        <v>217288.36958447</v>
      </c>
      <c r="BC161" s="708">
        <v>215646.61579841</v>
      </c>
      <c r="BD161" s="708">
        <v>230170.91</v>
      </c>
      <c r="BE161" s="695"/>
      <c r="BF161" s="695"/>
      <c r="BG161" s="695"/>
      <c r="BH161" s="695"/>
      <c r="BI161" s="713"/>
      <c r="BK161" s="690">
        <v>33607.755956765926</v>
      </c>
      <c r="BL161" s="694">
        <v>25545.9876307062</v>
      </c>
      <c r="BM161" s="708">
        <v>21989.262542698663</v>
      </c>
      <c r="BN161" s="708">
        <v>24378.075513194501</v>
      </c>
      <c r="BO161" s="708">
        <v>22099.256568068191</v>
      </c>
      <c r="BP161" s="708">
        <v>23812.157409893378</v>
      </c>
      <c r="BQ161" s="708">
        <v>23239.602895117485</v>
      </c>
      <c r="BR161" s="708">
        <v>24370.367473784932</v>
      </c>
      <c r="BS161" s="695"/>
      <c r="BT161" s="695"/>
      <c r="BU161" s="695"/>
      <c r="BV161" s="695"/>
      <c r="BW161" s="713"/>
    </row>
    <row r="162" spans="1:78" ht="14.45" customHeight="1" outlineLevel="1">
      <c r="A162" s="788"/>
      <c r="B162" s="618" t="s">
        <v>65</v>
      </c>
      <c r="C162" s="633"/>
      <c r="D162" s="690">
        <v>109652.11</v>
      </c>
      <c r="E162" s="694">
        <v>99424.27</v>
      </c>
      <c r="F162" s="708">
        <v>95485.64</v>
      </c>
      <c r="G162" s="708">
        <v>102107.94</v>
      </c>
      <c r="H162" s="708"/>
      <c r="I162" s="708"/>
      <c r="J162" s="708"/>
      <c r="K162" s="695"/>
      <c r="L162" s="695"/>
      <c r="M162" s="695"/>
      <c r="N162" s="695"/>
      <c r="O162" s="695"/>
      <c r="P162" s="695"/>
      <c r="Q162" s="709">
        <f>SUMPRODUCT(($E$2:$P$2&gt;=1)*($E$2:$P$2&lt;=$Q$1),(E162:P162))</f>
        <v>297017.84999999998</v>
      </c>
      <c r="R162" s="710">
        <f>SUM(AR162)</f>
        <v>169483.20704389</v>
      </c>
      <c r="S162" s="823">
        <f t="shared" si="54"/>
        <v>106.93538839976358</v>
      </c>
      <c r="T162" s="699">
        <f t="shared" si="55"/>
        <v>173.33028740611644</v>
      </c>
      <c r="U162" s="698">
        <f t="shared" si="56"/>
        <v>175.24913245421604</v>
      </c>
      <c r="V162" s="695">
        <v>90436.940883207339</v>
      </c>
      <c r="W162" s="698">
        <f>IF(ISERROR(((SUMIF($E$2:$P$2,$Q$1,E162:P162)/($V162)*100))),0,((SUMIF($E$2:$P$2,$Q$1,E162:P162)/($V162)*100)))</f>
        <v>112.90512372799617</v>
      </c>
      <c r="X162" s="695">
        <v>269663.67428074876</v>
      </c>
      <c r="Y162" s="700">
        <f>IF(ISERROR(Q162/X162*100),0,Q162/X162*100)</f>
        <v>110.14381183977066</v>
      </c>
      <c r="Z162" s="682"/>
      <c r="AA162" s="915">
        <f>SUMIF($E$2:$P$2,$Q$1,$E162:$P162)</f>
        <v>102107.94</v>
      </c>
      <c r="AB162" s="702">
        <f>SUMIF($D$2:$P$2,($Q$1-1),$D162:$P162)</f>
        <v>95485.64</v>
      </c>
      <c r="AC162" s="702">
        <v>93313.350953094166</v>
      </c>
      <c r="AD162" s="610"/>
      <c r="AF162" s="685">
        <v>52979.783372819998</v>
      </c>
      <c r="AG162" s="708">
        <v>57593.961552219997</v>
      </c>
      <c r="AH162" s="708">
        <v>58909.462118850002</v>
      </c>
      <c r="AI162" s="708">
        <v>59432.314684570003</v>
      </c>
      <c r="AJ162" s="708">
        <v>61651.569531289999</v>
      </c>
      <c r="AK162" s="708">
        <v>74346.987403480001</v>
      </c>
      <c r="AL162" s="708">
        <v>74265.039999999994</v>
      </c>
      <c r="AM162" s="708">
        <v>79266.25</v>
      </c>
      <c r="AN162" s="708">
        <v>83840.460000000006</v>
      </c>
      <c r="AO162" s="708">
        <v>81460.149999999994</v>
      </c>
      <c r="AP162" s="708">
        <v>107718.07</v>
      </c>
      <c r="AQ162" s="708">
        <v>109652.11</v>
      </c>
      <c r="AR162" s="689">
        <f>SUMPRODUCT(($AF$2:$AQ$2&gt;=1)*($AF$2:$AQ$2&lt;=$Q$1),($AF162:$AQ162))</f>
        <v>169483.20704389</v>
      </c>
      <c r="AS162" s="689">
        <f>SUMIF($AF$2:$AQ$2,$Q$1,$AF162:$AQ162)</f>
        <v>58909.462118850002</v>
      </c>
      <c r="AT162" s="689">
        <f>SUMIF($AF$2:$AQ$2,$Q$1+1,$AF162:$AQ162)</f>
        <v>59432.314684570003</v>
      </c>
      <c r="AU162" s="689">
        <f>SUM(AF162:AQ162)</f>
        <v>901116.1586632299</v>
      </c>
      <c r="AW162" s="690">
        <v>57305.572807684002</v>
      </c>
      <c r="AX162" s="695">
        <v>47075.987943529566</v>
      </c>
      <c r="AY162" s="694">
        <v>51404.574593560297</v>
      </c>
      <c r="AZ162" s="708">
        <v>52726.439185745287</v>
      </c>
      <c r="BA162" s="708">
        <v>53451.991874407024</v>
      </c>
      <c r="BB162" s="708">
        <v>61651.569531289999</v>
      </c>
      <c r="BC162" s="708">
        <v>74346.987403480001</v>
      </c>
      <c r="BD162" s="708">
        <v>74265.039999999994</v>
      </c>
      <c r="BE162" s="695"/>
      <c r="BF162" s="695"/>
      <c r="BG162" s="695"/>
      <c r="BH162" s="695"/>
      <c r="BI162" s="713"/>
      <c r="BK162" s="690">
        <v>7339.1248813160018</v>
      </c>
      <c r="BL162" s="694">
        <v>5903.7954292904324</v>
      </c>
      <c r="BM162" s="708">
        <v>6189.3869586596993</v>
      </c>
      <c r="BN162" s="708">
        <v>6183.022933104713</v>
      </c>
      <c r="BO162" s="708">
        <v>5980.3228101629775</v>
      </c>
      <c r="BP162" s="708">
        <v>6756.2607287886276</v>
      </c>
      <c r="BQ162" s="708">
        <v>8012.1566355594823</v>
      </c>
      <c r="BR162" s="708">
        <v>7863.1409818701104</v>
      </c>
      <c r="BS162" s="695"/>
      <c r="BT162" s="695"/>
      <c r="BU162" s="695"/>
      <c r="BV162" s="695"/>
      <c r="BW162" s="713"/>
    </row>
    <row r="163" spans="1:78" ht="14.45" customHeight="1" outlineLevel="1">
      <c r="A163" s="788"/>
      <c r="B163" s="618" t="s">
        <v>67</v>
      </c>
      <c r="C163" s="633"/>
      <c r="D163" s="690">
        <v>323919.28000000003</v>
      </c>
      <c r="E163" s="694">
        <v>129567.88</v>
      </c>
      <c r="F163" s="708">
        <v>150333.35999999999</v>
      </c>
      <c r="G163" s="708">
        <v>160061.43</v>
      </c>
      <c r="H163" s="708"/>
      <c r="I163" s="708"/>
      <c r="J163" s="708"/>
      <c r="K163" s="695"/>
      <c r="L163" s="695"/>
      <c r="M163" s="695"/>
      <c r="N163" s="695"/>
      <c r="O163" s="695"/>
      <c r="P163" s="695"/>
      <c r="Q163" s="709">
        <f>SUMPRODUCT(($E$2:$P$2&gt;=1)*($E$2:$P$2&lt;=$Q$1),(E163:P163))</f>
        <v>439962.67</v>
      </c>
      <c r="R163" s="710">
        <f>SUM(AR163)</f>
        <v>387729.79169067997</v>
      </c>
      <c r="S163" s="823">
        <f t="shared" si="54"/>
        <v>106.47099885215098</v>
      </c>
      <c r="T163" s="699">
        <f t="shared" si="55"/>
        <v>130.60825099592901</v>
      </c>
      <c r="U163" s="698">
        <f t="shared" si="56"/>
        <v>113.47146374323229</v>
      </c>
      <c r="V163" s="695">
        <v>125077.42105748573</v>
      </c>
      <c r="W163" s="698">
        <f>IF(ISERROR(((SUMIF($E$2:$P$2,$Q$1,E163:P163)/($V163)*100))),0,((SUMIF($E$2:$P$2,$Q$1,E163:P163)/($V163)*100)))</f>
        <v>127.96988349035081</v>
      </c>
      <c r="X163" s="695">
        <v>370541.7733486396</v>
      </c>
      <c r="Y163" s="700">
        <f>IF(ISERROR(Q163/X163*100),0,Q163/X163*100)</f>
        <v>118.73497177497525</v>
      </c>
      <c r="Z163" s="682"/>
      <c r="AA163" s="915">
        <f>SUMIF($E$2:$P$2,$Q$1,$E163:$P163)</f>
        <v>160061.43</v>
      </c>
      <c r="AB163" s="702">
        <f>SUMIF($D$2:$P$2,($Q$1-1),$D163:$P163)</f>
        <v>150333.35999999999</v>
      </c>
      <c r="AC163" s="702">
        <v>150594.34340137462</v>
      </c>
      <c r="AD163" s="610"/>
      <c r="AF163" s="685">
        <v>128126.00381778</v>
      </c>
      <c r="AG163" s="708">
        <v>137053.00813311999</v>
      </c>
      <c r="AH163" s="708">
        <v>122550.77973978</v>
      </c>
      <c r="AI163" s="708">
        <v>116673.10487634002</v>
      </c>
      <c r="AJ163" s="708">
        <v>126092.33020873001</v>
      </c>
      <c r="AK163" s="708">
        <v>112553.82407628</v>
      </c>
      <c r="AL163" s="708">
        <v>147570.72</v>
      </c>
      <c r="AM163" s="708">
        <v>138244.63</v>
      </c>
      <c r="AN163" s="708">
        <v>135488.49</v>
      </c>
      <c r="AO163" s="708">
        <v>145823.44</v>
      </c>
      <c r="AP163" s="708">
        <v>84561.89</v>
      </c>
      <c r="AQ163" s="708">
        <v>323919.28000000003</v>
      </c>
      <c r="AR163" s="689">
        <f>SUMPRODUCT(($AF$2:$AQ$2&gt;=1)*($AF$2:$AQ$2&lt;=$Q$1),($AF163:$AQ163))</f>
        <v>387729.79169067997</v>
      </c>
      <c r="AS163" s="689">
        <f>SUMIF($AF$2:$AQ$2,$Q$1,$AF163:$AQ163)</f>
        <v>122550.77973978</v>
      </c>
      <c r="AT163" s="689">
        <f>SUMIF($AF$2:$AQ$2,$Q$1+1,$AF163:$AQ163)</f>
        <v>116673.10487634002</v>
      </c>
      <c r="AU163" s="689">
        <f>SUM(AF163:AQ163)</f>
        <v>1718657.5008520298</v>
      </c>
      <c r="AW163" s="690">
        <v>91458.973031595597</v>
      </c>
      <c r="AX163" s="695">
        <v>113848.29886021829</v>
      </c>
      <c r="AY163" s="694">
        <v>122324.48315719712</v>
      </c>
      <c r="AZ163" s="708">
        <v>109688.08749397077</v>
      </c>
      <c r="BA163" s="708">
        <v>104932.97942223813</v>
      </c>
      <c r="BB163" s="708">
        <v>126092.33020873001</v>
      </c>
      <c r="BC163" s="708">
        <v>112553.82407628</v>
      </c>
      <c r="BD163" s="708">
        <v>147570.72</v>
      </c>
      <c r="BE163" s="695"/>
      <c r="BF163" s="695"/>
      <c r="BG163" s="695"/>
      <c r="BH163" s="695"/>
      <c r="BI163" s="713"/>
      <c r="BK163" s="690">
        <v>11713.150950404401</v>
      </c>
      <c r="BL163" s="694">
        <v>14277.704957561718</v>
      </c>
      <c r="BM163" s="708">
        <v>14728.524975922885</v>
      </c>
      <c r="BN163" s="708">
        <v>12862.692245809225</v>
      </c>
      <c r="BO163" s="708">
        <v>11740.125454101884</v>
      </c>
      <c r="BP163" s="708">
        <v>13818.182817848938</v>
      </c>
      <c r="BQ163" s="708">
        <v>12129.595292628501</v>
      </c>
      <c r="BR163" s="708">
        <v>15624.70546243669</v>
      </c>
      <c r="BS163" s="695"/>
      <c r="BT163" s="695"/>
      <c r="BU163" s="695"/>
      <c r="BV163" s="695"/>
      <c r="BW163" s="713"/>
    </row>
    <row r="164" spans="1:78" ht="14.45" customHeight="1" outlineLevel="1">
      <c r="A164" s="788"/>
      <c r="B164" s="618" t="s">
        <v>68</v>
      </c>
      <c r="C164" s="633"/>
      <c r="D164" s="690">
        <v>9715.31</v>
      </c>
      <c r="E164" s="694">
        <v>5329.87</v>
      </c>
      <c r="F164" s="708">
        <v>788.58</v>
      </c>
      <c r="G164" s="708">
        <v>61.6</v>
      </c>
      <c r="H164" s="708"/>
      <c r="I164" s="708"/>
      <c r="J164" s="708"/>
      <c r="K164" s="695"/>
      <c r="L164" s="695"/>
      <c r="M164" s="695"/>
      <c r="N164" s="695"/>
      <c r="O164" s="695"/>
      <c r="P164" s="695"/>
      <c r="Q164" s="709">
        <f>SUMPRODUCT(($E$2:$P$2&gt;=1)*($E$2:$P$2&lt;=$Q$1),(E164:P164))</f>
        <v>6180.05</v>
      </c>
      <c r="R164" s="710">
        <f>SUM(AR164)</f>
        <v>14085.950857959999</v>
      </c>
      <c r="S164" s="823">
        <f t="shared" si="54"/>
        <v>7.8115092951888201</v>
      </c>
      <c r="T164" s="699">
        <f t="shared" si="55"/>
        <v>0.91464816945496885</v>
      </c>
      <c r="U164" s="698">
        <f t="shared" si="56"/>
        <v>43.873857450721133</v>
      </c>
      <c r="V164" s="695">
        <v>2815.6962222623233</v>
      </c>
      <c r="W164" s="698">
        <f>IF(ISERROR(((SUMIF($E$2:$P$2,$Q$1,E164:P164)/($V164)*100))),0,((SUMIF($E$2:$P$2,$Q$1,E164:P164)/($V164)*100)))</f>
        <v>2.1877360033713558</v>
      </c>
      <c r="X164" s="695">
        <v>8447.088666786969</v>
      </c>
      <c r="Y164" s="700">
        <f>IF(ISERROR(Q164/X164*100),0,Q164/X164*100)</f>
        <v>73.161893331359025</v>
      </c>
      <c r="Z164" s="682"/>
      <c r="AA164" s="915">
        <f>SUMIF($E$2:$P$2,$Q$1,$E164:$P164)</f>
        <v>61.6</v>
      </c>
      <c r="AB164" s="702">
        <f>SUMIF($D$2:$P$2,($Q$1-1),$D164:$P164)</f>
        <v>788.58</v>
      </c>
      <c r="AC164" s="702">
        <v>3097.2658444885556</v>
      </c>
      <c r="AD164" s="610"/>
      <c r="AF164" s="685">
        <v>4185.8130188999994</v>
      </c>
      <c r="AG164" s="708">
        <v>3165.3077637199999</v>
      </c>
      <c r="AH164" s="708">
        <v>6734.8300753399999</v>
      </c>
      <c r="AI164" s="708">
        <v>3841.05824656</v>
      </c>
      <c r="AJ164" s="708">
        <v>3376.8392985200003</v>
      </c>
      <c r="AK164" s="708">
        <v>1254.46845463</v>
      </c>
      <c r="AL164" s="708">
        <v>17278.080000000002</v>
      </c>
      <c r="AM164" s="708">
        <v>-2684.46</v>
      </c>
      <c r="AN164" s="708">
        <v>3842.14</v>
      </c>
      <c r="AO164" s="708">
        <v>3665.39</v>
      </c>
      <c r="AP164" s="708">
        <v>4201.1099999999997</v>
      </c>
      <c r="AQ164" s="708">
        <v>9715.31</v>
      </c>
      <c r="AR164" s="689">
        <f>SUMPRODUCT(($AF$2:$AQ$2&gt;=1)*($AF$2:$AQ$2&lt;=$Q$1),($AF164:$AQ164))</f>
        <v>14085.950857959999</v>
      </c>
      <c r="AS164" s="689">
        <f>SUMIF($AF$2:$AQ$2,$Q$1,$AF164:$AQ164)</f>
        <v>6734.8300753399999</v>
      </c>
      <c r="AT164" s="689">
        <f>SUMIF($AF$2:$AQ$2,$Q$1+1,$AF164:$AQ164)</f>
        <v>3841.05824656</v>
      </c>
      <c r="AU164" s="689">
        <f>SUM(AF164:AQ164)</f>
        <v>58575.886857669997</v>
      </c>
      <c r="AW164" s="690">
        <v>2518.7495088490109</v>
      </c>
      <c r="AX164" s="695">
        <v>3719.367476928905</v>
      </c>
      <c r="AY164" s="694">
        <v>2825.1451135930492</v>
      </c>
      <c r="AZ164" s="708">
        <v>6027.9553678035682</v>
      </c>
      <c r="BA164" s="708">
        <v>3454.5552410993846</v>
      </c>
      <c r="BB164" s="708">
        <v>3376.8392985200003</v>
      </c>
      <c r="BC164" s="708">
        <v>1254.46845463</v>
      </c>
      <c r="BD164" s="708">
        <v>17278.080000000002</v>
      </c>
      <c r="BE164" s="695"/>
      <c r="BF164" s="695"/>
      <c r="BG164" s="695"/>
      <c r="BH164" s="695"/>
      <c r="BI164" s="713"/>
      <c r="BK164" s="690">
        <v>322.57625715098965</v>
      </c>
      <c r="BL164" s="694">
        <v>466.44554197109443</v>
      </c>
      <c r="BM164" s="708">
        <v>340.16265012695078</v>
      </c>
      <c r="BN164" s="708">
        <v>706.87470753643106</v>
      </c>
      <c r="BO164" s="708">
        <v>386.5030054606155</v>
      </c>
      <c r="BP164" s="708">
        <v>370.06043663562571</v>
      </c>
      <c r="BQ164" s="708">
        <v>135.19038368450879</v>
      </c>
      <c r="BR164" s="708">
        <v>1829.3934661050523</v>
      </c>
      <c r="BS164" s="695"/>
      <c r="BT164" s="695"/>
      <c r="BU164" s="695"/>
      <c r="BV164" s="695"/>
      <c r="BW164" s="713"/>
    </row>
    <row r="165" spans="1:78" ht="14.45" customHeight="1" outlineLevel="1">
      <c r="A165" s="788"/>
      <c r="B165" s="618" t="s">
        <v>69</v>
      </c>
      <c r="C165" s="633"/>
      <c r="D165" s="690">
        <v>378361.79</v>
      </c>
      <c r="E165" s="694">
        <v>400089.56</v>
      </c>
      <c r="F165" s="708">
        <v>401462.1</v>
      </c>
      <c r="G165" s="708">
        <v>402374.46</v>
      </c>
      <c r="H165" s="708"/>
      <c r="I165" s="708"/>
      <c r="J165" s="708"/>
      <c r="K165" s="695"/>
      <c r="L165" s="695"/>
      <c r="M165" s="695"/>
      <c r="N165" s="695"/>
      <c r="O165" s="695"/>
      <c r="P165" s="695"/>
      <c r="Q165" s="709">
        <f>SUMPRODUCT(($E$2:$P$2&gt;=1)*($E$2:$P$2&lt;=$Q$1),(E165:P165))</f>
        <v>1203926.1199999999</v>
      </c>
      <c r="R165" s="710">
        <f>SUM(AR165)</f>
        <v>1008456.86463735</v>
      </c>
      <c r="S165" s="823">
        <f t="shared" si="54"/>
        <v>100.22725931040566</v>
      </c>
      <c r="T165" s="699">
        <f t="shared" si="55"/>
        <v>116.67922457301142</v>
      </c>
      <c r="U165" s="698">
        <f t="shared" si="56"/>
        <v>119.38300607760178</v>
      </c>
      <c r="V165" s="695">
        <v>506823.14388834912</v>
      </c>
      <c r="W165" s="698">
        <f>IF(ISERROR(((SUMIF($E$2:$P$2,$Q$1,E165:P165)/($V165)*100))),0,((SUMIF($E$2:$P$2,$Q$1,E165:P165)/($V165)*100)))</f>
        <v>79.391492841661019</v>
      </c>
      <c r="X165" s="695">
        <v>1448739.4486605949</v>
      </c>
      <c r="Y165" s="700">
        <f>IF(ISERROR(Q165/X165*100),0,Q165/X165*100)</f>
        <v>83.101631636597418</v>
      </c>
      <c r="Z165" s="682"/>
      <c r="AA165" s="915">
        <f>SUMIF($E$2:$P$2,$Q$1,$E165:$P165)</f>
        <v>402374.46</v>
      </c>
      <c r="AB165" s="702">
        <f>SUMIF($D$2:$P$2,($Q$1-1),$D165:$P165)</f>
        <v>401462.1</v>
      </c>
      <c r="AC165" s="702">
        <v>504228.4853936485</v>
      </c>
      <c r="AD165" s="610"/>
      <c r="AF165" s="685">
        <v>331224.03698291001</v>
      </c>
      <c r="AG165" s="708">
        <v>332377.55331361998</v>
      </c>
      <c r="AH165" s="708">
        <v>344855.27434081997</v>
      </c>
      <c r="AI165" s="708">
        <v>346564.94545851002</v>
      </c>
      <c r="AJ165" s="708">
        <v>350068.22260958998</v>
      </c>
      <c r="AK165" s="708">
        <v>384359.60092154</v>
      </c>
      <c r="AL165" s="708">
        <v>334843.28999999998</v>
      </c>
      <c r="AM165" s="708">
        <v>350044.97</v>
      </c>
      <c r="AN165" s="708">
        <v>329842.57</v>
      </c>
      <c r="AO165" s="708">
        <v>343632.52</v>
      </c>
      <c r="AP165" s="708">
        <v>345341.71</v>
      </c>
      <c r="AQ165" s="708">
        <v>378361.79</v>
      </c>
      <c r="AR165" s="689">
        <f>SUMPRODUCT(($AF$2:$AQ$2&gt;=1)*($AF$2:$AQ$2&lt;=$Q$1),($AF165:$AQ165))</f>
        <v>1008456.86463735</v>
      </c>
      <c r="AS165" s="689">
        <f>SUMIF($AF$2:$AQ$2,$Q$1,$AF165:$AQ165)</f>
        <v>344855.27434081997</v>
      </c>
      <c r="AT165" s="689">
        <f>SUMIF($AF$2:$AQ$2,$Q$1+1,$AF165:$AQ165)</f>
        <v>346564.94545851002</v>
      </c>
      <c r="AU165" s="689">
        <f>SUM(AF165:AQ165)</f>
        <v>4171516.4836269896</v>
      </c>
      <c r="AW165" s="690">
        <v>397473.17434657511</v>
      </c>
      <c r="AX165" s="695">
        <v>294314.12850234722</v>
      </c>
      <c r="AY165" s="694">
        <v>296658.30014216941</v>
      </c>
      <c r="AZ165" s="708">
        <v>308659.93333516637</v>
      </c>
      <c r="BA165" s="708">
        <v>311692.16186378821</v>
      </c>
      <c r="BB165" s="708">
        <v>350068.22260958998</v>
      </c>
      <c r="BC165" s="708">
        <v>384359.60092154</v>
      </c>
      <c r="BD165" s="708">
        <v>334843.28999999998</v>
      </c>
      <c r="BE165" s="695"/>
      <c r="BF165" s="695"/>
      <c r="BG165" s="695"/>
      <c r="BH165" s="695"/>
      <c r="BI165" s="713"/>
      <c r="BK165" s="690">
        <v>50904.390630424918</v>
      </c>
      <c r="BL165" s="694">
        <v>36909.908480562808</v>
      </c>
      <c r="BM165" s="708">
        <v>35719.253171450611</v>
      </c>
      <c r="BN165" s="708">
        <v>36195.341005653572</v>
      </c>
      <c r="BO165" s="708">
        <v>34872.78359472179</v>
      </c>
      <c r="BP165" s="708">
        <v>38363.211233634909</v>
      </c>
      <c r="BQ165" s="708">
        <v>41421.306155309867</v>
      </c>
      <c r="BR165" s="708">
        <v>35453.020642057396</v>
      </c>
      <c r="BS165" s="695"/>
      <c r="BT165" s="695"/>
      <c r="BU165" s="695"/>
      <c r="BV165" s="695"/>
      <c r="BW165" s="713"/>
    </row>
    <row r="166" spans="1:78" ht="14.45" customHeight="1" outlineLevel="1">
      <c r="A166" s="617"/>
      <c r="B166" s="618"/>
      <c r="C166" s="633"/>
      <c r="D166" s="690"/>
      <c r="E166" s="694"/>
      <c r="F166" s="708"/>
      <c r="G166" s="708"/>
      <c r="H166" s="708"/>
      <c r="I166" s="708"/>
      <c r="J166" s="708"/>
      <c r="K166" s="695"/>
      <c r="L166" s="695"/>
      <c r="M166" s="695"/>
      <c r="N166" s="695"/>
      <c r="O166" s="695"/>
      <c r="P166" s="695"/>
      <c r="Q166" s="709"/>
      <c r="R166" s="710"/>
      <c r="S166" s="823">
        <f t="shared" si="54"/>
        <v>0</v>
      </c>
      <c r="T166" s="699">
        <f t="shared" si="55"/>
        <v>0</v>
      </c>
      <c r="U166" s="699">
        <f t="shared" si="56"/>
        <v>0</v>
      </c>
      <c r="V166" s="699"/>
      <c r="W166" s="698"/>
      <c r="X166" s="699"/>
      <c r="Y166" s="700"/>
      <c r="Z166" s="682"/>
      <c r="AA166" s="915"/>
      <c r="AB166" s="702"/>
      <c r="AC166" s="702"/>
      <c r="AD166" s="610"/>
      <c r="AF166" s="685"/>
      <c r="AG166" s="708"/>
      <c r="AH166" s="708"/>
      <c r="AI166" s="708"/>
      <c r="AJ166" s="708"/>
      <c r="AK166" s="708"/>
      <c r="AL166" s="708"/>
      <c r="AM166" s="708"/>
      <c r="AN166" s="708"/>
      <c r="AO166" s="708"/>
      <c r="AP166" s="708"/>
      <c r="AQ166" s="708"/>
      <c r="AR166" s="689"/>
      <c r="AS166" s="689"/>
      <c r="AT166" s="689"/>
      <c r="AU166" s="689"/>
      <c r="AW166" s="690"/>
      <c r="AX166" s="695"/>
      <c r="AY166" s="694"/>
      <c r="AZ166" s="708"/>
      <c r="BA166" s="708"/>
      <c r="BB166" s="708"/>
      <c r="BC166" s="708"/>
      <c r="BD166" s="708"/>
      <c r="BE166" s="695"/>
      <c r="BF166" s="695"/>
      <c r="BG166" s="695"/>
      <c r="BH166" s="695"/>
      <c r="BI166" s="713"/>
      <c r="BK166" s="690"/>
      <c r="BL166" s="694"/>
      <c r="BM166" s="708"/>
      <c r="BN166" s="708"/>
      <c r="BO166" s="708"/>
      <c r="BP166" s="708"/>
      <c r="BQ166" s="708"/>
      <c r="BR166" s="708"/>
      <c r="BS166" s="695"/>
      <c r="BT166" s="695"/>
      <c r="BU166" s="695"/>
      <c r="BV166" s="695"/>
      <c r="BW166" s="713"/>
    </row>
    <row r="167" spans="1:78" s="754" customFormat="1" ht="14.45" customHeight="1">
      <c r="A167" s="791" t="s">
        <v>70</v>
      </c>
      <c r="B167" s="742"/>
      <c r="C167" s="743"/>
      <c r="D167" s="744">
        <v>1084283.51</v>
      </c>
      <c r="E167" s="756">
        <f>SUM(E161:E166)</f>
        <v>1020746.8500000001</v>
      </c>
      <c r="F167" s="757">
        <f>SUM(F161:F166)</f>
        <v>1018949.3699999999</v>
      </c>
      <c r="G167" s="757">
        <f>SUM(G161:G166)</f>
        <v>1071018.1200000001</v>
      </c>
      <c r="H167" s="757">
        <f t="shared" ref="H167:R167" si="57">SUM(H161:H166)</f>
        <v>0</v>
      </c>
      <c r="I167" s="757">
        <f t="shared" si="57"/>
        <v>0</v>
      </c>
      <c r="J167" s="757">
        <f>SUM(J161:J166)</f>
        <v>0</v>
      </c>
      <c r="K167" s="745">
        <f t="shared" si="57"/>
        <v>0</v>
      </c>
      <c r="L167" s="745">
        <f>SUM(L161:L166)</f>
        <v>0</v>
      </c>
      <c r="M167" s="745">
        <f>SUM(M161:M166)</f>
        <v>0</v>
      </c>
      <c r="N167" s="745">
        <f>SUM(N161:N166)</f>
        <v>0</v>
      </c>
      <c r="O167" s="745">
        <f>SUM(O161:O166)</f>
        <v>0</v>
      </c>
      <c r="P167" s="745">
        <f>SUM(P161:P166)</f>
        <v>0</v>
      </c>
      <c r="Q167" s="746">
        <f t="shared" si="57"/>
        <v>3110714.34</v>
      </c>
      <c r="R167" s="746">
        <f t="shared" si="57"/>
        <v>2245882.8155712797</v>
      </c>
      <c r="S167" s="887">
        <f t="shared" si="54"/>
        <v>105.11004290625354</v>
      </c>
      <c r="T167" s="747">
        <f t="shared" si="55"/>
        <v>139.94469595380309</v>
      </c>
      <c r="U167" s="747">
        <f t="shared" si="56"/>
        <v>138.50741981872883</v>
      </c>
      <c r="V167" s="745">
        <f>SUM(V161:V166)</f>
        <v>1103171.4674811633</v>
      </c>
      <c r="W167" s="748">
        <f>IF(ISERROR(((SUMIF($E$2:$P$2,$Q$1,E167:P167)/($V167)*100))),0,((SUMIF($E$2:$P$2,$Q$1,E167:P167)/($V167)*100)))</f>
        <v>97.085371727880357</v>
      </c>
      <c r="X167" s="745">
        <f>SUM(X161:X166)</f>
        <v>3223095.9833369399</v>
      </c>
      <c r="Y167" s="749">
        <f>IF(ISERROR(Q167/X167*100),0,Q167/X167*100)</f>
        <v>96.513239322752369</v>
      </c>
      <c r="Z167" s="750"/>
      <c r="AA167" s="917">
        <f>SUMIF($E$2:$P$2,$Q$1,$E167:$P167)</f>
        <v>1071018.1200000001</v>
      </c>
      <c r="AB167" s="752">
        <f>SUMIF($D$2:$P$2,($Q$1-1),$D167:$P167)</f>
        <v>1018949.3699999999</v>
      </c>
      <c r="AC167" s="752">
        <f>SUM(AC161:AC166)</f>
        <v>1130679.9900009558</v>
      </c>
      <c r="AD167" s="753"/>
      <c r="AF167" s="755">
        <v>745761.53619576001</v>
      </c>
      <c r="AG167" s="757">
        <v>734806.01487020997</v>
      </c>
      <c r="AH167" s="757">
        <v>765315.26450530998</v>
      </c>
      <c r="AI167" s="757">
        <v>746133.34207218001</v>
      </c>
      <c r="AJ167" s="757">
        <v>758477.33123259991</v>
      </c>
      <c r="AK167" s="757">
        <v>788161.49665434007</v>
      </c>
      <c r="AL167" s="757">
        <v>804128.04</v>
      </c>
      <c r="AM167" s="757">
        <v>802659.81</v>
      </c>
      <c r="AN167" s="757">
        <v>805991.2</v>
      </c>
      <c r="AO167" s="757">
        <v>857472.35000000009</v>
      </c>
      <c r="AP167" s="757">
        <v>819910.52</v>
      </c>
      <c r="AQ167" s="757">
        <v>1084283.51</v>
      </c>
      <c r="AR167" s="758">
        <f>SUMPRODUCT(($AF$2:$AQ$2&gt;=1)*($AF$2:$AQ$2&lt;=$Q$1),($AF167:$AQ167))</f>
        <v>2245882.8155712802</v>
      </c>
      <c r="AS167" s="758">
        <f>SUM(AS161:AS166)</f>
        <v>765315.26450530998</v>
      </c>
      <c r="AT167" s="758">
        <f>SUM(AT161:AT166)</f>
        <v>746133.34207218001</v>
      </c>
      <c r="AU167" s="758">
        <f>SUM(AU161:AU166)</f>
        <v>9713100.4155303985</v>
      </c>
      <c r="AW167" s="744">
        <v>811173.5476199378</v>
      </c>
      <c r="AX167" s="745">
        <v>662657.69415566779</v>
      </c>
      <c r="AY167" s="756">
        <v>655839.42457135115</v>
      </c>
      <c r="AZ167" s="757">
        <v>684989.2581000115</v>
      </c>
      <c r="BA167" s="757">
        <v>671054.35063966457</v>
      </c>
      <c r="BB167" s="757">
        <v>758477.33123259991</v>
      </c>
      <c r="BC167" s="757">
        <v>788161.49665434007</v>
      </c>
      <c r="BD167" s="757">
        <v>804128.04</v>
      </c>
      <c r="BE167" s="745">
        <v>0</v>
      </c>
      <c r="BF167" s="745">
        <v>0</v>
      </c>
      <c r="BG167" s="745">
        <v>0</v>
      </c>
      <c r="BH167" s="745">
        <v>0</v>
      </c>
      <c r="BI167" s="760">
        <v>0</v>
      </c>
      <c r="BK167" s="744">
        <v>103886.99867606224</v>
      </c>
      <c r="BL167" s="756">
        <v>83103.842040092248</v>
      </c>
      <c r="BM167" s="757">
        <v>78966.590298858806</v>
      </c>
      <c r="BN167" s="757">
        <v>80326.006405298438</v>
      </c>
      <c r="BO167" s="757">
        <v>75078.991432515468</v>
      </c>
      <c r="BP167" s="757">
        <v>83119.872626801487</v>
      </c>
      <c r="BQ167" s="757">
        <v>84937.851362299843</v>
      </c>
      <c r="BR167" s="757">
        <v>85140.628026254184</v>
      </c>
      <c r="BS167" s="745">
        <v>0</v>
      </c>
      <c r="BT167" s="745">
        <v>0</v>
      </c>
      <c r="BU167" s="745">
        <v>0</v>
      </c>
      <c r="BV167" s="745">
        <v>0</v>
      </c>
      <c r="BW167" s="760">
        <v>0</v>
      </c>
      <c r="BZ167" s="607"/>
    </row>
    <row r="168" spans="1:78" ht="14.45" customHeight="1" outlineLevel="1">
      <c r="A168" s="762"/>
      <c r="B168" s="618"/>
      <c r="C168" s="633"/>
      <c r="D168" s="873"/>
      <c r="E168" s="874"/>
      <c r="F168" s="875"/>
      <c r="G168" s="875"/>
      <c r="H168" s="875"/>
      <c r="I168" s="875"/>
      <c r="J168" s="875"/>
      <c r="K168" s="853"/>
      <c r="L168" s="853"/>
      <c r="M168" s="853"/>
      <c r="N168" s="853"/>
      <c r="O168" s="853"/>
      <c r="P168" s="853"/>
      <c r="Q168" s="709"/>
      <c r="R168" s="710"/>
      <c r="S168" s="823"/>
      <c r="T168" s="699"/>
      <c r="U168" s="699"/>
      <c r="V168" s="699"/>
      <c r="W168" s="698"/>
      <c r="X168" s="699"/>
      <c r="Y168" s="700"/>
      <c r="Z168" s="682"/>
      <c r="AA168" s="919"/>
      <c r="AB168" s="877"/>
      <c r="AC168" s="877"/>
      <c r="AD168" s="610"/>
      <c r="AF168" s="878"/>
      <c r="AG168" s="875"/>
      <c r="AH168" s="875"/>
      <c r="AI168" s="875"/>
      <c r="AJ168" s="875"/>
      <c r="AK168" s="875"/>
      <c r="AL168" s="875"/>
      <c r="AM168" s="875"/>
      <c r="AN168" s="875"/>
      <c r="AO168" s="875"/>
      <c r="AP168" s="875"/>
      <c r="AQ168" s="708"/>
      <c r="AR168" s="689"/>
      <c r="AS168" s="689"/>
      <c r="AT168" s="689"/>
      <c r="AU168" s="689"/>
      <c r="AW168" s="690"/>
      <c r="AX168" s="695"/>
      <c r="AY168" s="694"/>
      <c r="AZ168" s="708"/>
      <c r="BA168" s="708"/>
      <c r="BB168" s="708"/>
      <c r="BC168" s="708"/>
      <c r="BD168" s="708"/>
      <c r="BE168" s="695"/>
      <c r="BF168" s="695"/>
      <c r="BG168" s="695"/>
      <c r="BH168" s="695"/>
      <c r="BI168" s="713"/>
      <c r="BK168" s="690"/>
      <c r="BL168" s="694"/>
      <c r="BM168" s="708"/>
      <c r="BN168" s="708"/>
      <c r="BO168" s="708"/>
      <c r="BP168" s="708"/>
      <c r="BQ168" s="708"/>
      <c r="BR168" s="708"/>
      <c r="BS168" s="695"/>
      <c r="BT168" s="695"/>
      <c r="BU168" s="695"/>
      <c r="BV168" s="695"/>
      <c r="BW168" s="713"/>
    </row>
    <row r="169" spans="1:78" ht="14.45" customHeight="1" outlineLevel="1">
      <c r="A169" s="762"/>
      <c r="B169" s="618" t="s">
        <v>71</v>
      </c>
      <c r="C169" s="633"/>
      <c r="D169" s="690">
        <v>67584.83</v>
      </c>
      <c r="E169" s="694">
        <v>131886.67000000001</v>
      </c>
      <c r="F169" s="708">
        <v>86821.66</v>
      </c>
      <c r="G169" s="708">
        <v>85421.1</v>
      </c>
      <c r="H169" s="708"/>
      <c r="I169" s="708"/>
      <c r="J169" s="708"/>
      <c r="K169" s="695"/>
      <c r="L169" s="695"/>
      <c r="M169" s="695"/>
      <c r="N169" s="695"/>
      <c r="O169" s="695"/>
      <c r="P169" s="695"/>
      <c r="Q169" s="709">
        <f>SUMPRODUCT(($E$2:$P$2&gt;=1)*($E$2:$P$2&lt;=$Q$1),(E169:P169))</f>
        <v>304129.43000000005</v>
      </c>
      <c r="R169" s="710">
        <f>SUM(AR169)</f>
        <v>216043.33998951002</v>
      </c>
      <c r="S169" s="823">
        <f>IF(ISERROR(((SUMIF($D$2:$P$2,$Q$1,D169:P169)/SUMIF($D$2:$P$2,$Q$1-1,D169:P169))*100)),0,(SUMIF($D$2:$P$2,$Q$1,D169:P169)/SUMIF($D$2:$P$2,$Q$1-1,D169:P169))*100)</f>
        <v>98.386854155979051</v>
      </c>
      <c r="T169" s="699">
        <f>IF(ISERROR(((SUMIF($E$2:$P$2,$Q$1,E169:P169)/SUMIF($AF$2:$AQ$2,$Q$1,AF169:AQ169)))*100),0,(SUMIF($E$2:$P$2,$Q$1,E169:P169)/SUMIF($AF$2:$AQ$2,$Q$1,AF169:AQ169)))*100</f>
        <v>111.90713567210354</v>
      </c>
      <c r="U169" s="698">
        <f>IF(ISERROR(Q169/R169*100),0,Q169/R169*100)</f>
        <v>140.77241631922882</v>
      </c>
      <c r="V169" s="695">
        <v>86850.195353439733</v>
      </c>
      <c r="W169" s="698">
        <f>IF(ISERROR(((SUMIF($E$2:$P$2,$Q$1,E169:P169)/($V169)*100))),0,((SUMIF($E$2:$P$2,$Q$1,E169:P169)/($V169)*100)))</f>
        <v>98.354528337415971</v>
      </c>
      <c r="X169" s="695">
        <v>239305.04410059756</v>
      </c>
      <c r="Y169" s="700">
        <f>IF(ISERROR(Q169/X169*100),0,Q169/X169*100)</f>
        <v>127.08859988431837</v>
      </c>
      <c r="Z169" s="682"/>
      <c r="AA169" s="915">
        <f>SUMIF($E$2:$P$2,$Q$1,$E169:$P169)</f>
        <v>85421.1</v>
      </c>
      <c r="AB169" s="702">
        <f>SUMIF($D$2:$P$2,($Q$1-1),$D169:$P169)</f>
        <v>86821.66</v>
      </c>
      <c r="AC169" s="702">
        <v>74579.406383552938</v>
      </c>
      <c r="AD169" s="610"/>
      <c r="AF169" s="685">
        <v>56180.20604058</v>
      </c>
      <c r="AG169" s="708">
        <v>83531.004199589996</v>
      </c>
      <c r="AH169" s="708">
        <v>76332.129749339991</v>
      </c>
      <c r="AI169" s="708">
        <v>92294.175754240001</v>
      </c>
      <c r="AJ169" s="708">
        <v>60086.352589190006</v>
      </c>
      <c r="AK169" s="708">
        <v>75456.676447689999</v>
      </c>
      <c r="AL169" s="708">
        <v>71726.009999999995</v>
      </c>
      <c r="AM169" s="708">
        <v>126333.75999999999</v>
      </c>
      <c r="AN169" s="708">
        <v>72913.69</v>
      </c>
      <c r="AO169" s="708">
        <v>112050.37</v>
      </c>
      <c r="AP169" s="708">
        <v>91942.34</v>
      </c>
      <c r="AQ169" s="708">
        <v>67584.83</v>
      </c>
      <c r="AR169" s="689">
        <f>SUMPRODUCT(($AF$2:$AQ$2&gt;=1)*($AF$2:$AQ$2&lt;=$Q$1),($AF169:$AQ169))</f>
        <v>216043.33998951002</v>
      </c>
      <c r="AS169" s="689">
        <f>SUMIF($AF$2:$AQ$2,$Q$1,$AF169:$AQ169)</f>
        <v>76332.129749339991</v>
      </c>
      <c r="AT169" s="689">
        <f>SUMIF($AF$2:$AQ$2,$Q$1+1,$AF169:$AQ169)</f>
        <v>92294.175754240001</v>
      </c>
      <c r="AU169" s="689">
        <f>SUM(AF169:AQ169)</f>
        <v>986431.54478063004</v>
      </c>
      <c r="AW169" s="690">
        <v>70663.664224834138</v>
      </c>
      <c r="AX169" s="695">
        <v>49919.771917908038</v>
      </c>
      <c r="AY169" s="694">
        <v>74554.26958882832</v>
      </c>
      <c r="AZ169" s="708">
        <v>68320.457399986219</v>
      </c>
      <c r="BA169" s="708">
        <v>83007.157951926958</v>
      </c>
      <c r="BB169" s="708">
        <v>60086.352589190006</v>
      </c>
      <c r="BC169" s="708">
        <v>75456.676447689999</v>
      </c>
      <c r="BD169" s="708">
        <v>71726.009999999995</v>
      </c>
      <c r="BE169" s="695"/>
      <c r="BF169" s="695"/>
      <c r="BG169" s="695"/>
      <c r="BH169" s="695"/>
      <c r="BI169" s="713"/>
      <c r="BK169" s="690">
        <v>9049.8956891658581</v>
      </c>
      <c r="BL169" s="694">
        <v>6260.4341226719616</v>
      </c>
      <c r="BM169" s="708">
        <v>8976.7346107616831</v>
      </c>
      <c r="BN169" s="708">
        <v>8011.6723493537665</v>
      </c>
      <c r="BO169" s="708">
        <v>9287.0178023130393</v>
      </c>
      <c r="BP169" s="708">
        <v>6584.7320258157433</v>
      </c>
      <c r="BQ169" s="708">
        <v>8131.7445670882134</v>
      </c>
      <c r="BR169" s="708">
        <v>7594.3099027082644</v>
      </c>
      <c r="BS169" s="695"/>
      <c r="BT169" s="695"/>
      <c r="BU169" s="695"/>
      <c r="BV169" s="695"/>
      <c r="BW169" s="713"/>
    </row>
    <row r="170" spans="1:78" ht="14.45" customHeight="1" outlineLevel="1">
      <c r="A170" s="762"/>
      <c r="B170" s="618" t="s">
        <v>72</v>
      </c>
      <c r="C170" s="633"/>
      <c r="D170" s="690">
        <v>17460.169999999998</v>
      </c>
      <c r="E170" s="694">
        <v>19589.25</v>
      </c>
      <c r="F170" s="708">
        <v>9510</v>
      </c>
      <c r="G170" s="708">
        <v>20594.77</v>
      </c>
      <c r="H170" s="708"/>
      <c r="I170" s="708"/>
      <c r="J170" s="708"/>
      <c r="K170" s="695"/>
      <c r="L170" s="695"/>
      <c r="M170" s="695"/>
      <c r="N170" s="695"/>
      <c r="O170" s="695"/>
      <c r="P170" s="695"/>
      <c r="Q170" s="709">
        <f>SUMPRODUCT(($E$2:$P$2&gt;=1)*($E$2:$P$2&lt;=$Q$1),(E170:P170))</f>
        <v>49694.020000000004</v>
      </c>
      <c r="R170" s="710">
        <f>SUM(AR170)</f>
        <v>52704.376516510005</v>
      </c>
      <c r="S170" s="823">
        <f>IF(ISERROR(((SUMIF($D$2:$P$2,$Q$1,D170:P170)/SUMIF($D$2:$P$2,$Q$1-1,D170:P170))*100)),0,(SUMIF($D$2:$P$2,$Q$1,D170:P170)/SUMIF($D$2:$P$2,$Q$1-1,D170:P170))*100)</f>
        <v>216.5590956887487</v>
      </c>
      <c r="T170" s="699">
        <f>IF(ISERROR(((SUMIF($E$2:$P$2,$Q$1,E170:P170)/SUMIF($AF$2:$AQ$2,$Q$1,AF170:AQ170)))*100),0,(SUMIF($E$2:$P$2,$Q$1,E170:P170)/SUMIF($AF$2:$AQ$2,$Q$1,AF170:AQ170)))*100</f>
        <v>98.025584645073877</v>
      </c>
      <c r="U170" s="698">
        <f>IF(ISERROR(Q170/R170*100),0,Q170/R170*100)</f>
        <v>94.288222884930647</v>
      </c>
      <c r="V170" s="695">
        <v>22989.054764290417</v>
      </c>
      <c r="W170" s="698">
        <f>IF(ISERROR(((SUMIF($E$2:$P$2,$Q$1,E170:P170)/($V170)*100))),0,((SUMIF($E$2:$P$2,$Q$1,E170:P170)/($V170)*100)))</f>
        <v>89.585110006308184</v>
      </c>
      <c r="X170" s="695">
        <v>66412.824874616766</v>
      </c>
      <c r="Y170" s="700">
        <f>IF(ISERROR(Q170/X170*100),0,Q170/X170*100)</f>
        <v>74.825939257694856</v>
      </c>
      <c r="Z170" s="682"/>
      <c r="AA170" s="915">
        <f>SUMIF($E$2:$P$2,$Q$1,$E170:$P170)</f>
        <v>20594.77</v>
      </c>
      <c r="AB170" s="702">
        <f>SUMIF($D$2:$P$2,($Q$1-1),$D170:$P170)</f>
        <v>9510</v>
      </c>
      <c r="AC170" s="702">
        <v>21296.062359168256</v>
      </c>
      <c r="AD170" s="610"/>
      <c r="AF170" s="685">
        <v>19435.284138219999</v>
      </c>
      <c r="AG170" s="708">
        <v>12259.50587639</v>
      </c>
      <c r="AH170" s="708">
        <v>21009.586501900001</v>
      </c>
      <c r="AI170" s="708">
        <v>12857.9184222</v>
      </c>
      <c r="AJ170" s="708">
        <v>9879.7914830699992</v>
      </c>
      <c r="AK170" s="708">
        <v>7842.6618391299999</v>
      </c>
      <c r="AL170" s="708">
        <v>10082.23</v>
      </c>
      <c r="AM170" s="708">
        <v>12529.27</v>
      </c>
      <c r="AN170" s="708">
        <v>30620.68</v>
      </c>
      <c r="AO170" s="708">
        <v>23503.97</v>
      </c>
      <c r="AP170" s="708">
        <v>18366.29</v>
      </c>
      <c r="AQ170" s="708">
        <v>17460.169999999998</v>
      </c>
      <c r="AR170" s="689">
        <f>SUMPRODUCT(($AF$2:$AQ$2&gt;=1)*($AF$2:$AQ$2&lt;=$Q$1),($AF170:$AQ170))</f>
        <v>52704.376516510005</v>
      </c>
      <c r="AS170" s="689">
        <f>SUMIF($AF$2:$AQ$2,$Q$1,$AF170:$AQ170)</f>
        <v>21009.586501900001</v>
      </c>
      <c r="AT170" s="689">
        <f>SUMIF($AF$2:$AQ$2,$Q$1+1,$AF170:$AQ170)</f>
        <v>12857.9184222</v>
      </c>
      <c r="AU170" s="689">
        <f>SUM(AF170:AQ170)</f>
        <v>195847.35826091003</v>
      </c>
      <c r="AW170" s="690">
        <v>6499.6136095369302</v>
      </c>
      <c r="AX170" s="695">
        <v>17269.515719448969</v>
      </c>
      <c r="AY170" s="694">
        <v>10942.027034061339</v>
      </c>
      <c r="AZ170" s="708">
        <v>18804.461035057069</v>
      </c>
      <c r="BA170" s="708">
        <v>11564.102032251099</v>
      </c>
      <c r="BB170" s="708">
        <v>9879.7914830699992</v>
      </c>
      <c r="BC170" s="708">
        <v>7842.6618391299999</v>
      </c>
      <c r="BD170" s="708">
        <v>10082.23</v>
      </c>
      <c r="BE170" s="695"/>
      <c r="BF170" s="695"/>
      <c r="BG170" s="695"/>
      <c r="BH170" s="695"/>
      <c r="BI170" s="713"/>
      <c r="BK170" s="690">
        <v>832.40553446307035</v>
      </c>
      <c r="BL170" s="694">
        <v>2165.7684187710297</v>
      </c>
      <c r="BM170" s="708">
        <v>1317.4788423286609</v>
      </c>
      <c r="BN170" s="708">
        <v>2205.1254668429287</v>
      </c>
      <c r="BO170" s="708">
        <v>1293.8163899489011</v>
      </c>
      <c r="BP170" s="708">
        <v>1082.704750473682</v>
      </c>
      <c r="BQ170" s="708">
        <v>845.18064940306283</v>
      </c>
      <c r="BR170" s="708">
        <v>1067.5008846913743</v>
      </c>
      <c r="BS170" s="695"/>
      <c r="BT170" s="695"/>
      <c r="BU170" s="695"/>
      <c r="BV170" s="695"/>
      <c r="BW170" s="713"/>
    </row>
    <row r="171" spans="1:78" ht="14.45" customHeight="1" outlineLevel="1">
      <c r="A171" s="762"/>
      <c r="B171" s="618" t="s">
        <v>242</v>
      </c>
      <c r="C171" s="633"/>
      <c r="D171" s="690">
        <v>152748.47</v>
      </c>
      <c r="E171" s="694">
        <v>100735.05</v>
      </c>
      <c r="F171" s="708">
        <v>141184.07999999999</v>
      </c>
      <c r="G171" s="708">
        <v>158218.79999999999</v>
      </c>
      <c r="H171" s="708"/>
      <c r="I171" s="708"/>
      <c r="J171" s="708"/>
      <c r="K171" s="695"/>
      <c r="L171" s="695"/>
      <c r="M171" s="695"/>
      <c r="N171" s="695"/>
      <c r="O171" s="695"/>
      <c r="P171" s="695"/>
      <c r="Q171" s="709">
        <f>SUMPRODUCT(($E$2:$P$2&gt;=1)*($E$2:$P$2&lt;=$Q$1),(E171:P171))</f>
        <v>400137.93</v>
      </c>
      <c r="R171" s="710">
        <f>SUM(AR171)</f>
        <v>347794.701</v>
      </c>
      <c r="S171" s="823">
        <f>IF(ISERROR(((SUMIF($D$2:$P$2,$Q$1,D171:P171)/SUMIF($D$2:$P$2,$Q$1-1,D171:P171))*100)),0,(SUMIF($D$2:$P$2,$Q$1,D171:P171)/SUMIF($D$2:$P$2,$Q$1-1,D171:P171))*100)</f>
        <v>112.06560966363912</v>
      </c>
      <c r="T171" s="699">
        <f>IF(ISERROR(((SUMIF($E$2:$P$2,$Q$1,E171:P171)/SUMIF($AF$2:$AQ$2,$Q$1,AF171:AQ171)))*100),0,(SUMIF($E$2:$P$2,$Q$1,E171:P171)/SUMIF($AF$2:$AQ$2,$Q$1,AF171:AQ171)))*100</f>
        <v>128.66895011464041</v>
      </c>
      <c r="U171" s="698">
        <f>IF(ISERROR(Q171/R171*100),0,Q171/R171*100)</f>
        <v>115.05003637188824</v>
      </c>
      <c r="V171" s="695">
        <v>126189.18224433769</v>
      </c>
      <c r="W171" s="698">
        <f>IF(ISERROR(((SUMIF($E$2:$P$2,$Q$1,E171:P171)/($V171)*100))),0,((SUMIF($E$2:$P$2,$Q$1,E171:P171)/($V171)*100)))</f>
        <v>125.38222150742206</v>
      </c>
      <c r="X171" s="695">
        <v>479074.13794361131</v>
      </c>
      <c r="Y171" s="700">
        <f>IF(ISERROR(Q171/X171*100),0,Q171/X171*100)</f>
        <v>83.523174871755984</v>
      </c>
      <c r="Z171" s="682"/>
      <c r="AA171" s="915">
        <f>SUMIF($E$2:$P$2,$Q$1,$E171:$P171)</f>
        <v>158218.79999999999</v>
      </c>
      <c r="AB171" s="702">
        <f>SUMIF($D$2:$P$2,($Q$1-1),$D171:$P171)</f>
        <v>141184.07999999999</v>
      </c>
      <c r="AC171" s="702">
        <v>127550.37260811838</v>
      </c>
      <c r="AD171" s="610"/>
      <c r="AF171" s="685">
        <v>94591.0965</v>
      </c>
      <c r="AG171" s="708">
        <v>130237.80749999998</v>
      </c>
      <c r="AH171" s="708">
        <v>122965.79699999999</v>
      </c>
      <c r="AI171" s="708">
        <v>87597.75</v>
      </c>
      <c r="AJ171" s="708">
        <v>69603.718500000003</v>
      </c>
      <c r="AK171" s="708">
        <v>111387.04649999998</v>
      </c>
      <c r="AL171" s="708">
        <v>71252.396999999997</v>
      </c>
      <c r="AM171" s="708">
        <v>93996.358500000017</v>
      </c>
      <c r="AN171" s="708">
        <v>115245.85</v>
      </c>
      <c r="AO171" s="708">
        <v>168860.49</v>
      </c>
      <c r="AP171" s="708">
        <v>215903.77</v>
      </c>
      <c r="AQ171" s="708">
        <v>152748.47</v>
      </c>
      <c r="AR171" s="689">
        <f>SUMPRODUCT(($AF$2:$AQ$2&gt;=1)*($AF$2:$AQ$2&lt;=$Q$1),($AF171:$AQ171))</f>
        <v>347794.701</v>
      </c>
      <c r="AS171" s="689">
        <f>SUMIF($AF$2:$AQ$2,$Q$1,$AF171:$AQ171)</f>
        <v>122965.79699999999</v>
      </c>
      <c r="AT171" s="689">
        <f>SUMIF($AF$2:$AQ$2,$Q$1+1,$AF171:$AQ171)</f>
        <v>87597.75</v>
      </c>
      <c r="AU171" s="689">
        <f>SUM(AF171:AQ171)</f>
        <v>1434390.5514999998</v>
      </c>
      <c r="AW171" s="690">
        <v>127721.511</v>
      </c>
      <c r="AX171" s="695">
        <v>84050.349678925457</v>
      </c>
      <c r="AY171" s="694">
        <v>116241.68419922556</v>
      </c>
      <c r="AZ171" s="708">
        <v>110059.54534717397</v>
      </c>
      <c r="BA171" s="708">
        <v>78783.305783511139</v>
      </c>
      <c r="BB171" s="708">
        <v>69603.718500000003</v>
      </c>
      <c r="BC171" s="708">
        <v>111387.04649999998</v>
      </c>
      <c r="BD171" s="708">
        <v>71252.396999999997</v>
      </c>
      <c r="BE171" s="695"/>
      <c r="BF171" s="695"/>
      <c r="BG171" s="695"/>
      <c r="BH171" s="695"/>
      <c r="BI171" s="713"/>
      <c r="BK171" s="690"/>
      <c r="BL171" s="694">
        <v>10540.746821074541</v>
      </c>
      <c r="BM171" s="708">
        <v>13996.123300774418</v>
      </c>
      <c r="BN171" s="708">
        <v>12906.251652826004</v>
      </c>
      <c r="BO171" s="708">
        <v>8814.4442164888587</v>
      </c>
      <c r="BP171" s="708">
        <v>7627.7193501219335</v>
      </c>
      <c r="BQ171" s="708">
        <v>12003.8550975446</v>
      </c>
      <c r="BR171" s="708">
        <v>7544.1640226300151</v>
      </c>
      <c r="BS171" s="695"/>
      <c r="BT171" s="695"/>
      <c r="BU171" s="695"/>
      <c r="BV171" s="695"/>
      <c r="BW171" s="713"/>
    </row>
    <row r="172" spans="1:78" ht="14.45" customHeight="1" outlineLevel="1">
      <c r="A172" s="762"/>
      <c r="B172" s="618" t="s">
        <v>74</v>
      </c>
      <c r="C172" s="633"/>
      <c r="D172" s="690">
        <v>-238664.15</v>
      </c>
      <c r="E172" s="694">
        <v>40018.94</v>
      </c>
      <c r="F172" s="708">
        <v>72761.600000000006</v>
      </c>
      <c r="G172" s="708">
        <v>60782.07</v>
      </c>
      <c r="H172" s="708"/>
      <c r="I172" s="708"/>
      <c r="J172" s="708"/>
      <c r="K172" s="695"/>
      <c r="L172" s="695"/>
      <c r="M172" s="695"/>
      <c r="N172" s="695"/>
      <c r="O172" s="695"/>
      <c r="P172" s="695"/>
      <c r="Q172" s="709">
        <f>SUMPRODUCT(($E$2:$P$2&gt;=1)*($E$2:$P$2&lt;=$Q$1),(E172:P172))</f>
        <v>173562.61000000002</v>
      </c>
      <c r="R172" s="710">
        <f>SUM(AR172)</f>
        <v>332942.15412517998</v>
      </c>
      <c r="S172" s="823">
        <f>IF(ISERROR(((SUMIF($D$2:$P$2,$Q$1,D172:P172)/SUMIF($D$2:$P$2,$Q$1-1,D172:P172))*100)),0,(SUMIF($D$2:$P$2,$Q$1,D172:P172)/SUMIF($D$2:$P$2,$Q$1-1,D172:P172))*100)</f>
        <v>83.535917297035795</v>
      </c>
      <c r="T172" s="699">
        <f>IF(ISERROR(((SUMIF($E$2:$P$2,$Q$1,E172:P172)/SUMIF($AF$2:$AQ$2,$Q$1,AF172:AQ172)))*100),0,(SUMIF($E$2:$P$2,$Q$1,E172:P172)/SUMIF($AF$2:$AQ$2,$Q$1,AF172:AQ172)))*100</f>
        <v>57.079579208594389</v>
      </c>
      <c r="U172" s="698">
        <f>IF(ISERROR(Q172/R172*100),0,Q172/R172*100)</f>
        <v>52.129959468798212</v>
      </c>
      <c r="V172" s="695">
        <v>93677.142357451288</v>
      </c>
      <c r="W172" s="698">
        <f>IF(ISERROR(((SUMIF($E$2:$P$2,$Q$1,E172:P172)/($V172)*100))),0,((SUMIF($E$2:$P$2,$Q$1,E172:P172)/($V172)*100)))</f>
        <v>64.884632974892682</v>
      </c>
      <c r="X172" s="695">
        <v>295361.82063114451</v>
      </c>
      <c r="Y172" s="700">
        <f>IF(ISERROR(Q172/X172*100),0,Q172/X172*100)</f>
        <v>58.762709963367101</v>
      </c>
      <c r="Z172" s="682"/>
      <c r="AA172" s="915">
        <f>SUMIF($E$2:$P$2,$Q$1,$E172:$P172)</f>
        <v>60782.07</v>
      </c>
      <c r="AB172" s="702">
        <f>SUMIF($D$2:$P$2,($Q$1-1),$D172:$P172)</f>
        <v>72761.600000000006</v>
      </c>
      <c r="AC172" s="702">
        <v>82365.287394302519</v>
      </c>
      <c r="AD172" s="610"/>
      <c r="AF172" s="685">
        <v>115366.30015446999</v>
      </c>
      <c r="AG172" s="708">
        <v>111089.3121238</v>
      </c>
      <c r="AH172" s="708">
        <v>106486.54184691</v>
      </c>
      <c r="AI172" s="708">
        <v>113930.13232557999</v>
      </c>
      <c r="AJ172" s="708">
        <v>95097.88303468001</v>
      </c>
      <c r="AK172" s="708">
        <v>110148.16280058998</v>
      </c>
      <c r="AL172" s="708">
        <v>118290.38</v>
      </c>
      <c r="AM172" s="708">
        <v>120810.78</v>
      </c>
      <c r="AN172" s="708">
        <v>105886.32</v>
      </c>
      <c r="AO172" s="708">
        <v>136705.37</v>
      </c>
      <c r="AP172" s="708">
        <v>103659.93</v>
      </c>
      <c r="AQ172" s="708">
        <v>-238664.15</v>
      </c>
      <c r="AR172" s="689">
        <f>SUMPRODUCT(($AF$2:$AQ$2&gt;=1)*($AF$2:$AQ$2&lt;=$Q$1),($AF172:$AQ172))</f>
        <v>332942.15412517998</v>
      </c>
      <c r="AS172" s="689">
        <f>SUMIF($AF$2:$AQ$2,$Q$1,$AF172:$AQ172)</f>
        <v>106486.54184691</v>
      </c>
      <c r="AT172" s="689">
        <f>SUMIF($AF$2:$AQ$2,$Q$1+1,$AF172:$AQ172)</f>
        <v>113930.13232557999</v>
      </c>
      <c r="AU172" s="689">
        <f>SUM(AF172:AQ172)</f>
        <v>998806.96228603006</v>
      </c>
      <c r="AW172" s="690">
        <v>50535.522922748321</v>
      </c>
      <c r="AX172" s="695">
        <v>102510.47115356228</v>
      </c>
      <c r="AY172" s="694">
        <v>99150.999127530318</v>
      </c>
      <c r="AZ172" s="708">
        <v>95309.920865748805</v>
      </c>
      <c r="BA172" s="708">
        <v>102466.01599883623</v>
      </c>
      <c r="BB172" s="708">
        <v>95097.88303468001</v>
      </c>
      <c r="BC172" s="708">
        <v>110148.16280058998</v>
      </c>
      <c r="BD172" s="708">
        <v>118290.38</v>
      </c>
      <c r="BE172" s="695"/>
      <c r="BF172" s="695"/>
      <c r="BG172" s="695"/>
      <c r="BH172" s="695"/>
      <c r="BI172" s="713"/>
      <c r="BK172" s="690">
        <v>6472.084572251686</v>
      </c>
      <c r="BL172" s="694">
        <v>12855.829000907721</v>
      </c>
      <c r="BM172" s="708">
        <v>11938.312996269686</v>
      </c>
      <c r="BN172" s="708">
        <v>11176.62098116119</v>
      </c>
      <c r="BO172" s="708">
        <v>11464.11632674377</v>
      </c>
      <c r="BP172" s="708">
        <v>10421.569108829452</v>
      </c>
      <c r="BQ172" s="708">
        <v>11870.344237191302</v>
      </c>
      <c r="BR172" s="708">
        <v>12524.519406964417</v>
      </c>
      <c r="BS172" s="735"/>
      <c r="BT172" s="735"/>
      <c r="BU172" s="735"/>
      <c r="BV172" s="735"/>
      <c r="BW172" s="738"/>
    </row>
    <row r="173" spans="1:78" s="754" customFormat="1" ht="14.45" customHeight="1">
      <c r="A173" s="791" t="s">
        <v>243</v>
      </c>
      <c r="B173" s="742"/>
      <c r="C173" s="743"/>
      <c r="D173" s="744">
        <v>-870.67999999999302</v>
      </c>
      <c r="E173" s="756">
        <f>SUM(E169:E172)</f>
        <v>292229.91000000003</v>
      </c>
      <c r="F173" s="757">
        <f>SUM(F169:F172)</f>
        <v>310277.33999999997</v>
      </c>
      <c r="G173" s="757">
        <f>SUM(G169:G172)</f>
        <v>325016.74</v>
      </c>
      <c r="H173" s="757">
        <f t="shared" ref="H173:R173" si="58">SUM(H169:H172)</f>
        <v>0</v>
      </c>
      <c r="I173" s="757">
        <f t="shared" si="58"/>
        <v>0</v>
      </c>
      <c r="J173" s="757">
        <f>SUM(J169:J172)</f>
        <v>0</v>
      </c>
      <c r="K173" s="745">
        <f t="shared" si="58"/>
        <v>0</v>
      </c>
      <c r="L173" s="745">
        <f>SUM(L169:L172)</f>
        <v>0</v>
      </c>
      <c r="M173" s="745">
        <f>SUM(M169:M172)</f>
        <v>0</v>
      </c>
      <c r="N173" s="745">
        <f>SUM(N169:N172)</f>
        <v>0</v>
      </c>
      <c r="O173" s="745">
        <f>SUM(O169:O172)</f>
        <v>0</v>
      </c>
      <c r="P173" s="745">
        <f>SUM(P169:P172)</f>
        <v>0</v>
      </c>
      <c r="Q173" s="746">
        <f t="shared" si="58"/>
        <v>927523.99000000011</v>
      </c>
      <c r="R173" s="746">
        <f t="shared" si="58"/>
        <v>949484.57163120003</v>
      </c>
      <c r="S173" s="887">
        <f>IF(ISERROR(((SUMIF($D$2:$P$2,$Q$1,D173:P173)/SUMIF($D$2:$P$2,$Q$1-1,D173:P173))*100)),0,(SUMIF($D$2:$P$2,$Q$1,D173:P173)/SUMIF($D$2:$P$2,$Q$1-1,D173:P173))*100)</f>
        <v>104.75039524317179</v>
      </c>
      <c r="T173" s="747">
        <f>IF(ISERROR(((SUMIF($E$2:$P$2,$Q$1,E173:P173)/SUMIF($AF$2:$AQ$2,$Q$1,AF173:AQ173)))*100),0,(SUMIF($E$2:$P$2,$Q$1,E173:P173)/SUMIF($AF$2:$AQ$2,$Q$1,AF173:AQ173)))*100</f>
        <v>99.45613603723109</v>
      </c>
      <c r="U173" s="747">
        <f>IF(ISERROR(Q173/R173*100),0,Q173/R173*100)</f>
        <v>97.687104952798549</v>
      </c>
      <c r="V173" s="745">
        <f>SUM(V169:V172)</f>
        <v>329705.57471951912</v>
      </c>
      <c r="W173" s="748">
        <f>IF(ISERROR(((SUMIF($E$2:$P$2,$Q$1,E173:P173)/($V173)*100))),0,((SUMIF($E$2:$P$2,$Q$1,E173:P173)/($V173)*100)))</f>
        <v>98.577872174740165</v>
      </c>
      <c r="X173" s="745">
        <f>SUM(X169:X172)</f>
        <v>1080153.8275499702</v>
      </c>
      <c r="Y173" s="749">
        <f>IF(ISERROR(Q173/X173*100),0,Q173/X173*100)</f>
        <v>85.869620265460838</v>
      </c>
      <c r="Z173" s="750"/>
      <c r="AA173" s="917">
        <f>SUMIF($E$2:$P$2,$Q$1,$E173:$P173)</f>
        <v>325016.74</v>
      </c>
      <c r="AB173" s="752">
        <f>SUMIF($D$2:$P$2,($Q$1-1),$D173:$P173)</f>
        <v>310277.33999999997</v>
      </c>
      <c r="AC173" s="752">
        <f>SUM(AC169:AC172)</f>
        <v>305791.12874514214</v>
      </c>
      <c r="AD173" s="753"/>
      <c r="AF173" s="755">
        <v>285572.88683326996</v>
      </c>
      <c r="AG173" s="757">
        <v>337117.62969977997</v>
      </c>
      <c r="AH173" s="757">
        <v>326794.05509814998</v>
      </c>
      <c r="AI173" s="757">
        <v>306679.97650202003</v>
      </c>
      <c r="AJ173" s="757">
        <v>234667.74560694004</v>
      </c>
      <c r="AK173" s="757">
        <v>304834.54758740996</v>
      </c>
      <c r="AL173" s="757">
        <v>271351.01699999999</v>
      </c>
      <c r="AM173" s="757">
        <v>353670.16850000003</v>
      </c>
      <c r="AN173" s="757">
        <v>324666.54000000004</v>
      </c>
      <c r="AO173" s="757">
        <v>441120.19999999995</v>
      </c>
      <c r="AP173" s="757">
        <v>429872.33</v>
      </c>
      <c r="AQ173" s="757">
        <v>-870.67999999999302</v>
      </c>
      <c r="AR173" s="758">
        <f>SUMPRODUCT(($AF$2:$AQ$2&gt;=1)*($AF$2:$AQ$2&lt;=$Q$1),($AF173:$AQ173))</f>
        <v>949484.57163119991</v>
      </c>
      <c r="AS173" s="758">
        <f>SUM(AS169:AS172)</f>
        <v>326794.05509814998</v>
      </c>
      <c r="AT173" s="758">
        <f>SUM(AT169:AT172)</f>
        <v>306679.97650202003</v>
      </c>
      <c r="AU173" s="758">
        <f>SUM(AU169:AU172)</f>
        <v>3615476.4168275697</v>
      </c>
      <c r="AW173" s="744">
        <v>255420.3117571194</v>
      </c>
      <c r="AX173" s="745">
        <v>253750.10846984474</v>
      </c>
      <c r="AY173" s="756">
        <v>300888.97994964552</v>
      </c>
      <c r="AZ173" s="757">
        <v>292494.38464796607</v>
      </c>
      <c r="BA173" s="757">
        <v>275820.5817665254</v>
      </c>
      <c r="BB173" s="757">
        <v>234667.74560694004</v>
      </c>
      <c r="BC173" s="757">
        <v>304834.54758740996</v>
      </c>
      <c r="BD173" s="757">
        <v>271351.01699999999</v>
      </c>
      <c r="BE173" s="745">
        <v>0</v>
      </c>
      <c r="BF173" s="745">
        <v>0</v>
      </c>
      <c r="BG173" s="745">
        <v>0</v>
      </c>
      <c r="BH173" s="745">
        <v>0</v>
      </c>
      <c r="BI173" s="760">
        <v>0</v>
      </c>
      <c r="BK173" s="744">
        <v>16354.385795880615</v>
      </c>
      <c r="BL173" s="756">
        <v>31822.778363425252</v>
      </c>
      <c r="BM173" s="745">
        <v>36228.649750134449</v>
      </c>
      <c r="BN173" s="745">
        <v>34299.67045018389</v>
      </c>
      <c r="BO173" s="745">
        <v>30859.394735494567</v>
      </c>
      <c r="BP173" s="745">
        <v>25716.72523524081</v>
      </c>
      <c r="BQ173" s="745">
        <v>32851.124551227178</v>
      </c>
      <c r="BR173" s="745">
        <v>28730.49421699407</v>
      </c>
      <c r="BS173" s="745">
        <v>0</v>
      </c>
      <c r="BT173" s="745">
        <v>0</v>
      </c>
      <c r="BU173" s="745">
        <v>0</v>
      </c>
      <c r="BV173" s="745">
        <v>0</v>
      </c>
      <c r="BW173" s="760">
        <v>0</v>
      </c>
      <c r="BZ173" s="607"/>
    </row>
    <row r="174" spans="1:78" s="754" customFormat="1" ht="14.45" customHeight="1">
      <c r="A174" s="762"/>
      <c r="B174" s="792"/>
      <c r="C174" s="793"/>
      <c r="D174" s="920"/>
      <c r="E174" s="921"/>
      <c r="F174" s="922"/>
      <c r="G174" s="922"/>
      <c r="H174" s="922"/>
      <c r="I174" s="922"/>
      <c r="J174" s="922"/>
      <c r="K174" s="923"/>
      <c r="L174" s="923"/>
      <c r="M174" s="923"/>
      <c r="N174" s="923"/>
      <c r="O174" s="923"/>
      <c r="P174" s="923"/>
      <c r="Q174" s="924"/>
      <c r="R174" s="925"/>
      <c r="S174" s="823"/>
      <c r="T174" s="903"/>
      <c r="U174" s="903"/>
      <c r="V174" s="923"/>
      <c r="W174" s="904"/>
      <c r="X174" s="923"/>
      <c r="Y174" s="905"/>
      <c r="Z174" s="750"/>
      <c r="AA174" s="915"/>
      <c r="AB174" s="702"/>
      <c r="AC174" s="702"/>
      <c r="AD174" s="753"/>
      <c r="AF174" s="926"/>
      <c r="AG174" s="923"/>
      <c r="AH174" s="927"/>
      <c r="AI174" s="927"/>
      <c r="AJ174" s="927"/>
      <c r="AK174" s="927"/>
      <c r="AL174" s="927"/>
      <c r="AM174" s="922"/>
      <c r="AN174" s="922"/>
      <c r="AO174" s="922"/>
      <c r="AP174" s="922"/>
      <c r="AQ174" s="922"/>
      <c r="AR174" s="909"/>
      <c r="AS174" s="909"/>
      <c r="AT174" s="909"/>
      <c r="AU174" s="909"/>
      <c r="AW174" s="920"/>
      <c r="AX174" s="923"/>
      <c r="AY174" s="921"/>
      <c r="AZ174" s="922"/>
      <c r="BA174" s="922"/>
      <c r="BB174" s="922"/>
      <c r="BC174" s="922"/>
      <c r="BD174" s="922"/>
      <c r="BE174" s="923"/>
      <c r="BF174" s="923"/>
      <c r="BG174" s="923"/>
      <c r="BH174" s="923"/>
      <c r="BI174" s="910"/>
      <c r="BK174" s="920"/>
      <c r="BL174" s="921"/>
      <c r="BM174" s="923"/>
      <c r="BN174" s="923"/>
      <c r="BO174" s="923"/>
      <c r="BP174" s="923"/>
      <c r="BQ174" s="923"/>
      <c r="BR174" s="923"/>
      <c r="BS174" s="927"/>
      <c r="BT174" s="927"/>
      <c r="BU174" s="927"/>
      <c r="BV174" s="927"/>
      <c r="BW174" s="928"/>
      <c r="BZ174" s="607"/>
    </row>
    <row r="175" spans="1:78" s="754" customFormat="1" ht="14.45" customHeight="1">
      <c r="A175" s="791" t="s">
        <v>244</v>
      </c>
      <c r="B175" s="742"/>
      <c r="C175" s="743"/>
      <c r="D175" s="744">
        <v>4161414.2899999996</v>
      </c>
      <c r="E175" s="756">
        <f>E139+E141+E147+E159+E167+E173</f>
        <v>5338867.16</v>
      </c>
      <c r="F175" s="757">
        <f>F139+F141+F147+F159+F167+F173</f>
        <v>5335274.8900000006</v>
      </c>
      <c r="G175" s="757">
        <f>G139+G141+G147+G159+G167+G173</f>
        <v>5031997.95</v>
      </c>
      <c r="H175" s="757">
        <f t="shared" ref="H175:R175" si="59">H139+H141+H147+H159+H167+H173</f>
        <v>0</v>
      </c>
      <c r="I175" s="757">
        <f t="shared" si="59"/>
        <v>0</v>
      </c>
      <c r="J175" s="757">
        <f>J139+J141+J147+J159+J167+J173</f>
        <v>0</v>
      </c>
      <c r="K175" s="745">
        <f t="shared" si="59"/>
        <v>0</v>
      </c>
      <c r="L175" s="745">
        <f t="shared" si="59"/>
        <v>0</v>
      </c>
      <c r="M175" s="745">
        <f>M139+M141+M147+M159+M167+M173</f>
        <v>0</v>
      </c>
      <c r="N175" s="745">
        <f>N139+N141+N147+N159+N167+N173</f>
        <v>0</v>
      </c>
      <c r="O175" s="745">
        <f>O139+O141+O147+O159+O167+O173</f>
        <v>0</v>
      </c>
      <c r="P175" s="745">
        <f t="shared" si="59"/>
        <v>0</v>
      </c>
      <c r="Q175" s="746">
        <f t="shared" si="59"/>
        <v>15706140.000000002</v>
      </c>
      <c r="R175" s="746">
        <f t="shared" si="59"/>
        <v>12441752.560847661</v>
      </c>
      <c r="S175" s="887">
        <f>IF(ISERROR(((SUMIF($D$2:$P$2,$Q$1,D175:P175)/SUMIF($D$2:$P$2,$Q$1-1,D175:P175))*100)),0,(SUMIF($D$2:$P$2,$Q$1,D175:P175)/SUMIF($D$2:$P$2,$Q$1-1,D175:P175))*100)</f>
        <v>94.315626724905258</v>
      </c>
      <c r="T175" s="747">
        <f>IF(ISERROR(((SUMIF($E$2:$P$2,$Q$1,E175:P175)/SUMIF($AF$2:$AQ$2,$Q$1,AF175:AQ175)))*100),0,(SUMIF($E$2:$P$2,$Q$1,E175:P175)/SUMIF($AF$2:$AQ$2,$Q$1,AF175:AQ175)))*100</f>
        <v>118.00350735637089</v>
      </c>
      <c r="U175" s="747">
        <f>IF(ISERROR(Q175/R175*100),0,Q175/R175*100)</f>
        <v>126.23736023673129</v>
      </c>
      <c r="V175" s="745">
        <f>V139+V141+V147+V159+V167+V173</f>
        <v>4881617.6873812983</v>
      </c>
      <c r="W175" s="748">
        <f>IF(ISERROR(((SUMIF($E$2:$P$2,$Q$1,E175:P175)/($V175)*100))),0,((SUMIF($E$2:$P$2,$Q$1,E175:P175)/($V175)*100)))</f>
        <v>103.08054157963713</v>
      </c>
      <c r="X175" s="745">
        <f>X139+X141+X147+X159+X167+X173</f>
        <v>14540489.010340771</v>
      </c>
      <c r="Y175" s="749">
        <f>IF(ISERROR(Q175/X175*100),0,Q175/X175*100)</f>
        <v>108.01658726078782</v>
      </c>
      <c r="Z175" s="750"/>
      <c r="AA175" s="917">
        <f>SUMIF($E$2:$P$2,$Q$1,$E175:$P175)</f>
        <v>5031997.95</v>
      </c>
      <c r="AB175" s="752">
        <f>SUMIF($D$2:$P$2,($Q$1-1),$D175:$P175)</f>
        <v>5335274.8900000006</v>
      </c>
      <c r="AC175" s="752">
        <f>AC139+AC141+AC147+AC159+AC167+AC173</f>
        <v>5018308.215973312</v>
      </c>
      <c r="AD175" s="753"/>
      <c r="AF175" s="755">
        <v>4274925.6270587193</v>
      </c>
      <c r="AG175" s="745">
        <v>3909251.6400909796</v>
      </c>
      <c r="AH175" s="757">
        <v>4264278.2936979607</v>
      </c>
      <c r="AI175" s="757">
        <v>4124460.27214533</v>
      </c>
      <c r="AJ175" s="757">
        <v>4305991.6205882896</v>
      </c>
      <c r="AK175" s="757">
        <v>3890437.4004146601</v>
      </c>
      <c r="AL175" s="757">
        <v>4346936.3969999999</v>
      </c>
      <c r="AM175" s="757">
        <v>4720457.1584999999</v>
      </c>
      <c r="AN175" s="757">
        <v>4719215.6234467998</v>
      </c>
      <c r="AO175" s="757">
        <v>4593393.03</v>
      </c>
      <c r="AP175" s="757">
        <v>5109250.29</v>
      </c>
      <c r="AQ175" s="757">
        <v>4161414.2899999996</v>
      </c>
      <c r="AR175" s="758">
        <f>SUMPRODUCT(($AF$2:$AQ$2&gt;=1)*($AF$2:$AQ$2&lt;=$Q$1),($AF175:$AQ175))</f>
        <v>12448455.560847659</v>
      </c>
      <c r="AS175" s="758">
        <f>AS139+AS141+AS147+AS159+AS167+AS173</f>
        <v>4257575.2936979607</v>
      </c>
      <c r="AT175" s="758">
        <f>AT139+AT141+AT147+AT159+AT167+AT173</f>
        <v>4124460.27214533</v>
      </c>
      <c r="AU175" s="758">
        <f>AU139+AU141+AU147+AU159+AU167+AU173</f>
        <v>52420011.642942734</v>
      </c>
      <c r="AW175" s="744">
        <v>2284846.0161155234</v>
      </c>
      <c r="AX175" s="745">
        <v>3798549.8329188428</v>
      </c>
      <c r="AY175" s="756">
        <v>3489140.3911476345</v>
      </c>
      <c r="AZ175" s="757">
        <v>3810708.445257816</v>
      </c>
      <c r="BA175" s="757">
        <v>3709440.1946667475</v>
      </c>
      <c r="BB175" s="757">
        <v>4305990.6205882896</v>
      </c>
      <c r="BC175" s="757">
        <v>3890435.4004146601</v>
      </c>
      <c r="BD175" s="757">
        <v>4346936.3969999999</v>
      </c>
      <c r="BE175" s="745">
        <v>0</v>
      </c>
      <c r="BF175" s="745">
        <v>0</v>
      </c>
      <c r="BG175" s="745">
        <v>0</v>
      </c>
      <c r="BH175" s="745">
        <v>0</v>
      </c>
      <c r="BI175" s="760">
        <v>0</v>
      </c>
      <c r="BK175" s="744">
        <v>276262.94183847687</v>
      </c>
      <c r="BL175" s="756">
        <v>476375.79413987749</v>
      </c>
      <c r="BM175" s="745">
        <v>420111.24894334521</v>
      </c>
      <c r="BN175" s="745">
        <v>446866.84844014357</v>
      </c>
      <c r="BO175" s="745">
        <v>415020.0774785821</v>
      </c>
      <c r="BP175" s="745">
        <v>471884.09880866995</v>
      </c>
      <c r="BQ175" s="745">
        <v>419260.80527627131</v>
      </c>
      <c r="BR175" s="745">
        <v>460251.19933731278</v>
      </c>
      <c r="BS175" s="757">
        <v>0</v>
      </c>
      <c r="BT175" s="757">
        <v>0</v>
      </c>
      <c r="BU175" s="757">
        <v>0</v>
      </c>
      <c r="BV175" s="757">
        <v>0</v>
      </c>
      <c r="BW175" s="760">
        <v>0</v>
      </c>
      <c r="BZ175" s="607"/>
    </row>
    <row r="176" spans="1:78" s="754" customFormat="1" ht="14.45" customHeight="1">
      <c r="A176" s="762"/>
      <c r="B176" s="792"/>
      <c r="C176" s="793"/>
      <c r="D176" s="920"/>
      <c r="E176" s="921"/>
      <c r="F176" s="922"/>
      <c r="G176" s="922"/>
      <c r="H176" s="922"/>
      <c r="I176" s="922"/>
      <c r="J176" s="922"/>
      <c r="K176" s="923"/>
      <c r="L176" s="923"/>
      <c r="M176" s="923"/>
      <c r="N176" s="923"/>
      <c r="O176" s="923"/>
      <c r="P176" s="923"/>
      <c r="Q176" s="901"/>
      <c r="R176" s="925"/>
      <c r="S176" s="823"/>
      <c r="T176" s="929"/>
      <c r="U176" s="929"/>
      <c r="V176" s="923"/>
      <c r="W176" s="904"/>
      <c r="X176" s="923"/>
      <c r="Y176" s="905"/>
      <c r="Z176" s="750"/>
      <c r="AA176" s="915"/>
      <c r="AB176" s="702"/>
      <c r="AC176" s="702"/>
      <c r="AD176" s="753"/>
      <c r="AF176" s="926"/>
      <c r="AG176" s="923"/>
      <c r="AH176" s="922"/>
      <c r="AI176" s="922"/>
      <c r="AJ176" s="922"/>
      <c r="AK176" s="922"/>
      <c r="AL176" s="922"/>
      <c r="AM176" s="922"/>
      <c r="AN176" s="922"/>
      <c r="AO176" s="922"/>
      <c r="AP176" s="922"/>
      <c r="AQ176" s="922"/>
      <c r="AR176" s="909"/>
      <c r="AS176" s="909"/>
      <c r="AT176" s="909"/>
      <c r="AU176" s="909"/>
      <c r="AW176" s="920"/>
      <c r="AX176" s="923"/>
      <c r="AY176" s="921"/>
      <c r="AZ176" s="922"/>
      <c r="BA176" s="922"/>
      <c r="BB176" s="922"/>
      <c r="BC176" s="922"/>
      <c r="BD176" s="922"/>
      <c r="BE176" s="923"/>
      <c r="BF176" s="923"/>
      <c r="BG176" s="923"/>
      <c r="BH176" s="923"/>
      <c r="BI176" s="910"/>
      <c r="BK176" s="920"/>
      <c r="BL176" s="921"/>
      <c r="BM176" s="923"/>
      <c r="BN176" s="923"/>
      <c r="BO176" s="923"/>
      <c r="BP176" s="923"/>
      <c r="BQ176" s="923"/>
      <c r="BR176" s="923"/>
      <c r="BS176" s="922"/>
      <c r="BT176" s="922"/>
      <c r="BU176" s="922"/>
      <c r="BV176" s="922"/>
      <c r="BW176" s="910"/>
      <c r="BZ176" s="607"/>
    </row>
    <row r="177" spans="1:78" s="754" customFormat="1" ht="14.45" customHeight="1">
      <c r="A177" s="791" t="s">
        <v>245</v>
      </c>
      <c r="B177" s="742"/>
      <c r="C177" s="743"/>
      <c r="D177" s="744">
        <v>20472658.252557043</v>
      </c>
      <c r="E177" s="756">
        <f>E134+E175</f>
        <v>20114656.091510713</v>
      </c>
      <c r="F177" s="757">
        <f>F134+F175</f>
        <v>20309656.655979216</v>
      </c>
      <c r="G177" s="757">
        <f>G134+G175</f>
        <v>22620185.63502365</v>
      </c>
      <c r="H177" s="757">
        <f t="shared" ref="H177:R177" si="60">H134+H175</f>
        <v>0</v>
      </c>
      <c r="I177" s="757">
        <f t="shared" si="60"/>
        <v>0</v>
      </c>
      <c r="J177" s="757">
        <f>J134+J175</f>
        <v>0</v>
      </c>
      <c r="K177" s="745">
        <f t="shared" si="60"/>
        <v>0</v>
      </c>
      <c r="L177" s="745">
        <f t="shared" si="60"/>
        <v>0</v>
      </c>
      <c r="M177" s="745">
        <f>M134+M175</f>
        <v>0</v>
      </c>
      <c r="N177" s="745">
        <f>N134+N175</f>
        <v>0</v>
      </c>
      <c r="O177" s="745">
        <f>O134+O175</f>
        <v>0</v>
      </c>
      <c r="P177" s="745">
        <f t="shared" si="60"/>
        <v>0</v>
      </c>
      <c r="Q177" s="746">
        <f t="shared" si="60"/>
        <v>63044498.382513583</v>
      </c>
      <c r="R177" s="746">
        <f t="shared" si="60"/>
        <v>44788166.70643349</v>
      </c>
      <c r="S177" s="887">
        <f>IF(ISERROR(((SUMIF($D$2:$P$2,$Q$1,D177:P177)/SUMIF($D$2:$P$2,$Q$1-1,D177:P177))*100)),0,(SUMIF($D$2:$P$2,$Q$1,D177:P177)/SUMIF($D$2:$P$2,$Q$1-1,D177:P177))*100)</f>
        <v>111.37650438006892</v>
      </c>
      <c r="T177" s="903">
        <f>IF(ISERROR(((SUMIF($E$2:$P$2,$Q$1,E177:P177)/SUMIF($AF$2:$AQ$2,$Q$1,AF177:AQ177)))*100),0,(SUMIF($E$2:$P$2,$Q$1,E177:P177)/SUMIF($AF$2:$AQ$2,$Q$1,AF177:AQ177)))*100</f>
        <v>143.90150661959458</v>
      </c>
      <c r="U177" s="904">
        <f>IF(ISERROR(Q177/R177*100),0,Q177/R177*100)</f>
        <v>140.76150693048507</v>
      </c>
      <c r="V177" s="745">
        <f>V134+V175</f>
        <v>20159931.451384366</v>
      </c>
      <c r="W177" s="748">
        <f>IF(ISERROR(((SUMIF($E$2:$P$2,$Q$1,E177:P177)/($V177)*100))),0,((SUMIF($E$2:$P$2,$Q$1,E177:P177)/($V177)*100)))</f>
        <v>112.2036832792422</v>
      </c>
      <c r="X177" s="745">
        <f>X134+X175</f>
        <v>59849645.424629457</v>
      </c>
      <c r="Y177" s="749">
        <f>IF(ISERROR(Q177/X177*100),0,Q177/X177*100)</f>
        <v>105.33813180548832</v>
      </c>
      <c r="Z177" s="750"/>
      <c r="AA177" s="917">
        <v>13431143.570871577</v>
      </c>
      <c r="AB177" s="752">
        <v>13431143.570871577</v>
      </c>
      <c r="AC177" s="752">
        <f>AC134+AC175</f>
        <v>20545781.871492594</v>
      </c>
      <c r="AD177" s="753"/>
      <c r="AF177" s="755">
        <v>14022383.881674983</v>
      </c>
      <c r="AG177" s="745">
        <v>15053271.921862829</v>
      </c>
      <c r="AH177" s="757">
        <v>15719213.902895674</v>
      </c>
      <c r="AI177" s="757">
        <v>16323338.059377477</v>
      </c>
      <c r="AJ177" s="757">
        <v>17399803.002068922</v>
      </c>
      <c r="AK177" s="757">
        <v>16170237.519919079</v>
      </c>
      <c r="AL177" s="757">
        <v>17948762.527612451</v>
      </c>
      <c r="AM177" s="757">
        <v>16207295.580198295</v>
      </c>
      <c r="AN177" s="757">
        <v>19305096.15214815</v>
      </c>
      <c r="AO177" s="757">
        <v>18506454.106536791</v>
      </c>
      <c r="AP177" s="757">
        <v>18654604.384703677</v>
      </c>
      <c r="AQ177" s="757">
        <v>20472658.252557043</v>
      </c>
      <c r="AR177" s="758">
        <f>SUMPRODUCT(($AF$2:$AQ$2&gt;=1)*($AF$2:$AQ$2&lt;=$Q$1),($AF177:$AQ177))</f>
        <v>44794869.70643349</v>
      </c>
      <c r="AS177" s="758">
        <f>AS134+AS175</f>
        <v>15712510.902895674</v>
      </c>
      <c r="AT177" s="758">
        <f>AT134+AT175</f>
        <v>16323338.059377477</v>
      </c>
      <c r="AU177" s="758">
        <f>AU134+AU175</f>
        <v>205783119.29155535</v>
      </c>
      <c r="AW177" s="744">
        <v>11922097.946822705</v>
      </c>
      <c r="AX177" s="745">
        <v>13405517.1531503</v>
      </c>
      <c r="AY177" s="756">
        <v>14417682.201254714</v>
      </c>
      <c r="AZ177" s="757">
        <v>15064576.78923795</v>
      </c>
      <c r="BA177" s="757">
        <v>15709799.656193655</v>
      </c>
      <c r="BB177" s="757">
        <v>17399802.474837914</v>
      </c>
      <c r="BC177" s="757">
        <v>16180540.124696339</v>
      </c>
      <c r="BD177" s="757">
        <v>35166758.282145135</v>
      </c>
      <c r="BE177" s="745">
        <v>0</v>
      </c>
      <c r="BF177" s="745">
        <v>0</v>
      </c>
      <c r="BG177" s="745">
        <v>0</v>
      </c>
      <c r="BH177" s="745">
        <v>0</v>
      </c>
      <c r="BI177" s="760">
        <v>0</v>
      </c>
      <c r="BK177" s="744">
        <v>7229768.4830199759</v>
      </c>
      <c r="BL177" s="756">
        <v>6409241.6102333125</v>
      </c>
      <c r="BM177" s="745">
        <v>6542336.2397982534</v>
      </c>
      <c r="BN177" s="745">
        <v>6852953.2808211409</v>
      </c>
      <c r="BO177" s="745">
        <v>6275155.5078497911</v>
      </c>
      <c r="BP177" s="745">
        <v>6698703.8189103473</v>
      </c>
      <c r="BQ177" s="745">
        <v>142432528.05415273</v>
      </c>
      <c r="BR177" s="745">
        <v>5032813.7499940619</v>
      </c>
      <c r="BS177" s="757">
        <v>0</v>
      </c>
      <c r="BT177" s="757">
        <v>0</v>
      </c>
      <c r="BU177" s="757">
        <v>0</v>
      </c>
      <c r="BV177" s="757">
        <v>0</v>
      </c>
      <c r="BW177" s="760">
        <v>0</v>
      </c>
      <c r="BZ177" s="607"/>
    </row>
    <row r="178" spans="1:78" ht="14.45" customHeight="1">
      <c r="A178" s="762"/>
      <c r="B178" s="618"/>
      <c r="C178" s="633"/>
      <c r="D178" s="690"/>
      <c r="E178" s="694"/>
      <c r="F178" s="708"/>
      <c r="G178" s="708"/>
      <c r="H178" s="708"/>
      <c r="I178" s="708"/>
      <c r="J178" s="708"/>
      <c r="K178" s="695"/>
      <c r="L178" s="695"/>
      <c r="M178" s="695"/>
      <c r="N178" s="695"/>
      <c r="O178" s="695"/>
      <c r="P178" s="695"/>
      <c r="Q178" s="709"/>
      <c r="R178" s="710"/>
      <c r="S178" s="823"/>
      <c r="T178" s="851"/>
      <c r="U178" s="851"/>
      <c r="V178" s="699"/>
      <c r="W178" s="698"/>
      <c r="X178" s="699"/>
      <c r="Y178" s="700"/>
      <c r="Z178" s="682"/>
      <c r="AA178" s="915"/>
      <c r="AB178" s="702"/>
      <c r="AC178" s="702"/>
      <c r="AD178" s="610"/>
      <c r="AF178" s="685"/>
      <c r="AG178" s="695"/>
      <c r="AH178" s="708"/>
      <c r="AI178" s="708"/>
      <c r="AJ178" s="708"/>
      <c r="AK178" s="708"/>
      <c r="AL178" s="708"/>
      <c r="AM178" s="708"/>
      <c r="AN178" s="708"/>
      <c r="AO178" s="708"/>
      <c r="AP178" s="708"/>
      <c r="AQ178" s="708"/>
      <c r="AR178" s="689"/>
      <c r="AS178" s="689"/>
      <c r="AT178" s="689"/>
      <c r="AU178" s="689"/>
      <c r="AW178" s="690"/>
      <c r="AX178" s="695"/>
      <c r="AY178" s="694"/>
      <c r="AZ178" s="708"/>
      <c r="BA178" s="708"/>
      <c r="BB178" s="708"/>
      <c r="BC178" s="708"/>
      <c r="BD178" s="708"/>
      <c r="BE178" s="695"/>
      <c r="BF178" s="695"/>
      <c r="BG178" s="695"/>
      <c r="BH178" s="695"/>
      <c r="BI178" s="713"/>
      <c r="BK178" s="690"/>
      <c r="BL178" s="694"/>
      <c r="BM178" s="695"/>
      <c r="BN178" s="695"/>
      <c r="BO178" s="695"/>
      <c r="BP178" s="695"/>
      <c r="BQ178" s="695"/>
      <c r="BR178" s="695"/>
      <c r="BS178" s="708"/>
      <c r="BT178" s="708"/>
      <c r="BU178" s="708"/>
      <c r="BV178" s="708"/>
      <c r="BW178" s="713"/>
    </row>
    <row r="179" spans="1:78" ht="14.45" customHeight="1">
      <c r="A179" s="1483" t="s">
        <v>246</v>
      </c>
      <c r="B179" s="1484"/>
      <c r="C179" s="930"/>
      <c r="D179" s="690">
        <v>5907657.6766574606</v>
      </c>
      <c r="E179" s="694">
        <f t="shared" ref="E179:R179" si="61">E136-E175</f>
        <v>7856216.8189018574</v>
      </c>
      <c r="F179" s="708">
        <f t="shared" si="61"/>
        <v>5950176.9960571639</v>
      </c>
      <c r="G179" s="708">
        <f t="shared" si="61"/>
        <v>4885730.1636080882</v>
      </c>
      <c r="H179" s="708">
        <f t="shared" si="61"/>
        <v>0</v>
      </c>
      <c r="I179" s="708">
        <f t="shared" si="61"/>
        <v>0</v>
      </c>
      <c r="J179" s="708">
        <f t="shared" si="61"/>
        <v>0</v>
      </c>
      <c r="K179" s="695">
        <f t="shared" si="61"/>
        <v>0</v>
      </c>
      <c r="L179" s="695">
        <f t="shared" si="61"/>
        <v>0</v>
      </c>
      <c r="M179" s="695">
        <f t="shared" si="61"/>
        <v>0</v>
      </c>
      <c r="N179" s="695">
        <f t="shared" si="61"/>
        <v>0</v>
      </c>
      <c r="O179" s="695">
        <f t="shared" si="61"/>
        <v>0</v>
      </c>
      <c r="P179" s="695">
        <f t="shared" si="61"/>
        <v>0</v>
      </c>
      <c r="Q179" s="709">
        <f t="shared" si="61"/>
        <v>18692123.978567094</v>
      </c>
      <c r="R179" s="710">
        <f t="shared" si="61"/>
        <v>17719306.883933537</v>
      </c>
      <c r="S179" s="823">
        <f>IF(ISERROR(((SUMIF($D$2:$P$2,$Q$1,D179:P179)/SUMIF($D$2:$P$2,$Q$1-1,D179:P179))*100)),0,(SUMIF($D$2:$P$2,$Q$1,D179:P179)/SUMIF($D$2:$P$2,$Q$1-1,D179:P179))*100)</f>
        <v>82.11066942791075</v>
      </c>
      <c r="T179" s="699">
        <f>IF(ISERROR(((SUMIF($E$2:$P$2,$Q$1,E179:P179)/SUMIF($AF$2:$AQ$2,$Q$1,AF179:AQ179))*100)),0,((SUMIF($E$2:$P$2,$Q$1,E179:P179)/SUMIF($AF$2:$AQ$2,$Q$1,AF179:AQ179))*100))</f>
        <v>94.15283637961042</v>
      </c>
      <c r="U179" s="698">
        <f>IF(ISERROR(Q179/R179*100),0,Q179/R179*100)</f>
        <v>105.49015320410547</v>
      </c>
      <c r="V179" s="695">
        <f>V136-V175</f>
        <v>9290346.6484672166</v>
      </c>
      <c r="W179" s="698">
        <f>IF(ISERROR(((SUMIF($E$2:$P$2,$Q$1,E179:P179)/($V179)*100))),0,((SUMIF($E$2:$P$2,$Q$1,E179:P179)/($V179)*100)))</f>
        <v>52.589320382508745</v>
      </c>
      <c r="X179" s="695">
        <f>X136-X175</f>
        <v>26555711.758556746</v>
      </c>
      <c r="Y179" s="700">
        <f>IF(ISERROR(Q179/X179*100),0,Q179/X179*100)</f>
        <v>70.388337350981161</v>
      </c>
      <c r="Z179" s="682"/>
      <c r="AA179" s="915">
        <f>SUMIF($E$2:$P$2,$Q$1,$E179:$P179)</f>
        <v>4885730.1636080882</v>
      </c>
      <c r="AB179" s="702">
        <f>SUMIF($D$2:$P$2,($Q$1-1),$D179:$P179)</f>
        <v>5950176.9960571639</v>
      </c>
      <c r="AC179" s="702">
        <f>AC136-AC175</f>
        <v>9514825.204609381</v>
      </c>
      <c r="AD179" s="610"/>
      <c r="AF179" s="685">
        <v>6755708.9224489024</v>
      </c>
      <c r="AG179" s="695">
        <v>5767746.8152625225</v>
      </c>
      <c r="AH179" s="708">
        <v>5189148.1462221071</v>
      </c>
      <c r="AI179" s="708">
        <v>5300937.923001972</v>
      </c>
      <c r="AJ179" s="708">
        <v>3997469.9461311083</v>
      </c>
      <c r="AK179" s="708">
        <v>7042032.8859560974</v>
      </c>
      <c r="AL179" s="708">
        <v>5391439.6337270364</v>
      </c>
      <c r="AM179" s="708">
        <v>7678877.9253748758</v>
      </c>
      <c r="AN179" s="708">
        <v>5252355.8476833329</v>
      </c>
      <c r="AO179" s="708">
        <v>7243029.2621436836</v>
      </c>
      <c r="AP179" s="708">
        <v>7930452.0303554544</v>
      </c>
      <c r="AQ179" s="708">
        <v>5907657.6766574606</v>
      </c>
      <c r="AR179" s="689">
        <f>SUMPRODUCT(($AF$2:$AQ$2&gt;=1)*($AF$2:$AQ$2&lt;=$Q$1),($AF179:$AQ179))</f>
        <v>17712603.883933533</v>
      </c>
      <c r="AS179" s="689">
        <f>AS136-AS175</f>
        <v>5195851.1462221071</v>
      </c>
      <c r="AT179" s="689">
        <f>AT136-AT175</f>
        <v>5300937.923001972</v>
      </c>
      <c r="AU179" s="689">
        <f>AU136-AU175</f>
        <v>73456857.01496464</v>
      </c>
      <c r="AW179" s="690">
        <v>6873418.4331773017</v>
      </c>
      <c r="AX179" s="695">
        <v>7372575.6509735864</v>
      </c>
      <c r="AY179" s="694">
        <v>6403336.5358706377</v>
      </c>
      <c r="AZ179" s="708">
        <v>5843785.2598798312</v>
      </c>
      <c r="BA179" s="708">
        <v>5914476.3261857927</v>
      </c>
      <c r="BB179" s="708">
        <v>3997470.4733621161</v>
      </c>
      <c r="BC179" s="708">
        <v>7031730.2811788376</v>
      </c>
      <c r="BD179" s="708">
        <v>-11826556.120805647</v>
      </c>
      <c r="BE179" s="695">
        <v>23891222.692525666</v>
      </c>
      <c r="BF179" s="695">
        <v>24436395.749450136</v>
      </c>
      <c r="BG179" s="695">
        <v>25502673.96115591</v>
      </c>
      <c r="BH179" s="695">
        <v>26512551.871532906</v>
      </c>
      <c r="BI179" s="713">
        <v>26570671.369214501</v>
      </c>
      <c r="BK179" s="690">
        <v>-5299899.1930199768</v>
      </c>
      <c r="BL179" s="694">
        <v>-5095497.4202333121</v>
      </c>
      <c r="BM179" s="695">
        <v>-5342682.0697982535</v>
      </c>
      <c r="BN179" s="695">
        <v>-5539650.5908211404</v>
      </c>
      <c r="BO179" s="695">
        <v>-5288396.0278497916</v>
      </c>
      <c r="BP179" s="695">
        <v>-5650747.2389103472</v>
      </c>
      <c r="BQ179" s="695">
        <v>-141179637.72415271</v>
      </c>
      <c r="BR179" s="695">
        <v>-2408786.1485209186</v>
      </c>
      <c r="BS179" s="708">
        <v>0</v>
      </c>
      <c r="BT179" s="708">
        <v>0</v>
      </c>
      <c r="BU179" s="708">
        <v>0</v>
      </c>
      <c r="BV179" s="708">
        <v>0</v>
      </c>
      <c r="BW179" s="713">
        <v>0</v>
      </c>
    </row>
    <row r="180" spans="1:78" ht="14.45" customHeight="1">
      <c r="A180" s="1483"/>
      <c r="B180" s="1484"/>
      <c r="C180" s="930"/>
      <c r="D180" s="690"/>
      <c r="E180" s="694"/>
      <c r="F180" s="708"/>
      <c r="G180" s="708"/>
      <c r="H180" s="708"/>
      <c r="I180" s="708"/>
      <c r="J180" s="708"/>
      <c r="K180" s="695"/>
      <c r="L180" s="695"/>
      <c r="M180" s="695"/>
      <c r="N180" s="695"/>
      <c r="O180" s="695"/>
      <c r="P180" s="695"/>
      <c r="Q180" s="709"/>
      <c r="R180" s="710"/>
      <c r="S180" s="823"/>
      <c r="T180" s="699"/>
      <c r="U180" s="699"/>
      <c r="V180" s="699"/>
      <c r="W180" s="698"/>
      <c r="X180" s="699"/>
      <c r="Y180" s="700"/>
      <c r="Z180" s="682"/>
      <c r="AA180" s="915"/>
      <c r="AB180" s="702"/>
      <c r="AC180" s="702"/>
      <c r="AD180" s="610"/>
      <c r="AF180" s="685"/>
      <c r="AG180" s="695"/>
      <c r="AH180" s="708"/>
      <c r="AI180" s="708"/>
      <c r="AJ180" s="708"/>
      <c r="AK180" s="708"/>
      <c r="AL180" s="708"/>
      <c r="AM180" s="708"/>
      <c r="AN180" s="708"/>
      <c r="AO180" s="708"/>
      <c r="AP180" s="708"/>
      <c r="AQ180" s="708"/>
      <c r="AR180" s="689"/>
      <c r="AS180" s="689"/>
      <c r="AT180" s="689"/>
      <c r="AU180" s="689"/>
      <c r="AW180" s="690"/>
      <c r="AX180" s="695"/>
      <c r="AY180" s="694"/>
      <c r="AZ180" s="708"/>
      <c r="BA180" s="708"/>
      <c r="BB180" s="708"/>
      <c r="BC180" s="708"/>
      <c r="BD180" s="708"/>
      <c r="BE180" s="695"/>
      <c r="BF180" s="695"/>
      <c r="BG180" s="695"/>
      <c r="BH180" s="695"/>
      <c r="BI180" s="713"/>
      <c r="BK180" s="690"/>
      <c r="BL180" s="694"/>
      <c r="BM180" s="695"/>
      <c r="BN180" s="695"/>
      <c r="BO180" s="695"/>
      <c r="BP180" s="695"/>
      <c r="BQ180" s="695"/>
      <c r="BR180" s="695"/>
      <c r="BS180" s="708"/>
      <c r="BT180" s="708"/>
      <c r="BU180" s="708"/>
      <c r="BV180" s="708"/>
      <c r="BW180" s="713"/>
    </row>
    <row r="181" spans="1:78" ht="14.45" customHeight="1">
      <c r="A181" s="762"/>
      <c r="B181" s="618" t="s">
        <v>247</v>
      </c>
      <c r="C181" s="633"/>
      <c r="D181" s="690"/>
      <c r="E181" s="694"/>
      <c r="F181" s="708"/>
      <c r="G181" s="708"/>
      <c r="H181" s="708"/>
      <c r="I181" s="708"/>
      <c r="J181" s="708"/>
      <c r="K181" s="695"/>
      <c r="L181" s="695"/>
      <c r="M181" s="695"/>
      <c r="N181" s="695"/>
      <c r="O181" s="695"/>
      <c r="P181" s="695"/>
      <c r="Q181" s="709"/>
      <c r="R181" s="710"/>
      <c r="S181" s="823"/>
      <c r="T181" s="699"/>
      <c r="U181" s="699"/>
      <c r="V181" s="699"/>
      <c r="W181" s="698"/>
      <c r="X181" s="699"/>
      <c r="Y181" s="700"/>
      <c r="Z181" s="682"/>
      <c r="AA181" s="915"/>
      <c r="AB181" s="702"/>
      <c r="AC181" s="702"/>
      <c r="AD181" s="610"/>
      <c r="AF181" s="685"/>
      <c r="AG181" s="695"/>
      <c r="AH181" s="708"/>
      <c r="AI181" s="708"/>
      <c r="AJ181" s="708"/>
      <c r="AK181" s="708"/>
      <c r="AL181" s="708"/>
      <c r="AM181" s="708"/>
      <c r="AN181" s="708"/>
      <c r="AO181" s="708"/>
      <c r="AP181" s="708"/>
      <c r="AQ181" s="708"/>
      <c r="AR181" s="689"/>
      <c r="AS181" s="689"/>
      <c r="AT181" s="689"/>
      <c r="AU181" s="689"/>
      <c r="AW181" s="690"/>
      <c r="AX181" s="695"/>
      <c r="AY181" s="694"/>
      <c r="AZ181" s="708"/>
      <c r="BA181" s="708"/>
      <c r="BB181" s="708"/>
      <c r="BC181" s="708"/>
      <c r="BD181" s="708"/>
      <c r="BE181" s="695"/>
      <c r="BF181" s="695"/>
      <c r="BG181" s="695"/>
      <c r="BH181" s="695"/>
      <c r="BI181" s="713"/>
      <c r="BK181" s="690"/>
      <c r="BL181" s="694"/>
      <c r="BM181" s="695"/>
      <c r="BN181" s="695"/>
      <c r="BO181" s="695"/>
      <c r="BP181" s="695"/>
      <c r="BQ181" s="695"/>
      <c r="BR181" s="695"/>
      <c r="BS181" s="708"/>
      <c r="BT181" s="708"/>
      <c r="BU181" s="708"/>
      <c r="BV181" s="708"/>
      <c r="BW181" s="713"/>
    </row>
    <row r="182" spans="1:78" ht="14.45" customHeight="1">
      <c r="A182" s="762"/>
      <c r="B182" s="618" t="s">
        <v>248</v>
      </c>
      <c r="C182" s="633"/>
      <c r="D182" s="690"/>
      <c r="E182" s="694"/>
      <c r="F182" s="708"/>
      <c r="G182" s="708"/>
      <c r="H182" s="708"/>
      <c r="I182" s="708"/>
      <c r="J182" s="708"/>
      <c r="K182" s="695"/>
      <c r="L182" s="695"/>
      <c r="M182" s="695"/>
      <c r="N182" s="695"/>
      <c r="O182" s="695"/>
      <c r="P182" s="695"/>
      <c r="Q182" s="709"/>
      <c r="R182" s="710"/>
      <c r="S182" s="823"/>
      <c r="T182" s="699"/>
      <c r="U182" s="699"/>
      <c r="V182" s="699"/>
      <c r="W182" s="698"/>
      <c r="X182" s="699"/>
      <c r="Y182" s="700"/>
      <c r="Z182" s="682"/>
      <c r="AA182" s="915"/>
      <c r="AB182" s="702"/>
      <c r="AC182" s="702"/>
      <c r="AD182" s="610"/>
      <c r="AF182" s="685"/>
      <c r="AG182" s="695"/>
      <c r="AH182" s="708"/>
      <c r="AI182" s="708"/>
      <c r="AJ182" s="708"/>
      <c r="AK182" s="708"/>
      <c r="AL182" s="708"/>
      <c r="AM182" s="708"/>
      <c r="AN182" s="708"/>
      <c r="AO182" s="708"/>
      <c r="AP182" s="708"/>
      <c r="AQ182" s="708"/>
      <c r="AR182" s="689"/>
      <c r="AS182" s="689"/>
      <c r="AT182" s="689"/>
      <c r="AU182" s="689"/>
      <c r="AW182" s="690"/>
      <c r="AX182" s="695"/>
      <c r="AY182" s="694"/>
      <c r="AZ182" s="708"/>
      <c r="BA182" s="708"/>
      <c r="BB182" s="708"/>
      <c r="BC182" s="708"/>
      <c r="BD182" s="708"/>
      <c r="BE182" s="695"/>
      <c r="BF182" s="695"/>
      <c r="BG182" s="695"/>
      <c r="BH182" s="695"/>
      <c r="BI182" s="713"/>
      <c r="BK182" s="690"/>
      <c r="BL182" s="694"/>
      <c r="BM182" s="695"/>
      <c r="BN182" s="695"/>
      <c r="BO182" s="695"/>
      <c r="BP182" s="695"/>
      <c r="BQ182" s="695"/>
      <c r="BR182" s="695"/>
      <c r="BS182" s="708"/>
      <c r="BT182" s="708"/>
      <c r="BU182" s="708"/>
      <c r="BV182" s="708"/>
      <c r="BW182" s="713"/>
    </row>
    <row r="183" spans="1:78" ht="14.45" customHeight="1">
      <c r="A183" s="762"/>
      <c r="B183" s="618"/>
      <c r="C183" s="633"/>
      <c r="D183" s="690"/>
      <c r="E183" s="694"/>
      <c r="F183" s="708"/>
      <c r="G183" s="708"/>
      <c r="H183" s="708"/>
      <c r="I183" s="708"/>
      <c r="J183" s="708"/>
      <c r="K183" s="695"/>
      <c r="L183" s="695"/>
      <c r="M183" s="695"/>
      <c r="N183" s="695"/>
      <c r="O183" s="695"/>
      <c r="P183" s="695"/>
      <c r="Q183" s="912"/>
      <c r="R183" s="710"/>
      <c r="S183" s="823"/>
      <c r="T183" s="863"/>
      <c r="U183" s="863"/>
      <c r="V183" s="699"/>
      <c r="W183" s="698"/>
      <c r="X183" s="699"/>
      <c r="Y183" s="700"/>
      <c r="Z183" s="682"/>
      <c r="AA183" s="915"/>
      <c r="AB183" s="702"/>
      <c r="AC183" s="702"/>
      <c r="AD183" s="610"/>
      <c r="AF183" s="685"/>
      <c r="AG183" s="695"/>
      <c r="AH183" s="802"/>
      <c r="AI183" s="802"/>
      <c r="AJ183" s="802"/>
      <c r="AK183" s="802"/>
      <c r="AL183" s="802"/>
      <c r="AM183" s="708"/>
      <c r="AN183" s="708"/>
      <c r="AO183" s="708"/>
      <c r="AP183" s="708"/>
      <c r="AQ183" s="708"/>
      <c r="AR183" s="868"/>
      <c r="AS183" s="868"/>
      <c r="AT183" s="868"/>
      <c r="AU183" s="868"/>
      <c r="AW183" s="690"/>
      <c r="AX183" s="695"/>
      <c r="AY183" s="694"/>
      <c r="AZ183" s="708"/>
      <c r="BA183" s="708"/>
      <c r="BB183" s="708"/>
      <c r="BC183" s="708"/>
      <c r="BD183" s="708"/>
      <c r="BE183" s="695"/>
      <c r="BF183" s="695"/>
      <c r="BG183" s="695"/>
      <c r="BH183" s="695"/>
      <c r="BI183" s="713"/>
      <c r="BK183" s="690"/>
      <c r="BL183" s="694"/>
      <c r="BM183" s="695"/>
      <c r="BN183" s="695"/>
      <c r="BO183" s="695"/>
      <c r="BP183" s="695"/>
      <c r="BQ183" s="695"/>
      <c r="BR183" s="695"/>
      <c r="BS183" s="708"/>
      <c r="BT183" s="708"/>
      <c r="BU183" s="708"/>
      <c r="BV183" s="708"/>
      <c r="BW183" s="713"/>
    </row>
    <row r="184" spans="1:78" s="754" customFormat="1" ht="14.45" customHeight="1" thickBot="1">
      <c r="A184" s="931" t="s">
        <v>249</v>
      </c>
      <c r="B184" s="932"/>
      <c r="C184" s="933"/>
      <c r="D184" s="934">
        <v>5907657.6766574606</v>
      </c>
      <c r="E184" s="935">
        <f t="shared" ref="E184:R184" si="62">E136-E175-E181</f>
        <v>7856216.8189018574</v>
      </c>
      <c r="F184" s="936">
        <f t="shared" si="62"/>
        <v>5950176.9960571639</v>
      </c>
      <c r="G184" s="936">
        <f t="shared" si="62"/>
        <v>4885730.1636080882</v>
      </c>
      <c r="H184" s="936">
        <f t="shared" si="62"/>
        <v>0</v>
      </c>
      <c r="I184" s="936">
        <f t="shared" si="62"/>
        <v>0</v>
      </c>
      <c r="J184" s="936">
        <f>J136-J175-J181</f>
        <v>0</v>
      </c>
      <c r="K184" s="937">
        <f t="shared" si="62"/>
        <v>0</v>
      </c>
      <c r="L184" s="937">
        <f t="shared" si="62"/>
        <v>0</v>
      </c>
      <c r="M184" s="937">
        <f>M136-M175-M181</f>
        <v>0</v>
      </c>
      <c r="N184" s="937">
        <f>N136-N175-N181</f>
        <v>0</v>
      </c>
      <c r="O184" s="937">
        <f>O136-O175-O181</f>
        <v>0</v>
      </c>
      <c r="P184" s="937">
        <f t="shared" si="62"/>
        <v>0</v>
      </c>
      <c r="Q184" s="901">
        <f t="shared" si="62"/>
        <v>18692123.978567094</v>
      </c>
      <c r="R184" s="938">
        <f t="shared" si="62"/>
        <v>17719306.883933537</v>
      </c>
      <c r="S184" s="939">
        <f>IF(ISERROR(((SUMIF($D$2:$P$2,$Q$1,D184:P184)/SUMIF($D$2:$P$2,$Q$1-1,D184:P184))*100)),0,(SUMIF($D$2:$P$2,$Q$1,D184:P184)/SUMIF($D$2:$P$2,$Q$1-1,D184:P184))*100)</f>
        <v>82.11066942791075</v>
      </c>
      <c r="T184" s="903">
        <f>IF(ISERROR(((SUMIF($E$2:$P$2,$Q$1,E184:P184)/SUMIF($AF$2:$AQ$2,$Q$1,AF184:AQ184))*100)),0,((SUMIF($E$2:$P$2,$Q$1,E184:P184)/SUMIF($AF$2:$AQ$2,$Q$1,AF184:AQ184))*100))</f>
        <v>94.15283637961042</v>
      </c>
      <c r="U184" s="904">
        <f>IF(ISERROR(Q184/R184*100),0,Q184/R184*100)</f>
        <v>105.49015320410547</v>
      </c>
      <c r="V184" s="937">
        <f>V136-V175-V181</f>
        <v>9290346.6484672166</v>
      </c>
      <c r="W184" s="940">
        <f>IF(ISERROR(((SUMIF($E$2:$P$2,$Q$1,E184:P184)/($V184)*100))),0,((SUMIF($E$2:$P$2,$Q$1,E184:P184)/($V184)*100)))</f>
        <v>52.589320382508745</v>
      </c>
      <c r="X184" s="937">
        <f>X136-X175-X181</f>
        <v>26555711.758556746</v>
      </c>
      <c r="Y184" s="941">
        <f>IF(ISERROR(Q184/X184*100),0,Q184/X184*100)</f>
        <v>70.388337350981161</v>
      </c>
      <c r="Z184" s="750"/>
      <c r="AA184" s="942">
        <f>SUMIF($E$2:$P$2,$Q$1,$E184:$P184)</f>
        <v>4885730.1636080882</v>
      </c>
      <c r="AB184" s="943">
        <f>SUMIF($D$2:$P$2,($Q$1-1),$D184:$P184)</f>
        <v>5950176.9960571639</v>
      </c>
      <c r="AC184" s="943">
        <f>AC136-AC175-AC181</f>
        <v>9514825.204609381</v>
      </c>
      <c r="AD184" s="753"/>
      <c r="AF184" s="944">
        <v>6755708.9224489024</v>
      </c>
      <c r="AG184" s="937">
        <v>5767746.8152625225</v>
      </c>
      <c r="AH184" s="935">
        <v>5189148.1462221071</v>
      </c>
      <c r="AI184" s="936">
        <v>5300937.923001972</v>
      </c>
      <c r="AJ184" s="936">
        <v>3997469.9461311083</v>
      </c>
      <c r="AK184" s="936">
        <v>7042032.8859560974</v>
      </c>
      <c r="AL184" s="936">
        <v>5391439.6337270364</v>
      </c>
      <c r="AM184" s="936">
        <v>7678877.9253748758</v>
      </c>
      <c r="AN184" s="936">
        <v>5252355.8476833329</v>
      </c>
      <c r="AO184" s="936">
        <v>7243029.2621436836</v>
      </c>
      <c r="AP184" s="936">
        <v>7930452.0303554544</v>
      </c>
      <c r="AQ184" s="936">
        <v>5907657.6766574606</v>
      </c>
      <c r="AR184" s="945">
        <f>SUMPRODUCT(($AF$2:$AQ$2&gt;=1)*($AF$2:$AQ$2&lt;=$Q$1),($AF184:$AQ184))</f>
        <v>17712603.883933533</v>
      </c>
      <c r="AS184" s="945">
        <f>AS136-AS175-AS181</f>
        <v>5195851.1462221071</v>
      </c>
      <c r="AT184" s="945">
        <f>AT136-AT175-AT181</f>
        <v>5300937.923001972</v>
      </c>
      <c r="AU184" s="945">
        <f>AU136-AU175-AU181</f>
        <v>73456857.01496464</v>
      </c>
      <c r="AW184" s="934">
        <v>6873418.4331773017</v>
      </c>
      <c r="AX184" s="937">
        <v>7372575.6509735864</v>
      </c>
      <c r="AY184" s="935">
        <v>6403336.5358706377</v>
      </c>
      <c r="AZ184" s="936">
        <v>5843785.2598798312</v>
      </c>
      <c r="BA184" s="936">
        <v>5914476.3261857927</v>
      </c>
      <c r="BB184" s="936">
        <v>3997470.4733621161</v>
      </c>
      <c r="BC184" s="936">
        <v>7031730.2811788376</v>
      </c>
      <c r="BD184" s="936">
        <v>-11826556.120805647</v>
      </c>
      <c r="BE184" s="937">
        <v>23891222.692525666</v>
      </c>
      <c r="BF184" s="937">
        <v>24436395.749450136</v>
      </c>
      <c r="BG184" s="937">
        <v>25502673.96115591</v>
      </c>
      <c r="BH184" s="937">
        <v>26512551.871532906</v>
      </c>
      <c r="BI184" s="946">
        <v>26570671.369214501</v>
      </c>
      <c r="BK184" s="934">
        <v>-5299899.1930199768</v>
      </c>
      <c r="BL184" s="935">
        <v>-5095497.4202333121</v>
      </c>
      <c r="BM184" s="937">
        <v>-5342682.0697982535</v>
      </c>
      <c r="BN184" s="937">
        <v>-5539650.5908211404</v>
      </c>
      <c r="BO184" s="937">
        <v>-5288396.0278497916</v>
      </c>
      <c r="BP184" s="937">
        <v>-5650747.2389103472</v>
      </c>
      <c r="BQ184" s="937">
        <v>-141179637.72415271</v>
      </c>
      <c r="BR184" s="937">
        <v>-2408786.1485209186</v>
      </c>
      <c r="BS184" s="936">
        <v>0</v>
      </c>
      <c r="BT184" s="936">
        <v>0</v>
      </c>
      <c r="BU184" s="936">
        <v>0</v>
      </c>
      <c r="BV184" s="936">
        <v>0</v>
      </c>
      <c r="BW184" s="946">
        <v>0</v>
      </c>
      <c r="BZ184" s="607"/>
    </row>
    <row r="185" spans="1:78" s="955" customFormat="1" ht="15" customHeight="1">
      <c r="A185" s="788"/>
      <c r="B185" s="947"/>
      <c r="C185" s="948"/>
      <c r="D185" s="949">
        <v>0.22393145072669174</v>
      </c>
      <c r="E185" s="950">
        <f t="shared" ref="E185:Q185" si="63">E184/E76</f>
        <v>0.28087134942353786</v>
      </c>
      <c r="F185" s="950">
        <f t="shared" si="63"/>
        <v>0.22658852584147057</v>
      </c>
      <c r="G185" s="950">
        <f t="shared" si="63"/>
        <v>0.17762470442271641</v>
      </c>
      <c r="H185" s="950" t="e">
        <f t="shared" si="63"/>
        <v>#DIV/0!</v>
      </c>
      <c r="I185" s="950" t="e">
        <f t="shared" si="63"/>
        <v>#DIV/0!</v>
      </c>
      <c r="J185" s="950" t="e">
        <f t="shared" si="63"/>
        <v>#DIV/0!</v>
      </c>
      <c r="K185" s="950" t="e">
        <f t="shared" si="63"/>
        <v>#DIV/0!</v>
      </c>
      <c r="L185" s="950" t="e">
        <f t="shared" si="63"/>
        <v>#DIV/0!</v>
      </c>
      <c r="M185" s="950" t="e">
        <f t="shared" si="63"/>
        <v>#DIV/0!</v>
      </c>
      <c r="N185" s="950" t="e">
        <f t="shared" si="63"/>
        <v>#DIV/0!</v>
      </c>
      <c r="O185" s="950" t="e">
        <f t="shared" si="63"/>
        <v>#DIV/0!</v>
      </c>
      <c r="P185" s="950" t="e">
        <f t="shared" si="63"/>
        <v>#DIV/0!</v>
      </c>
      <c r="Q185" s="950">
        <f t="shared" si="63"/>
        <v>0.2286872571757681</v>
      </c>
      <c r="R185" s="950"/>
      <c r="S185" s="951"/>
      <c r="T185" s="951"/>
      <c r="U185" s="951"/>
      <c r="V185" s="951"/>
      <c r="W185" s="951"/>
      <c r="X185" s="951"/>
      <c r="Y185" s="952"/>
      <c r="Z185" s="953"/>
      <c r="AA185" s="953"/>
      <c r="AB185" s="953"/>
      <c r="AC185" s="953"/>
      <c r="AD185" s="954"/>
      <c r="AF185" s="949">
        <v>7.5922314074714212E-2</v>
      </c>
      <c r="AG185" s="950">
        <v>0.32513614151863246</v>
      </c>
      <c r="AH185" s="950">
        <v>0.27701559121976205</v>
      </c>
      <c r="AI185" s="950">
        <v>0.24818530184391277</v>
      </c>
      <c r="AJ185" s="956">
        <v>0.24513828473709104</v>
      </c>
      <c r="AK185" s="956">
        <v>0.18682146812860009</v>
      </c>
      <c r="AL185" s="956">
        <v>0.30337544595265931</v>
      </c>
      <c r="AM185" s="957">
        <v>0.23099369904590505</v>
      </c>
      <c r="AN185" s="957">
        <v>0.32147794302771954</v>
      </c>
      <c r="AO185" s="957">
        <v>0.21388032633513343</v>
      </c>
      <c r="AP185" s="957">
        <v>0.28128833337889414</v>
      </c>
      <c r="AQ185" s="957">
        <v>0.29830487874621331</v>
      </c>
      <c r="AR185" s="958">
        <f>SUMPRODUCT(($AF$2:$AQ$2&gt;=1)*($AF$2:$AQ$2&lt;=$Q$1),($AF185:$AQ185))</f>
        <v>0.67807404681310879</v>
      </c>
      <c r="AW185" s="949">
        <v>0.60753214375485864</v>
      </c>
      <c r="AX185" s="950">
        <v>0.35482446442391147</v>
      </c>
      <c r="AY185" s="950">
        <v>0.30754194195373519</v>
      </c>
      <c r="AZ185" s="950">
        <v>0.27949512478077676</v>
      </c>
      <c r="BA185" s="950">
        <v>0.27351095273687809</v>
      </c>
      <c r="BB185" s="950">
        <v>0.18682149276870302</v>
      </c>
      <c r="BC185" s="950">
        <v>0.30293160290770443</v>
      </c>
      <c r="BD185" s="950">
        <v>-0.50670324271634004</v>
      </c>
      <c r="BE185" s="950">
        <v>1</v>
      </c>
      <c r="BF185" s="950">
        <v>1</v>
      </c>
      <c r="BG185" s="950">
        <v>1</v>
      </c>
      <c r="BH185" s="950">
        <v>1</v>
      </c>
      <c r="BI185" s="950">
        <v>1</v>
      </c>
      <c r="BK185" s="949">
        <v>-2.7462477487374173</v>
      </c>
      <c r="BL185" s="959">
        <v>-3.8786070066146685</v>
      </c>
      <c r="BM185" s="950">
        <v>-4.4535185250914866</v>
      </c>
      <c r="BN185" s="950">
        <v>-4.2181064829929955</v>
      </c>
      <c r="BO185" s="950">
        <v>-5.3593566973887006</v>
      </c>
      <c r="BP185" s="950">
        <v>-5.3921577923680264</v>
      </c>
      <c r="BQ185" s="950">
        <v>-112.6831569720493</v>
      </c>
      <c r="BR185" s="950">
        <v>-0.91797287009047202</v>
      </c>
      <c r="BS185" s="950" t="e">
        <v>#DIV/0!</v>
      </c>
      <c r="BT185" s="950" t="e">
        <v>#DIV/0!</v>
      </c>
      <c r="BU185" s="950" t="e">
        <v>#DIV/0!</v>
      </c>
      <c r="BV185" s="950" t="e">
        <v>#DIV/0!</v>
      </c>
      <c r="BW185" s="950" t="e">
        <v>#DIV/0!</v>
      </c>
      <c r="BZ185" s="607"/>
    </row>
    <row r="186" spans="1:78" ht="14.45" customHeight="1" thickBot="1">
      <c r="A186" s="617"/>
      <c r="B186" s="792"/>
      <c r="C186" s="793"/>
      <c r="D186" s="926"/>
      <c r="E186" s="921"/>
      <c r="F186" s="921"/>
      <c r="G186" s="921"/>
      <c r="H186" s="792"/>
      <c r="I186" s="792"/>
      <c r="J186" s="960"/>
      <c r="K186" s="792"/>
      <c r="L186" s="792"/>
      <c r="M186" s="792"/>
      <c r="N186" s="792"/>
      <c r="O186" s="792"/>
      <c r="P186" s="961"/>
      <c r="Q186" s="961"/>
      <c r="R186" s="961"/>
      <c r="S186" s="618"/>
      <c r="T186" s="618"/>
      <c r="U186" s="618"/>
      <c r="V186" s="694">
        <v>9290346.6484672166</v>
      </c>
      <c r="W186" s="618"/>
      <c r="X186" s="694">
        <v>26555711.758556731</v>
      </c>
      <c r="Y186" s="633"/>
      <c r="Z186" s="618"/>
      <c r="AA186" s="618"/>
      <c r="AB186" s="618"/>
      <c r="AC186" s="618"/>
      <c r="AD186" s="610"/>
      <c r="AF186" s="926"/>
      <c r="AG186" s="921"/>
      <c r="AH186" s="921"/>
      <c r="AI186" s="792"/>
      <c r="AJ186" s="792"/>
      <c r="AK186" s="960"/>
      <c r="AL186" s="960"/>
      <c r="AM186" s="960"/>
      <c r="AN186" s="960"/>
      <c r="AO186" s="960"/>
      <c r="AP186" s="960"/>
      <c r="AQ186" s="960"/>
      <c r="AR186" s="962"/>
      <c r="AU186" s="602">
        <f>AU184+AU130+AU131</f>
        <v>95898375.960545748</v>
      </c>
      <c r="AW186" s="926"/>
      <c r="AX186" s="921"/>
      <c r="AY186" s="921"/>
      <c r="AZ186" s="921"/>
      <c r="BA186" s="792"/>
      <c r="BB186" s="792"/>
      <c r="BC186" s="960"/>
      <c r="BD186" s="792"/>
      <c r="BE186" s="792"/>
      <c r="BF186" s="792"/>
      <c r="BG186" s="792"/>
      <c r="BH186" s="792"/>
      <c r="BI186" s="792"/>
      <c r="BK186" s="926"/>
      <c r="BL186" s="921"/>
      <c r="BM186" s="921"/>
      <c r="BN186" s="921"/>
      <c r="BO186" s="792"/>
      <c r="BP186" s="792"/>
      <c r="BQ186" s="960"/>
      <c r="BR186" s="792"/>
      <c r="BS186" s="792"/>
      <c r="BT186" s="792"/>
      <c r="BU186" s="792"/>
      <c r="BV186" s="792"/>
      <c r="BW186" s="792"/>
    </row>
    <row r="187" spans="1:78" s="973" customFormat="1" ht="14.45" customHeight="1" thickBot="1">
      <c r="A187" s="963"/>
      <c r="B187" s="964"/>
      <c r="C187" s="965"/>
      <c r="D187" s="966"/>
      <c r="E187" s="967"/>
      <c r="F187" s="967"/>
      <c r="G187" s="967"/>
      <c r="H187" s="967"/>
      <c r="I187" s="967"/>
      <c r="J187" s="967"/>
      <c r="K187" s="967"/>
      <c r="L187" s="967"/>
      <c r="M187" s="964"/>
      <c r="N187" s="964"/>
      <c r="O187" s="964"/>
      <c r="P187" s="964"/>
      <c r="Q187" s="964"/>
      <c r="R187" s="964"/>
      <c r="S187" s="968"/>
      <c r="T187" s="968"/>
      <c r="U187" s="969" t="s">
        <v>250</v>
      </c>
      <c r="V187" s="970">
        <f>+V184-V186</f>
        <v>0</v>
      </c>
      <c r="W187" s="968"/>
      <c r="X187" s="970">
        <f>+X184-X186</f>
        <v>0</v>
      </c>
      <c r="Y187" s="971"/>
      <c r="Z187" s="968"/>
      <c r="AA187" s="968"/>
      <c r="AB187" s="968"/>
      <c r="AC187" s="968"/>
      <c r="AD187" s="972"/>
      <c r="AF187" s="963"/>
      <c r="AG187" s="964"/>
      <c r="AH187" s="964"/>
      <c r="AI187" s="964"/>
      <c r="AJ187" s="964"/>
      <c r="AK187" s="964"/>
      <c r="AL187" s="964"/>
      <c r="AM187" s="964"/>
      <c r="AN187" s="964"/>
      <c r="AO187" s="964"/>
      <c r="AP187" s="964"/>
      <c r="AQ187" s="964"/>
      <c r="AR187" s="974"/>
      <c r="AW187" s="963"/>
      <c r="AX187" s="964"/>
      <c r="AY187" s="964"/>
      <c r="AZ187" s="964"/>
      <c r="BA187" s="964"/>
      <c r="BB187" s="964"/>
      <c r="BC187" s="964"/>
      <c r="BD187" s="964"/>
      <c r="BE187" s="964"/>
      <c r="BF187" s="964"/>
      <c r="BG187" s="964"/>
      <c r="BH187" s="964"/>
      <c r="BI187" s="964"/>
      <c r="BK187" s="963"/>
      <c r="BL187" s="964"/>
      <c r="BM187" s="964"/>
      <c r="BN187" s="964"/>
      <c r="BO187" s="964"/>
      <c r="BP187" s="964"/>
      <c r="BQ187" s="964"/>
      <c r="BR187" s="964"/>
      <c r="BS187" s="964"/>
      <c r="BT187" s="964"/>
      <c r="BU187" s="964"/>
      <c r="BV187" s="964"/>
      <c r="BW187" s="964"/>
      <c r="BZ187" s="607"/>
    </row>
    <row r="188" spans="1:78" ht="14.45" customHeight="1">
      <c r="A188" s="762"/>
      <c r="B188" s="618"/>
      <c r="C188" s="633"/>
      <c r="D188" s="685"/>
      <c r="E188" s="694"/>
      <c r="F188" s="694"/>
      <c r="G188" s="694"/>
      <c r="H188" s="618"/>
      <c r="I188" s="618"/>
      <c r="J188" s="975"/>
      <c r="K188" s="618"/>
      <c r="L188" s="618"/>
      <c r="M188" s="618"/>
      <c r="N188" s="618"/>
      <c r="O188" s="618"/>
      <c r="P188" s="618"/>
      <c r="Q188" s="618"/>
      <c r="R188" s="975"/>
      <c r="S188" s="618"/>
      <c r="T188" s="618"/>
      <c r="U188" s="618"/>
      <c r="V188" s="618"/>
      <c r="W188" s="618"/>
      <c r="X188" s="618"/>
      <c r="Y188" s="633"/>
      <c r="Z188" s="618"/>
      <c r="AA188" s="618"/>
      <c r="AB188" s="618"/>
      <c r="AC188" s="618"/>
      <c r="AD188" s="610"/>
      <c r="AF188" s="604"/>
      <c r="AG188" s="604"/>
      <c r="AH188" s="604"/>
      <c r="AI188" s="604"/>
      <c r="AJ188" s="604"/>
      <c r="AK188" s="604"/>
      <c r="AL188" s="604"/>
      <c r="AM188" s="604"/>
      <c r="AN188" s="604"/>
      <c r="AO188" s="604"/>
      <c r="AP188" s="604"/>
      <c r="AQ188" s="604"/>
      <c r="AR188" s="976"/>
      <c r="AW188" s="685">
        <v>12</v>
      </c>
      <c r="AX188" s="694"/>
      <c r="AY188" s="694"/>
      <c r="AZ188" s="694"/>
      <c r="BA188" s="618"/>
      <c r="BB188" s="618"/>
      <c r="BC188" s="975"/>
      <c r="BD188" s="618"/>
      <c r="BE188" s="618"/>
      <c r="BF188" s="618"/>
      <c r="BG188" s="618"/>
      <c r="BH188" s="618"/>
      <c r="BI188" s="618"/>
      <c r="BK188" s="685">
        <v>12</v>
      </c>
      <c r="BL188" s="694"/>
      <c r="BM188" s="694"/>
      <c r="BN188" s="694"/>
      <c r="BO188" s="618"/>
      <c r="BP188" s="618"/>
      <c r="BQ188" s="975"/>
      <c r="BR188" s="618"/>
      <c r="BS188" s="618"/>
      <c r="BT188" s="618"/>
      <c r="BU188" s="618"/>
      <c r="BV188" s="618"/>
      <c r="BW188" s="618"/>
    </row>
    <row r="189" spans="1:78" ht="14.45" customHeight="1">
      <c r="A189" s="762"/>
      <c r="B189" s="618"/>
      <c r="C189" s="633"/>
      <c r="D189" s="685"/>
      <c r="E189" s="694"/>
      <c r="F189" s="694"/>
      <c r="G189" s="694"/>
      <c r="H189" s="618"/>
      <c r="I189" s="618"/>
      <c r="J189" s="975"/>
      <c r="K189" s="618"/>
      <c r="L189" s="618"/>
      <c r="M189" s="618"/>
      <c r="N189" s="618"/>
      <c r="O189" s="618"/>
      <c r="P189" s="618"/>
      <c r="Q189" s="618"/>
      <c r="R189" s="975"/>
      <c r="S189" s="618"/>
      <c r="T189" s="618"/>
      <c r="U189" s="618"/>
      <c r="V189" s="618"/>
      <c r="W189" s="618"/>
      <c r="X189" s="618"/>
      <c r="Y189" s="633"/>
      <c r="Z189" s="618"/>
      <c r="AA189" s="618"/>
      <c r="AB189" s="618"/>
      <c r="AC189" s="618"/>
      <c r="AD189" s="610"/>
      <c r="AF189" s="685"/>
      <c r="AG189" s="977"/>
      <c r="AH189" s="977"/>
      <c r="AI189" s="977"/>
      <c r="AJ189" s="977"/>
      <c r="AK189" s="977"/>
      <c r="AL189" s="977"/>
      <c r="AM189" s="977"/>
      <c r="AN189" s="977"/>
      <c r="AO189" s="977"/>
      <c r="AP189" s="977"/>
      <c r="AQ189" s="975"/>
      <c r="AR189" s="976"/>
      <c r="AW189" s="685"/>
      <c r="AX189" s="694"/>
      <c r="AY189" s="694"/>
      <c r="AZ189" s="694"/>
      <c r="BA189" s="618"/>
      <c r="BB189" s="618"/>
      <c r="BC189" s="975"/>
      <c r="BD189" s="618"/>
      <c r="BE189" s="618"/>
      <c r="BF189" s="618"/>
      <c r="BG189" s="618"/>
      <c r="BH189" s="618"/>
      <c r="BI189" s="618"/>
      <c r="BK189" s="685"/>
      <c r="BL189" s="694"/>
      <c r="BM189" s="694"/>
      <c r="BN189" s="694"/>
      <c r="BO189" s="618"/>
      <c r="BP189" s="618"/>
      <c r="BQ189" s="975"/>
      <c r="BR189" s="618"/>
      <c r="BS189" s="618"/>
      <c r="BT189" s="618"/>
      <c r="BU189" s="618"/>
      <c r="BV189" s="618"/>
      <c r="BW189" s="618"/>
    </row>
    <row r="190" spans="1:78" ht="14.25" customHeight="1">
      <c r="A190" s="617"/>
      <c r="B190" s="978" t="s">
        <v>251</v>
      </c>
      <c r="C190" s="979"/>
      <c r="D190" s="685"/>
      <c r="E190" s="694"/>
      <c r="F190" s="694"/>
      <c r="G190" s="694"/>
      <c r="H190" s="618"/>
      <c r="I190" s="618"/>
      <c r="J190" s="975"/>
      <c r="K190" s="618"/>
      <c r="L190" s="618"/>
      <c r="M190" s="618"/>
      <c r="N190" s="618"/>
      <c r="O190" s="618"/>
      <c r="P190" s="618"/>
      <c r="Q190" s="618"/>
      <c r="R190" s="975"/>
      <c r="S190" s="618"/>
      <c r="T190" s="618"/>
      <c r="U190" s="618"/>
      <c r="V190" s="618"/>
      <c r="W190" s="618"/>
      <c r="X190" s="618"/>
      <c r="Y190" s="633"/>
      <c r="Z190" s="618"/>
      <c r="AA190" s="618"/>
      <c r="AB190" s="618"/>
      <c r="AC190" s="618" t="s">
        <v>252</v>
      </c>
      <c r="AD190" s="610"/>
      <c r="AF190" s="685"/>
      <c r="AG190" s="694"/>
      <c r="AH190" s="694"/>
      <c r="AI190" s="618"/>
      <c r="AJ190" s="618"/>
      <c r="AK190" s="975"/>
      <c r="AL190" s="975"/>
      <c r="AM190" s="975"/>
      <c r="AN190" s="975"/>
      <c r="AO190" s="975"/>
      <c r="AP190" s="975"/>
      <c r="AQ190" s="975"/>
      <c r="AR190" s="976"/>
      <c r="AU190" s="754" t="s">
        <v>253</v>
      </c>
      <c r="AW190" s="685"/>
      <c r="AX190" s="694"/>
      <c r="AY190" s="694"/>
      <c r="AZ190" s="694"/>
      <c r="BA190" s="618"/>
      <c r="BB190" s="618"/>
      <c r="BC190" s="975"/>
      <c r="BD190" s="618"/>
      <c r="BE190" s="618"/>
      <c r="BF190" s="618"/>
      <c r="BG190" s="618"/>
      <c r="BH190" s="618"/>
      <c r="BI190" s="618"/>
      <c r="BK190" s="685"/>
      <c r="BL190" s="694"/>
      <c r="BM190" s="694"/>
      <c r="BN190" s="694"/>
      <c r="BO190" s="618"/>
      <c r="BP190" s="618"/>
      <c r="BQ190" s="975"/>
      <c r="BR190" s="618"/>
      <c r="BS190" s="618"/>
      <c r="BT190" s="618"/>
      <c r="BU190" s="618"/>
      <c r="BV190" s="618"/>
      <c r="BW190" s="618"/>
    </row>
    <row r="191" spans="1:78" ht="14.45" customHeight="1">
      <c r="A191" s="617"/>
      <c r="B191" s="980" t="s">
        <v>254</v>
      </c>
      <c r="C191" s="793"/>
      <c r="D191" s="981">
        <v>1483555948.2800002</v>
      </c>
      <c r="E191" s="982">
        <v>1521540830.21</v>
      </c>
      <c r="F191" s="982">
        <v>1551901749.76</v>
      </c>
      <c r="G191" s="982">
        <v>1586556992.02</v>
      </c>
      <c r="H191" s="982"/>
      <c r="I191" s="982"/>
      <c r="J191" s="982"/>
      <c r="K191" s="982"/>
      <c r="L191" s="982"/>
      <c r="M191" s="982"/>
      <c r="N191" s="982"/>
      <c r="O191" s="982"/>
      <c r="P191" s="982"/>
      <c r="Q191" s="694">
        <f>SUMIF($E$2:$P$2,$Q$1,E191:P191)</f>
        <v>1586556992.02</v>
      </c>
      <c r="R191" s="694">
        <f>SUM(AR191)</f>
        <v>3376906318.3999987</v>
      </c>
      <c r="S191" s="682">
        <f>IF(ISERROR(((SUMIF($D$2:$P$2,$Q$1,D191:P191)-SUMIF($D$2:$P$2,$Q$1-1,D191:P191))/ABS(SUMIF($D$2:$P$2,$Q$1-1,D191:P191))+1)*100),0,((SUMIF($D$2:$P$2,$Q$1,D191:P191)-SUMIF($D$2:$P$2,$Q$1-1,D191:P191))/ABS(SUMIF($D$2:$P$2,$Q$1-1,D191:P191))+1)*100)</f>
        <v>102.23308223380502</v>
      </c>
      <c r="T191" s="682">
        <f>IF(ISERROR(((SUMIF($E$2:$P$2,$Q$1,E191:P191)-SUMIF($AF$188:$AQ$188,$Q$1,AF191:AQ191))/ABS(SUMIF($AF$188:$AQ$188,$Q$1,AF191:AQ191))+1)*100),0,((SUMIF($E$2:$P$2,$Q$1,E191:P191)-SUMIF($AF$188:$AQ$188,$Q$1,AF191:AQ191))/ABS(SUMIF($AF$188:$AQ$188,$Q$1,AF191:AQ191))+1)*100)</f>
        <v>0</v>
      </c>
      <c r="U191" s="682">
        <f>IF(ISERROR((($Q191-$R191)/ABS($R191)+1)*100),0,(($Q191-$R191)/ABS($R191)+1)*100)</f>
        <v>46.982558662501525</v>
      </c>
      <c r="V191" s="800">
        <v>1306777530.5458846</v>
      </c>
      <c r="W191" s="682">
        <f>IF(ISERROR(((SUMIF($E$2:$P$2,$Q$1,E191:P191)-$V191)/ABS($V191)+1)*100),0,((SUMIF($E$2:$P$2,$Q$1,E191:P191)-$V191)/ABS($V191)+1)*100)</f>
        <v>121.40987696331464</v>
      </c>
      <c r="X191" s="618"/>
      <c r="Y191" s="633"/>
      <c r="Z191" s="618"/>
      <c r="AA191" s="983">
        <f>SUMIF($E$2:$P$2,$Q$1,$E191:$P191)</f>
        <v>1586556992.02</v>
      </c>
      <c r="AB191" s="983">
        <f>SUMIF($D$2:$P$2,($Q$1-1),$D191:$P191)</f>
        <v>1551901749.76</v>
      </c>
      <c r="AC191" s="618"/>
      <c r="AD191" s="610"/>
      <c r="AF191" s="981">
        <v>1091208316.3899992</v>
      </c>
      <c r="AG191" s="982">
        <v>1125400268.8899996</v>
      </c>
      <c r="AH191" s="982">
        <v>1160297733.1199999</v>
      </c>
      <c r="AI191" s="982">
        <v>1198307791.799999</v>
      </c>
      <c r="AJ191" s="982">
        <v>1218697331.9400005</v>
      </c>
      <c r="AK191" s="982">
        <v>1257847761.6100001</v>
      </c>
      <c r="AL191" s="982">
        <v>1295915325.04</v>
      </c>
      <c r="AM191" s="982">
        <v>1339033112.6800001</v>
      </c>
      <c r="AN191" s="982">
        <v>1383935309.4100003</v>
      </c>
      <c r="AO191" s="982">
        <v>1418624663.2599998</v>
      </c>
      <c r="AP191" s="982">
        <v>1449927794.7599998</v>
      </c>
      <c r="AQ191" s="982">
        <v>1483555948.2800002</v>
      </c>
      <c r="AR191" s="976">
        <f t="shared" ref="AR191:AR195" si="64">SUMPRODUCT(($AF$2:$AQ$2&gt;=1)*($AF$2:$AQ$2&lt;=$Q$1),($AF191:$AQ191))</f>
        <v>3376906318.3999987</v>
      </c>
      <c r="AS191" s="983">
        <f>SUMIF($AF$2:$AQ$2,$Q$1,$AF191:$AQ191)</f>
        <v>1160297733.1199999</v>
      </c>
      <c r="AT191" s="983">
        <f>SUMIF($AF$2:$AQ$2,$Q$1+1,$AF191:$AQ191)</f>
        <v>1198307791.799999</v>
      </c>
      <c r="AW191" s="981">
        <v>1059006906.1799999</v>
      </c>
      <c r="AX191" s="982">
        <v>1091208316.3899992</v>
      </c>
      <c r="AY191" s="982">
        <v>1125400268.8899996</v>
      </c>
      <c r="AZ191" s="982">
        <v>1160297733.1199999</v>
      </c>
      <c r="BA191" s="982">
        <v>1198307791.799999</v>
      </c>
      <c r="BB191" s="982">
        <v>1218697331.9400005</v>
      </c>
      <c r="BC191" s="982">
        <v>1257847761.6100001</v>
      </c>
      <c r="BD191" s="982">
        <v>1295915325.04</v>
      </c>
      <c r="BE191" s="982"/>
      <c r="BF191" s="982"/>
      <c r="BG191" s="982"/>
      <c r="BH191" s="982"/>
      <c r="BI191" s="982"/>
      <c r="BK191" s="981">
        <v>135627017.65000001</v>
      </c>
      <c r="BL191" s="982">
        <v>136848337.1699999</v>
      </c>
      <c r="BM191" s="982">
        <v>135504238.7299999</v>
      </c>
      <c r="BN191" s="982">
        <v>136063568.94</v>
      </c>
      <c r="BO191" s="982">
        <v>134069230.53</v>
      </c>
      <c r="BP191" s="982">
        <v>133554376.41999996</v>
      </c>
      <c r="BQ191" s="982">
        <v>135554561.67999989</v>
      </c>
      <c r="BR191" s="982">
        <v>137210791.25999999</v>
      </c>
      <c r="BS191" s="982">
        <v>0</v>
      </c>
      <c r="BT191" s="982">
        <v>0</v>
      </c>
      <c r="BU191" s="982">
        <v>0</v>
      </c>
      <c r="BV191" s="982">
        <v>135504238.7299999</v>
      </c>
      <c r="BW191" s="982">
        <v>364556.65825975168</v>
      </c>
    </row>
    <row r="192" spans="1:78" ht="14.45" customHeight="1">
      <c r="A192" s="617"/>
      <c r="B192" s="980" t="s">
        <v>255</v>
      </c>
      <c r="C192" s="793"/>
      <c r="D192" s="981">
        <v>14413212.083280066</v>
      </c>
      <c r="E192" s="982">
        <v>13474277.48</v>
      </c>
      <c r="F192" s="982">
        <v>14423886.503512532</v>
      </c>
      <c r="G192" s="982">
        <v>13973876.75</v>
      </c>
      <c r="H192" s="982"/>
      <c r="I192" s="982"/>
      <c r="J192" s="982"/>
      <c r="K192" s="982"/>
      <c r="L192" s="982"/>
      <c r="M192" s="982"/>
      <c r="N192" s="982"/>
      <c r="O192" s="982"/>
      <c r="P192" s="982"/>
      <c r="Q192" s="694">
        <f>SUMIF($E$2:$P$2,$Q$1,E192:P192)</f>
        <v>13973876.75</v>
      </c>
      <c r="R192" s="694">
        <f>SUM(AR192)</f>
        <v>29351116.542702802</v>
      </c>
      <c r="S192" s="682">
        <f>IF(ISERROR(((SUMIF($D$2:$P$2,$Q$1,D192:P192)-SUMIF($D$2:$P$2,$Q$1-1,D192:P192))/ABS(SUMIF($D$2:$P$2,$Q$1-1,D192:P192))+1)*100),0,((SUMIF($D$2:$P$2,$Q$1,D192:P192)-SUMIF($D$2:$P$2,$Q$1-1,D192:P192))/ABS(SUMIF($D$2:$P$2,$Q$1-1,D192:P192))+1)*100)</f>
        <v>96.880107498052311</v>
      </c>
      <c r="T192" s="682">
        <f>IF(ISERROR(((SUMIF($E$2:$P$2,$Q$1,E192:P192)-SUMIF($AF$188:$AQ$188,$Q$1,AF192:AQ192))/ABS(SUMIF($AF$188:$AQ$188,$Q$1,AF192:AQ192))+1)*100),0,((SUMIF($E$2:$P$2,$Q$1,E192:P192)-SUMIF($AF$188:$AQ$188,$Q$1,AF192:AQ192))/ABS(SUMIF($AF$188:$AQ$188,$Q$1,AF192:AQ192))+1)*100)</f>
        <v>0</v>
      </c>
      <c r="U192" s="682">
        <f>IF(ISERROR((($Q192-$R192)/ABS($R192)+1)*100),0,(($Q192-$R192)/ABS($R192)+1)*100)</f>
        <v>47.609353223988848</v>
      </c>
      <c r="V192" s="800">
        <v>12701815.301423235</v>
      </c>
      <c r="W192" s="682">
        <f>IF(ISERROR(((SUMIF($E$2:$P$2,$Q$1,E192:P192)-$V192)/ABS($V192)+1)*100),0,((SUMIF($E$2:$P$2,$Q$1,E192:P192)-$V192)/ABS($V192)+1)*100)</f>
        <v>110.01480039183242</v>
      </c>
      <c r="X192" s="618"/>
      <c r="Y192" s="633"/>
      <c r="Z192" s="618"/>
      <c r="AA192" s="983">
        <f>SUMIF($E$2:$P$2,$Q$1,$E192:$P192)</f>
        <v>13973876.75</v>
      </c>
      <c r="AB192" s="983">
        <f>SUMIF($D$2:$P$2,($Q$1-1),$D192:$P192)</f>
        <v>14423886.503512532</v>
      </c>
      <c r="AC192" s="618"/>
      <c r="AD192" s="610"/>
      <c r="AF192" s="981">
        <v>9421325.25</v>
      </c>
      <c r="AG192" s="982">
        <v>9803093.9627027996</v>
      </c>
      <c r="AH192" s="982">
        <v>10126697.33</v>
      </c>
      <c r="AI192" s="982">
        <v>10508119.41</v>
      </c>
      <c r="AJ192" s="982">
        <v>10738325.924253797</v>
      </c>
      <c r="AK192" s="982">
        <v>11012033.039223801</v>
      </c>
      <c r="AL192" s="982">
        <v>11339091.52</v>
      </c>
      <c r="AM192" s="982">
        <v>11563149.289999999</v>
      </c>
      <c r="AN192" s="982">
        <v>12420494.3246176</v>
      </c>
      <c r="AO192" s="982">
        <v>12301799.449999999</v>
      </c>
      <c r="AP192" s="982">
        <v>12601315.22602554</v>
      </c>
      <c r="AQ192" s="982">
        <v>14413212.083280066</v>
      </c>
      <c r="AR192" s="976">
        <f t="shared" si="64"/>
        <v>29351116.542702802</v>
      </c>
      <c r="AS192" s="983">
        <f>SUMIF($AF$2:$AQ$2,$Q$1,$AF192:$AQ192)</f>
        <v>10126697.33</v>
      </c>
      <c r="AT192" s="983">
        <f>SUMIF($AF$2:$AQ$2,$Q$1+1,$AF192:$AQ192)</f>
        <v>10508119.41</v>
      </c>
      <c r="AW192" s="981">
        <v>9756956.4874086007</v>
      </c>
      <c r="AX192" s="982">
        <v>9421325.25</v>
      </c>
      <c r="AY192" s="982">
        <v>9803093.9627027996</v>
      </c>
      <c r="AZ192" s="982">
        <v>10126697.33</v>
      </c>
      <c r="BA192" s="982">
        <v>10508119.41</v>
      </c>
      <c r="BB192" s="982">
        <v>10738325.924253797</v>
      </c>
      <c r="BC192" s="982">
        <v>11012033.039223801</v>
      </c>
      <c r="BD192" s="982">
        <v>11339091.52</v>
      </c>
      <c r="BE192" s="982"/>
      <c r="BF192" s="982"/>
      <c r="BG192" s="982"/>
      <c r="BH192" s="982"/>
      <c r="BI192" s="982"/>
      <c r="BK192" s="981">
        <v>1080069.4686788002</v>
      </c>
      <c r="BL192" s="982">
        <v>1038685.9</v>
      </c>
      <c r="BM192" s="982">
        <v>1043099.8517902666</v>
      </c>
      <c r="BN192" s="982">
        <v>1062270.0618695335</v>
      </c>
      <c r="BO192" s="982">
        <v>1060252.2554593333</v>
      </c>
      <c r="BP192" s="982">
        <v>1083445.2205668001</v>
      </c>
      <c r="BQ192" s="982">
        <v>1129693.6789976</v>
      </c>
      <c r="BR192" s="982">
        <v>1144725.3404707334</v>
      </c>
      <c r="BS192" s="982"/>
      <c r="BT192" s="982">
        <v>1248467.858613</v>
      </c>
      <c r="BU192" s="982"/>
      <c r="BV192" s="982"/>
      <c r="BW192" s="982"/>
    </row>
    <row r="193" spans="1:78" ht="14.45" customHeight="1">
      <c r="A193" s="617"/>
      <c r="B193" s="980" t="s">
        <v>256</v>
      </c>
      <c r="C193" s="793"/>
      <c r="D193" s="981">
        <v>27319570.569131188</v>
      </c>
      <c r="E193" s="982">
        <v>28009407.102429744</v>
      </c>
      <c r="F193" s="982">
        <v>28571473.898279186</v>
      </c>
      <c r="G193" s="982">
        <v>29376768.332044911</v>
      </c>
      <c r="H193" s="982"/>
      <c r="I193" s="982"/>
      <c r="J193" s="982"/>
      <c r="K193" s="982"/>
      <c r="L193" s="982"/>
      <c r="M193" s="982"/>
      <c r="N193" s="982"/>
      <c r="O193" s="982"/>
      <c r="P193" s="982"/>
      <c r="Q193" s="694">
        <f>SUMIF($E$2:$P$2,$Q$1,E193:P193)</f>
        <v>29376768.332044911</v>
      </c>
      <c r="R193" s="694"/>
      <c r="S193" s="682"/>
      <c r="T193" s="682"/>
      <c r="U193" s="682"/>
      <c r="V193" s="800">
        <v>1672683836.3096597</v>
      </c>
      <c r="W193" s="682"/>
      <c r="X193" s="618"/>
      <c r="Y193" s="633"/>
      <c r="Z193" s="618"/>
      <c r="AA193" s="983">
        <f>SUMIF($E$2:$P$2,$Q$1,$E193:$P193)</f>
        <v>29376768.332044911</v>
      </c>
      <c r="AB193" s="983">
        <f>SUMIF($D$2:$P$2,($Q$1-1),$D193:$P193)</f>
        <v>28571473.898279186</v>
      </c>
      <c r="AC193" s="618"/>
      <c r="AD193" s="610"/>
      <c r="AF193" s="981">
        <v>18234479.132452626</v>
      </c>
      <c r="AG193" s="982">
        <v>18595973.660330873</v>
      </c>
      <c r="AH193" s="982">
        <v>19474921.88188054</v>
      </c>
      <c r="AI193" s="982">
        <v>19532387.853609696</v>
      </c>
      <c r="AJ193" s="982">
        <v>20207040.396235764</v>
      </c>
      <c r="AK193" s="982">
        <v>21208857.353266202</v>
      </c>
      <c r="AL193" s="982">
        <v>22675869.340922263</v>
      </c>
      <c r="AM193" s="982">
        <v>23085417.784548763</v>
      </c>
      <c r="AN193" s="982">
        <v>24105318.96999995</v>
      </c>
      <c r="AO193" s="982">
        <v>25409902.633219171</v>
      </c>
      <c r="AP193" s="982">
        <v>26440365.715841807</v>
      </c>
      <c r="AQ193" s="982">
        <v>27319570.569131188</v>
      </c>
      <c r="AR193" s="976">
        <f t="shared" si="64"/>
        <v>56305374.674664035</v>
      </c>
      <c r="AS193" s="983">
        <f>SUMIF($AF$2:$AQ$2,$Q$1,$AF193:$AQ193)</f>
        <v>19474921.88188054</v>
      </c>
      <c r="AT193" s="983">
        <f>SUMIF($AF$2:$AQ$2,$Q$1+1,$AF193:$AQ193)</f>
        <v>19532387.853609696</v>
      </c>
      <c r="AW193" s="981">
        <v>17806733.892529745</v>
      </c>
      <c r="AX193" s="982">
        <v>18234479.132452626</v>
      </c>
      <c r="AY193" s="982">
        <v>18595973.660330873</v>
      </c>
      <c r="AZ193" s="982">
        <v>19474921.88188054</v>
      </c>
      <c r="BA193" s="982">
        <v>19532387.853609696</v>
      </c>
      <c r="BB193" s="982">
        <v>20207040.396235764</v>
      </c>
      <c r="BC193" s="982">
        <v>21208857.353266202</v>
      </c>
      <c r="BD193" s="982">
        <v>22675869.340922263</v>
      </c>
      <c r="BE193" s="982"/>
      <c r="BF193" s="982"/>
      <c r="BG193" s="982"/>
      <c r="BH193" s="982"/>
      <c r="BI193" s="982"/>
      <c r="BK193" s="984"/>
      <c r="BL193" s="985"/>
      <c r="BM193" s="985"/>
      <c r="BN193" s="985"/>
      <c r="BO193" s="985"/>
      <c r="BP193" s="985"/>
      <c r="BQ193" s="985"/>
      <c r="BR193" s="985"/>
      <c r="BS193" s="985"/>
      <c r="BT193" s="985"/>
      <c r="BU193" s="985"/>
      <c r="BV193" s="985"/>
      <c r="BW193" s="985"/>
    </row>
    <row r="194" spans="1:78" ht="14.45" customHeight="1">
      <c r="A194" s="617"/>
      <c r="B194" s="980" t="s">
        <v>257</v>
      </c>
      <c r="C194" s="793"/>
      <c r="D194" s="981">
        <v>260148.14276301771</v>
      </c>
      <c r="E194" s="982">
        <v>254528.14517753717</v>
      </c>
      <c r="F194" s="982">
        <v>265568.07178997144</v>
      </c>
      <c r="G194" s="982">
        <v>268370.96648849722</v>
      </c>
      <c r="H194" s="982"/>
      <c r="I194" s="982"/>
      <c r="J194" s="982"/>
      <c r="K194" s="982"/>
      <c r="L194" s="982"/>
      <c r="M194" s="982"/>
      <c r="N194" s="982"/>
      <c r="O194" s="982"/>
      <c r="P194" s="982"/>
      <c r="Q194" s="694">
        <f>SUMIF($E$2:$P$2,$Q$1,E194:P194)</f>
        <v>268370.96648849722</v>
      </c>
      <c r="R194" s="694"/>
      <c r="S194" s="682"/>
      <c r="T194" s="682"/>
      <c r="U194" s="682"/>
      <c r="V194" s="800">
        <v>0</v>
      </c>
      <c r="W194" s="682"/>
      <c r="X194" s="618"/>
      <c r="Y194" s="633"/>
      <c r="Z194" s="618"/>
      <c r="AA194" s="983">
        <f>SUMIF($E$2:$P$2,$Q$1,$E194:$P194)</f>
        <v>268370.96648849722</v>
      </c>
      <c r="AB194" s="983">
        <f>SUMIF($D$2:$P$2,($Q$1-1),$D194:$P194)</f>
        <v>265568.07178997144</v>
      </c>
      <c r="AC194" s="618"/>
      <c r="AD194" s="610"/>
      <c r="AF194" s="981">
        <v>138193.33736481427</v>
      </c>
      <c r="AG194" s="982">
        <v>143142.58738181586</v>
      </c>
      <c r="AH194" s="982">
        <v>150413.91168470235</v>
      </c>
      <c r="AI194" s="982">
        <v>154408.62901341068</v>
      </c>
      <c r="AJ194" s="982">
        <v>163643.50560238861</v>
      </c>
      <c r="AK194" s="982">
        <v>176202.48805929851</v>
      </c>
      <c r="AL194" s="982">
        <v>187639.85735666778</v>
      </c>
      <c r="AM194" s="982">
        <v>204471.33700033024</v>
      </c>
      <c r="AN194" s="982">
        <v>214703.41400949316</v>
      </c>
      <c r="AO194" s="982">
        <v>228749.75554147369</v>
      </c>
      <c r="AP194" s="982">
        <v>241457.5771715497</v>
      </c>
      <c r="AQ194" s="982">
        <v>260148.14276301771</v>
      </c>
      <c r="AR194" s="976">
        <f t="shared" si="64"/>
        <v>431749.83643133251</v>
      </c>
      <c r="AS194" s="983">
        <f>SUMIF($AF$2:$AQ$2,$Q$1,$AF194:$AQ194)</f>
        <v>150413.91168470235</v>
      </c>
      <c r="AT194" s="983">
        <f>SUMIF($AF$2:$AQ$2,$Q$1+1,$AF194:$AQ194)</f>
        <v>154408.62901341068</v>
      </c>
      <c r="AW194" s="981">
        <v>95421.378821707651</v>
      </c>
      <c r="AX194" s="982">
        <v>138188.91766478927</v>
      </c>
      <c r="AY194" s="982">
        <v>143142.58738181586</v>
      </c>
      <c r="AZ194" s="982">
        <v>152042.81962208438</v>
      </c>
      <c r="BA194" s="982">
        <v>155999.38878705588</v>
      </c>
      <c r="BB194" s="982">
        <v>155999.38878705588</v>
      </c>
      <c r="BC194" s="982">
        <v>176202.48805929851</v>
      </c>
      <c r="BD194" s="982">
        <v>207043.32138521431</v>
      </c>
      <c r="BE194" s="982"/>
      <c r="BF194" s="982"/>
      <c r="BG194" s="982"/>
      <c r="BH194" s="982"/>
      <c r="BI194" s="982"/>
      <c r="BK194" s="984"/>
      <c r="BL194" s="985"/>
      <c r="BM194" s="985"/>
      <c r="BN194" s="985"/>
      <c r="BO194" s="985"/>
      <c r="BP194" s="985"/>
      <c r="BQ194" s="985"/>
      <c r="BR194" s="985"/>
      <c r="BS194" s="985"/>
      <c r="BT194" s="985"/>
      <c r="BU194" s="985"/>
      <c r="BV194" s="985"/>
      <c r="BW194" s="985"/>
    </row>
    <row r="195" spans="1:78" ht="14.45" customHeight="1">
      <c r="A195" s="617"/>
      <c r="B195" s="980" t="s">
        <v>258</v>
      </c>
      <c r="C195" s="793"/>
      <c r="D195" s="844">
        <v>1525548879.0751743</v>
      </c>
      <c r="E195" s="844">
        <f>SUM(E191:E194)</f>
        <v>1563279042.9376073</v>
      </c>
      <c r="F195" s="844">
        <f t="shared" ref="F195:Q195" si="65">SUM(F191:F194)</f>
        <v>1595162678.2335818</v>
      </c>
      <c r="G195" s="844">
        <f t="shared" si="65"/>
        <v>1630176008.0685334</v>
      </c>
      <c r="H195" s="844">
        <f t="shared" si="65"/>
        <v>0</v>
      </c>
      <c r="I195" s="844">
        <f t="shared" si="65"/>
        <v>0</v>
      </c>
      <c r="J195" s="844">
        <f t="shared" si="65"/>
        <v>0</v>
      </c>
      <c r="K195" s="844">
        <f t="shared" si="65"/>
        <v>0</v>
      </c>
      <c r="L195" s="844">
        <f>SUM(L191:L194)</f>
        <v>0</v>
      </c>
      <c r="M195" s="844">
        <f t="shared" si="65"/>
        <v>0</v>
      </c>
      <c r="N195" s="844">
        <f t="shared" si="65"/>
        <v>0</v>
      </c>
      <c r="O195" s="844">
        <f t="shared" si="65"/>
        <v>0</v>
      </c>
      <c r="P195" s="844">
        <f t="shared" si="65"/>
        <v>0</v>
      </c>
      <c r="Q195" s="844">
        <f t="shared" si="65"/>
        <v>1630176008.0685334</v>
      </c>
      <c r="R195" s="844">
        <f>SUM(R191:R192)</f>
        <v>3406257434.9427013</v>
      </c>
      <c r="S195" s="682">
        <f>IF(ISERROR(((SUMIF($D$2:$P$2,$Q$1,D195:P195)-SUMIF($D$2:$P$2,$Q$1-1,D195:P195))/ABS(SUMIF($D$2:$P$2,$Q$1-1,D195:P195))+1)*100),0,((SUMIF($D$2:$P$2,$Q$1,D195:P195)-SUMIF($D$2:$P$2,$Q$1-1,D195:P195))/ABS(SUMIF($D$2:$P$2,$Q$1-1,D195:P195))+1)*100)</f>
        <v>102.19496922243216</v>
      </c>
      <c r="T195" s="682">
        <f>IF(ISERROR(((SUMIF($E$2:$P$2,$Q$1,E195:P195)-SUMIF($AF$188:$AQ$188,$Q$1,AF195:AQ195))/ABS(SUMIF($AF$188:$AQ$188,$Q$1,AF195:AQ195))+1)*100),0,((SUMIF($E$2:$P$2,$Q$1,E195:P195)-SUMIF($AF$188:$AQ$188,$Q$1,AF195:AQ195))/ABS(SUMIF($AF$188:$AQ$188,$Q$1,AF195:AQ195))+1)*100)</f>
        <v>0</v>
      </c>
      <c r="U195" s="682">
        <f>IF(ISERROR((($Q195-$R195)/ABS($R195)+1)*100),0,(($Q195-$R195)/ABS($R195)+1)*100)</f>
        <v>47.858273756574</v>
      </c>
      <c r="V195" s="844">
        <f>SUM(V191:V194)</f>
        <v>2992163182.1569676</v>
      </c>
      <c r="W195" s="682">
        <f>IF(ISERROR(((SUMIF($E$2:$P$2,$Q$1,E195:P195)-$V195)/ABS($V195)+1)*100),0,((SUMIF($E$2:$P$2,$Q$1,E195:P195)-$V195)/ABS($V195)+1)*100)</f>
        <v>54.481520853865483</v>
      </c>
      <c r="X195" s="618"/>
      <c r="Y195" s="633"/>
      <c r="Z195" s="618"/>
      <c r="AA195" s="983">
        <f>SUMIF($E$2:$P$2,$Q$1,$E195:$P195)</f>
        <v>1630176008.0685334</v>
      </c>
      <c r="AB195" s="983">
        <f>SUMIF($D$2:$P$2,($Q$1-1),$D195:$P195)</f>
        <v>1595162678.2335818</v>
      </c>
      <c r="AC195" s="983">
        <f>SUMIF($D$2:$P$2,($Q$1-2),$D195:$P195)</f>
        <v>1563279042.9376073</v>
      </c>
      <c r="AD195" s="610"/>
      <c r="AF195" s="721">
        <v>1119002309.6901166</v>
      </c>
      <c r="AG195" s="844">
        <v>1153942479.100415</v>
      </c>
      <c r="AH195" s="844">
        <v>1190051395.1515024</v>
      </c>
      <c r="AI195" s="844">
        <v>1228504298.4523959</v>
      </c>
      <c r="AJ195" s="844">
        <v>1249798697.649277</v>
      </c>
      <c r="AK195" s="844">
        <v>1290244854.4905496</v>
      </c>
      <c r="AL195" s="844">
        <v>1330137329.2223074</v>
      </c>
      <c r="AM195" s="844">
        <v>1373886151.0915492</v>
      </c>
      <c r="AN195" s="844">
        <v>1420675826.1186275</v>
      </c>
      <c r="AO195" s="844">
        <v>1456565115.0987606</v>
      </c>
      <c r="AP195" s="844">
        <v>1489210933.2790387</v>
      </c>
      <c r="AQ195" s="844">
        <v>1525548879.0751743</v>
      </c>
      <c r="AR195" s="986">
        <f t="shared" si="64"/>
        <v>3462996183.9420338</v>
      </c>
      <c r="AS195" s="983">
        <f>SUMIF($AF$2:$AQ$2,$Q$1,$AF195:$AQ195)</f>
        <v>1190051395.1515024</v>
      </c>
      <c r="AT195" s="983">
        <f>SUMIF($AF$2:$AQ$2,$Q$1+1,$AF195:$AQ195)</f>
        <v>1228504298.4523959</v>
      </c>
      <c r="AU195" s="983">
        <f>SUMIF($AF$2:$AQ$2,$Q$1-1,$AF195:$AQ195)</f>
        <v>1153942479.100415</v>
      </c>
      <c r="AW195" s="987">
        <v>1086666017.93876</v>
      </c>
      <c r="AX195" s="988">
        <v>1119002309.6901166</v>
      </c>
      <c r="AY195" s="988">
        <v>1153942479.100415</v>
      </c>
      <c r="AZ195" s="988">
        <v>1190051395.1515024</v>
      </c>
      <c r="BA195" s="988">
        <v>1228504298.4523959</v>
      </c>
      <c r="BB195" s="988">
        <v>1249798697.649277</v>
      </c>
      <c r="BC195" s="988">
        <v>1290244854.4905496</v>
      </c>
      <c r="BD195" s="988">
        <v>1330137329.2223074</v>
      </c>
      <c r="BE195" s="988">
        <v>0</v>
      </c>
      <c r="BF195" s="988">
        <v>0</v>
      </c>
      <c r="BG195" s="988">
        <v>0</v>
      </c>
      <c r="BH195" s="988">
        <v>0</v>
      </c>
      <c r="BI195" s="988">
        <v>0</v>
      </c>
      <c r="BK195" s="987">
        <v>136707087.11867881</v>
      </c>
      <c r="BL195" s="988">
        <v>137887023.0699999</v>
      </c>
      <c r="BM195" s="988">
        <v>136547338.58179018</v>
      </c>
      <c r="BN195" s="988">
        <v>137125839.00186953</v>
      </c>
      <c r="BO195" s="988">
        <v>135129482.78545934</v>
      </c>
      <c r="BP195" s="988">
        <v>134637821.64056677</v>
      </c>
      <c r="BQ195" s="988">
        <v>136684255.35899749</v>
      </c>
      <c r="BR195" s="988">
        <v>138355516.60047072</v>
      </c>
      <c r="BS195" s="988">
        <v>0</v>
      </c>
      <c r="BT195" s="988">
        <v>1248467.858613</v>
      </c>
      <c r="BU195" s="988">
        <v>0</v>
      </c>
      <c r="BV195" s="988">
        <v>135504238.7299999</v>
      </c>
      <c r="BW195" s="988">
        <v>364556.65825975168</v>
      </c>
    </row>
    <row r="196" spans="1:78" ht="14.45" customHeight="1">
      <c r="A196" s="617"/>
      <c r="B196" s="980"/>
      <c r="C196" s="793"/>
      <c r="D196" s="685"/>
      <c r="E196" s="694"/>
      <c r="F196" s="694"/>
      <c r="G196" s="694"/>
      <c r="H196" s="694"/>
      <c r="I196" s="694"/>
      <c r="J196" s="694"/>
      <c r="K196" s="694"/>
      <c r="L196" s="694"/>
      <c r="M196" s="694">
        <f>SUM(M191:M195)</f>
        <v>0</v>
      </c>
      <c r="N196" s="694">
        <f>SUM(N191:N195)</f>
        <v>0</v>
      </c>
      <c r="O196" s="694">
        <f>SUM(O191:O195)</f>
        <v>0</v>
      </c>
      <c r="P196" s="694">
        <f>SUM(P191:P195)</f>
        <v>0</v>
      </c>
      <c r="Q196" s="694"/>
      <c r="R196" s="694"/>
      <c r="S196" s="682"/>
      <c r="T196" s="682"/>
      <c r="U196" s="682"/>
      <c r="V196" s="694"/>
      <c r="W196" s="682"/>
      <c r="X196" s="618"/>
      <c r="Y196" s="633"/>
      <c r="Z196" s="618"/>
      <c r="AA196" s="707"/>
      <c r="AB196" s="707"/>
      <c r="AC196" s="707"/>
      <c r="AD196" s="610"/>
      <c r="AF196" s="685"/>
      <c r="AG196" s="694"/>
      <c r="AH196" s="694"/>
      <c r="AI196" s="694"/>
      <c r="AJ196" s="694"/>
      <c r="AK196" s="694"/>
      <c r="AL196" s="694"/>
      <c r="AM196" s="694"/>
      <c r="AN196" s="694">
        <v>2841351652.2372551</v>
      </c>
      <c r="AO196" s="694">
        <v>2913130230.1975212</v>
      </c>
      <c r="AP196" s="694">
        <v>2978421866.5580773</v>
      </c>
      <c r="AQ196" s="694">
        <v>3051097758.1503487</v>
      </c>
      <c r="AR196" s="976">
        <v>3051097758.1503487</v>
      </c>
      <c r="AW196" s="685"/>
      <c r="AX196" s="694"/>
      <c r="AY196" s="694"/>
      <c r="AZ196" s="694"/>
      <c r="BA196" s="694"/>
      <c r="BB196" s="694"/>
      <c r="BC196" s="694"/>
      <c r="BD196" s="694"/>
      <c r="BE196" s="694"/>
      <c r="BF196" s="694"/>
      <c r="BG196" s="694"/>
      <c r="BH196" s="694"/>
      <c r="BI196" s="694"/>
      <c r="BK196" s="685"/>
      <c r="BL196" s="694"/>
      <c r="BM196" s="694"/>
      <c r="BN196" s="694"/>
      <c r="BO196" s="694"/>
      <c r="BP196" s="694"/>
      <c r="BQ196" s="694"/>
      <c r="BR196" s="694"/>
      <c r="BS196" s="694"/>
      <c r="BT196" s="694"/>
      <c r="BU196" s="694"/>
      <c r="BV196" s="694"/>
      <c r="BW196" s="694"/>
    </row>
    <row r="197" spans="1:78" ht="14.45" customHeight="1">
      <c r="A197" s="617"/>
      <c r="B197" s="980"/>
      <c r="C197" s="793"/>
      <c r="D197" s="685"/>
      <c r="E197" s="694"/>
      <c r="F197" s="694"/>
      <c r="G197" s="694"/>
      <c r="H197" s="694"/>
      <c r="I197" s="694"/>
      <c r="J197" s="694"/>
      <c r="K197" s="694"/>
      <c r="L197" s="694"/>
      <c r="M197" s="694"/>
      <c r="N197" s="694"/>
      <c r="O197" s="694"/>
      <c r="P197" s="694"/>
      <c r="Q197" s="694"/>
      <c r="R197" s="694"/>
      <c r="S197" s="682"/>
      <c r="T197" s="682"/>
      <c r="U197" s="682"/>
      <c r="V197" s="694"/>
      <c r="W197" s="682"/>
      <c r="X197" s="618"/>
      <c r="Y197" s="633"/>
      <c r="Z197" s="618"/>
      <c r="AA197" s="707"/>
      <c r="AB197" s="707"/>
      <c r="AC197" s="707"/>
      <c r="AD197" s="610"/>
      <c r="AF197" s="685"/>
      <c r="AG197" s="694"/>
      <c r="AH197" s="694"/>
      <c r="AI197" s="694"/>
      <c r="AJ197" s="694"/>
      <c r="AK197" s="694"/>
      <c r="AL197" s="694"/>
      <c r="AM197" s="694"/>
      <c r="AN197" s="694"/>
      <c r="AO197" s="694"/>
      <c r="AP197" s="694"/>
      <c r="AQ197" s="694"/>
      <c r="AR197" s="976"/>
      <c r="AS197" s="989"/>
      <c r="AT197" s="989"/>
      <c r="AW197" s="685"/>
      <c r="AX197" s="694"/>
      <c r="AY197" s="694"/>
      <c r="AZ197" s="694"/>
      <c r="BA197" s="694"/>
      <c r="BB197" s="694"/>
      <c r="BC197" s="694"/>
      <c r="BD197" s="694"/>
      <c r="BE197" s="694"/>
      <c r="BF197" s="694"/>
      <c r="BG197" s="694"/>
      <c r="BH197" s="694"/>
      <c r="BI197" s="694"/>
      <c r="BK197" s="685"/>
      <c r="BL197" s="694"/>
      <c r="BM197" s="694"/>
      <c r="BN197" s="694"/>
      <c r="BO197" s="694"/>
      <c r="BP197" s="694"/>
      <c r="BQ197" s="694"/>
      <c r="BR197" s="694"/>
      <c r="BS197" s="694"/>
      <c r="BT197" s="694"/>
      <c r="BU197" s="694"/>
      <c r="BV197" s="694"/>
      <c r="BW197" s="694"/>
    </row>
    <row r="198" spans="1:78" ht="14.45" customHeight="1">
      <c r="A198" s="617"/>
      <c r="B198" s="990" t="s">
        <v>259</v>
      </c>
      <c r="C198" s="991"/>
      <c r="D198" s="992">
        <v>5.0480544168076104E-2</v>
      </c>
      <c r="E198" s="993">
        <f>E184/E195/E233*E234</f>
        <v>5.9170893259096982E-2</v>
      </c>
      <c r="F198" s="993">
        <f>F184/F195/F233*F234</f>
        <v>4.5383346229527805E-2</v>
      </c>
      <c r="G198" s="993">
        <f t="shared" ref="G198:O198" si="66">G184/G195/G233*G234</f>
        <v>3.5287927369064907E-2</v>
      </c>
      <c r="H198" s="993" t="e">
        <f t="shared" si="66"/>
        <v>#DIV/0!</v>
      </c>
      <c r="I198" s="993" t="e">
        <f t="shared" si="66"/>
        <v>#DIV/0!</v>
      </c>
      <c r="J198" s="993" t="e">
        <f t="shared" si="66"/>
        <v>#DIV/0!</v>
      </c>
      <c r="K198" s="993" t="e">
        <f t="shared" si="66"/>
        <v>#DIV/0!</v>
      </c>
      <c r="L198" s="993" t="e">
        <f t="shared" si="66"/>
        <v>#DIV/0!</v>
      </c>
      <c r="M198" s="993" t="e">
        <f t="shared" si="66"/>
        <v>#DIV/0!</v>
      </c>
      <c r="N198" s="993" t="e">
        <f t="shared" si="66"/>
        <v>#DIV/0!</v>
      </c>
      <c r="O198" s="993" t="e">
        <f t="shared" si="66"/>
        <v>#DIV/0!</v>
      </c>
      <c r="P198" s="993" t="e">
        <f>P184/P195/P233*P234</f>
        <v>#DIV/0!</v>
      </c>
      <c r="Q198" s="993">
        <f>Q184/Q195/Q233*Q234</f>
        <v>0.13500670140205129</v>
      </c>
      <c r="R198" s="993">
        <f>SUM(AR198)</f>
        <v>0.18323715665505586</v>
      </c>
      <c r="S198" s="682">
        <f>IF(ISERROR(((SUMIF($D$2:$P$2,$Q$1,D198:P198)-SUMIF($D$2:$P$2,$Q$1-1,D198:P198))/ABS(SUMIF($D$2:$P$2,$Q$1-1,D198:P198))+1)*100),0,((SUMIF($D$2:$P$2,$Q$1,D198:P198)-SUMIF($D$2:$P$2,$Q$1-1,D198:P198))/ABS(SUMIF($D$2:$P$2,$Q$1-1,D198:P198))+1)*100)</f>
        <v>77.75523468585817</v>
      </c>
      <c r="T198" s="682">
        <f>IF(ISERROR(((SUMIF($E$2:$P$2,$Q$1,E198:P198)-SUMIF($AF$188:$AQ$188,$Q$1,AF198:AQ198))/ABS(SUMIF($AF$188:$AQ$188,$Q$1,AF198:AQ198))+1)*100),0,((SUMIF($E$2:$P$2,$Q$1,E198:P198)-SUMIF($AF$188:$AQ$188,$Q$1,AF198:AQ198))/ABS(SUMIF($AF$188:$AQ$188,$Q$1,AF198:AQ198))+1)*100)</f>
        <v>0</v>
      </c>
      <c r="U198" s="682">
        <f>IF(ISERROR((($Q198-$R198)/ABS($R198)+1)*100),0,(($Q198-$R198)/ABS($R198)+1)*100)</f>
        <v>73.678670781931828</v>
      </c>
      <c r="V198" s="682"/>
      <c r="W198" s="682"/>
      <c r="X198" s="618"/>
      <c r="Y198" s="633"/>
      <c r="Z198" s="618"/>
      <c r="AA198" s="707"/>
      <c r="AB198" s="707"/>
      <c r="AC198" s="707"/>
      <c r="AD198" s="610"/>
      <c r="AF198" s="992">
        <v>7.1083878666440573E-2</v>
      </c>
      <c r="AG198" s="993">
        <v>6.0812609111793391E-2</v>
      </c>
      <c r="AH198" s="993">
        <v>5.1340668876821885E-2</v>
      </c>
      <c r="AI198" s="993">
        <v>5.2498591019261687E-2</v>
      </c>
      <c r="AJ198" s="993">
        <v>3.7659652660973021E-2</v>
      </c>
      <c r="AK198" s="993">
        <v>6.4262421109280515E-2</v>
      </c>
      <c r="AL198" s="993">
        <v>4.931509509274825E-2</v>
      </c>
      <c r="AM198" s="993">
        <v>6.5807923644887453E-2</v>
      </c>
      <c r="AN198" s="993">
        <v>4.4981171382404123E-2</v>
      </c>
      <c r="AO198" s="993">
        <v>5.8549272892155432E-2</v>
      </c>
      <c r="AP198" s="993">
        <v>6.2700773305502319E-2</v>
      </c>
      <c r="AQ198" s="993">
        <v>5.0480544168076104E-2</v>
      </c>
      <c r="AR198" s="994">
        <f>SUMPRODUCT(($AF$2:$AQ$2&gt;=1)*($AF$2:$AQ$2&lt;=$Q$1),($AF198:$AQ198))</f>
        <v>0.18323715665505586</v>
      </c>
      <c r="AW198" s="992">
        <v>8.3835093972431662E-2</v>
      </c>
      <c r="AX198" s="993">
        <v>7.7574578634004854E-2</v>
      </c>
      <c r="AY198" s="993">
        <v>6.7513990166269522E-2</v>
      </c>
      <c r="AZ198" s="993">
        <v>5.7817552237966356E-2</v>
      </c>
      <c r="BA198" s="993">
        <v>5.8574855667370883E-2</v>
      </c>
      <c r="BB198" s="993">
        <v>3.7659657627948859E-2</v>
      </c>
      <c r="BC198" s="993">
        <v>6.4168404177317714E-2</v>
      </c>
      <c r="BD198" s="993">
        <v>-0.10817662430434671</v>
      </c>
      <c r="BE198" s="993" t="e">
        <v>#DIV/0!</v>
      </c>
      <c r="BF198" s="993" t="e">
        <v>#DIV/0!</v>
      </c>
      <c r="BG198" s="993" t="e">
        <v>#DIV/0!</v>
      </c>
      <c r="BH198" s="993" t="e">
        <v>#DIV/0!</v>
      </c>
      <c r="BI198" s="993" t="e">
        <v>#DIV/0!</v>
      </c>
      <c r="BK198" s="992">
        <v>-0.50537227498175818</v>
      </c>
      <c r="BL198" s="995">
        <v>-0.43510528775921736</v>
      </c>
      <c r="BM198" s="995">
        <v>-0.47604466351628166</v>
      </c>
      <c r="BN198" s="995">
        <v>-0.47565738683192882</v>
      </c>
      <c r="BO198" s="995">
        <v>-0.47615183856158466</v>
      </c>
      <c r="BP198" s="995">
        <v>-0.49416271648811222</v>
      </c>
      <c r="BQ198" s="995">
        <v>-12.161432750900405</v>
      </c>
      <c r="BR198" s="995">
        <v>-0.21182312682888813</v>
      </c>
      <c r="BS198" s="995" t="e">
        <v>#DIV/0!</v>
      </c>
      <c r="BT198" s="995">
        <v>0</v>
      </c>
      <c r="BU198" s="995" t="e">
        <v>#DIV/0!</v>
      </c>
      <c r="BV198" s="995">
        <v>0</v>
      </c>
      <c r="BW198" s="995">
        <v>0</v>
      </c>
    </row>
    <row r="199" spans="1:78" ht="14.45" customHeight="1">
      <c r="A199" s="617"/>
      <c r="B199" s="977"/>
      <c r="C199" s="991"/>
      <c r="D199" s="992"/>
      <c r="E199" s="993"/>
      <c r="F199" s="993"/>
      <c r="G199" s="993"/>
      <c r="H199" s="993"/>
      <c r="I199" s="993"/>
      <c r="J199" s="993"/>
      <c r="K199" s="993"/>
      <c r="L199" s="993"/>
      <c r="M199" s="993"/>
      <c r="N199" s="993"/>
      <c r="O199" s="993"/>
      <c r="P199" s="993"/>
      <c r="Q199" s="993"/>
      <c r="R199" s="993"/>
      <c r="S199" s="682"/>
      <c r="T199" s="682"/>
      <c r="U199" s="682"/>
      <c r="V199" s="682"/>
      <c r="W199" s="682"/>
      <c r="X199" s="682"/>
      <c r="Y199" s="996"/>
      <c r="Z199" s="682"/>
      <c r="AA199" s="707"/>
      <c r="AB199" s="707"/>
      <c r="AC199" s="707"/>
      <c r="AD199" s="610"/>
      <c r="AF199" s="992"/>
      <c r="AG199" s="993"/>
      <c r="AH199" s="993"/>
      <c r="AI199" s="993"/>
      <c r="AJ199" s="993"/>
      <c r="AK199" s="993"/>
      <c r="AL199" s="993"/>
      <c r="AM199" s="993"/>
      <c r="AN199" s="993"/>
      <c r="AO199" s="993"/>
      <c r="AP199" s="993"/>
      <c r="AQ199" s="993"/>
      <c r="AR199" s="994"/>
      <c r="AW199" s="992"/>
      <c r="AX199" s="993"/>
      <c r="AY199" s="993"/>
      <c r="AZ199" s="993"/>
      <c r="BA199" s="993"/>
      <c r="BB199" s="993"/>
      <c r="BC199" s="993"/>
      <c r="BD199" s="993"/>
      <c r="BE199" s="993"/>
      <c r="BF199" s="993"/>
      <c r="BG199" s="993"/>
      <c r="BH199" s="993"/>
      <c r="BI199" s="993"/>
      <c r="BK199" s="992"/>
      <c r="BL199" s="993"/>
      <c r="BM199" s="993"/>
      <c r="BN199" s="993"/>
      <c r="BO199" s="993"/>
      <c r="BP199" s="993"/>
      <c r="BQ199" s="993"/>
      <c r="BR199" s="993"/>
      <c r="BS199" s="993"/>
      <c r="BT199" s="993"/>
      <c r="BU199" s="993"/>
      <c r="BV199" s="993"/>
      <c r="BW199" s="993"/>
    </row>
    <row r="200" spans="1:78" ht="14.45" customHeight="1">
      <c r="A200" s="617"/>
      <c r="B200" s="990" t="s">
        <v>260</v>
      </c>
      <c r="C200" s="997"/>
      <c r="D200" s="886">
        <v>8130226.7663259767</v>
      </c>
      <c r="E200" s="883">
        <f t="shared" ref="E200:P200" si="67">E91+E92</f>
        <v>6582722.9141981341</v>
      </c>
      <c r="F200" s="883">
        <f t="shared" si="67"/>
        <v>7111648.3745306125</v>
      </c>
      <c r="G200" s="883">
        <f t="shared" si="67"/>
        <v>8739280.6979439761</v>
      </c>
      <c r="H200" s="883">
        <f t="shared" si="67"/>
        <v>0</v>
      </c>
      <c r="I200" s="883">
        <f t="shared" si="67"/>
        <v>0</v>
      </c>
      <c r="J200" s="883">
        <f t="shared" si="67"/>
        <v>0</v>
      </c>
      <c r="K200" s="883">
        <f t="shared" si="67"/>
        <v>0</v>
      </c>
      <c r="L200" s="883">
        <f t="shared" si="67"/>
        <v>0</v>
      </c>
      <c r="M200" s="883">
        <f t="shared" si="67"/>
        <v>0</v>
      </c>
      <c r="N200" s="883">
        <f t="shared" si="67"/>
        <v>0</v>
      </c>
      <c r="O200" s="883">
        <f t="shared" si="67"/>
        <v>0</v>
      </c>
      <c r="P200" s="883">
        <f t="shared" si="67"/>
        <v>0</v>
      </c>
      <c r="Q200" s="883">
        <f>SUM(Q201:Q202)</f>
        <v>22433651.986672722</v>
      </c>
      <c r="R200" s="883">
        <f>SUM(R201:R202)</f>
        <v>12528260.230239306</v>
      </c>
      <c r="S200" s="682">
        <f>IF(ISERROR(((SUMIF($D$2:$P$2,$Q$1,D200:P200)-SUMIF($D$2:$P$2,$Q$1-1,D200:P200))/ABS(SUMIF($D$2:$P$2,$Q$1-1,D200:P200))+1)*100),0,((SUMIF($D$2:$P$2,$Q$1,D200:P200)-SUMIF($D$2:$P$2,$Q$1-1,D200:P200))/ABS(SUMIF($D$2:$P$2,$Q$1-1,D200:P200))+1)*100)</f>
        <v>122.8868503853833</v>
      </c>
      <c r="T200" s="682">
        <f>IF(ISERROR(((SUMIF($E$2:$P$2,$Q$1,E200:P200)-SUMIF($AF$2:$AQ$2,$Q$1,AF200:AQ200))/ABS(SUMIF($AF$2:$AQ$2,$Q$1,AF200:AQ200))+1)*100),0,((SUMIF($E$2:$P$2,$Q$1,E200:P200)-SUMIF($AF$2:$AQ$2,$Q$1,AF200:AQ200))/ABS(SUMIF($AF$2:$AQ$2,$Q$1,AF200:AQ200))+1)*100)</f>
        <v>195.16896879481624</v>
      </c>
      <c r="U200" s="682">
        <f t="shared" ref="U200:U205" si="68">IF(ISERROR((($Q200-$R200)/ABS($R200)+1)*100),0,(($Q200-$R200)/ABS($R200)+1)*100)</f>
        <v>179.06438383619218</v>
      </c>
      <c r="V200" s="682"/>
      <c r="W200" s="682"/>
      <c r="X200" s="682"/>
      <c r="Y200" s="996"/>
      <c r="Z200" s="682"/>
      <c r="AA200" s="707"/>
      <c r="AB200" s="707"/>
      <c r="AC200" s="707"/>
      <c r="AD200" s="610"/>
      <c r="AF200" s="886">
        <v>3684056.6567512667</v>
      </c>
      <c r="AG200" s="883">
        <v>4366401.2097671451</v>
      </c>
      <c r="AH200" s="883">
        <v>4477802.3637208939</v>
      </c>
      <c r="AI200" s="883">
        <v>5182903.0854807142</v>
      </c>
      <c r="AJ200" s="883">
        <v>6079957.1147656292</v>
      </c>
      <c r="AK200" s="883">
        <v>5130596.1297648363</v>
      </c>
      <c r="AL200" s="883">
        <v>6279150.0006281277</v>
      </c>
      <c r="AM200" s="883">
        <v>4292245.7604761235</v>
      </c>
      <c r="AN200" s="883">
        <v>6994464.0883158017</v>
      </c>
      <c r="AO200" s="883">
        <v>5972452.7300000004</v>
      </c>
      <c r="AP200" s="883">
        <v>5483616.3615529137</v>
      </c>
      <c r="AQ200" s="883">
        <v>8130226.7663259767</v>
      </c>
      <c r="AR200" s="976">
        <f t="shared" ref="AR200:AR202" si="69">SUMPRODUCT(($AF$2:$AQ$2&gt;=1)*($AF$2:$AQ$2&lt;=$Q$1),($AF200:$AQ200))</f>
        <v>12528260.230239306</v>
      </c>
      <c r="AW200" s="998">
        <v>3719937.4607318402</v>
      </c>
      <c r="AX200" s="999">
        <v>3684056.6598735871</v>
      </c>
      <c r="AY200" s="999">
        <v>4366401.130181225</v>
      </c>
      <c r="AZ200" s="999">
        <v>4477802.3661801321</v>
      </c>
      <c r="BA200" s="999">
        <v>5182903.1917882543</v>
      </c>
      <c r="BB200" s="999">
        <v>6079957.5875346204</v>
      </c>
      <c r="BC200" s="999">
        <v>5140900.734542097</v>
      </c>
      <c r="BD200" s="999">
        <v>6291289.7242228715</v>
      </c>
      <c r="BE200" s="999">
        <v>0</v>
      </c>
      <c r="BF200" s="999">
        <v>0</v>
      </c>
      <c r="BG200" s="999">
        <v>0</v>
      </c>
      <c r="BH200" s="999">
        <v>0</v>
      </c>
      <c r="BI200" s="999">
        <v>0</v>
      </c>
      <c r="BK200" s="998">
        <v>6195675.0592681598</v>
      </c>
      <c r="BL200" s="999">
        <v>5199973.3610463599</v>
      </c>
      <c r="BM200" s="999">
        <v>5341448.9056246299</v>
      </c>
      <c r="BN200" s="999">
        <v>5621281.4229424465</v>
      </c>
      <c r="BO200" s="999">
        <v>5106433.3678176319</v>
      </c>
      <c r="BP200" s="999">
        <v>5467713.2476283042</v>
      </c>
      <c r="BQ200" s="999">
        <v>4223155.8005276704</v>
      </c>
      <c r="BR200" s="999">
        <v>4376403.6453962242</v>
      </c>
      <c r="BS200" s="999">
        <v>0</v>
      </c>
      <c r="BT200" s="999">
        <v>0</v>
      </c>
      <c r="BU200" s="999">
        <v>0</v>
      </c>
      <c r="BV200" s="999">
        <v>0</v>
      </c>
      <c r="BW200" s="999">
        <v>0</v>
      </c>
    </row>
    <row r="201" spans="1:78" ht="14.45" customHeight="1">
      <c r="A201" s="617"/>
      <c r="B201" s="1000" t="s">
        <v>261</v>
      </c>
      <c r="C201" s="997"/>
      <c r="D201" s="981">
        <v>5204302</v>
      </c>
      <c r="E201" s="982">
        <v>5212252.63</v>
      </c>
      <c r="F201" s="982">
        <v>5809069.8199999984</v>
      </c>
      <c r="G201" s="982">
        <f>4680835.43+1091814.84</f>
        <v>5772650.2699999996</v>
      </c>
      <c r="H201" s="982"/>
      <c r="I201" s="982"/>
      <c r="J201" s="982"/>
      <c r="K201" s="982"/>
      <c r="L201" s="982"/>
      <c r="M201" s="982"/>
      <c r="N201" s="982"/>
      <c r="O201" s="982"/>
      <c r="P201" s="982"/>
      <c r="Q201" s="694">
        <f>SUMPRODUCT(($E$2:$P$2&gt;=1)*($E$2:$P$2&lt;=$Q$1),(E201:P201))</f>
        <v>16793972.719999999</v>
      </c>
      <c r="R201" s="694">
        <f>AR201</f>
        <v>8850452.5600000005</v>
      </c>
      <c r="S201" s="682">
        <f>IF(ISERROR(((SUMIF($D$2:$P$2,$Q$1,D201:P201)-SUMIF($D$2:$P$2,$Q$1-1,D201:P201))/ABS(SUMIF($D$2:$P$2,$Q$1-1,D201:P201))+1)*100),0,((SUMIF($D$2:$P$2,$Q$1,D201:P201)-SUMIF($D$2:$P$2,$Q$1-1,D201:P201))/ABS(SUMIF($D$2:$P$2,$Q$1-1,D201:P201))+1)*100)</f>
        <v>99.373057113643043</v>
      </c>
      <c r="T201" s="682">
        <f>IF(ISERROR(((SUMIF($E$2:$P$2,$Q$1,E201:P201)-SUMIF($AF$2:$AQ$2,$Q$1,AF201:AQ201))/ABS(SUMIF($AF$2:$AQ$2,$Q$1,AF201:AQ201))+1)*100),0,((SUMIF($E$2:$P$2,$Q$1,E201:P201)-SUMIF($AF$2:$AQ$2,$Q$1,AF201:AQ201))/ABS(SUMIF($AF$2:$AQ$2,$Q$1,AF201:AQ201))+1)*100)</f>
        <v>205.20236939665969</v>
      </c>
      <c r="U201" s="682">
        <f t="shared" si="68"/>
        <v>189.75270028451513</v>
      </c>
      <c r="V201" s="682"/>
      <c r="W201" s="682"/>
      <c r="X201" s="682"/>
      <c r="Y201" s="996"/>
      <c r="Z201" s="682"/>
      <c r="AA201" s="1001">
        <f>SUMIF($E$2:$P$2,$Q$1,$E201:$P201)</f>
        <v>5772650.2699999996</v>
      </c>
      <c r="AB201" s="1002">
        <f>SUMIF($D$2:$P$2,($Q$1-1),$D201:$P201)</f>
        <v>5809069.8199999984</v>
      </c>
      <c r="AC201" s="983"/>
      <c r="AD201" s="610"/>
      <c r="AF201" s="981">
        <v>3064882.21</v>
      </c>
      <c r="AG201" s="982">
        <v>2972420.44</v>
      </c>
      <c r="AH201" s="982">
        <v>2813149.91</v>
      </c>
      <c r="AI201" s="982">
        <v>3258590.6799999988</v>
      </c>
      <c r="AJ201" s="982">
        <v>3774192.21</v>
      </c>
      <c r="AK201" s="982">
        <v>3782523.75</v>
      </c>
      <c r="AL201" s="982">
        <v>3770183.8700000006</v>
      </c>
      <c r="AM201" s="982">
        <v>4721630.0199999996</v>
      </c>
      <c r="AN201" s="982">
        <v>5338753.4800000004</v>
      </c>
      <c r="AO201" s="982">
        <v>4656301.7700000005</v>
      </c>
      <c r="AP201" s="982">
        <v>5295025.12</v>
      </c>
      <c r="AQ201" s="982">
        <v>5204302</v>
      </c>
      <c r="AR201" s="976">
        <f t="shared" si="69"/>
        <v>8850452.5600000005</v>
      </c>
      <c r="AS201" s="983">
        <f>SUMIF($AF$2:$AQ$2,$Q$1,$AF201:$AQ201)</f>
        <v>2813149.91</v>
      </c>
      <c r="AT201" s="983">
        <f>SUMIF($AF$2:$AQ$2,$Q$1+1,$AF201:$AQ201)</f>
        <v>3258590.6799999988</v>
      </c>
      <c r="AW201" s="981">
        <v>1400604.9800000018</v>
      </c>
      <c r="AX201" s="982">
        <v>3064882.21</v>
      </c>
      <c r="AY201" s="982">
        <v>2972420.44</v>
      </c>
      <c r="AZ201" s="982">
        <v>2813149.91</v>
      </c>
      <c r="BA201" s="982">
        <v>3258590.6799999988</v>
      </c>
      <c r="BB201" s="982">
        <v>3774192.21</v>
      </c>
      <c r="BC201" s="982">
        <v>3782523.75</v>
      </c>
      <c r="BD201" s="1003">
        <v>3770183.8700000006</v>
      </c>
      <c r="BE201" s="1003"/>
      <c r="BF201" s="982"/>
      <c r="BG201" s="1003"/>
      <c r="BH201" s="982"/>
      <c r="BI201" s="982"/>
      <c r="BK201" s="981">
        <v>2169525.2499999986</v>
      </c>
      <c r="BL201" s="982">
        <v>4497141.1500000004</v>
      </c>
      <c r="BM201" s="982">
        <v>4842415.3100000005</v>
      </c>
      <c r="BN201" s="982">
        <v>4896696.2299999995</v>
      </c>
      <c r="BO201" s="982">
        <v>5884003.8099999996</v>
      </c>
      <c r="BP201" s="982">
        <v>5807350.5700000003</v>
      </c>
      <c r="BQ201" s="982">
        <v>5567005.4500000002</v>
      </c>
      <c r="BR201" s="1003">
        <v>4983931.5999999996</v>
      </c>
      <c r="BS201" s="982"/>
      <c r="BT201" s="982"/>
      <c r="BU201" s="1003"/>
      <c r="BV201" s="982"/>
      <c r="BW201" s="982"/>
    </row>
    <row r="202" spans="1:78" ht="14.45" customHeight="1">
      <c r="A202" s="617"/>
      <c r="B202" s="1000" t="s">
        <v>262</v>
      </c>
      <c r="C202" s="997"/>
      <c r="D202" s="981">
        <v>2925924.7663259767</v>
      </c>
      <c r="E202" s="982">
        <f t="shared" ref="E202:M202" si="70">+E200-E201</f>
        <v>1370470.2841981342</v>
      </c>
      <c r="F202" s="982">
        <f t="shared" si="70"/>
        <v>1302578.5545306141</v>
      </c>
      <c r="G202" s="982">
        <f t="shared" si="70"/>
        <v>2966630.4279439766</v>
      </c>
      <c r="H202" s="982">
        <f t="shared" si="70"/>
        <v>0</v>
      </c>
      <c r="I202" s="982">
        <f t="shared" si="70"/>
        <v>0</v>
      </c>
      <c r="J202" s="982">
        <f t="shared" si="70"/>
        <v>0</v>
      </c>
      <c r="K202" s="982">
        <f t="shared" si="70"/>
        <v>0</v>
      </c>
      <c r="L202" s="982">
        <f t="shared" si="70"/>
        <v>0</v>
      </c>
      <c r="M202" s="982">
        <f t="shared" si="70"/>
        <v>0</v>
      </c>
      <c r="N202" s="982">
        <f>+N200-N201</f>
        <v>0</v>
      </c>
      <c r="O202" s="982">
        <f>+O200-O201</f>
        <v>0</v>
      </c>
      <c r="P202" s="982">
        <f>+P200-P201</f>
        <v>0</v>
      </c>
      <c r="Q202" s="694">
        <f>SUMPRODUCT(($E$2:$P$2&gt;=1)*($E$2:$P$2&lt;=$Q$1),(E202:P202))</f>
        <v>5639679.2666727249</v>
      </c>
      <c r="R202" s="694">
        <f>AR202</f>
        <v>3677807.6702393056</v>
      </c>
      <c r="S202" s="682">
        <f>IF(ISERROR(((SUMIF($D$2:$P$2,$Q$1,D202:P202)-SUMIF($D$2:$P$2,$Q$1-1,D202:P202))/ABS(SUMIF($D$2:$P$2,$Q$1-1,D202:P202))+1)*100),0,((SUMIF($D$2:$P$2,$Q$1,D202:P202)-SUMIF($D$2:$P$2,$Q$1-1,D202:P202))/ABS(SUMIF($D$2:$P$2,$Q$1-1,D202:P202))+1)*100)</f>
        <v>227.75059650916836</v>
      </c>
      <c r="T202" s="682">
        <f>IF(ISERROR(((SUMIF($E$2:$P$2,$Q$1,E202:P202)-SUMIF($AF$2:$AQ$2,$Q$1,AF202:AQ202))/ABS(SUMIF($AF$2:$AQ$2,$Q$1,AF202:AQ202))+1)*100),0,((SUMIF($E$2:$P$2,$Q$1,E202:P202)-SUMIF($AF$2:$AQ$2,$Q$1,AF202:AQ202))/ABS(SUMIF($AF$2:$AQ$2,$Q$1,AF202:AQ202))+1)*100)</f>
        <v>178.21320127891278</v>
      </c>
      <c r="U202" s="682">
        <f t="shared" si="68"/>
        <v>153.34350711998391</v>
      </c>
      <c r="V202" s="682"/>
      <c r="W202" s="682"/>
      <c r="X202" s="682"/>
      <c r="Y202" s="996"/>
      <c r="Z202" s="682"/>
      <c r="AA202" s="682"/>
      <c r="AB202" s="682"/>
      <c r="AC202" s="682"/>
      <c r="AD202" s="610"/>
      <c r="AF202" s="981">
        <v>619174.44675126672</v>
      </c>
      <c r="AG202" s="982">
        <v>1393980.7697671452</v>
      </c>
      <c r="AH202" s="982">
        <v>1664652.4537208937</v>
      </c>
      <c r="AI202" s="982">
        <v>1924312.4054807154</v>
      </c>
      <c r="AJ202" s="982">
        <v>2305764.9047656292</v>
      </c>
      <c r="AK202" s="982">
        <v>1348072.3797648363</v>
      </c>
      <c r="AL202" s="982">
        <v>2508966.1306281271</v>
      </c>
      <c r="AM202" s="982">
        <v>-429384.25952387601</v>
      </c>
      <c r="AN202" s="982">
        <v>1655710.6083158012</v>
      </c>
      <c r="AO202" s="982">
        <v>1316150.96</v>
      </c>
      <c r="AP202" s="982">
        <v>188591.24155291356</v>
      </c>
      <c r="AQ202" s="982">
        <v>2925924.7663259767</v>
      </c>
      <c r="AR202" s="976">
        <f t="shared" si="69"/>
        <v>3677807.6702393056</v>
      </c>
      <c r="AW202" s="1004">
        <v>2319332.4807318421</v>
      </c>
      <c r="AX202" s="1005">
        <v>619174.44987358712</v>
      </c>
      <c r="AY202" s="1005">
        <v>1393980.6901812251</v>
      </c>
      <c r="AZ202" s="1005">
        <v>1664652.456180132</v>
      </c>
      <c r="BA202" s="1005">
        <v>1924312.5117882551</v>
      </c>
      <c r="BB202" s="982">
        <v>2305765.3775346205</v>
      </c>
      <c r="BC202" s="982">
        <v>1358376.984542097</v>
      </c>
      <c r="BD202" s="982">
        <v>2521105.8542228709</v>
      </c>
      <c r="BE202" s="982"/>
      <c r="BF202" s="982"/>
      <c r="BG202" s="982"/>
      <c r="BH202" s="982"/>
      <c r="BI202" s="982"/>
      <c r="BK202" s="1004">
        <v>4026149.8085916932</v>
      </c>
      <c r="BL202" s="1005">
        <v>702832.21104635578</v>
      </c>
      <c r="BM202" s="1005">
        <v>499033.59562464431</v>
      </c>
      <c r="BN202" s="1005">
        <v>724585.19294244703</v>
      </c>
      <c r="BO202" s="1005">
        <v>-777570.44218236767</v>
      </c>
      <c r="BP202" s="982">
        <v>-339637.32237168663</v>
      </c>
      <c r="BQ202" s="982">
        <v>-1343849.6494723298</v>
      </c>
      <c r="BR202" s="982">
        <v>-607527.9546037754</v>
      </c>
      <c r="BS202" s="982"/>
      <c r="BT202" s="982"/>
      <c r="BU202" s="982"/>
      <c r="BV202" s="982"/>
      <c r="BW202" s="982"/>
    </row>
    <row r="203" spans="1:78" ht="14.45" customHeight="1">
      <c r="A203" s="617"/>
      <c r="B203" s="1006"/>
      <c r="C203" s="997"/>
      <c r="D203" s="685"/>
      <c r="E203" s="694"/>
      <c r="F203" s="694"/>
      <c r="G203" s="694"/>
      <c r="H203" s="694"/>
      <c r="I203" s="694"/>
      <c r="J203" s="694"/>
      <c r="K203" s="694"/>
      <c r="L203" s="694"/>
      <c r="M203" s="694"/>
      <c r="N203" s="694"/>
      <c r="O203" s="694"/>
      <c r="P203" s="694"/>
      <c r="Q203" s="694"/>
      <c r="R203" s="993"/>
      <c r="S203" s="682"/>
      <c r="T203" s="682"/>
      <c r="U203" s="682"/>
      <c r="V203" s="682"/>
      <c r="W203" s="682"/>
      <c r="X203" s="682"/>
      <c r="Y203" s="996"/>
      <c r="Z203" s="682"/>
      <c r="AA203" s="682"/>
      <c r="AB203" s="682"/>
      <c r="AC203" s="682"/>
      <c r="AD203" s="610"/>
      <c r="AF203" s="685"/>
      <c r="AG203" s="694"/>
      <c r="AH203" s="694"/>
      <c r="AI203" s="694"/>
      <c r="AJ203" s="694"/>
      <c r="AK203" s="694"/>
      <c r="AL203" s="694"/>
      <c r="AM203" s="694"/>
      <c r="AN203" s="694"/>
      <c r="AO203" s="694"/>
      <c r="AP203" s="694"/>
      <c r="AQ203" s="694"/>
      <c r="AR203" s="1007"/>
      <c r="AW203" s="685"/>
      <c r="AX203" s="694"/>
      <c r="AY203" s="694"/>
      <c r="AZ203" s="694"/>
      <c r="BA203" s="1008"/>
      <c r="BB203" s="1008"/>
      <c r="BC203" s="1008"/>
      <c r="BD203" s="1008"/>
      <c r="BE203" s="1008"/>
      <c r="BF203" s="1008"/>
      <c r="BG203" s="1008"/>
      <c r="BH203" s="1008"/>
      <c r="BI203" s="1008"/>
      <c r="BK203" s="685"/>
      <c r="BL203" s="694"/>
      <c r="BM203" s="694"/>
      <c r="BN203" s="694"/>
      <c r="BO203" s="1008"/>
      <c r="BP203" s="1008"/>
      <c r="BQ203" s="1008"/>
      <c r="BR203" s="1008"/>
      <c r="BS203" s="1008"/>
      <c r="BT203" s="1008"/>
      <c r="BU203" s="1008"/>
      <c r="BV203" s="1008"/>
      <c r="BW203" s="1008"/>
    </row>
    <row r="204" spans="1:78" ht="14.45" customHeight="1">
      <c r="A204" s="617"/>
      <c r="B204" s="1009" t="s">
        <v>263</v>
      </c>
      <c r="C204" s="1010"/>
      <c r="D204" s="992">
        <v>6.9472250058707996E-2</v>
      </c>
      <c r="E204" s="993">
        <f t="shared" ref="E204:Q204" si="71">E95/E195/E233*E234</f>
        <v>4.9579282737346186E-2</v>
      </c>
      <c r="F204" s="993">
        <f t="shared" si="71"/>
        <v>5.4242151226400373E-2</v>
      </c>
      <c r="G204" s="993">
        <f t="shared" si="71"/>
        <v>6.3120780763539469E-2</v>
      </c>
      <c r="H204" s="993" t="e">
        <f t="shared" si="71"/>
        <v>#DIV/0!</v>
      </c>
      <c r="I204" s="993" t="e">
        <f t="shared" si="71"/>
        <v>#DIV/0!</v>
      </c>
      <c r="J204" s="993" t="e">
        <f t="shared" si="71"/>
        <v>#DIV/0!</v>
      </c>
      <c r="K204" s="993" t="e">
        <f t="shared" si="71"/>
        <v>#DIV/0!</v>
      </c>
      <c r="L204" s="993" t="e">
        <f t="shared" si="71"/>
        <v>#DIV/0!</v>
      </c>
      <c r="M204" s="993" t="e">
        <f t="shared" si="71"/>
        <v>#DIV/0!</v>
      </c>
      <c r="N204" s="993" t="e">
        <f t="shared" si="71"/>
        <v>#DIV/0!</v>
      </c>
      <c r="O204" s="993" t="e">
        <f t="shared" si="71"/>
        <v>#DIV/0!</v>
      </c>
      <c r="P204" s="993" t="e">
        <f t="shared" si="71"/>
        <v>#DIV/0!</v>
      </c>
      <c r="Q204" s="993">
        <f t="shared" si="71"/>
        <v>0.16203045510478331</v>
      </c>
      <c r="R204" s="993">
        <f>SUM(AR204)</f>
        <v>0.12910396282741929</v>
      </c>
      <c r="S204" s="682">
        <f>IF(ISERROR(((SUMIF($D$2:$P$2,$Q$1,D204:P204)-SUMIF($D$2:$P$2,$Q$1-1,D204:P204))/ABS(SUMIF($D$2:$P$2,$Q$1-1,D204:P204))+1)*100),0,((SUMIF($D$2:$P$2,$Q$1,D204:P204)-SUMIF($D$2:$P$2,$Q$1-1,D204:P204))/ABS(SUMIF($D$2:$P$2,$Q$1-1,D204:P204))+1)*100)</f>
        <v>116.36850555591118</v>
      </c>
      <c r="T204" s="682">
        <f>IF(ISERROR(((SUMIF($E$2:$P$2,$Q$1,E204:P204)-SUMIF($AF$188:$AQ$188,$Q$1,AF204:AQ204))/ABS(SUMIF($AF$188:$AQ$188,$Q$1,AF204:AQ204))+1)*100),0,((SUMIF($E$2:$P$2,$Q$1,E204:P204)-SUMIF($AF$188:$AQ$188,$Q$1,AF204:AQ204))/ABS(SUMIF($AF$188:$AQ$188,$Q$1,AF204:AQ204))+1)*100)</f>
        <v>0</v>
      </c>
      <c r="U204" s="682">
        <f t="shared" si="68"/>
        <v>125.50385871685346</v>
      </c>
      <c r="V204" s="682"/>
      <c r="W204" s="682"/>
      <c r="X204" s="682"/>
      <c r="Y204" s="996"/>
      <c r="Z204" s="682"/>
      <c r="AA204" s="682"/>
      <c r="AB204" s="682"/>
      <c r="AC204" s="682"/>
      <c r="AD204" s="610"/>
      <c r="AF204" s="992">
        <v>3.876381285738862E-2</v>
      </c>
      <c r="AG204" s="993">
        <v>4.6037431686873603E-2</v>
      </c>
      <c r="AH204" s="993">
        <v>4.4302718283157072E-2</v>
      </c>
      <c r="AI204" s="993">
        <v>5.1329616254595076E-2</v>
      </c>
      <c r="AJ204" s="993">
        <v>5.7278497705102099E-2</v>
      </c>
      <c r="AK204" s="993">
        <v>4.6819509986970001E-2</v>
      </c>
      <c r="AL204" s="993">
        <v>5.7434915425092929E-2</v>
      </c>
      <c r="AM204" s="993">
        <v>3.678451253106943E-2</v>
      </c>
      <c r="AN204" s="993">
        <v>5.9900584996230556E-2</v>
      </c>
      <c r="AO204" s="993">
        <v>4.8278524367134042E-2</v>
      </c>
      <c r="AP204" s="993">
        <v>4.3415453722618749E-2</v>
      </c>
      <c r="AQ204" s="993">
        <v>6.9472250058707996E-2</v>
      </c>
      <c r="AR204" s="994">
        <f t="shared" ref="AR204:AR205" si="72">SUMPRODUCT(($AF$2:$AQ$2&gt;=1)*($AF$2:$AQ$2&lt;=$Q$1),($AF204:$AQ204))</f>
        <v>0.12910396282741929</v>
      </c>
      <c r="AW204" s="992">
        <v>4.5372082265019598E-2</v>
      </c>
      <c r="AX204" s="993">
        <v>3.8763812890241812E-2</v>
      </c>
      <c r="AY204" s="993">
        <v>4.6037430847754343E-2</v>
      </c>
      <c r="AZ204" s="993">
        <v>4.4302718307488408E-2</v>
      </c>
      <c r="BA204" s="993">
        <v>5.1329617307426884E-2</v>
      </c>
      <c r="BB204" s="993">
        <v>5.7278502158998247E-2</v>
      </c>
      <c r="BC204" s="993">
        <v>4.6913545170032218E-2</v>
      </c>
      <c r="BD204" s="993">
        <v>5.7545956568858948E-2</v>
      </c>
      <c r="BE204" s="993" t="e">
        <v>#DIV/0!</v>
      </c>
      <c r="BF204" s="993" t="e">
        <v>#DIV/0!</v>
      </c>
      <c r="BG204" s="993" t="e">
        <v>#DIV/0!</v>
      </c>
      <c r="BH204" s="993" t="e">
        <v>#DIV/0!</v>
      </c>
      <c r="BI204" s="993" t="e">
        <v>#DIV/0!</v>
      </c>
      <c r="BK204" s="992">
        <v>0.59078904819054123</v>
      </c>
      <c r="BL204" s="993">
        <v>0.44402650399040822</v>
      </c>
      <c r="BM204" s="993">
        <v>0.47593478588994642</v>
      </c>
      <c r="BN204" s="993">
        <v>0.48266654880977489</v>
      </c>
      <c r="BO204" s="993">
        <v>0.45976844846228132</v>
      </c>
      <c r="BP204" s="993">
        <v>0.47815623619135106</v>
      </c>
      <c r="BQ204" s="993">
        <v>0.36378918442220748</v>
      </c>
      <c r="BR204" s="993">
        <v>0.38485089471408596</v>
      </c>
      <c r="BS204" s="993" t="e">
        <v>#DIV/0!</v>
      </c>
      <c r="BT204" s="993">
        <v>0</v>
      </c>
      <c r="BU204" s="993" t="e">
        <v>#DIV/0!</v>
      </c>
      <c r="BV204" s="993">
        <v>0</v>
      </c>
      <c r="BW204" s="993">
        <v>0</v>
      </c>
    </row>
    <row r="205" spans="1:78" ht="14.45" customHeight="1">
      <c r="A205" s="617"/>
      <c r="B205" s="1009" t="s">
        <v>264</v>
      </c>
      <c r="C205" s="1010"/>
      <c r="D205" s="992">
        <v>0.30819292642823409</v>
      </c>
      <c r="E205" s="993">
        <f t="shared" ref="E205:Q205" si="73">E95/E76</f>
        <v>0.23534206226891183</v>
      </c>
      <c r="F205" s="993">
        <f t="shared" si="73"/>
        <v>0.27081848532498692</v>
      </c>
      <c r="G205" s="993">
        <f t="shared" si="73"/>
        <v>0.31772367667826223</v>
      </c>
      <c r="H205" s="993" t="e">
        <f t="shared" si="73"/>
        <v>#DIV/0!</v>
      </c>
      <c r="I205" s="993" t="e">
        <f t="shared" si="73"/>
        <v>#DIV/0!</v>
      </c>
      <c r="J205" s="993" t="e">
        <f t="shared" si="73"/>
        <v>#DIV/0!</v>
      </c>
      <c r="K205" s="993" t="e">
        <f t="shared" si="73"/>
        <v>#DIV/0!</v>
      </c>
      <c r="L205" s="993" t="e">
        <f t="shared" si="73"/>
        <v>#DIV/0!</v>
      </c>
      <c r="M205" s="993" t="e">
        <f t="shared" si="73"/>
        <v>#DIV/0!</v>
      </c>
      <c r="N205" s="993" t="e">
        <f t="shared" si="73"/>
        <v>#DIV/0!</v>
      </c>
      <c r="O205" s="993" t="e">
        <f t="shared" si="73"/>
        <v>#DIV/0!</v>
      </c>
      <c r="P205" s="993" t="e">
        <f t="shared" si="73"/>
        <v>#DIV/0!</v>
      </c>
      <c r="Q205" s="993">
        <f t="shared" si="73"/>
        <v>0.27446267460832374</v>
      </c>
      <c r="R205" s="993">
        <f>SUM(AR205)</f>
        <v>0.60117930052198487</v>
      </c>
      <c r="S205" s="682">
        <f>IF(ISERROR(((SUMIF($D$2:$P$2,$Q$1,D205:P205)-SUMIF($D$2:$P$2,$Q$1-1,D205:P205))/ABS(SUMIF($D$2:$P$2,$Q$1-1,D205:P205))+1)*100),0,((SUMIF($D$2:$P$2,$Q$1,D205:P205)-SUMIF($D$2:$P$2,$Q$1-1,D205:P205))/ABS(SUMIF($D$2:$P$2,$Q$1-1,D205:P205))+1)*100)</f>
        <v>117.31978941429655</v>
      </c>
      <c r="T205" s="682">
        <f>IF(ISERROR(((SUMIF($E$2:$P$2,$Q$1,E205:P205)-SUMIF($AF$188:$AQ$188,$Q$1,AF205:AQ205))/ABS(SUMIF($AF$188:$AQ$188,$Q$1,AF205:AQ205))+1)*100),0,((SUMIF($E$2:$P$2,$Q$1,E205:P205)-SUMIF($AF$188:$AQ$188,$Q$1,AF205:AQ205))/ABS(SUMIF($AF$188:$AQ$188,$Q$1,AF205:AQ205))+1)*100)</f>
        <v>0</v>
      </c>
      <c r="U205" s="682">
        <f t="shared" si="68"/>
        <v>45.654046034189221</v>
      </c>
      <c r="V205" s="682"/>
      <c r="W205" s="682"/>
      <c r="X205" s="682"/>
      <c r="Y205" s="996"/>
      <c r="Z205" s="682"/>
      <c r="AA205" s="682"/>
      <c r="AB205" s="682"/>
      <c r="AC205" s="682"/>
      <c r="AD205" s="610"/>
      <c r="AF205" s="992">
        <v>0.17730485138751914</v>
      </c>
      <c r="AG205" s="993">
        <v>0.20971121849967611</v>
      </c>
      <c r="AH205" s="993">
        <v>0.21416323063478962</v>
      </c>
      <c r="AI205" s="993">
        <v>0.23967984360281036</v>
      </c>
      <c r="AJ205" s="993">
        <v>0.2841463549810484</v>
      </c>
      <c r="AK205" s="993">
        <v>0.2210294831162336</v>
      </c>
      <c r="AL205" s="993">
        <v>0.26902723280730012</v>
      </c>
      <c r="AM205" s="993">
        <v>0.17969582945023185</v>
      </c>
      <c r="AN205" s="993">
        <v>0.28482043203683344</v>
      </c>
      <c r="AO205" s="993">
        <v>0.2319445654301707</v>
      </c>
      <c r="AP205" s="993">
        <v>0.2065531408254753</v>
      </c>
      <c r="AQ205" s="993">
        <v>0.30819292642823409</v>
      </c>
      <c r="AR205" s="994">
        <f t="shared" si="72"/>
        <v>0.60117930052198487</v>
      </c>
      <c r="AW205" s="992">
        <v>0.19791621499104772</v>
      </c>
      <c r="AX205" s="993">
        <v>0.17730485153778897</v>
      </c>
      <c r="AY205" s="993">
        <v>0.20971121467729253</v>
      </c>
      <c r="AZ205" s="993">
        <v>0.21416323075240945</v>
      </c>
      <c r="BA205" s="993">
        <v>0.23967984851893057</v>
      </c>
      <c r="BB205" s="993">
        <v>0.28414637707587292</v>
      </c>
      <c r="BC205" s="993">
        <v>0.22147341232251463</v>
      </c>
      <c r="BD205" s="993">
        <v>0.2695473535633599</v>
      </c>
      <c r="BE205" s="993">
        <v>0</v>
      </c>
      <c r="BF205" s="993">
        <v>0</v>
      </c>
      <c r="BG205" s="993">
        <v>0</v>
      </c>
      <c r="BH205" s="993">
        <v>0</v>
      </c>
      <c r="BI205" s="993">
        <v>0</v>
      </c>
      <c r="BK205" s="992">
        <v>3.2104117576108799</v>
      </c>
      <c r="BL205" s="993">
        <v>3.9581323370468038</v>
      </c>
      <c r="BM205" s="993">
        <v>4.4524905920383944</v>
      </c>
      <c r="BN205" s="993">
        <v>4.2802633891981499</v>
      </c>
      <c r="BO205" s="993">
        <v>5.1749524289522224</v>
      </c>
      <c r="BP205" s="993">
        <v>5.2174998010206721</v>
      </c>
      <c r="BQ205" s="993">
        <v>3.3707306213526835</v>
      </c>
      <c r="BR205" s="993">
        <v>1.6678192115583264</v>
      </c>
      <c r="BS205" s="993" t="e">
        <v>#DIV/0!</v>
      </c>
      <c r="BT205" s="993" t="e">
        <v>#DIV/0!</v>
      </c>
      <c r="BU205" s="993" t="e">
        <v>#DIV/0!</v>
      </c>
      <c r="BV205" s="993" t="e">
        <v>#DIV/0!</v>
      </c>
      <c r="BW205" s="993" t="e">
        <v>#DIV/0!</v>
      </c>
    </row>
    <row r="206" spans="1:78" s="1017" customFormat="1" ht="14.45" hidden="1" customHeight="1">
      <c r="A206" s="1011"/>
      <c r="B206" s="1012" t="s">
        <v>265</v>
      </c>
      <c r="C206" s="1013"/>
      <c r="D206" s="1014">
        <v>0.8074454918237014</v>
      </c>
      <c r="E206" s="1015">
        <f t="shared" ref="E206:Q206" si="74">E95/E136</f>
        <v>0.49887692452154986</v>
      </c>
      <c r="F206" s="1015">
        <f t="shared" si="74"/>
        <v>0.63016071011891328</v>
      </c>
      <c r="G206" s="1015">
        <f t="shared" si="74"/>
        <v>0.88117768483215753</v>
      </c>
      <c r="H206" s="1015" t="e">
        <f t="shared" si="74"/>
        <v>#DIV/0!</v>
      </c>
      <c r="I206" s="1015" t="e">
        <f t="shared" si="74"/>
        <v>#DIV/0!</v>
      </c>
      <c r="J206" s="1015" t="e">
        <f t="shared" si="74"/>
        <v>#DIV/0!</v>
      </c>
      <c r="K206" s="993" t="e">
        <f t="shared" si="74"/>
        <v>#DIV/0!</v>
      </c>
      <c r="L206" s="993" t="e">
        <f t="shared" si="74"/>
        <v>#DIV/0!</v>
      </c>
      <c r="M206" s="993" t="e">
        <f t="shared" si="74"/>
        <v>#DIV/0!</v>
      </c>
      <c r="N206" s="993" t="e">
        <f t="shared" si="74"/>
        <v>#DIV/0!</v>
      </c>
      <c r="O206" s="993" t="e">
        <f t="shared" si="74"/>
        <v>#DIV/0!</v>
      </c>
      <c r="P206" s="993" t="e">
        <f t="shared" si="74"/>
        <v>#DIV/0!</v>
      </c>
      <c r="Q206" s="993">
        <f t="shared" si="74"/>
        <v>0.652173958565197</v>
      </c>
      <c r="R206" s="993">
        <f>SUM(AR206)</f>
        <v>0.8074454918237014</v>
      </c>
      <c r="S206" s="682">
        <f>IF(ISERROR((($L206-$K206)/ABS($K206)+1)*100),0,(($L206-$K206)/ABS($K206)+1)*100)</f>
        <v>0</v>
      </c>
      <c r="T206" s="682">
        <f>IF(ISERROR((($L206-$AM206)/ABS($AM206)+1)*100),0,(($L206-$AM206)/ABS($AM206)+1)*100)</f>
        <v>0</v>
      </c>
      <c r="U206" s="682"/>
      <c r="V206" s="682"/>
      <c r="W206" s="682"/>
      <c r="X206" s="682"/>
      <c r="Y206" s="996"/>
      <c r="Z206" s="682"/>
      <c r="AA206" s="682"/>
      <c r="AB206" s="682"/>
      <c r="AC206" s="682"/>
      <c r="AD206" s="1016"/>
      <c r="AF206" s="1014">
        <v>0.33398410945594359</v>
      </c>
      <c r="AG206" s="1015">
        <v>0.45121441632054493</v>
      </c>
      <c r="AH206" s="1015">
        <v>0.47366977383057263</v>
      </c>
      <c r="AI206" s="1015">
        <v>0.54988690962140452</v>
      </c>
      <c r="AJ206" s="1015">
        <v>0.73221957684905026</v>
      </c>
      <c r="AK206" s="1015">
        <v>0.46929888628748656</v>
      </c>
      <c r="AL206" s="993">
        <v>0.64478409755546751</v>
      </c>
      <c r="AM206" s="993">
        <v>0.34616741393319678</v>
      </c>
      <c r="AN206" s="993">
        <v>0.70144050098485433</v>
      </c>
      <c r="AO206" s="993">
        <v>0.50458259958874241</v>
      </c>
      <c r="AP206" s="993">
        <v>0.42111597079796115</v>
      </c>
      <c r="AQ206" s="993">
        <v>0.8074454918237014</v>
      </c>
      <c r="AR206" s="1018">
        <v>0.8074454918237014</v>
      </c>
      <c r="AW206" s="1014">
        <v>0.40618366955095764</v>
      </c>
      <c r="AX206" s="1015">
        <v>0.32978384006030581</v>
      </c>
      <c r="AY206" s="1015">
        <v>0.44138603126338738</v>
      </c>
      <c r="AZ206" s="1015">
        <v>0.46380499101649064</v>
      </c>
      <c r="BA206" s="1015">
        <v>0.53854407200626098</v>
      </c>
      <c r="BB206" s="1015">
        <v>0.73221967547535716</v>
      </c>
      <c r="BC206" s="1015">
        <v>0.4706851081013872</v>
      </c>
      <c r="BD206" s="993">
        <v>-0.84112427590394245</v>
      </c>
      <c r="BE206" s="993">
        <v>0</v>
      </c>
      <c r="BF206" s="993">
        <v>0</v>
      </c>
      <c r="BG206" s="993">
        <v>0</v>
      </c>
      <c r="BH206" s="993">
        <v>0</v>
      </c>
      <c r="BI206" s="993">
        <v>0</v>
      </c>
      <c r="BK206" s="1014">
        <v>-1.2333048711102461</v>
      </c>
      <c r="BL206" s="1015">
        <v>-1.1257493917613453</v>
      </c>
      <c r="BM206" s="1015">
        <v>-1.0850933587374929</v>
      </c>
      <c r="BN206" s="1015">
        <v>-1.1037738312277843</v>
      </c>
      <c r="BO206" s="1015">
        <v>-1.0478225812701092</v>
      </c>
      <c r="BP206" s="1015">
        <v>-1.0557748099751783</v>
      </c>
      <c r="BQ206" s="1015">
        <v>-3.000244737168881E-2</v>
      </c>
      <c r="BR206" s="993">
        <v>-2.2459969975030951</v>
      </c>
      <c r="BS206" s="993" t="e">
        <v>#DIV/0!</v>
      </c>
      <c r="BT206" s="993" t="e">
        <v>#DIV/0!</v>
      </c>
      <c r="BU206" s="993" t="e">
        <v>#DIV/0!</v>
      </c>
      <c r="BV206" s="993" t="e">
        <v>#DIV/0!</v>
      </c>
      <c r="BW206" s="993" t="e">
        <v>#DIV/0!</v>
      </c>
      <c r="BZ206" s="607"/>
    </row>
    <row r="207" spans="1:78" ht="14.45" customHeight="1">
      <c r="A207" s="617"/>
      <c r="B207" s="1019"/>
      <c r="C207" s="1020"/>
      <c r="D207" s="992"/>
      <c r="E207" s="993"/>
      <c r="F207" s="1008"/>
      <c r="G207" s="1008"/>
      <c r="H207" s="1008"/>
      <c r="I207" s="1008"/>
      <c r="J207" s="1008"/>
      <c r="K207" s="1008"/>
      <c r="L207" s="1008"/>
      <c r="M207" s="1008"/>
      <c r="N207" s="1008"/>
      <c r="O207" s="1008"/>
      <c r="P207" s="1008"/>
      <c r="Q207" s="1008"/>
      <c r="R207" s="993"/>
      <c r="S207" s="682"/>
      <c r="T207" s="682"/>
      <c r="U207" s="682"/>
      <c r="V207" s="682"/>
      <c r="W207" s="682"/>
      <c r="X207" s="682"/>
      <c r="Y207" s="996"/>
      <c r="Z207" s="682"/>
      <c r="AA207" s="682"/>
      <c r="AB207" s="682"/>
      <c r="AC207" s="682"/>
      <c r="AD207" s="610"/>
      <c r="AF207" s="992"/>
      <c r="AG207" s="1008"/>
      <c r="AH207" s="1008"/>
      <c r="AI207" s="1008"/>
      <c r="AJ207" s="1008"/>
      <c r="AK207" s="1008"/>
      <c r="AL207" s="1008"/>
      <c r="AM207" s="1008"/>
      <c r="AN207" s="1008"/>
      <c r="AO207" s="1008"/>
      <c r="AP207" s="1008"/>
      <c r="AQ207" s="1008"/>
      <c r="AR207" s="1007"/>
      <c r="AW207" s="992"/>
      <c r="AX207" s="993"/>
      <c r="AY207" s="1008"/>
      <c r="AZ207" s="1008"/>
      <c r="BA207" s="1008"/>
      <c r="BB207" s="1008"/>
      <c r="BC207" s="1008"/>
      <c r="BD207" s="1008"/>
      <c r="BE207" s="1008"/>
      <c r="BF207" s="1008"/>
      <c r="BG207" s="1008"/>
      <c r="BH207" s="1008"/>
      <c r="BI207" s="1008"/>
      <c r="BK207" s="992"/>
      <c r="BL207" s="993"/>
      <c r="BM207" s="1008"/>
      <c r="BN207" s="1008"/>
      <c r="BO207" s="1008"/>
      <c r="BP207" s="1008"/>
      <c r="BQ207" s="1008"/>
      <c r="BR207" s="1008"/>
      <c r="BS207" s="1008"/>
      <c r="BT207" s="1008"/>
      <c r="BU207" s="1008"/>
      <c r="BV207" s="1008"/>
      <c r="BW207" s="1008"/>
    </row>
    <row r="208" spans="1:78" ht="14.45" customHeight="1">
      <c r="A208" s="617"/>
      <c r="B208" s="990" t="s">
        <v>266</v>
      </c>
      <c r="C208" s="997"/>
      <c r="D208" s="992"/>
      <c r="E208" s="993"/>
      <c r="F208" s="1008"/>
      <c r="G208" s="1008"/>
      <c r="H208" s="1008"/>
      <c r="I208" s="1008"/>
      <c r="J208" s="1008"/>
      <c r="K208" s="1008"/>
      <c r="L208" s="1008"/>
      <c r="M208" s="1008"/>
      <c r="N208" s="1008"/>
      <c r="O208" s="1008"/>
      <c r="P208" s="1008"/>
      <c r="Q208" s="1008"/>
      <c r="R208" s="993"/>
      <c r="S208" s="682"/>
      <c r="T208" s="682"/>
      <c r="U208" s="682"/>
      <c r="V208" s="682"/>
      <c r="W208" s="682"/>
      <c r="X208" s="682"/>
      <c r="Y208" s="996"/>
      <c r="Z208" s="682"/>
      <c r="AA208" s="682"/>
      <c r="AB208" s="682"/>
      <c r="AC208" s="682"/>
      <c r="AD208" s="610"/>
      <c r="AF208" s="992"/>
      <c r="AG208" s="1008"/>
      <c r="AH208" s="1008"/>
      <c r="AI208" s="1008"/>
      <c r="AJ208" s="1008"/>
      <c r="AK208" s="1008"/>
      <c r="AL208" s="1008"/>
      <c r="AM208" s="1008"/>
      <c r="AN208" s="1008"/>
      <c r="AO208" s="1008"/>
      <c r="AP208" s="1008"/>
      <c r="AQ208" s="1008"/>
      <c r="AR208" s="1007"/>
      <c r="AW208" s="992"/>
      <c r="AX208" s="993"/>
      <c r="AY208" s="1008"/>
      <c r="AZ208" s="1008"/>
      <c r="BA208" s="1008"/>
      <c r="BB208" s="1008"/>
      <c r="BC208" s="1008"/>
      <c r="BD208" s="1008"/>
      <c r="BE208" s="1008"/>
      <c r="BF208" s="1008"/>
      <c r="BG208" s="1008"/>
      <c r="BH208" s="1008"/>
      <c r="BI208" s="1008"/>
      <c r="BK208" s="992"/>
      <c r="BL208" s="993"/>
      <c r="BM208" s="1008"/>
      <c r="BN208" s="1008"/>
      <c r="BO208" s="1008"/>
      <c r="BP208" s="1008"/>
      <c r="BQ208" s="1008"/>
      <c r="BR208" s="1008"/>
      <c r="BS208" s="1008"/>
      <c r="BT208" s="1008"/>
      <c r="BU208" s="1008"/>
      <c r="BV208" s="1008"/>
      <c r="BW208" s="1008"/>
    </row>
    <row r="209" spans="1:78" ht="14.45" customHeight="1">
      <c r="A209" s="617"/>
      <c r="B209" s="1485" t="s">
        <v>267</v>
      </c>
      <c r="C209" s="1021"/>
      <c r="D209" s="992">
        <v>0.3816888316908521</v>
      </c>
      <c r="E209" s="993">
        <f t="shared" ref="E209:Q209" si="75">E136/E76</f>
        <v>0.47174373217325632</v>
      </c>
      <c r="F209" s="993">
        <f t="shared" si="75"/>
        <v>0.42976098156592885</v>
      </c>
      <c r="G209" s="993">
        <f t="shared" si="75"/>
        <v>0.36056709350144373</v>
      </c>
      <c r="H209" s="993" t="e">
        <f t="shared" si="75"/>
        <v>#DIV/0!</v>
      </c>
      <c r="I209" s="993" t="e">
        <f t="shared" si="75"/>
        <v>#DIV/0!</v>
      </c>
      <c r="J209" s="993" t="e">
        <f t="shared" si="75"/>
        <v>#DIV/0!</v>
      </c>
      <c r="K209" s="993" t="e">
        <f t="shared" si="75"/>
        <v>#DIV/0!</v>
      </c>
      <c r="L209" s="993" t="e">
        <f t="shared" si="75"/>
        <v>#DIV/0!</v>
      </c>
      <c r="M209" s="993" t="e">
        <f t="shared" si="75"/>
        <v>#DIV/0!</v>
      </c>
      <c r="N209" s="993" t="e">
        <f t="shared" si="75"/>
        <v>#DIV/0!</v>
      </c>
      <c r="O209" s="993" t="e">
        <f t="shared" si="75"/>
        <v>#DIV/0!</v>
      </c>
      <c r="P209" s="993" t="e">
        <f t="shared" si="75"/>
        <v>#DIV/0!</v>
      </c>
      <c r="Q209" s="993">
        <f t="shared" si="75"/>
        <v>0.42084273835795311</v>
      </c>
      <c r="R209" s="993">
        <f>SUM(AR209)</f>
        <v>1.4477849136035521</v>
      </c>
      <c r="S209" s="682">
        <f>IF(ISERROR(((SUMIF($D$2:$P$2,$Q$1,D209:P209)-SUMIF($D$2:$P$2,$Q$1-1,D209:P209))/ABS(SUMIF($D$2:$P$2,$Q$1-1,D209:P209))+1)*100),0,((SUMIF($D$2:$P$2,$Q$1,D209:P209)-SUMIF($D$2:$P$2,$Q$1-1,D209:P209))/ABS(SUMIF($D$2:$P$2,$Q$1-1,D209:P209))+1)*100)</f>
        <v>83.899448523139085</v>
      </c>
      <c r="T209" s="682">
        <f>IF(ISERROR(((SUMIF($E$2:$P$2,$Q$1,E209:P209)-SUMIF($AF$188:$AQ$188,$Q$1,AF209:AQ209))/ABS(SUMIF($AF$188:$AQ$188,$Q$1,AF209:AQ209))+1)*100),0,((SUMIF($E$2:$P$2,$Q$1,E209:P209)-SUMIF($AF$188:$AQ$188,$Q$1,AF209:AQ209))/ABS(SUMIF($AF$188:$AQ$188,$Q$1,AF209:AQ209))+1)*100)</f>
        <v>0</v>
      </c>
      <c r="U209" s="682">
        <f>IF(ISERROR((($Q209-$R209)/ABS($R209)+1)*100),0,(($Q209-$R209)/ABS($R209)+1)*100)</f>
        <v>29.068042801362747</v>
      </c>
      <c r="V209" s="682"/>
      <c r="W209" s="682"/>
      <c r="X209" s="682"/>
      <c r="Y209" s="996"/>
      <c r="Z209" s="682"/>
      <c r="AA209" s="682"/>
      <c r="AB209" s="682"/>
      <c r="AC209" s="682"/>
      <c r="AD209" s="610"/>
      <c r="AF209" s="992">
        <v>0.53087810577678918</v>
      </c>
      <c r="AG209" s="993">
        <v>0.46477065207663099</v>
      </c>
      <c r="AH209" s="993">
        <v>0.45213615575013205</v>
      </c>
      <c r="AI209" s="993">
        <v>0.43587115715816765</v>
      </c>
      <c r="AJ209" s="993">
        <v>0.38806167434611794</v>
      </c>
      <c r="AK209" s="993">
        <v>0.47097806872022646</v>
      </c>
      <c r="AL209" s="993">
        <v>0.41723614745966509</v>
      </c>
      <c r="AM209" s="993">
        <v>0.5191009384982419</v>
      </c>
      <c r="AN209" s="993">
        <v>0.40605073650143181</v>
      </c>
      <c r="AO209" s="993">
        <v>0.45967610777544848</v>
      </c>
      <c r="AP209" s="993">
        <v>0.49048992474468112</v>
      </c>
      <c r="AQ209" s="993">
        <v>0.3816888316908521</v>
      </c>
      <c r="AR209" s="994">
        <f>SUMPRODUCT(($AF$2:$AQ$2&gt;=1)*($AF$2:$AQ$2&lt;=$Q$1),($AF209:$AQ209))</f>
        <v>1.4477849136035521</v>
      </c>
      <c r="AW209" s="992">
        <v>0.48725793237785053</v>
      </c>
      <c r="AX209" s="993">
        <v>0.53763959903361613</v>
      </c>
      <c r="AY209" s="993">
        <v>0.47511973606648189</v>
      </c>
      <c r="AZ209" s="993">
        <v>0.46175275148083705</v>
      </c>
      <c r="BA209" s="993">
        <v>0.44505150270439542</v>
      </c>
      <c r="BB209" s="993">
        <v>0.38806165225129335</v>
      </c>
      <c r="BC209" s="993">
        <v>0.47053413951394552</v>
      </c>
      <c r="BD209" s="993">
        <v>-0.32046079430258001</v>
      </c>
      <c r="BE209" s="993">
        <v>1</v>
      </c>
      <c r="BF209" s="993">
        <v>1</v>
      </c>
      <c r="BG209" s="993">
        <v>1</v>
      </c>
      <c r="BH209" s="993">
        <v>1</v>
      </c>
      <c r="BI209" s="993">
        <v>1</v>
      </c>
      <c r="BK209" s="992">
        <v>-2.6030966331307863</v>
      </c>
      <c r="BL209" s="993">
        <v>-3.5159977575949806</v>
      </c>
      <c r="BM209" s="993">
        <v>-4.1033248947527152</v>
      </c>
      <c r="BN209" s="993">
        <v>-3.8778445983240903</v>
      </c>
      <c r="BO209" s="993">
        <v>-4.9387678042588554</v>
      </c>
      <c r="BP209" s="993">
        <v>-4.9418680496301457</v>
      </c>
      <c r="BQ209" s="993">
        <v>-112.34852209201453</v>
      </c>
      <c r="BR209" s="993">
        <v>-0.74257410558093506</v>
      </c>
      <c r="BS209" s="993" t="e">
        <v>#DIV/0!</v>
      </c>
      <c r="BT209" s="993" t="e">
        <v>#DIV/0!</v>
      </c>
      <c r="BU209" s="993" t="e">
        <v>#DIV/0!</v>
      </c>
      <c r="BV209" s="993" t="e">
        <v>#DIV/0!</v>
      </c>
      <c r="BW209" s="993" t="e">
        <v>#DIV/0!</v>
      </c>
    </row>
    <row r="210" spans="1:78" ht="14.45" customHeight="1">
      <c r="A210" s="617"/>
      <c r="B210" s="1485"/>
      <c r="C210" s="1021"/>
      <c r="D210" s="992"/>
      <c r="E210" s="993"/>
      <c r="F210" s="1008"/>
      <c r="G210" s="1008"/>
      <c r="H210" s="1008"/>
      <c r="I210" s="1008"/>
      <c r="J210" s="1008"/>
      <c r="K210" s="1008"/>
      <c r="L210" s="1008"/>
      <c r="M210" s="1008"/>
      <c r="N210" s="1008"/>
      <c r="O210" s="1008"/>
      <c r="P210" s="1008"/>
      <c r="Q210" s="1008"/>
      <c r="R210" s="694"/>
      <c r="S210" s="682"/>
      <c r="T210" s="682"/>
      <c r="U210" s="682"/>
      <c r="V210" s="682"/>
      <c r="W210" s="682"/>
      <c r="X210" s="682"/>
      <c r="Y210" s="996"/>
      <c r="Z210" s="682"/>
      <c r="AA210" s="682"/>
      <c r="AB210" s="682"/>
      <c r="AC210" s="682"/>
      <c r="AD210" s="610"/>
      <c r="AF210" s="992"/>
      <c r="AG210" s="1008"/>
      <c r="AH210" s="1008"/>
      <c r="AI210" s="1008"/>
      <c r="AJ210" s="1008"/>
      <c r="AK210" s="1008"/>
      <c r="AL210" s="1008"/>
      <c r="AM210" s="1008"/>
      <c r="AN210" s="1008"/>
      <c r="AO210" s="1008"/>
      <c r="AP210" s="1008"/>
      <c r="AQ210" s="1008"/>
      <c r="AR210" s="1007"/>
      <c r="AW210" s="992"/>
      <c r="AX210" s="993"/>
      <c r="AY210" s="1008"/>
      <c r="AZ210" s="1008"/>
      <c r="BA210" s="1008"/>
      <c r="BB210" s="1008"/>
      <c r="BC210" s="1008"/>
      <c r="BD210" s="1008"/>
      <c r="BE210" s="1008"/>
      <c r="BF210" s="1008"/>
      <c r="BG210" s="1008"/>
      <c r="BH210" s="1008"/>
      <c r="BI210" s="1008"/>
      <c r="BK210" s="992"/>
      <c r="BL210" s="993"/>
      <c r="BM210" s="1008"/>
      <c r="BN210" s="1008"/>
      <c r="BO210" s="1008"/>
      <c r="BP210" s="1008"/>
      <c r="BQ210" s="1008"/>
      <c r="BR210" s="1008"/>
      <c r="BS210" s="1008"/>
      <c r="BT210" s="1008"/>
      <c r="BU210" s="1008"/>
      <c r="BV210" s="1008"/>
      <c r="BW210" s="1008"/>
    </row>
    <row r="211" spans="1:78" ht="14.45" customHeight="1">
      <c r="A211" s="617"/>
      <c r="B211" s="1022"/>
      <c r="C211" s="1021"/>
      <c r="D211" s="992"/>
      <c r="E211" s="993"/>
      <c r="F211" s="1008"/>
      <c r="G211" s="1008"/>
      <c r="H211" s="1008"/>
      <c r="I211" s="1008"/>
      <c r="J211" s="1008"/>
      <c r="K211" s="1008"/>
      <c r="L211" s="1008"/>
      <c r="M211" s="1008"/>
      <c r="N211" s="1008"/>
      <c r="O211" s="1008"/>
      <c r="P211" s="1008"/>
      <c r="Q211" s="1008"/>
      <c r="R211" s="694"/>
      <c r="S211" s="682"/>
      <c r="T211" s="682"/>
      <c r="U211" s="682"/>
      <c r="V211" s="682"/>
      <c r="W211" s="682"/>
      <c r="X211" s="682"/>
      <c r="Y211" s="996"/>
      <c r="Z211" s="682"/>
      <c r="AA211" s="682"/>
      <c r="AB211" s="682"/>
      <c r="AC211" s="682"/>
      <c r="AD211" s="610"/>
      <c r="AF211" s="992"/>
      <c r="AG211" s="1008"/>
      <c r="AH211" s="1008"/>
      <c r="AI211" s="1008"/>
      <c r="AJ211" s="1008"/>
      <c r="AK211" s="1008"/>
      <c r="AL211" s="1008"/>
      <c r="AM211" s="1008"/>
      <c r="AN211" s="1008"/>
      <c r="AO211" s="1008"/>
      <c r="AP211" s="1008"/>
      <c r="AQ211" s="1008"/>
      <c r="AR211" s="1007"/>
      <c r="AW211" s="992"/>
      <c r="AX211" s="993"/>
      <c r="AY211" s="1008"/>
      <c r="AZ211" s="1008"/>
      <c r="BA211" s="1008"/>
      <c r="BB211" s="1008"/>
      <c r="BC211" s="1008"/>
      <c r="BD211" s="1008"/>
      <c r="BE211" s="1008"/>
      <c r="BF211" s="1008"/>
      <c r="BG211" s="1008"/>
      <c r="BH211" s="1008"/>
      <c r="BI211" s="1008"/>
      <c r="BK211" s="992"/>
      <c r="BL211" s="993"/>
      <c r="BM211" s="1008"/>
      <c r="BN211" s="1008"/>
      <c r="BO211" s="1008"/>
      <c r="BP211" s="1008"/>
      <c r="BQ211" s="1008"/>
      <c r="BR211" s="1008"/>
      <c r="BS211" s="1008"/>
      <c r="BT211" s="1008"/>
      <c r="BU211" s="1008"/>
      <c r="BV211" s="1008"/>
      <c r="BW211" s="1008"/>
    </row>
    <row r="212" spans="1:78" s="1017" customFormat="1" ht="14.45" hidden="1" customHeight="1">
      <c r="A212" s="1011"/>
      <c r="B212" s="1023" t="s">
        <v>268</v>
      </c>
      <c r="C212" s="1024"/>
      <c r="D212" s="1014"/>
      <c r="E212" s="1015"/>
      <c r="F212" s="1025"/>
      <c r="G212" s="1025"/>
      <c r="H212" s="1025"/>
      <c r="I212" s="1025"/>
      <c r="J212" s="1025"/>
      <c r="K212" s="1008"/>
      <c r="L212" s="1008"/>
      <c r="M212" s="1008"/>
      <c r="N212" s="1008"/>
      <c r="O212" s="1008"/>
      <c r="P212" s="1008"/>
      <c r="Q212" s="1008"/>
      <c r="R212" s="694"/>
      <c r="S212" s="1026"/>
      <c r="T212" s="1026"/>
      <c r="U212" s="1026"/>
      <c r="V212" s="1026"/>
      <c r="W212" s="1026"/>
      <c r="X212" s="1026"/>
      <c r="Y212" s="1027"/>
      <c r="Z212" s="1026"/>
      <c r="AA212" s="1026"/>
      <c r="AB212" s="1026"/>
      <c r="AC212" s="1026"/>
      <c r="AD212" s="1016"/>
      <c r="AF212" s="1014"/>
      <c r="AG212" s="1025"/>
      <c r="AH212" s="1025"/>
      <c r="AI212" s="1025"/>
      <c r="AJ212" s="1025"/>
      <c r="AK212" s="1025"/>
      <c r="AL212" s="1008"/>
      <c r="AM212" s="1008"/>
      <c r="AN212" s="1008"/>
      <c r="AO212" s="1008"/>
      <c r="AP212" s="1008"/>
      <c r="AQ212" s="1008"/>
      <c r="AR212" s="1028"/>
      <c r="AW212" s="1014"/>
      <c r="AX212" s="1015"/>
      <c r="AY212" s="1025"/>
      <c r="AZ212" s="1025"/>
      <c r="BA212" s="1025"/>
      <c r="BB212" s="1025"/>
      <c r="BC212" s="1025"/>
      <c r="BD212" s="1008"/>
      <c r="BE212" s="1008"/>
      <c r="BF212" s="1008"/>
      <c r="BG212" s="1008"/>
      <c r="BH212" s="1008"/>
      <c r="BI212" s="1008"/>
      <c r="BK212" s="1014"/>
      <c r="BL212" s="1015"/>
      <c r="BM212" s="1025"/>
      <c r="BN212" s="1025"/>
      <c r="BO212" s="1025"/>
      <c r="BP212" s="1025"/>
      <c r="BQ212" s="1025"/>
      <c r="BR212" s="1008"/>
      <c r="BS212" s="1008"/>
      <c r="BT212" s="1008"/>
      <c r="BU212" s="1008"/>
      <c r="BV212" s="1008"/>
      <c r="BW212" s="1008"/>
      <c r="BZ212" s="607"/>
    </row>
    <row r="213" spans="1:78" s="1017" customFormat="1" ht="14.45" hidden="1" customHeight="1">
      <c r="A213" s="1011"/>
      <c r="B213" s="1029" t="s">
        <v>269</v>
      </c>
      <c r="C213" s="1030"/>
      <c r="D213" s="1014">
        <v>1.2661003885943765E-2</v>
      </c>
      <c r="E213" s="1015">
        <f t="shared" ref="E213:Q213" si="76">E$102/E21</f>
        <v>1.1924592809362811E-2</v>
      </c>
      <c r="F213" s="1015">
        <f t="shared" si="76"/>
        <v>1.4536573029145279E-2</v>
      </c>
      <c r="G213" s="1015">
        <f t="shared" si="76"/>
        <v>1.3161664345892398E-2</v>
      </c>
      <c r="H213" s="1015" t="e">
        <f t="shared" si="76"/>
        <v>#DIV/0!</v>
      </c>
      <c r="I213" s="1015" t="e">
        <f t="shared" si="76"/>
        <v>#DIV/0!</v>
      </c>
      <c r="J213" s="1015" t="e">
        <f t="shared" si="76"/>
        <v>#DIV/0!</v>
      </c>
      <c r="K213" s="993" t="e">
        <f t="shared" si="76"/>
        <v>#DIV/0!</v>
      </c>
      <c r="L213" s="993" t="e">
        <f t="shared" si="76"/>
        <v>#DIV/0!</v>
      </c>
      <c r="M213" s="993" t="e">
        <f t="shared" si="76"/>
        <v>#DIV/0!</v>
      </c>
      <c r="N213" s="993" t="e">
        <f t="shared" si="76"/>
        <v>#DIV/0!</v>
      </c>
      <c r="O213" s="993" t="e">
        <f t="shared" si="76"/>
        <v>#DIV/0!</v>
      </c>
      <c r="P213" s="993" t="e">
        <f t="shared" si="76"/>
        <v>#DIV/0!</v>
      </c>
      <c r="Q213" s="993">
        <f t="shared" si="76"/>
        <v>1.3144614517987731E-2</v>
      </c>
      <c r="R213" s="694"/>
      <c r="S213" s="1026">
        <f>IF(ISERROR(IF(AND($Q$1&gt;0,$F213&lt;0),($F213-$Q$1)/$Q$1*100-100,IF(OR(AND($Q$1&lt;0,$F213&lt;0),AND($Q$1&gt;0,$F213&gt;0)),$F213/$Q$1*100,($F213-$Q$1)/cS($Q$1)*100+100))),0,IF(AND($Q$1&gt;0,$F213&lt;0),($F213-$Q$1)/$Q$1*100-100,IF(OR(AND($Q$1&lt;0,$F213&lt;0),AND($Q$1&gt;0,$F213&gt;0)),$F213/$Q$1*100,($F213-$Q$1)/cS($Q$1)*100+100)))</f>
        <v>0.48455243430484257</v>
      </c>
      <c r="T213" s="1026">
        <f>IF(ISERROR(IF(AND(AF213&gt;0,$F213&lt;0),($F213-AF213)/AF213*100-100,IF(OR(AND(AF213&lt;0,$F213&lt;0),AND(AF213&gt;0,$F213&gt;0)),$F213/AF213*100,($F213-AF213)/TS(AF213)*100+100))),0,IF(AND(AF213&gt;0,$F213&lt;0),($F213-AF213)/AF213*100-100,IF(OR(AND(AF213&lt;0,$F213&lt;0),AND(AF213&gt;0,$F213&gt;0)),$F213/AF213*100,($F213-AF213)/TS(AF213)*100+100)))</f>
        <v>120.14691167879161</v>
      </c>
      <c r="U213" s="1026"/>
      <c r="V213" s="1026"/>
      <c r="W213" s="1026"/>
      <c r="X213" s="1026"/>
      <c r="Y213" s="1027"/>
      <c r="Z213" s="1026"/>
      <c r="AA213" s="1026"/>
      <c r="AB213" s="1026"/>
      <c r="AC213" s="1026"/>
      <c r="AD213" s="1016"/>
      <c r="AF213" s="1014">
        <v>1.2098998489456206E-2</v>
      </c>
      <c r="AG213" s="1015">
        <v>1.2644336007169214E-2</v>
      </c>
      <c r="AH213" s="1015">
        <v>1.1077715753352991E-2</v>
      </c>
      <c r="AI213" s="1015">
        <v>1.4394739627444057E-2</v>
      </c>
      <c r="AJ213" s="1015">
        <v>1.5904492669541907E-2</v>
      </c>
      <c r="AK213" s="1015">
        <v>1.0639283358528364E-2</v>
      </c>
      <c r="AL213" s="993">
        <v>1.1506675127271861E-2</v>
      </c>
      <c r="AM213" s="993">
        <v>1.0435286563732183E-2</v>
      </c>
      <c r="AN213" s="993">
        <v>1.0459987222200895E-2</v>
      </c>
      <c r="AO213" s="993">
        <v>1.1056301101784551E-2</v>
      </c>
      <c r="AP213" s="993">
        <v>1.2096440628059278E-2</v>
      </c>
      <c r="AQ213" s="993">
        <v>1.2661003885943765E-2</v>
      </c>
      <c r="AR213" s="1018">
        <v>1.2661003885943765E-2</v>
      </c>
      <c r="AW213" s="1014">
        <v>1.3438543567184092E-2</v>
      </c>
      <c r="AX213" s="1015">
        <v>1.0750748129910779E-2</v>
      </c>
      <c r="AY213" s="1015">
        <v>1.1285501048182654E-2</v>
      </c>
      <c r="AZ213" s="1015">
        <v>9.9150201848344638E-3</v>
      </c>
      <c r="BA213" s="1015">
        <v>1.2946281996317834E-2</v>
      </c>
      <c r="BB213" s="1015">
        <v>1.5904492669541907E-2</v>
      </c>
      <c r="BC213" s="1015">
        <v>1.0639283358528364E-2</v>
      </c>
      <c r="BD213" s="993">
        <v>1.1506675127271861E-2</v>
      </c>
      <c r="BE213" s="993">
        <v>0</v>
      </c>
      <c r="BF213" s="993">
        <v>0</v>
      </c>
      <c r="BG213" s="993">
        <v>0</v>
      </c>
      <c r="BH213" s="993">
        <v>0</v>
      </c>
      <c r="BI213" s="993">
        <v>0</v>
      </c>
      <c r="BK213" s="1014">
        <v>1.2454236196763491E-2</v>
      </c>
      <c r="BL213" s="1015">
        <v>1.1254664887808416E-2</v>
      </c>
      <c r="BM213" s="1015">
        <v>1.5773513199097165E-2</v>
      </c>
      <c r="BN213" s="1015">
        <v>1.0679115011779761E-2</v>
      </c>
      <c r="BO213" s="1015">
        <v>1.7269182219818827E-2</v>
      </c>
      <c r="BP213" s="1015">
        <v>1.3157303040351214E-2</v>
      </c>
      <c r="BQ213" s="1015">
        <v>9.2680354311786717E-3</v>
      </c>
      <c r="BR213" s="993">
        <v>1.0555341475128604E-2</v>
      </c>
      <c r="BS213" s="993" t="e">
        <v>#DIV/0!</v>
      </c>
      <c r="BT213" s="993" t="e">
        <v>#DIV/0!</v>
      </c>
      <c r="BU213" s="993" t="e">
        <v>#DIV/0!</v>
      </c>
      <c r="BV213" s="993" t="e">
        <v>#DIV/0!</v>
      </c>
      <c r="BW213" s="993" t="e">
        <v>#DIV/0!</v>
      </c>
      <c r="BZ213" s="607"/>
    </row>
    <row r="214" spans="1:78" s="1017" customFormat="1" ht="14.45" hidden="1" customHeight="1">
      <c r="A214" s="1011"/>
      <c r="B214" s="1029" t="s">
        <v>270</v>
      </c>
      <c r="C214" s="1030"/>
      <c r="D214" s="1014">
        <v>3.5907505525776512E-2</v>
      </c>
      <c r="E214" s="1015">
        <f t="shared" ref="E214:Q214" si="77">E$102/E76</f>
        <v>3.7310860956774008E-2</v>
      </c>
      <c r="F214" s="1015">
        <f t="shared" si="77"/>
        <v>4.1896295863042658E-2</v>
      </c>
      <c r="G214" s="1015">
        <f t="shared" si="77"/>
        <v>3.9981278138527011E-2</v>
      </c>
      <c r="H214" s="1015" t="e">
        <f t="shared" si="77"/>
        <v>#DIV/0!</v>
      </c>
      <c r="I214" s="1015" t="e">
        <f t="shared" si="77"/>
        <v>#DIV/0!</v>
      </c>
      <c r="J214" s="1015" t="e">
        <f t="shared" si="77"/>
        <v>#DIV/0!</v>
      </c>
      <c r="K214" s="993" t="e">
        <f t="shared" si="77"/>
        <v>#DIV/0!</v>
      </c>
      <c r="L214" s="993" t="e">
        <f t="shared" si="77"/>
        <v>#DIV/0!</v>
      </c>
      <c r="M214" s="993" t="e">
        <f t="shared" si="77"/>
        <v>#DIV/0!</v>
      </c>
      <c r="N214" s="993" t="e">
        <f t="shared" si="77"/>
        <v>#DIV/0!</v>
      </c>
      <c r="O214" s="993" t="e">
        <f t="shared" si="77"/>
        <v>#DIV/0!</v>
      </c>
      <c r="P214" s="993" t="e">
        <f t="shared" si="77"/>
        <v>#DIV/0!</v>
      </c>
      <c r="Q214" s="993">
        <f t="shared" si="77"/>
        <v>3.9682686735834867E-2</v>
      </c>
      <c r="R214" s="694"/>
      <c r="S214" s="1026">
        <f>IF(ISERROR(IF(AND($Q$1&gt;0,$F214&lt;0),($F214-$Q$1)/$Q$1*100-100,IF(OR(AND($Q$1&lt;0,$F214&lt;0),AND($Q$1&gt;0,$F214&gt;0)),$F214/$Q$1*100,($F214-$Q$1)/cS($Q$1)*100+100))),0,IF(AND($Q$1&gt;0,$F214&lt;0),($F214-$Q$1)/$Q$1*100-100,IF(OR(AND($Q$1&lt;0,$F214&lt;0),AND($Q$1&gt;0,$F214&gt;0)),$F214/$Q$1*100,($F214-$Q$1)/cS($Q$1)*100+100)))</f>
        <v>1.3965431954347554</v>
      </c>
      <c r="T214" s="1026">
        <f>IF(ISERROR(IF(AND(AF214&gt;0,$F214&lt;0),($F214-AF214)/AF214*100-100,IF(OR(AND(AF214&lt;0,$F214&lt;0),AND(AF214&gt;0,$F214&gt;0)),$F214/AF214*100,($F214-AF214)/TS(AF214)*100+100))),0,IF(AND(AF214&gt;0,$F214&lt;0),($F214-AF214)/AF214*100-100,IF(OR(AND(AF214&lt;0,$F214&lt;0),AND(AF214&gt;0,$F214&gt;0)),$F214/AF214*100,($F214-AF214)/TS(AF214)*100+100)))</f>
        <v>102.76116627520713</v>
      </c>
      <c r="U214" s="1026"/>
      <c r="V214" s="1026"/>
      <c r="W214" s="1026"/>
      <c r="X214" s="1026"/>
      <c r="Y214" s="1027"/>
      <c r="Z214" s="1026"/>
      <c r="AA214" s="1026"/>
      <c r="AB214" s="1026"/>
      <c r="AC214" s="1026"/>
      <c r="AD214" s="1016"/>
      <c r="AF214" s="1014">
        <v>4.0770553100613116E-2</v>
      </c>
      <c r="AG214" s="1015">
        <v>4.2842750648384352E-2</v>
      </c>
      <c r="AH214" s="1015">
        <v>3.8160216382596347E-2</v>
      </c>
      <c r="AI214" s="1015">
        <v>5.0166054386466097E-2</v>
      </c>
      <c r="AJ214" s="1015">
        <v>4.2804785928435209E-2</v>
      </c>
      <c r="AK214" s="1015">
        <v>3.7813162269462498E-2</v>
      </c>
      <c r="AL214" s="993">
        <v>3.9219027053511456E-2</v>
      </c>
      <c r="AM214" s="993">
        <v>3.7570221944114017E-2</v>
      </c>
      <c r="AN214" s="993">
        <v>3.7586242660937866E-2</v>
      </c>
      <c r="AO214" s="993">
        <v>3.3826142743485832E-2</v>
      </c>
      <c r="AP214" s="993">
        <v>3.4156214146141027E-2</v>
      </c>
      <c r="AQ214" s="993">
        <v>3.5907505525776512E-2</v>
      </c>
      <c r="AR214" s="1018">
        <v>3.5907505525776512E-2</v>
      </c>
      <c r="AW214" s="1014">
        <v>4.4075996431244283E-2</v>
      </c>
      <c r="AX214" s="1015">
        <v>3.622729169557444E-2</v>
      </c>
      <c r="AY214" s="1015">
        <v>3.8238615857347419E-2</v>
      </c>
      <c r="AZ214" s="1015">
        <v>3.4154994054308725E-2</v>
      </c>
      <c r="BA214" s="1015">
        <v>4.5118140622118823E-2</v>
      </c>
      <c r="BB214" s="1015">
        <v>4.2804785928435209E-2</v>
      </c>
      <c r="BC214" s="1015">
        <v>3.7813162269462498E-2</v>
      </c>
      <c r="BD214" s="993">
        <v>3.9219027053511456E-2</v>
      </c>
      <c r="BE214" s="993">
        <v>0</v>
      </c>
      <c r="BF214" s="993">
        <v>0</v>
      </c>
      <c r="BG214" s="993">
        <v>0</v>
      </c>
      <c r="BH214" s="993">
        <v>0</v>
      </c>
      <c r="BI214" s="993">
        <v>0</v>
      </c>
      <c r="BK214" s="1014">
        <v>5.4976352886431192E-2</v>
      </c>
      <c r="BL214" s="1015">
        <v>7.1855927376004422E-2</v>
      </c>
      <c r="BM214" s="1015">
        <v>7.9908676308298621E-2</v>
      </c>
      <c r="BN214" s="1015">
        <v>6.3764918144687502E-2</v>
      </c>
      <c r="BO214" s="1015">
        <v>0.11062217550268424</v>
      </c>
      <c r="BP214" s="1015">
        <v>9.5778874819131971E-2</v>
      </c>
      <c r="BQ214" s="1015">
        <v>7.5497682051821779E-2</v>
      </c>
      <c r="BR214" s="993">
        <v>3.6935558724880774E-2</v>
      </c>
      <c r="BS214" s="993" t="e">
        <v>#DIV/0!</v>
      </c>
      <c r="BT214" s="993" t="e">
        <v>#DIV/0!</v>
      </c>
      <c r="BU214" s="993" t="e">
        <v>#DIV/0!</v>
      </c>
      <c r="BV214" s="993" t="e">
        <v>#DIV/0!</v>
      </c>
      <c r="BW214" s="993" t="e">
        <v>#DIV/0!</v>
      </c>
      <c r="BZ214" s="607"/>
    </row>
    <row r="215" spans="1:78" s="1017" customFormat="1" ht="14.45" hidden="1" customHeight="1">
      <c r="A215" s="1011"/>
      <c r="B215" s="1012" t="s">
        <v>265</v>
      </c>
      <c r="C215" s="1013"/>
      <c r="D215" s="1014">
        <v>9.4075337144943511E-2</v>
      </c>
      <c r="E215" s="1015">
        <f>E$102/E136</f>
        <v>7.9091376126797008E-2</v>
      </c>
      <c r="F215" s="1015">
        <f>F$102/F136</f>
        <v>9.7487435249203586E-2</v>
      </c>
      <c r="G215" s="1015">
        <f t="shared" ref="G215:Q215" si="78">G$102/G136</f>
        <v>0.11088443415695927</v>
      </c>
      <c r="H215" s="1015" t="e">
        <f t="shared" si="78"/>
        <v>#DIV/0!</v>
      </c>
      <c r="I215" s="1015" t="e">
        <f t="shared" si="78"/>
        <v>#DIV/0!</v>
      </c>
      <c r="J215" s="1015" t="e">
        <f t="shared" si="78"/>
        <v>#DIV/0!</v>
      </c>
      <c r="K215" s="993" t="e">
        <f t="shared" si="78"/>
        <v>#DIV/0!</v>
      </c>
      <c r="L215" s="993" t="e">
        <f t="shared" si="78"/>
        <v>#DIV/0!</v>
      </c>
      <c r="M215" s="993" t="e">
        <f t="shared" si="78"/>
        <v>#DIV/0!</v>
      </c>
      <c r="N215" s="993" t="e">
        <f t="shared" si="78"/>
        <v>#DIV/0!</v>
      </c>
      <c r="O215" s="993" t="e">
        <f t="shared" si="78"/>
        <v>#DIV/0!</v>
      </c>
      <c r="P215" s="993" t="e">
        <f t="shared" si="78"/>
        <v>#DIV/0!</v>
      </c>
      <c r="Q215" s="993">
        <f t="shared" si="78"/>
        <v>9.4293385911015187E-2</v>
      </c>
      <c r="R215" s="694"/>
      <c r="S215" s="1026">
        <f>IF(ISERROR(IF(AND($Q$1&gt;0,$F215&lt;0),($F215-$Q$1)/$Q$1*100-100,IF(OR(AND($Q$1&lt;0,$F215&lt;0),AND($Q$1&gt;0,$F215&gt;0)),$F215/$Q$1*100,($F215-$Q$1)/cS($Q$1)*100+100))),0,IF(AND($Q$1&gt;0,$F215&lt;0),($F215-$Q$1)/$Q$1*100-100,IF(OR(AND($Q$1&lt;0,$F215&lt;0),AND($Q$1&gt;0,$F215&gt;0)),$F215/$Q$1*100,($F215-$Q$1)/cS($Q$1)*100+100)))</f>
        <v>3.2495811749734531</v>
      </c>
      <c r="T215" s="1026">
        <f>IF(ISERROR(IF(AND(AF215&gt;0,$F215&lt;0),($F215-AF215)/AF215*100-100,IF(OR(AND(AF215&lt;0,$F215&lt;0),AND(AF215&gt;0,$F215&gt;0)),$F215/AF215*100,($F215-AF215)/TS(AF215)*100+100))),0,IF(AND(AF215&gt;0,$F215&lt;0),($F215-AF215)/AF215*100-100,IF(OR(AND(AF215&lt;0,$F215&lt;0),AND(AF215&gt;0,$F215&gt;0)),$F215/AF215*100,($F215-AF215)/TS(AF215)*100+100)))</f>
        <v>126.93952136096063</v>
      </c>
      <c r="U215" s="1026"/>
      <c r="V215" s="1026"/>
      <c r="W215" s="1026"/>
      <c r="X215" s="1026"/>
      <c r="Y215" s="1027"/>
      <c r="Z215" s="1026"/>
      <c r="AA215" s="1026"/>
      <c r="AB215" s="1026"/>
      <c r="AC215" s="1026"/>
      <c r="AD215" s="1016"/>
      <c r="AF215" s="1014">
        <v>7.6798332153775684E-2</v>
      </c>
      <c r="AG215" s="1015">
        <v>9.2180412977798082E-2</v>
      </c>
      <c r="AH215" s="1015">
        <v>8.4399833760884099E-2</v>
      </c>
      <c r="AI215" s="1015">
        <v>0.11509376925406879</v>
      </c>
      <c r="AJ215" s="1015">
        <v>0.11030407988771648</v>
      </c>
      <c r="AK215" s="1015">
        <v>8.0286460837148924E-2</v>
      </c>
      <c r="AL215" s="993">
        <v>9.3997193896779574E-2</v>
      </c>
      <c r="AM215" s="993">
        <v>7.2375561586932591E-2</v>
      </c>
      <c r="AN215" s="993">
        <v>9.2565384771332221E-2</v>
      </c>
      <c r="AO215" s="993">
        <v>7.3586906457208959E-2</v>
      </c>
      <c r="AP215" s="993">
        <v>6.9636933243676008E-2</v>
      </c>
      <c r="AQ215" s="993">
        <v>9.4075337144943511E-2</v>
      </c>
      <c r="AR215" s="1018">
        <v>9.4075337144943511E-2</v>
      </c>
      <c r="AW215" s="1014">
        <v>9.0457216809484334E-2</v>
      </c>
      <c r="AX215" s="1015">
        <v>6.7382112033212274E-2</v>
      </c>
      <c r="AY215" s="1015">
        <v>8.0482061582886594E-2</v>
      </c>
      <c r="AZ215" s="1015">
        <v>7.3968144087444981E-2</v>
      </c>
      <c r="BA215" s="1015">
        <v>0.10137734699906503</v>
      </c>
      <c r="BB215" s="1015">
        <v>0.11030408616803118</v>
      </c>
      <c r="BC215" s="1015">
        <v>8.0362207742296687E-2</v>
      </c>
      <c r="BD215" s="993">
        <v>-0.1223832298701748</v>
      </c>
      <c r="BE215" s="993">
        <v>0</v>
      </c>
      <c r="BF215" s="993">
        <v>0</v>
      </c>
      <c r="BG215" s="993">
        <v>0</v>
      </c>
      <c r="BH215" s="993">
        <v>0</v>
      </c>
      <c r="BI215" s="993">
        <v>0</v>
      </c>
      <c r="BK215" s="1014">
        <v>-2.1119597400543002E-2</v>
      </c>
      <c r="BL215" s="1015">
        <v>-2.0436852447015052E-2</v>
      </c>
      <c r="BM215" s="1015">
        <v>-1.9474128507465958E-2</v>
      </c>
      <c r="BN215" s="1015">
        <v>-1.6443391819322809E-2</v>
      </c>
      <c r="BO215" s="1015">
        <v>-2.2398739905790117E-2</v>
      </c>
      <c r="BP215" s="1015">
        <v>-1.9381107277095379E-2</v>
      </c>
      <c r="BQ215" s="1015">
        <v>-6.7199532887480661E-4</v>
      </c>
      <c r="BR215" s="993">
        <v>-4.9739895920535938E-2</v>
      </c>
      <c r="BS215" s="993" t="e">
        <v>#DIV/0!</v>
      </c>
      <c r="BT215" s="993" t="e">
        <v>#DIV/0!</v>
      </c>
      <c r="BU215" s="993" t="e">
        <v>#DIV/0!</v>
      </c>
      <c r="BV215" s="993" t="e">
        <v>#DIV/0!</v>
      </c>
      <c r="BW215" s="993" t="e">
        <v>#DIV/0!</v>
      </c>
      <c r="BZ215" s="607"/>
    </row>
    <row r="216" spans="1:78" ht="14.45" hidden="1" customHeight="1">
      <c r="A216" s="617"/>
      <c r="B216" s="1031"/>
      <c r="C216" s="1032"/>
      <c r="D216" s="992"/>
      <c r="E216" s="993"/>
      <c r="F216" s="1008"/>
      <c r="G216" s="1008"/>
      <c r="H216" s="1008"/>
      <c r="I216" s="1008"/>
      <c r="J216" s="1008"/>
      <c r="K216" s="1008"/>
      <c r="L216" s="1008"/>
      <c r="M216" s="1008"/>
      <c r="N216" s="1008"/>
      <c r="O216" s="1008"/>
      <c r="P216" s="1008"/>
      <c r="Q216" s="1008"/>
      <c r="R216" s="694"/>
      <c r="S216" s="682"/>
      <c r="T216" s="682"/>
      <c r="U216" s="682"/>
      <c r="V216" s="682"/>
      <c r="W216" s="682"/>
      <c r="X216" s="682"/>
      <c r="Y216" s="996"/>
      <c r="Z216" s="682"/>
      <c r="AA216" s="682"/>
      <c r="AB216" s="682"/>
      <c r="AC216" s="682"/>
      <c r="AD216" s="610"/>
      <c r="AF216" s="992"/>
      <c r="AG216" s="1008"/>
      <c r="AH216" s="1008"/>
      <c r="AI216" s="1008"/>
      <c r="AJ216" s="1008"/>
      <c r="AK216" s="1008"/>
      <c r="AL216" s="1008"/>
      <c r="AM216" s="1008"/>
      <c r="AN216" s="1008"/>
      <c r="AO216" s="1008"/>
      <c r="AP216" s="1008"/>
      <c r="AQ216" s="1008"/>
      <c r="AR216" s="1007"/>
      <c r="AW216" s="992"/>
      <c r="AX216" s="993"/>
      <c r="AY216" s="1008"/>
      <c r="AZ216" s="1008"/>
      <c r="BA216" s="1008"/>
      <c r="BB216" s="1008"/>
      <c r="BC216" s="1008"/>
      <c r="BD216" s="1008"/>
      <c r="BE216" s="1008"/>
      <c r="BF216" s="1008"/>
      <c r="BG216" s="1008"/>
      <c r="BH216" s="1008"/>
      <c r="BI216" s="1008"/>
      <c r="BK216" s="992"/>
      <c r="BL216" s="993"/>
      <c r="BM216" s="1008"/>
      <c r="BN216" s="1008"/>
      <c r="BO216" s="1008"/>
      <c r="BP216" s="1008"/>
      <c r="BQ216" s="1008"/>
      <c r="BR216" s="1008"/>
      <c r="BS216" s="1008"/>
      <c r="BT216" s="1008"/>
      <c r="BU216" s="1008"/>
      <c r="BV216" s="1008"/>
      <c r="BW216" s="1008"/>
    </row>
    <row r="217" spans="1:78" s="1017" customFormat="1" ht="14.45" hidden="1" customHeight="1">
      <c r="A217" s="1011"/>
      <c r="B217" s="1033" t="s">
        <v>271</v>
      </c>
      <c r="C217" s="1034"/>
      <c r="D217" s="1014"/>
      <c r="E217" s="1015"/>
      <c r="F217" s="1025"/>
      <c r="G217" s="1025"/>
      <c r="H217" s="1025"/>
      <c r="I217" s="1025"/>
      <c r="J217" s="1025"/>
      <c r="K217" s="1008"/>
      <c r="L217" s="1008"/>
      <c r="M217" s="1008"/>
      <c r="N217" s="1008"/>
      <c r="O217" s="1008"/>
      <c r="P217" s="1008"/>
      <c r="Q217" s="1008"/>
      <c r="R217" s="694"/>
      <c r="S217" s="1026"/>
      <c r="T217" s="1026"/>
      <c r="U217" s="1026"/>
      <c r="V217" s="1026"/>
      <c r="W217" s="1026"/>
      <c r="X217" s="1026"/>
      <c r="Y217" s="1027"/>
      <c r="Z217" s="1026"/>
      <c r="AA217" s="1026"/>
      <c r="AB217" s="1026"/>
      <c r="AC217" s="1026"/>
      <c r="AD217" s="1016"/>
      <c r="AF217" s="1014"/>
      <c r="AG217" s="1025"/>
      <c r="AH217" s="1025"/>
      <c r="AI217" s="1025"/>
      <c r="AJ217" s="1025"/>
      <c r="AK217" s="1025"/>
      <c r="AL217" s="1008"/>
      <c r="AM217" s="1008"/>
      <c r="AN217" s="1008"/>
      <c r="AO217" s="1008"/>
      <c r="AP217" s="1008"/>
      <c r="AQ217" s="1008"/>
      <c r="AR217" s="1028"/>
      <c r="AW217" s="1014"/>
      <c r="AX217" s="1015"/>
      <c r="AY217" s="1025"/>
      <c r="AZ217" s="1025"/>
      <c r="BA217" s="1025"/>
      <c r="BB217" s="1025"/>
      <c r="BC217" s="1025"/>
      <c r="BD217" s="1008"/>
      <c r="BE217" s="1008"/>
      <c r="BF217" s="1008"/>
      <c r="BG217" s="1008"/>
      <c r="BH217" s="1008"/>
      <c r="BI217" s="1008"/>
      <c r="BK217" s="1014"/>
      <c r="BL217" s="1015"/>
      <c r="BM217" s="1025"/>
      <c r="BN217" s="1025"/>
      <c r="BO217" s="1025"/>
      <c r="BP217" s="1025"/>
      <c r="BQ217" s="1025"/>
      <c r="BR217" s="1008"/>
      <c r="BS217" s="1008"/>
      <c r="BT217" s="1008"/>
      <c r="BU217" s="1008"/>
      <c r="BV217" s="1008"/>
      <c r="BW217" s="1008"/>
      <c r="BZ217" s="607"/>
    </row>
    <row r="218" spans="1:78" s="1017" customFormat="1" ht="14.45" hidden="1" customHeight="1">
      <c r="A218" s="1011"/>
      <c r="B218" s="1029" t="s">
        <v>270</v>
      </c>
      <c r="C218" s="1030"/>
      <c r="D218" s="1014">
        <v>0.15774694666910721</v>
      </c>
      <c r="E218" s="1015">
        <f t="shared" ref="E218:Q218" si="79">E$175/E76</f>
        <v>0.19087238274971849</v>
      </c>
      <c r="F218" s="1015">
        <f t="shared" si="79"/>
        <v>0.20317245572445827</v>
      </c>
      <c r="G218" s="1015">
        <f t="shared" si="79"/>
        <v>0.18294238907872731</v>
      </c>
      <c r="H218" s="1015" t="e">
        <f t="shared" si="79"/>
        <v>#DIV/0!</v>
      </c>
      <c r="I218" s="1015" t="e">
        <f t="shared" si="79"/>
        <v>#DIV/0!</v>
      </c>
      <c r="J218" s="1015" t="e">
        <f t="shared" si="79"/>
        <v>#DIV/0!</v>
      </c>
      <c r="K218" s="993" t="e">
        <f t="shared" si="79"/>
        <v>#DIV/0!</v>
      </c>
      <c r="L218" s="993" t="e">
        <f t="shared" si="79"/>
        <v>#DIV/0!</v>
      </c>
      <c r="M218" s="993" t="e">
        <f t="shared" si="79"/>
        <v>#DIV/0!</v>
      </c>
      <c r="N218" s="993" t="e">
        <f t="shared" si="79"/>
        <v>#DIV/0!</v>
      </c>
      <c r="O218" s="993" t="e">
        <f t="shared" si="79"/>
        <v>#DIV/0!</v>
      </c>
      <c r="P218" s="993" t="e">
        <f t="shared" si="79"/>
        <v>#DIV/0!</v>
      </c>
      <c r="Q218" s="993">
        <f t="shared" si="79"/>
        <v>0.19215548118218503</v>
      </c>
      <c r="R218" s="694"/>
      <c r="S218" s="1026">
        <f>IF(ISERROR(IF(AND($Q$1&gt;0,$F218&lt;0),($F218-$Q$1)/$Q$1*100-100,IF(OR(AND($Q$1&lt;0,$F218&lt;0),AND($Q$1&gt;0,$F218&gt;0)),$F218/$Q$1*100,($F218-$Q$1)/cS($Q$1)*100+100))),0,IF(AND($Q$1&gt;0,$F218&lt;0),($F218-$Q$1)/$Q$1*100-100,IF(OR(AND($Q$1&lt;0,$F218&lt;0),AND($Q$1&gt;0,$F218&gt;0)),$F218/$Q$1*100,($F218-$Q$1)/cS($Q$1)*100+100)))</f>
        <v>6.7724151908152761</v>
      </c>
      <c r="T218" s="1026">
        <f>IF(ISERROR(IF(AND(AF218&gt;0,$F218&lt;0),($F218-AF218)/AF218*100-100,IF(OR(AND(AF218&lt;0,$F218&lt;0),AND(AF218&gt;0,$F218&gt;0)),$F218/AF218*100,($F218-AF218)/TS(AF218)*100+100))),0,IF(AND(AF218&gt;0,$F218&lt;0),($F218-AF218)/AF218*100-100,IF(OR(AND(AF218&lt;0,$F218&lt;0),AND(AF218&gt;0,$F218&gt;0)),$F218/AF218*100,($F218-AF218)/TS(AF218)*100+100)))</f>
        <v>98.751101389080603</v>
      </c>
      <c r="U218" s="1026"/>
      <c r="V218" s="1026"/>
      <c r="W218" s="1026"/>
      <c r="X218" s="1026"/>
      <c r="Y218" s="1027"/>
      <c r="Z218" s="1026"/>
      <c r="AA218" s="1026"/>
      <c r="AB218" s="1026"/>
      <c r="AC218" s="1026"/>
      <c r="AD218" s="1016"/>
      <c r="AF218" s="1014">
        <v>0.20574196425815669</v>
      </c>
      <c r="AG218" s="1015">
        <v>0.18775506085686897</v>
      </c>
      <c r="AH218" s="1015">
        <v>0.20395085390621931</v>
      </c>
      <c r="AI218" s="1015">
        <v>0.19073287242107659</v>
      </c>
      <c r="AJ218" s="1015">
        <v>0.20124020621751784</v>
      </c>
      <c r="AK218" s="1015">
        <v>0.16760262276756716</v>
      </c>
      <c r="AL218" s="993">
        <v>0.18624244841376003</v>
      </c>
      <c r="AM218" s="993">
        <v>0.19762299547052242</v>
      </c>
      <c r="AN218" s="993">
        <v>0.19217041016629835</v>
      </c>
      <c r="AO218" s="993">
        <v>0.17838777439655434</v>
      </c>
      <c r="AP218" s="993">
        <v>0.19218504599846778</v>
      </c>
      <c r="AQ218" s="993">
        <v>0.15774694666910721</v>
      </c>
      <c r="AR218" s="1018">
        <v>0.15775738096416037</v>
      </c>
      <c r="AW218" s="1014">
        <v>0.12156335425542178</v>
      </c>
      <c r="AX218" s="1015">
        <v>0.18281513460970461</v>
      </c>
      <c r="AY218" s="1015">
        <v>0.16757779411274676</v>
      </c>
      <c r="AZ218" s="1015">
        <v>0.18225762670006029</v>
      </c>
      <c r="BA218" s="1015">
        <v>0.17154054996751739</v>
      </c>
      <c r="BB218" s="1015">
        <v>0.20124015948259033</v>
      </c>
      <c r="BC218" s="1015">
        <v>0.16760253660624105</v>
      </c>
      <c r="BD218" s="993">
        <v>0.18624244841376003</v>
      </c>
      <c r="BE218" s="993">
        <v>0</v>
      </c>
      <c r="BF218" s="993">
        <v>0</v>
      </c>
      <c r="BG218" s="993">
        <v>0</v>
      </c>
      <c r="BH218" s="993">
        <v>0</v>
      </c>
      <c r="BI218" s="993">
        <v>0</v>
      </c>
      <c r="BK218" s="1014">
        <v>0.14315111560663102</v>
      </c>
      <c r="BL218" s="1015">
        <v>0.36260924901968739</v>
      </c>
      <c r="BM218" s="1015">
        <v>0.35019363033877093</v>
      </c>
      <c r="BN218" s="1015">
        <v>0.34026188466890567</v>
      </c>
      <c r="BO218" s="1015">
        <v>0.42058889312984571</v>
      </c>
      <c r="BP218" s="1015">
        <v>0.4502897427378813</v>
      </c>
      <c r="BQ218" s="1015">
        <v>0.33463488003476821</v>
      </c>
      <c r="BR218" s="993">
        <v>0.1753987645095369</v>
      </c>
      <c r="BS218" s="993" t="e">
        <v>#DIV/0!</v>
      </c>
      <c r="BT218" s="993" t="e">
        <v>#DIV/0!</v>
      </c>
      <c r="BU218" s="993" t="e">
        <v>#DIV/0!</v>
      </c>
      <c r="BV218" s="993" t="e">
        <v>#DIV/0!</v>
      </c>
      <c r="BW218" s="993" t="e">
        <v>#DIV/0!</v>
      </c>
      <c r="BZ218" s="607"/>
    </row>
    <row r="219" spans="1:78" s="1017" customFormat="1" ht="14.45" hidden="1" customHeight="1">
      <c r="A219" s="1011"/>
      <c r="B219" s="1029" t="s">
        <v>272</v>
      </c>
      <c r="C219" s="1030"/>
      <c r="D219" s="1014">
        <v>0.41328677595909835</v>
      </c>
      <c r="E219" s="1015">
        <f>E$175/E136</f>
        <v>0.40461032067219327</v>
      </c>
      <c r="F219" s="1015">
        <f>F$175/F136</f>
        <v>0.47275686821114993</v>
      </c>
      <c r="G219" s="1015">
        <f t="shared" ref="G219:Q219" si="80">G$175/G136</f>
        <v>0.50737405707821426</v>
      </c>
      <c r="H219" s="1015" t="e">
        <f t="shared" si="80"/>
        <v>#DIV/0!</v>
      </c>
      <c r="I219" s="1015" t="e">
        <f t="shared" si="80"/>
        <v>#DIV/0!</v>
      </c>
      <c r="J219" s="1015" t="e">
        <f t="shared" si="80"/>
        <v>#DIV/0!</v>
      </c>
      <c r="K219" s="993" t="e">
        <f t="shared" si="80"/>
        <v>#DIV/0!</v>
      </c>
      <c r="L219" s="993" t="e">
        <f t="shared" si="80"/>
        <v>#DIV/0!</v>
      </c>
      <c r="M219" s="993" t="e">
        <f t="shared" si="80"/>
        <v>#DIV/0!</v>
      </c>
      <c r="N219" s="993" t="e">
        <f t="shared" si="80"/>
        <v>#DIV/0!</v>
      </c>
      <c r="O219" s="993" t="e">
        <f t="shared" si="80"/>
        <v>#DIV/0!</v>
      </c>
      <c r="P219" s="993" t="e">
        <f t="shared" si="80"/>
        <v>#DIV/0!</v>
      </c>
      <c r="Q219" s="993">
        <f t="shared" si="80"/>
        <v>0.45659687970841201</v>
      </c>
      <c r="R219" s="694"/>
      <c r="S219" s="1026">
        <f>IF(ISERROR(IF(AND($Q$1&gt;0,$F219&lt;0),($F219-$Q$1)/$Q$1*100-100,IF(OR(AND($Q$1&lt;0,$F219&lt;0),AND($Q$1&gt;0,$F219&gt;0)),$F219/$Q$1*100,($F219-$Q$1)/cS($Q$1)*100+100))),0,IF(AND($Q$1&gt;0,$F219&lt;0),($F219-$Q$1)/$Q$1*100-100,IF(OR(AND($Q$1&lt;0,$F219&lt;0),AND($Q$1&gt;0,$F219&gt;0)),$F219/$Q$1*100,($F219-$Q$1)/cS($Q$1)*100+100)))</f>
        <v>15.758562273704998</v>
      </c>
      <c r="T219" s="1026">
        <f>IF(ISERROR(IF(AND(AF219&gt;0,$F219&lt;0),($F219-AF219)/AF219*100-100,IF(OR(AND(AF219&lt;0,$F219&lt;0),AND(AF219&gt;0,$F219&gt;0)),$F219/AF219*100,($F219-AF219)/TS(AF219)*100+100))),0,IF(AND(AF219&gt;0,$F219&lt;0),($F219-AF219)/AF219*100-100,IF(OR(AND(AF219&lt;0,$F219&lt;0),AND(AF219&gt;0,$F219&gt;0)),$F219/AF219*100,($F219-AF219)/TS(AF219)*100+100)))</f>
        <v>121.98594078453901</v>
      </c>
      <c r="U219" s="1026"/>
      <c r="V219" s="1026"/>
      <c r="W219" s="1026"/>
      <c r="X219" s="1026"/>
      <c r="Y219" s="1027"/>
      <c r="Z219" s="1026"/>
      <c r="AA219" s="1026"/>
      <c r="AB219" s="1026"/>
      <c r="AC219" s="1026"/>
      <c r="AD219" s="1016"/>
      <c r="AF219" s="1014">
        <v>0.38755029077176167</v>
      </c>
      <c r="AG219" s="1015">
        <v>0.40397357281051399</v>
      </c>
      <c r="AH219" s="1015">
        <v>0.4510828238627535</v>
      </c>
      <c r="AI219" s="1015">
        <v>0.43759002927524293</v>
      </c>
      <c r="AJ219" s="1015">
        <v>0.51857789501271057</v>
      </c>
      <c r="AK219" s="1015">
        <v>0.35586077972375307</v>
      </c>
      <c r="AL219" s="993">
        <v>0.44637179579883929</v>
      </c>
      <c r="AM219" s="993">
        <v>0.38070244303977835</v>
      </c>
      <c r="AN219" s="993">
        <v>0.47326699077572226</v>
      </c>
      <c r="AO219" s="993">
        <v>0.38807275683707421</v>
      </c>
      <c r="AP219" s="993">
        <v>0.39182261714857347</v>
      </c>
      <c r="AQ219" s="993">
        <v>0.41328677595909835</v>
      </c>
      <c r="AR219" s="1018">
        <v>0.41331411313584238</v>
      </c>
      <c r="AW219" s="1014">
        <v>0.24948460800255146</v>
      </c>
      <c r="AX219" s="1015">
        <v>0.34003286762788104</v>
      </c>
      <c r="AY219" s="1015">
        <v>0.35270644722133399</v>
      </c>
      <c r="AZ219" s="1015">
        <v>0.39470826349287941</v>
      </c>
      <c r="BA219" s="1015">
        <v>0.38543977253224809</v>
      </c>
      <c r="BB219" s="1015">
        <v>0.51857780410694942</v>
      </c>
      <c r="BC219" s="1015">
        <v>0.35619633631551556</v>
      </c>
      <c r="BD219" s="993">
        <v>-0.58117077572337716</v>
      </c>
      <c r="BE219" s="993">
        <v>0</v>
      </c>
      <c r="BF219" s="993">
        <v>0</v>
      </c>
      <c r="BG219" s="993">
        <v>0</v>
      </c>
      <c r="BH219" s="993">
        <v>0</v>
      </c>
      <c r="BI219" s="993">
        <v>0</v>
      </c>
      <c r="BK219" s="1014">
        <v>-5.4992624470671631E-2</v>
      </c>
      <c r="BL219" s="1015">
        <v>-0.10313125150219664</v>
      </c>
      <c r="BM219" s="1015">
        <v>-8.5343870963421525E-2</v>
      </c>
      <c r="BN219" s="1015">
        <v>-8.7745105829139872E-2</v>
      </c>
      <c r="BO219" s="1015">
        <v>-8.5160693881408761E-2</v>
      </c>
      <c r="BP219" s="1015">
        <v>-9.1117313982428463E-2</v>
      </c>
      <c r="BQ219" s="1015">
        <v>-2.9785427863545811E-3</v>
      </c>
      <c r="BR219" s="993">
        <v>-0.23620371783947122</v>
      </c>
      <c r="BS219" s="993" t="e">
        <v>#DIV/0!</v>
      </c>
      <c r="BT219" s="993" t="e">
        <v>#DIV/0!</v>
      </c>
      <c r="BU219" s="993" t="e">
        <v>#DIV/0!</v>
      </c>
      <c r="BV219" s="993" t="e">
        <v>#DIV/0!</v>
      </c>
      <c r="BW219" s="993" t="e">
        <v>#DIV/0!</v>
      </c>
      <c r="BZ219" s="607"/>
    </row>
    <row r="220" spans="1:78" s="1017" customFormat="1" ht="14.45" hidden="1" customHeight="1">
      <c r="A220" s="1011"/>
      <c r="B220" s="1029" t="s">
        <v>273</v>
      </c>
      <c r="C220" s="1030"/>
      <c r="D220" s="1014">
        <v>0.20326692502085006</v>
      </c>
      <c r="E220" s="1015">
        <f>E$175/E177</f>
        <v>0.26542174699438392</v>
      </c>
      <c r="F220" s="1015">
        <f>F$175/F177</f>
        <v>0.26269645914616097</v>
      </c>
      <c r="G220" s="1015">
        <f t="shared" ref="G220:Q220" si="81">G$175/G177</f>
        <v>0.2224560855154423</v>
      </c>
      <c r="H220" s="1015" t="e">
        <f t="shared" si="81"/>
        <v>#DIV/0!</v>
      </c>
      <c r="I220" s="1015" t="e">
        <f t="shared" si="81"/>
        <v>#DIV/0!</v>
      </c>
      <c r="J220" s="1015" t="e">
        <f t="shared" si="81"/>
        <v>#DIV/0!</v>
      </c>
      <c r="K220" s="993" t="e">
        <f t="shared" si="81"/>
        <v>#DIV/0!</v>
      </c>
      <c r="L220" s="993" t="e">
        <f t="shared" si="81"/>
        <v>#DIV/0!</v>
      </c>
      <c r="M220" s="993" t="e">
        <f t="shared" si="81"/>
        <v>#DIV/0!</v>
      </c>
      <c r="N220" s="993" t="e">
        <f t="shared" si="81"/>
        <v>#DIV/0!</v>
      </c>
      <c r="O220" s="993" t="e">
        <f t="shared" si="81"/>
        <v>#DIV/0!</v>
      </c>
      <c r="P220" s="993" t="e">
        <f t="shared" si="81"/>
        <v>#DIV/0!</v>
      </c>
      <c r="Q220" s="993">
        <f t="shared" si="81"/>
        <v>0.24912784466465601</v>
      </c>
      <c r="R220" s="694"/>
      <c r="S220" s="1026">
        <f>IF(ISERROR(IF(AND($Q$1&gt;0,$F220&lt;0),($F220-$Q$1)/$Q$1*100-100,IF(OR(AND($Q$1&lt;0,$F220&lt;0),AND($Q$1&gt;0,$F220&gt;0)),$F220/$Q$1*100,($F220-$Q$1)/cS($Q$1)*100+100))),0,IF(AND($Q$1&gt;0,$F220&lt;0),($F220-$Q$1)/$Q$1*100-100,IF(OR(AND($Q$1&lt;0,$F220&lt;0),AND($Q$1&gt;0,$F220&gt;0)),$F220/$Q$1*100,($F220-$Q$1)/cS($Q$1)*100+100)))</f>
        <v>8.7565486382053646</v>
      </c>
      <c r="T220" s="1026">
        <f>IF(ISERROR(IF(AND(AF220&gt;0,$F220&lt;0),($F220-AF220)/AF220*100-100,IF(OR(AND(AF220&lt;0,$F220&lt;0),AND(AF220&gt;0,$F220&gt;0)),$F220/AF220*100,($F220-AF220)/TS(AF220)*100+100))),0,IF(AND(AF220&gt;0,$F220&lt;0),($F220-AF220)/AF220*100-100,IF(OR(AND(AF220&lt;0,$F220&lt;0),AND(AF220&gt;0,$F220&gt;0)),$F220/AF220*100,($F220-AF220)/TS(AF220)*100+100)))</f>
        <v>86.168296617564081</v>
      </c>
      <c r="U220" s="1026"/>
      <c r="V220" s="1026"/>
      <c r="W220" s="1026"/>
      <c r="X220" s="1026"/>
      <c r="Y220" s="1027"/>
      <c r="Z220" s="1026"/>
      <c r="AA220" s="1026"/>
      <c r="AB220" s="1026"/>
      <c r="AC220" s="1026"/>
      <c r="AD220" s="1016"/>
      <c r="AF220" s="1014">
        <v>0.30486439845976293</v>
      </c>
      <c r="AG220" s="1015">
        <v>0.25969448106582887</v>
      </c>
      <c r="AH220" s="1015">
        <v>0.27127808807999154</v>
      </c>
      <c r="AI220" s="1015">
        <v>0.25267260024526039</v>
      </c>
      <c r="AJ220" s="1015">
        <v>0.24747358461910668</v>
      </c>
      <c r="AK220" s="1015">
        <v>0.24059247092828906</v>
      </c>
      <c r="AL220" s="993">
        <v>0.24218585489181524</v>
      </c>
      <c r="AM220" s="993">
        <v>0.29125507924143412</v>
      </c>
      <c r="AN220" s="993">
        <v>0.2444543961995069</v>
      </c>
      <c r="AO220" s="993">
        <v>0.2482049237286108</v>
      </c>
      <c r="AP220" s="993">
        <v>0.27388682089604971</v>
      </c>
      <c r="AQ220" s="993">
        <v>0.20326692502085006</v>
      </c>
      <c r="AR220" s="1018">
        <v>0.20327763715187341</v>
      </c>
      <c r="AW220" s="1014">
        <v>0.19164798228523577</v>
      </c>
      <c r="AX220" s="1015">
        <v>0.28335720207751797</v>
      </c>
      <c r="AY220" s="1015">
        <v>0.24200425161569925</v>
      </c>
      <c r="AZ220" s="1015">
        <v>0.25295821439737787</v>
      </c>
      <c r="BA220" s="1015">
        <v>0.23612269257706828</v>
      </c>
      <c r="BB220" s="1015">
        <v>0.24747353464588118</v>
      </c>
      <c r="BC220" s="1015">
        <v>0.24043915533305921</v>
      </c>
      <c r="BD220" s="993">
        <v>0.12360924376720347</v>
      </c>
      <c r="BE220" s="993" t="e">
        <v>#DIV/0!</v>
      </c>
      <c r="BF220" s="993" t="e">
        <v>#DIV/0!</v>
      </c>
      <c r="BG220" s="993" t="e">
        <v>#DIV/0!</v>
      </c>
      <c r="BH220" s="993" t="e">
        <v>#DIV/0!</v>
      </c>
      <c r="BI220" s="993" t="e">
        <v>#DIV/0!</v>
      </c>
      <c r="BK220" s="1014">
        <v>3.8211865634053876E-2</v>
      </c>
      <c r="BL220" s="1015">
        <v>7.4326390407762483E-2</v>
      </c>
      <c r="BM220" s="1015">
        <v>6.4214255205614468E-2</v>
      </c>
      <c r="BN220" s="1015">
        <v>6.5207922793047074E-2</v>
      </c>
      <c r="BO220" s="1015">
        <v>6.6137018749482829E-2</v>
      </c>
      <c r="BP220" s="1015">
        <v>7.0444090612955257E-2</v>
      </c>
      <c r="BQ220" s="1015">
        <v>2.9435748350746726E-3</v>
      </c>
      <c r="BR220" s="993">
        <v>9.1450075882076071E-2</v>
      </c>
      <c r="BS220" s="993" t="e">
        <v>#DIV/0!</v>
      </c>
      <c r="BT220" s="993" t="e">
        <v>#DIV/0!</v>
      </c>
      <c r="BU220" s="993" t="e">
        <v>#DIV/0!</v>
      </c>
      <c r="BV220" s="993" t="e">
        <v>#DIV/0!</v>
      </c>
      <c r="BW220" s="993" t="e">
        <v>#DIV/0!</v>
      </c>
      <c r="BZ220" s="607"/>
    </row>
    <row r="221" spans="1:78" ht="14.45" hidden="1" customHeight="1">
      <c r="A221" s="617"/>
      <c r="B221" s="947"/>
      <c r="C221" s="948"/>
      <c r="D221" s="1035"/>
      <c r="E221" s="995"/>
      <c r="F221" s="694"/>
      <c r="G221" s="618"/>
      <c r="H221" s="618"/>
      <c r="I221" s="618"/>
      <c r="J221" s="975"/>
      <c r="K221" s="618"/>
      <c r="L221" s="618"/>
      <c r="M221" s="618"/>
      <c r="N221" s="618"/>
      <c r="O221" s="618"/>
      <c r="P221" s="618"/>
      <c r="Q221" s="618"/>
      <c r="R221" s="694"/>
      <c r="S221" s="682"/>
      <c r="T221" s="682"/>
      <c r="U221" s="682"/>
      <c r="V221" s="682"/>
      <c r="W221" s="682"/>
      <c r="X221" s="682"/>
      <c r="Y221" s="996"/>
      <c r="Z221" s="682"/>
      <c r="AA221" s="682"/>
      <c r="AB221" s="682"/>
      <c r="AC221" s="682"/>
      <c r="AD221" s="610"/>
      <c r="AF221" s="1035"/>
      <c r="AG221" s="694"/>
      <c r="AH221" s="618"/>
      <c r="AI221" s="618"/>
      <c r="AJ221" s="618"/>
      <c r="AK221" s="975"/>
      <c r="AL221" s="618"/>
      <c r="AM221" s="618"/>
      <c r="AN221" s="618"/>
      <c r="AO221" s="618"/>
      <c r="AP221" s="618"/>
      <c r="AQ221" s="618"/>
      <c r="AR221" s="1036"/>
      <c r="AW221" s="1035"/>
      <c r="AX221" s="995"/>
      <c r="AY221" s="694"/>
      <c r="AZ221" s="618"/>
      <c r="BA221" s="618"/>
      <c r="BB221" s="618"/>
      <c r="BC221" s="975"/>
      <c r="BD221" s="618"/>
      <c r="BE221" s="618"/>
      <c r="BF221" s="618"/>
      <c r="BG221" s="618"/>
      <c r="BH221" s="618"/>
      <c r="BI221" s="618"/>
      <c r="BK221" s="1035"/>
      <c r="BL221" s="995"/>
      <c r="BM221" s="694"/>
      <c r="BN221" s="618"/>
      <c r="BO221" s="618"/>
      <c r="BP221" s="618"/>
      <c r="BQ221" s="975"/>
      <c r="BR221" s="618"/>
      <c r="BS221" s="618"/>
      <c r="BT221" s="618"/>
      <c r="BU221" s="618"/>
      <c r="BV221" s="618"/>
      <c r="BW221" s="618"/>
    </row>
    <row r="222" spans="1:78" ht="14.45" customHeight="1">
      <c r="A222" s="617"/>
      <c r="B222" s="1037"/>
      <c r="C222" s="1038"/>
      <c r="D222" s="1039"/>
      <c r="E222" s="1040"/>
      <c r="F222" s="1040"/>
      <c r="G222" s="618"/>
      <c r="H222" s="618"/>
      <c r="I222" s="618"/>
      <c r="J222" s="975"/>
      <c r="K222" s="618"/>
      <c r="L222" s="618"/>
      <c r="M222" s="618"/>
      <c r="N222" s="618"/>
      <c r="O222" s="618"/>
      <c r="P222" s="618"/>
      <c r="Q222" s="618"/>
      <c r="R222" s="694"/>
      <c r="S222" s="682"/>
      <c r="T222" s="682"/>
      <c r="U222" s="682"/>
      <c r="V222" s="682"/>
      <c r="W222" s="682"/>
      <c r="X222" s="682"/>
      <c r="Y222" s="996"/>
      <c r="Z222" s="682"/>
      <c r="AA222" s="682"/>
      <c r="AB222" s="682"/>
      <c r="AC222" s="682"/>
      <c r="AD222" s="610"/>
      <c r="AF222" s="1039"/>
      <c r="AG222" s="1040"/>
      <c r="AH222" s="618"/>
      <c r="AI222" s="618"/>
      <c r="AJ222" s="618"/>
      <c r="AK222" s="975"/>
      <c r="AL222" s="618"/>
      <c r="AM222" s="618"/>
      <c r="AN222" s="618"/>
      <c r="AO222" s="618"/>
      <c r="AP222" s="618"/>
      <c r="AQ222" s="618"/>
      <c r="AR222" s="1036"/>
      <c r="AW222" s="1039"/>
      <c r="AX222" s="1040"/>
      <c r="AY222" s="1040"/>
      <c r="AZ222" s="618"/>
      <c r="BA222" s="618"/>
      <c r="BB222" s="618"/>
      <c r="BC222" s="618"/>
      <c r="BD222" s="618"/>
      <c r="BE222" s="618"/>
      <c r="BF222" s="618"/>
      <c r="BG222" s="618"/>
      <c r="BH222" s="618"/>
      <c r="BI222" s="618"/>
      <c r="BK222" s="1039"/>
      <c r="BL222" s="1040"/>
      <c r="BM222" s="1040"/>
      <c r="BN222" s="618"/>
      <c r="BO222" s="618"/>
      <c r="BP222" s="618"/>
      <c r="BQ222" s="975"/>
      <c r="BR222" s="618"/>
      <c r="BS222" s="618"/>
      <c r="BT222" s="618"/>
      <c r="BU222" s="618"/>
      <c r="BV222" s="618"/>
      <c r="BW222" s="618"/>
    </row>
    <row r="223" spans="1:78" ht="14.45" customHeight="1">
      <c r="A223" s="617"/>
      <c r="B223" s="1041" t="s">
        <v>274</v>
      </c>
      <c r="C223" s="1042"/>
      <c r="D223" s="1043">
        <v>274</v>
      </c>
      <c r="E223" s="1044">
        <f t="shared" ref="E223:R223" si="82">SUM(E224:E225)</f>
        <v>311</v>
      </c>
      <c r="F223" s="1044">
        <f>SUM(F224:F225)</f>
        <v>309</v>
      </c>
      <c r="G223" s="1044">
        <f t="shared" si="82"/>
        <v>315</v>
      </c>
      <c r="H223" s="1044">
        <f t="shared" si="82"/>
        <v>0</v>
      </c>
      <c r="I223" s="1044">
        <f t="shared" si="82"/>
        <v>0</v>
      </c>
      <c r="J223" s="1044">
        <f t="shared" si="82"/>
        <v>0</v>
      </c>
      <c r="K223" s="1044">
        <f t="shared" si="82"/>
        <v>0</v>
      </c>
      <c r="L223" s="1044">
        <f t="shared" si="82"/>
        <v>0</v>
      </c>
      <c r="M223" s="1044">
        <f t="shared" si="82"/>
        <v>0</v>
      </c>
      <c r="N223" s="1044">
        <f t="shared" si="82"/>
        <v>0</v>
      </c>
      <c r="O223" s="1044">
        <f>SUM(O224:O225)</f>
        <v>0</v>
      </c>
      <c r="P223" s="1044">
        <f t="shared" si="82"/>
        <v>0</v>
      </c>
      <c r="Q223" s="1044">
        <f t="shared" si="82"/>
        <v>311.66666666666669</v>
      </c>
      <c r="R223" s="1044">
        <f t="shared" si="82"/>
        <v>261</v>
      </c>
      <c r="S223" s="682">
        <f>IF(ISERROR(((SUMIF($D$2:$P$2,$Q$1,D223:P223)-SUMIF($D$2:$P$2,$Q$1-1,D223:P223))/ABS(SUMIF($D$2:$P$2,$Q$1-1,D223:P223))+1)*100),0,((SUMIF($D$2:$P$2,$Q$1,D223:P223)-SUMIF($D$2:$P$2,$Q$1-1,D223:P223))/ABS(SUMIF($D$2:$P$2,$Q$1-1,D223:P223))+1)*100)</f>
        <v>101.94174757281553</v>
      </c>
      <c r="T223" s="682"/>
      <c r="U223" s="682"/>
      <c r="V223" s="682"/>
      <c r="W223" s="682"/>
      <c r="X223" s="682"/>
      <c r="Y223" s="996"/>
      <c r="Z223" s="682"/>
      <c r="AA223" s="682">
        <f>SUMIF($E$2:$P$2,$Q$1,$E223:$P223)</f>
        <v>315</v>
      </c>
      <c r="AB223" s="682">
        <f>SUMIF($D$2:$P$2,($Q$1-1),$D223:$P223)</f>
        <v>309</v>
      </c>
      <c r="AC223" s="682"/>
      <c r="AD223" s="610"/>
      <c r="AF223" s="1043">
        <v>260</v>
      </c>
      <c r="AG223" s="1044">
        <v>262</v>
      </c>
      <c r="AH223" s="1044">
        <v>261</v>
      </c>
      <c r="AI223" s="1044">
        <v>255</v>
      </c>
      <c r="AJ223" s="1044">
        <v>252</v>
      </c>
      <c r="AK223" s="1044">
        <v>249</v>
      </c>
      <c r="AL223" s="1044">
        <v>254</v>
      </c>
      <c r="AM223" s="1044">
        <v>247</v>
      </c>
      <c r="AN223" s="1044">
        <v>253</v>
      </c>
      <c r="AO223" s="1044">
        <v>250</v>
      </c>
      <c r="AP223" s="1044">
        <v>258</v>
      </c>
      <c r="AQ223" s="1044">
        <v>274</v>
      </c>
      <c r="AR223" s="1045">
        <f>+SUM(AR224:AR225)</f>
        <v>261</v>
      </c>
      <c r="AS223" s="606">
        <f>SUMIF($AF$2:$AQ$2,$Q$1,$AF223:$AQ223)</f>
        <v>261</v>
      </c>
      <c r="AT223" s="606">
        <f>SUMIF($AF$2:$AQ$2,$Q$1+1,$AF223:$AQ223)</f>
        <v>255</v>
      </c>
      <c r="AW223" s="1043">
        <v>257</v>
      </c>
      <c r="AX223" s="1044">
        <v>260</v>
      </c>
      <c r="AY223" s="1044">
        <v>262</v>
      </c>
      <c r="AZ223" s="1044">
        <v>261</v>
      </c>
      <c r="BA223" s="1044">
        <v>255</v>
      </c>
      <c r="BB223" s="1044"/>
      <c r="BC223" s="1044"/>
      <c r="BD223" s="1044"/>
      <c r="BE223" s="1044"/>
      <c r="BF223" s="1044"/>
      <c r="BG223" s="1044"/>
      <c r="BH223" s="1044"/>
      <c r="BI223" s="1044"/>
      <c r="BK223" s="1043">
        <v>0</v>
      </c>
      <c r="BL223" s="1044"/>
      <c r="BM223" s="1044"/>
      <c r="BN223" s="1044"/>
      <c r="BO223" s="1044"/>
      <c r="BP223" s="1044"/>
      <c r="BQ223" s="1044"/>
      <c r="BR223" s="1044"/>
      <c r="BS223" s="1044"/>
      <c r="BT223" s="1044">
        <v>0</v>
      </c>
      <c r="BU223" s="1044">
        <v>0</v>
      </c>
      <c r="BV223" s="1044">
        <v>0</v>
      </c>
      <c r="BW223" s="1044">
        <v>0</v>
      </c>
    </row>
    <row r="224" spans="1:78" ht="14.45" customHeight="1">
      <c r="A224" s="617"/>
      <c r="B224" s="1046" t="s">
        <v>275</v>
      </c>
      <c r="C224" s="1047"/>
      <c r="D224" s="1048">
        <v>274</v>
      </c>
      <c r="E224" s="1049">
        <v>311</v>
      </c>
      <c r="F224" s="1049">
        <v>309</v>
      </c>
      <c r="G224" s="1049">
        <v>315</v>
      </c>
      <c r="H224" s="1049"/>
      <c r="I224" s="1049"/>
      <c r="J224" s="1049"/>
      <c r="K224" s="1049"/>
      <c r="L224" s="1049"/>
      <c r="M224" s="1049"/>
      <c r="N224" s="1049"/>
      <c r="O224" s="1049"/>
      <c r="P224" s="1049"/>
      <c r="Q224" s="1050">
        <f>AVERAGE(E224:P224)</f>
        <v>311.66666666666669</v>
      </c>
      <c r="R224" s="1050">
        <f>SUM(AR224)</f>
        <v>257</v>
      </c>
      <c r="S224" s="682">
        <f>IF(ISERROR(((SUMIF($D$2:$P$2,$Q$1,D224:P224)-SUMIF($D$2:$P$2,$Q$1-1,D224:P224))/ABS(SUMIF($D$2:$P$2,$Q$1-1,D224:P224))+1)*100),0,((SUMIF($D$2:$P$2,$Q$1,D224:P224)-SUMIF($D$2:$P$2,$Q$1-1,D224:P224))/ABS(SUMIF($D$2:$P$2,$Q$1-1,D224:P224))+1)*100)</f>
        <v>101.94174757281553</v>
      </c>
      <c r="T224" s="682"/>
      <c r="U224" s="682"/>
      <c r="V224" s="682"/>
      <c r="W224" s="682"/>
      <c r="X224" s="682"/>
      <c r="Y224" s="996"/>
      <c r="Z224" s="682"/>
      <c r="AA224" s="682"/>
      <c r="AB224" s="682"/>
      <c r="AC224" s="682"/>
      <c r="AD224" s="610"/>
      <c r="AF224" s="1048">
        <v>256</v>
      </c>
      <c r="AG224" s="1049">
        <v>258</v>
      </c>
      <c r="AH224" s="1049">
        <v>257</v>
      </c>
      <c r="AI224" s="1049">
        <v>253</v>
      </c>
      <c r="AJ224" s="1049">
        <v>250</v>
      </c>
      <c r="AK224" s="1049">
        <v>247</v>
      </c>
      <c r="AL224" s="1049">
        <v>252</v>
      </c>
      <c r="AM224" s="1049">
        <v>246</v>
      </c>
      <c r="AN224" s="1049">
        <v>252</v>
      </c>
      <c r="AO224" s="1049">
        <v>249</v>
      </c>
      <c r="AP224" s="1049">
        <v>258</v>
      </c>
      <c r="AQ224" s="1049">
        <v>274</v>
      </c>
      <c r="AR224" s="1051">
        <f>SUMPRODUCT(($AF$2:$AQ$2&gt;=1)*($AF$2:$AQ$2&lt;=$Q$1),(AF224:AQ224))/$Q$1</f>
        <v>257</v>
      </c>
      <c r="AW224" s="1048">
        <v>253</v>
      </c>
      <c r="AX224" s="1049">
        <v>256</v>
      </c>
      <c r="AY224" s="1049">
        <v>258</v>
      </c>
      <c r="AZ224" s="1049">
        <v>257</v>
      </c>
      <c r="BA224" s="1049">
        <v>253</v>
      </c>
      <c r="BB224" s="1052"/>
      <c r="BC224" s="1052"/>
      <c r="BD224" s="1052"/>
      <c r="BE224" s="1052"/>
      <c r="BF224" s="1052"/>
      <c r="BG224" s="1052"/>
      <c r="BH224" s="1052"/>
      <c r="BI224" s="1052"/>
      <c r="BK224" s="1053"/>
      <c r="BL224" s="1052"/>
      <c r="BM224" s="1052"/>
      <c r="BN224" s="1052"/>
      <c r="BO224" s="1052"/>
      <c r="BP224" s="1052"/>
      <c r="BQ224" s="1052"/>
      <c r="BR224" s="1052"/>
      <c r="BS224" s="1052"/>
      <c r="BT224" s="1052"/>
      <c r="BU224" s="1052"/>
      <c r="BV224" s="1052"/>
      <c r="BW224" s="1052"/>
    </row>
    <row r="225" spans="1:78" ht="14.45" customHeight="1">
      <c r="A225" s="617"/>
      <c r="B225" s="1046" t="s">
        <v>276</v>
      </c>
      <c r="C225" s="1047"/>
      <c r="D225" s="1048">
        <v>0</v>
      </c>
      <c r="E225" s="1049">
        <v>0</v>
      </c>
      <c r="F225" s="1049">
        <v>0</v>
      </c>
      <c r="G225" s="1049">
        <v>0</v>
      </c>
      <c r="H225" s="1049"/>
      <c r="I225" s="1049"/>
      <c r="J225" s="1049"/>
      <c r="K225" s="1049"/>
      <c r="L225" s="1049"/>
      <c r="M225" s="1049"/>
      <c r="N225" s="1049"/>
      <c r="O225" s="1049"/>
      <c r="P225" s="1049"/>
      <c r="Q225" s="1050">
        <f>AVERAGE(E225:P225)</f>
        <v>0</v>
      </c>
      <c r="R225" s="1050">
        <f>SUM(AR225)</f>
        <v>4</v>
      </c>
      <c r="S225" s="682">
        <f>IF(ISERROR(((SUMIF($D$2:$P$2,$Q$1,D225:P225)-SUMIF($D$2:$P$2,$Q$1-1,D225:P225))/ABS(SUMIF($D$2:$P$2,$Q$1-1,D225:P225))+1)*100),0,((SUMIF($D$2:$P$2,$Q$1,D225:P225)-SUMIF($D$2:$P$2,$Q$1-1,D225:P225))/ABS(SUMIF($D$2:$P$2,$Q$1-1,D225:P225))+1)*100)</f>
        <v>0</v>
      </c>
      <c r="T225" s="682"/>
      <c r="U225" s="682"/>
      <c r="V225" s="682"/>
      <c r="W225" s="682"/>
      <c r="X225" s="682"/>
      <c r="Y225" s="996"/>
      <c r="Z225" s="682"/>
      <c r="AA225" s="682"/>
      <c r="AB225" s="682"/>
      <c r="AC225" s="682"/>
      <c r="AD225" s="610"/>
      <c r="AF225" s="1048">
        <v>4</v>
      </c>
      <c r="AG225" s="1049">
        <v>4</v>
      </c>
      <c r="AH225" s="1049">
        <v>4</v>
      </c>
      <c r="AI225" s="1049">
        <v>2</v>
      </c>
      <c r="AJ225" s="1049">
        <v>2</v>
      </c>
      <c r="AK225" s="1049">
        <v>2</v>
      </c>
      <c r="AL225" s="1049">
        <v>2</v>
      </c>
      <c r="AM225" s="1049">
        <v>1</v>
      </c>
      <c r="AN225" s="1049">
        <v>1</v>
      </c>
      <c r="AO225" s="1049">
        <v>1</v>
      </c>
      <c r="AP225" s="1049">
        <v>0</v>
      </c>
      <c r="AQ225" s="1049">
        <v>0</v>
      </c>
      <c r="AR225" s="1051">
        <f>SUMPRODUCT(($AF$2:$AQ$2&gt;=1)*($AF$2:$AQ$2&lt;=$Q$1),(AF225:AQ225))/$Q$1</f>
        <v>4</v>
      </c>
      <c r="AW225" s="1048">
        <v>4</v>
      </c>
      <c r="AX225" s="1049">
        <v>4</v>
      </c>
      <c r="AY225" s="1049">
        <v>4</v>
      </c>
      <c r="AZ225" s="1049">
        <v>4</v>
      </c>
      <c r="BA225" s="1049">
        <v>2</v>
      </c>
      <c r="BB225" s="1052"/>
      <c r="BC225" s="1052"/>
      <c r="BD225" s="1052"/>
      <c r="BE225" s="1052"/>
      <c r="BF225" s="1052"/>
      <c r="BG225" s="1052"/>
      <c r="BH225" s="1052"/>
      <c r="BI225" s="1052"/>
      <c r="BK225" s="1053"/>
      <c r="BL225" s="1052"/>
      <c r="BM225" s="1052"/>
      <c r="BN225" s="1052"/>
      <c r="BO225" s="1052"/>
      <c r="BP225" s="1052"/>
      <c r="BQ225" s="1052"/>
      <c r="BR225" s="1052"/>
      <c r="BS225" s="1052"/>
      <c r="BT225" s="1052"/>
      <c r="BU225" s="1052"/>
      <c r="BV225" s="1052"/>
      <c r="BW225" s="1052"/>
    </row>
    <row r="226" spans="1:78" ht="14.45" customHeight="1">
      <c r="A226" s="617"/>
      <c r="B226" s="1037"/>
      <c r="C226" s="1038"/>
      <c r="D226" s="1053"/>
      <c r="E226" s="1052"/>
      <c r="F226" s="694"/>
      <c r="G226" s="618"/>
      <c r="H226" s="618"/>
      <c r="I226" s="618"/>
      <c r="J226" s="975"/>
      <c r="K226" s="618"/>
      <c r="L226" s="618"/>
      <c r="M226" s="618"/>
      <c r="N226" s="618"/>
      <c r="O226" s="618"/>
      <c r="P226" s="618"/>
      <c r="Q226" s="618"/>
      <c r="R226" s="694"/>
      <c r="S226" s="682"/>
      <c r="T226" s="682"/>
      <c r="U226" s="682"/>
      <c r="V226" s="682"/>
      <c r="W226" s="682"/>
      <c r="X226" s="682"/>
      <c r="Y226" s="996"/>
      <c r="Z226" s="682"/>
      <c r="AA226" s="682"/>
      <c r="AB226" s="682"/>
      <c r="AC226" s="682"/>
      <c r="AD226" s="610"/>
      <c r="AF226" s="1053"/>
      <c r="AG226" s="694"/>
      <c r="AH226" s="618"/>
      <c r="AI226" s="618"/>
      <c r="AJ226" s="618"/>
      <c r="AK226" s="975"/>
      <c r="AL226" s="618"/>
      <c r="AM226" s="618"/>
      <c r="AN226" s="618"/>
      <c r="AO226" s="618"/>
      <c r="AP226" s="618"/>
      <c r="AQ226" s="618"/>
      <c r="AR226" s="1036"/>
      <c r="AW226" s="1053"/>
      <c r="AX226" s="1052"/>
      <c r="AY226" s="694"/>
      <c r="AZ226" s="618"/>
      <c r="BA226" s="618"/>
      <c r="BB226" s="618"/>
      <c r="BC226" s="975"/>
      <c r="BD226" s="618"/>
      <c r="BE226" s="618"/>
      <c r="BF226" s="618"/>
      <c r="BG226" s="618"/>
      <c r="BH226" s="618"/>
      <c r="BI226" s="618"/>
      <c r="BK226" s="1053"/>
      <c r="BL226" s="1052"/>
      <c r="BM226" s="694"/>
      <c r="BN226" s="618"/>
      <c r="BO226" s="618"/>
      <c r="BP226" s="618"/>
      <c r="BQ226" s="975"/>
      <c r="BR226" s="618"/>
      <c r="BS226" s="618"/>
      <c r="BT226" s="618"/>
      <c r="BU226" s="618"/>
      <c r="BV226" s="618"/>
      <c r="BW226" s="618"/>
    </row>
    <row r="227" spans="1:78" ht="14.45" customHeight="1">
      <c r="A227" s="617"/>
      <c r="B227" s="1037"/>
      <c r="C227" s="1038"/>
      <c r="D227" s="1054"/>
      <c r="E227" s="1055"/>
      <c r="F227" s="1055"/>
      <c r="G227" s="618"/>
      <c r="H227" s="618"/>
      <c r="I227" s="618"/>
      <c r="J227" s="975"/>
      <c r="K227" s="618"/>
      <c r="L227" s="618"/>
      <c r="M227" s="618"/>
      <c r="N227" s="618"/>
      <c r="O227" s="618"/>
      <c r="P227" s="618"/>
      <c r="Q227" s="618"/>
      <c r="R227" s="694"/>
      <c r="S227" s="682"/>
      <c r="T227" s="682"/>
      <c r="U227" s="682"/>
      <c r="V227" s="682"/>
      <c r="W227" s="682"/>
      <c r="X227" s="682"/>
      <c r="Y227" s="996"/>
      <c r="Z227" s="682"/>
      <c r="AA227" s="682"/>
      <c r="AB227" s="682"/>
      <c r="AC227" s="682"/>
      <c r="AD227" s="610"/>
      <c r="AF227" s="1054"/>
      <c r="AG227" s="1055"/>
      <c r="AH227" s="618"/>
      <c r="AI227" s="618"/>
      <c r="AJ227" s="618"/>
      <c r="AK227" s="975"/>
      <c r="AL227" s="618"/>
      <c r="AM227" s="618"/>
      <c r="AN227" s="618"/>
      <c r="AO227" s="618"/>
      <c r="AP227" s="618"/>
      <c r="AQ227" s="618"/>
      <c r="AR227" s="1036"/>
      <c r="AW227" s="1054"/>
      <c r="AX227" s="1055"/>
      <c r="AY227" s="1055"/>
      <c r="AZ227" s="618"/>
      <c r="BA227" s="618"/>
      <c r="BB227" s="618"/>
      <c r="BC227" s="975"/>
      <c r="BD227" s="618"/>
      <c r="BE227" s="618"/>
      <c r="BF227" s="618"/>
      <c r="BG227" s="618"/>
      <c r="BH227" s="618"/>
      <c r="BI227" s="618"/>
      <c r="BK227" s="1054"/>
      <c r="BL227" s="1055"/>
      <c r="BM227" s="1055"/>
      <c r="BN227" s="618"/>
      <c r="BO227" s="618"/>
      <c r="BP227" s="618"/>
      <c r="BQ227" s="975"/>
      <c r="BR227" s="618"/>
      <c r="BS227" s="618"/>
      <c r="BT227" s="618"/>
      <c r="BU227" s="618"/>
      <c r="BV227" s="618"/>
      <c r="BW227" s="618"/>
    </row>
    <row r="228" spans="1:78" ht="14.45" customHeight="1">
      <c r="A228" s="617"/>
      <c r="B228" s="1056" t="s">
        <v>277</v>
      </c>
      <c r="C228" s="1057"/>
      <c r="D228" s="685"/>
      <c r="E228" s="694"/>
      <c r="F228" s="694"/>
      <c r="G228" s="618"/>
      <c r="H228" s="618"/>
      <c r="I228" s="618"/>
      <c r="J228" s="975"/>
      <c r="K228" s="618"/>
      <c r="L228" s="618"/>
      <c r="M228" s="618"/>
      <c r="N228" s="618"/>
      <c r="O228" s="618"/>
      <c r="P228" s="618"/>
      <c r="Q228" s="618"/>
      <c r="R228" s="694"/>
      <c r="S228" s="682"/>
      <c r="T228" s="682"/>
      <c r="U228" s="682"/>
      <c r="V228" s="682"/>
      <c r="W228" s="682"/>
      <c r="X228" s="682"/>
      <c r="Y228" s="996"/>
      <c r="Z228" s="682"/>
      <c r="AA228" s="682"/>
      <c r="AB228" s="682"/>
      <c r="AC228" s="682"/>
      <c r="AD228" s="610"/>
      <c r="AF228" s="685"/>
      <c r="AG228" s="694"/>
      <c r="AH228" s="618"/>
      <c r="AI228" s="618"/>
      <c r="AJ228" s="618"/>
      <c r="AK228" s="975"/>
      <c r="AL228" s="618"/>
      <c r="AM228" s="618"/>
      <c r="AN228" s="618"/>
      <c r="AO228" s="618"/>
      <c r="AP228" s="618"/>
      <c r="AQ228" s="618"/>
      <c r="AR228" s="1036"/>
      <c r="AW228" s="685"/>
      <c r="AX228" s="694"/>
      <c r="AY228" s="694"/>
      <c r="AZ228" s="618"/>
      <c r="BA228" s="618"/>
      <c r="BB228" s="618"/>
      <c r="BC228" s="975"/>
      <c r="BD228" s="618"/>
      <c r="BE228" s="618"/>
      <c r="BF228" s="618"/>
      <c r="BG228" s="618"/>
      <c r="BH228" s="618"/>
      <c r="BI228" s="618"/>
      <c r="BK228" s="685"/>
      <c r="BL228" s="694"/>
      <c r="BM228" s="694"/>
      <c r="BN228" s="618"/>
      <c r="BO228" s="618"/>
      <c r="BP228" s="618"/>
      <c r="BQ228" s="975"/>
      <c r="BR228" s="618"/>
      <c r="BS228" s="618"/>
      <c r="BT228" s="618"/>
      <c r="BU228" s="618"/>
      <c r="BV228" s="618"/>
      <c r="BW228" s="618"/>
    </row>
    <row r="229" spans="1:78" ht="14.45" customHeight="1">
      <c r="A229" s="617"/>
      <c r="B229" s="1058" t="s">
        <v>278</v>
      </c>
      <c r="C229" s="1059"/>
      <c r="D229" s="685">
        <v>273052.73025547445</v>
      </c>
      <c r="E229" s="694">
        <f t="shared" ref="E229:P229" si="83">IFERROR(E21/E223,0)</f>
        <v>281408.58569131832</v>
      </c>
      <c r="F229" s="694">
        <f t="shared" si="83"/>
        <v>244932.87744336569</v>
      </c>
      <c r="G229" s="694">
        <f t="shared" si="83"/>
        <v>265253.68015873013</v>
      </c>
      <c r="H229" s="694">
        <f t="shared" si="83"/>
        <v>0</v>
      </c>
      <c r="I229" s="694">
        <f t="shared" si="83"/>
        <v>0</v>
      </c>
      <c r="J229" s="694">
        <f t="shared" si="83"/>
        <v>0</v>
      </c>
      <c r="K229" s="694">
        <f t="shared" si="83"/>
        <v>0</v>
      </c>
      <c r="L229" s="694">
        <f t="shared" si="83"/>
        <v>0</v>
      </c>
      <c r="M229" s="694">
        <f t="shared" si="83"/>
        <v>0</v>
      </c>
      <c r="N229" s="694">
        <f t="shared" si="83"/>
        <v>0</v>
      </c>
      <c r="O229" s="694">
        <f t="shared" si="83"/>
        <v>0</v>
      </c>
      <c r="P229" s="694">
        <f t="shared" si="83"/>
        <v>0</v>
      </c>
      <c r="Q229" s="694"/>
      <c r="R229" s="694"/>
      <c r="S229" s="682">
        <f>IF(ISERROR(((SUMIF($D$2:$P$2,$Q$1,D229:P229)-SUMIF($D$2:$P$2,$Q$1-1,D229:P229))/ABS(SUMIF($D$2:$P$2,$Q$1-1,D229:P229))+1)*100),0,((SUMIF($D$2:$P$2,$Q$1,D229:P229)-SUMIF($D$2:$P$2,$Q$1-1,D229:P229))/ABS(SUMIF($D$2:$P$2,$Q$1-1,D229:P229))+1)*100)</f>
        <v>108.29647817290804</v>
      </c>
      <c r="T229" s="682">
        <f>IF(ISERROR(((SUMIF($E$2:$P$2,$Q$1,E229:P229)-SUMIF($AF$2:$AQ$2,$Q$1,AF229:AQ229))/ABS(SUMIF($AF$2:$AQ$2,$Q$1,AF229:AQ229))+1)*100),0,((SUMIF($E$2:$P$2,$Q$1,E229:P229)-SUMIF($AF$2:$AQ$2,$Q$1,AF229:AQ229))/ABS(SUMIF($AF$2:$AQ$2,$Q$1,AF229:AQ229))+1)*100)</f>
        <v>96.121668832346714</v>
      </c>
      <c r="U229" s="682"/>
      <c r="V229" s="682"/>
      <c r="W229" s="682"/>
      <c r="X229" s="682"/>
      <c r="Y229" s="996"/>
      <c r="Z229" s="682"/>
      <c r="AA229" s="682"/>
      <c r="AB229" s="682"/>
      <c r="AC229" s="682"/>
      <c r="AD229" s="610"/>
      <c r="AF229" s="685">
        <v>269295.75926923077</v>
      </c>
      <c r="AG229" s="694">
        <v>269266.29938931298</v>
      </c>
      <c r="AH229" s="694">
        <v>275956.17448275862</v>
      </c>
      <c r="AI229" s="694">
        <v>295534.05035348464</v>
      </c>
      <c r="AJ229" s="694">
        <v>228523.25166666668</v>
      </c>
      <c r="AK229" s="694">
        <v>331320.94907630526</v>
      </c>
      <c r="AL229" s="694">
        <v>313197.19263779529</v>
      </c>
      <c r="AM229" s="694">
        <v>348168.12627530366</v>
      </c>
      <c r="AN229" s="694">
        <v>348787.20272727276</v>
      </c>
      <c r="AO229" s="694">
        <v>315116.49039999995</v>
      </c>
      <c r="AP229" s="694">
        <v>290957.80375968997</v>
      </c>
      <c r="AQ229" s="694">
        <v>273052.73025547445</v>
      </c>
      <c r="AR229" s="976">
        <f t="shared" ref="AR229:AR234" si="84">SUMPRODUCT(($AF$2:$AQ$2&gt;=1)*($AF$2:$AQ$2&lt;=$Q$1),($AF229:$AQ229))</f>
        <v>814518.23314130236</v>
      </c>
      <c r="AW229" s="685">
        <v>0</v>
      </c>
      <c r="AX229" s="694">
        <v>269295.75926923077</v>
      </c>
      <c r="AY229" s="694">
        <v>269266.29938931298</v>
      </c>
      <c r="AZ229" s="694">
        <v>275956.17448275862</v>
      </c>
      <c r="BA229" s="694">
        <v>295534.05035348464</v>
      </c>
      <c r="BB229" s="694">
        <v>0</v>
      </c>
      <c r="BC229" s="694">
        <v>0</v>
      </c>
      <c r="BD229" s="694">
        <v>0</v>
      </c>
      <c r="BE229" s="694">
        <v>0</v>
      </c>
      <c r="BF229" s="694">
        <v>0</v>
      </c>
      <c r="BG229" s="694">
        <v>0</v>
      </c>
      <c r="BH229" s="694">
        <v>0</v>
      </c>
      <c r="BI229" s="694">
        <v>0</v>
      </c>
      <c r="BK229" s="685">
        <v>0</v>
      </c>
      <c r="BL229" s="694">
        <v>0</v>
      </c>
      <c r="BM229" s="694">
        <v>0</v>
      </c>
      <c r="BN229" s="694">
        <v>0</v>
      </c>
      <c r="BO229" s="694">
        <v>0</v>
      </c>
      <c r="BP229" s="694">
        <v>0</v>
      </c>
      <c r="BQ229" s="694">
        <v>0</v>
      </c>
      <c r="BR229" s="694">
        <v>0</v>
      </c>
      <c r="BS229" s="694">
        <v>0</v>
      </c>
      <c r="BT229" s="694">
        <v>0</v>
      </c>
      <c r="BU229" s="694">
        <v>0</v>
      </c>
      <c r="BV229" s="694">
        <v>0</v>
      </c>
      <c r="BW229" s="694">
        <v>0</v>
      </c>
    </row>
    <row r="230" spans="1:78" ht="14.25" customHeight="1">
      <c r="A230" s="617"/>
      <c r="B230" s="1058" t="s">
        <v>279</v>
      </c>
      <c r="C230" s="1059"/>
      <c r="D230" s="685">
        <v>96278.525289104029</v>
      </c>
      <c r="E230" s="694">
        <f t="shared" ref="E230:P230" si="85">IFERROR(E76/E223,0)</f>
        <v>89938.498104220474</v>
      </c>
      <c r="F230" s="694">
        <f t="shared" si="85"/>
        <v>84983.280427302205</v>
      </c>
      <c r="G230" s="694">
        <f t="shared" si="85"/>
        <v>87320.367614703937</v>
      </c>
      <c r="H230" s="694">
        <f t="shared" si="85"/>
        <v>0</v>
      </c>
      <c r="I230" s="694">
        <f t="shared" si="85"/>
        <v>0</v>
      </c>
      <c r="J230" s="694">
        <f t="shared" si="85"/>
        <v>0</v>
      </c>
      <c r="K230" s="694">
        <f t="shared" si="85"/>
        <v>0</v>
      </c>
      <c r="L230" s="694">
        <f t="shared" si="85"/>
        <v>0</v>
      </c>
      <c r="M230" s="694">
        <f t="shared" si="85"/>
        <v>0</v>
      </c>
      <c r="N230" s="694">
        <f t="shared" si="85"/>
        <v>0</v>
      </c>
      <c r="O230" s="694">
        <f t="shared" si="85"/>
        <v>0</v>
      </c>
      <c r="P230" s="694">
        <f t="shared" si="85"/>
        <v>0</v>
      </c>
      <c r="Q230" s="694"/>
      <c r="R230" s="694"/>
      <c r="S230" s="682">
        <f>IF(ISERROR(((SUMIF($D$2:$P$2,$Q$1,D230:P230)-SUMIF($D$2:$P$2,$Q$1-1,D230:P230))/ABS(SUMIF($D$2:$P$2,$Q$1-1,D230:P230))+1)*100),0,((SUMIF($D$2:$P$2,$Q$1,D230:P230)-SUMIF($D$2:$P$2,$Q$1-1,D230:P230))/ABS(SUMIF($D$2:$P$2,$Q$1-1,D230:P230))+1)*100)</f>
        <v>102.75005527634458</v>
      </c>
      <c r="T230" s="682">
        <f>IF(ISERROR(((SUMIF($E$2:$P$2,$Q$1,E230:P230)-SUMIF($AF$2:$AQ$2,$Q$1,AF230:AQ230))/ABS(SUMIF($AF$2:$AQ$2,$Q$1,AF230:AQ230))+1)*100),0,((SUMIF($E$2:$P$2,$Q$1,E230:P230)-SUMIF($AF$2:$AQ$2,$Q$1,AF230:AQ230))/ABS(SUMIF($AF$2:$AQ$2,$Q$1,AF230:AQ230))+1)*100)</f>
        <v>109.00239767179356</v>
      </c>
      <c r="U230" s="682"/>
      <c r="V230" s="682"/>
      <c r="W230" s="682"/>
      <c r="X230" s="682"/>
      <c r="Y230" s="996"/>
      <c r="Z230" s="682"/>
      <c r="AA230" s="682"/>
      <c r="AB230" s="682"/>
      <c r="AC230" s="682"/>
      <c r="AD230" s="610"/>
      <c r="AF230" s="685">
        <v>79915.741554322638</v>
      </c>
      <c r="AG230" s="694">
        <v>79469.537164600581</v>
      </c>
      <c r="AH230" s="694">
        <v>80108.666854857394</v>
      </c>
      <c r="AI230" s="694">
        <v>84801.082283840966</v>
      </c>
      <c r="AJ230" s="694">
        <v>84909.813286508055</v>
      </c>
      <c r="AK230" s="694">
        <v>93221.969501506726</v>
      </c>
      <c r="AL230" s="694">
        <v>91890.559690312948</v>
      </c>
      <c r="AM230" s="694">
        <v>96705.155893008792</v>
      </c>
      <c r="AN230" s="694">
        <v>97065.027667318107</v>
      </c>
      <c r="AO230" s="694">
        <v>102997.9334747219</v>
      </c>
      <c r="AP230" s="694">
        <v>103042.85432193462</v>
      </c>
      <c r="AQ230" s="694">
        <v>96278.525289104029</v>
      </c>
      <c r="AR230" s="976">
        <f t="shared" si="84"/>
        <v>239493.94557378063</v>
      </c>
      <c r="AW230" s="685">
        <v>0</v>
      </c>
      <c r="AX230" s="694">
        <v>79915.741554322638</v>
      </c>
      <c r="AY230" s="694">
        <v>79469.537164600581</v>
      </c>
      <c r="AZ230" s="694">
        <v>80108.666854857394</v>
      </c>
      <c r="BA230" s="694">
        <v>84801.082283840966</v>
      </c>
      <c r="BB230" s="694">
        <v>0</v>
      </c>
      <c r="BC230" s="694">
        <v>0</v>
      </c>
      <c r="BD230" s="694">
        <v>0</v>
      </c>
      <c r="BE230" s="694">
        <v>0</v>
      </c>
      <c r="BF230" s="694">
        <v>0</v>
      </c>
      <c r="BG230" s="694">
        <v>0</v>
      </c>
      <c r="BH230" s="694">
        <v>0</v>
      </c>
      <c r="BI230" s="694">
        <v>0</v>
      </c>
      <c r="BK230" s="685">
        <v>0</v>
      </c>
      <c r="BL230" s="694">
        <v>0</v>
      </c>
      <c r="BM230" s="694">
        <v>0</v>
      </c>
      <c r="BN230" s="694">
        <v>0</v>
      </c>
      <c r="BO230" s="694">
        <v>0</v>
      </c>
      <c r="BP230" s="694">
        <v>0</v>
      </c>
      <c r="BQ230" s="694">
        <v>0</v>
      </c>
      <c r="BR230" s="694">
        <v>0</v>
      </c>
      <c r="BS230" s="694">
        <v>0</v>
      </c>
      <c r="BT230" s="694">
        <v>0</v>
      </c>
      <c r="BU230" s="694">
        <v>0</v>
      </c>
      <c r="BV230" s="694">
        <v>0</v>
      </c>
      <c r="BW230" s="694">
        <v>0</v>
      </c>
    </row>
    <row r="231" spans="1:78" s="1017" customFormat="1" ht="12.75" hidden="1" customHeight="1">
      <c r="A231" s="1011"/>
      <c r="B231" s="1060" t="s">
        <v>280</v>
      </c>
      <c r="C231" s="1061"/>
      <c r="D231" s="1062">
        <v>36748.437834516277</v>
      </c>
      <c r="E231" s="1063">
        <f>E136/E223</f>
        <v>42427.922761742309</v>
      </c>
      <c r="F231" s="1063">
        <f>F136/F223</f>
        <v>36522.498013129982</v>
      </c>
      <c r="G231" s="1063">
        <f t="shared" ref="G231:P231" si="86">G136/G223</f>
        <v>31484.851154311393</v>
      </c>
      <c r="H231" s="1063" t="e">
        <f t="shared" si="86"/>
        <v>#DIV/0!</v>
      </c>
      <c r="I231" s="1063" t="e">
        <f t="shared" si="86"/>
        <v>#DIV/0!</v>
      </c>
      <c r="J231" s="1063" t="e">
        <f t="shared" si="86"/>
        <v>#DIV/0!</v>
      </c>
      <c r="K231" s="694" t="e">
        <f t="shared" si="86"/>
        <v>#DIV/0!</v>
      </c>
      <c r="L231" s="694" t="e">
        <f t="shared" si="86"/>
        <v>#DIV/0!</v>
      </c>
      <c r="M231" s="694" t="e">
        <f t="shared" si="86"/>
        <v>#DIV/0!</v>
      </c>
      <c r="N231" s="694" t="e">
        <f t="shared" si="86"/>
        <v>#DIV/0!</v>
      </c>
      <c r="O231" s="694" t="e">
        <f t="shared" si="86"/>
        <v>#DIV/0!</v>
      </c>
      <c r="P231" s="694" t="e">
        <f t="shared" si="86"/>
        <v>#DIV/0!</v>
      </c>
      <c r="Q231" s="694"/>
      <c r="R231" s="694"/>
      <c r="S231" s="682">
        <f>IF(ISERROR((($K231-$J231)/ABS($J231)+1)*100),0,(($K231-$J231)/ABS($J231)+1)*100)</f>
        <v>0</v>
      </c>
      <c r="T231" s="682">
        <f>IF(ISERROR((($K231-$AL231)/ABS($AL231)+1)*100),0,(($K231-$AL231)/ABS($AL231)+1)*100)</f>
        <v>0</v>
      </c>
      <c r="U231" s="682"/>
      <c r="V231" s="682"/>
      <c r="W231" s="682"/>
      <c r="X231" s="682"/>
      <c r="Y231" s="996"/>
      <c r="Z231" s="682"/>
      <c r="AA231" s="682"/>
      <c r="AB231" s="682"/>
      <c r="AC231" s="682"/>
      <c r="AD231" s="1016"/>
      <c r="AF231" s="1062">
        <v>42425.517498106237</v>
      </c>
      <c r="AG231" s="1063">
        <v>36935.108608219474</v>
      </c>
      <c r="AH231" s="1063">
        <v>36220.024674023247</v>
      </c>
      <c r="AI231" s="1063">
        <v>36962.345863322756</v>
      </c>
      <c r="AJ231" s="1063">
        <v>32950.244312378563</v>
      </c>
      <c r="AK231" s="1063">
        <v>43905.503158115491</v>
      </c>
      <c r="AL231" s="694">
        <v>38340.063113098571</v>
      </c>
      <c r="AM231" s="694">
        <v>50199.737181679659</v>
      </c>
      <c r="AN231" s="694">
        <v>39413.325972846374</v>
      </c>
      <c r="AO231" s="694">
        <v>47345.689168574732</v>
      </c>
      <c r="AP231" s="694">
        <v>50541.481861842847</v>
      </c>
      <c r="AQ231" s="694">
        <v>36748.437834516277</v>
      </c>
      <c r="AR231" s="1064">
        <f t="shared" si="84"/>
        <v>115580.65078034895</v>
      </c>
      <c r="AW231" s="1062" t="e">
        <v>#DIV/0!</v>
      </c>
      <c r="AX231" s="1063">
        <v>42965.867245740112</v>
      </c>
      <c r="AY231" s="1063">
        <v>37757.545522970504</v>
      </c>
      <c r="AZ231" s="1063">
        <v>36990.397337692135</v>
      </c>
      <c r="BA231" s="1063">
        <v>37740.849101382511</v>
      </c>
      <c r="BB231" s="1063" t="e">
        <v>#DIV/0!</v>
      </c>
      <c r="BC231" s="1063" t="e">
        <v>#DIV/0!</v>
      </c>
      <c r="BD231" s="694" t="e">
        <v>#DIV/0!</v>
      </c>
      <c r="BE231" s="694" t="e">
        <v>#DIV/0!</v>
      </c>
      <c r="BF231" s="694" t="e">
        <v>#DIV/0!</v>
      </c>
      <c r="BG231" s="694" t="e">
        <v>#DIV/0!</v>
      </c>
      <c r="BH231" s="694" t="e">
        <v>#DIV/0!</v>
      </c>
      <c r="BI231" s="694" t="e">
        <v>#DIV/0!</v>
      </c>
      <c r="BK231" s="1062" t="e">
        <v>#DIV/0!</v>
      </c>
      <c r="BL231" s="1063" t="e">
        <v>#DIV/0!</v>
      </c>
      <c r="BM231" s="1063" t="e">
        <v>#DIV/0!</v>
      </c>
      <c r="BN231" s="1063" t="e">
        <v>#DIV/0!</v>
      </c>
      <c r="BO231" s="1063" t="e">
        <v>#DIV/0!</v>
      </c>
      <c r="BP231" s="1063" t="e">
        <v>#DIV/0!</v>
      </c>
      <c r="BQ231" s="1063" t="e">
        <v>#DIV/0!</v>
      </c>
      <c r="BR231" s="694" t="e">
        <v>#DIV/0!</v>
      </c>
      <c r="BS231" s="694" t="e">
        <v>#DIV/0!</v>
      </c>
      <c r="BT231" s="694" t="e">
        <v>#DIV/0!</v>
      </c>
      <c r="BU231" s="694" t="e">
        <v>#DIV/0!</v>
      </c>
      <c r="BV231" s="694" t="e">
        <v>#DIV/0!</v>
      </c>
      <c r="BW231" s="694" t="e">
        <v>#DIV/0!</v>
      </c>
      <c r="BZ231" s="607"/>
    </row>
    <row r="232" spans="1:78" s="1017" customFormat="1" ht="14.45" hidden="1" customHeight="1">
      <c r="A232" s="1011"/>
      <c r="B232" s="1065" t="s">
        <v>281</v>
      </c>
      <c r="C232" s="1066"/>
      <c r="D232" s="1062"/>
      <c r="E232" s="1063"/>
      <c r="F232" s="1063"/>
      <c r="G232" s="1060"/>
      <c r="H232" s="1060"/>
      <c r="I232" s="1060"/>
      <c r="J232" s="1060"/>
      <c r="K232" s="618"/>
      <c r="L232" s="618"/>
      <c r="M232" s="618"/>
      <c r="N232" s="618"/>
      <c r="O232" s="618"/>
      <c r="P232" s="618"/>
      <c r="Q232" s="618"/>
      <c r="R232" s="694"/>
      <c r="S232" s="1060"/>
      <c r="T232" s="1060"/>
      <c r="U232" s="1060"/>
      <c r="V232" s="1060"/>
      <c r="W232" s="1060"/>
      <c r="X232" s="1060"/>
      <c r="Y232" s="1061"/>
      <c r="Z232" s="1060"/>
      <c r="AA232" s="1060"/>
      <c r="AB232" s="1060"/>
      <c r="AC232" s="1060"/>
      <c r="AD232" s="1016"/>
      <c r="AF232" s="1062"/>
      <c r="AG232" s="1063"/>
      <c r="AH232" s="1060"/>
      <c r="AI232" s="1060"/>
      <c r="AJ232" s="1060"/>
      <c r="AK232" s="1060"/>
      <c r="AL232" s="618"/>
      <c r="AM232" s="618"/>
      <c r="AN232" s="618"/>
      <c r="AO232" s="618"/>
      <c r="AP232" s="618"/>
      <c r="AQ232" s="618"/>
      <c r="AR232" s="1067">
        <f t="shared" si="84"/>
        <v>0</v>
      </c>
      <c r="AW232" s="1062"/>
      <c r="AX232" s="1063"/>
      <c r="AY232" s="1063"/>
      <c r="AZ232" s="1060"/>
      <c r="BA232" s="1060"/>
      <c r="BB232" s="1060"/>
      <c r="BC232" s="1060"/>
      <c r="BD232" s="618"/>
      <c r="BE232" s="618"/>
      <c r="BF232" s="618"/>
      <c r="BG232" s="618"/>
      <c r="BH232" s="618"/>
      <c r="BI232" s="618"/>
      <c r="BK232" s="1062"/>
      <c r="BL232" s="1063"/>
      <c r="BM232" s="1063"/>
      <c r="BN232" s="1060"/>
      <c r="BO232" s="1060"/>
      <c r="BP232" s="1060"/>
      <c r="BQ232" s="1060"/>
      <c r="BR232" s="618"/>
      <c r="BS232" s="618"/>
      <c r="BT232" s="618"/>
      <c r="BU232" s="618"/>
      <c r="BV232" s="618"/>
      <c r="BW232" s="618"/>
      <c r="BZ232" s="607"/>
    </row>
    <row r="233" spans="1:78" ht="14.45" customHeight="1">
      <c r="A233" s="762"/>
      <c r="B233" s="618"/>
      <c r="C233" s="633"/>
      <c r="D233" s="1068">
        <v>28</v>
      </c>
      <c r="E233" s="1069">
        <v>31</v>
      </c>
      <c r="F233" s="1070">
        <v>30</v>
      </c>
      <c r="G233" s="1069">
        <v>31</v>
      </c>
      <c r="H233" s="1069"/>
      <c r="I233" s="1071"/>
      <c r="J233" s="1069"/>
      <c r="K233" s="1069"/>
      <c r="L233" s="1069"/>
      <c r="M233" s="1069"/>
      <c r="N233" s="1069"/>
      <c r="O233" s="1069"/>
      <c r="P233" s="1069"/>
      <c r="Q233" s="618">
        <f>SUMIF($E$2:$P$2,$Q$1,E233:P233)</f>
        <v>31</v>
      </c>
      <c r="R233" s="618"/>
      <c r="S233" s="618"/>
      <c r="T233" s="618"/>
      <c r="U233" s="618"/>
      <c r="V233" s="618"/>
      <c r="W233" s="618"/>
      <c r="X233" s="618"/>
      <c r="Y233" s="633"/>
      <c r="Z233" s="618"/>
      <c r="AA233" s="618"/>
      <c r="AB233" s="618"/>
      <c r="AC233" s="618"/>
      <c r="AD233" s="610"/>
      <c r="AF233" s="1068">
        <v>31</v>
      </c>
      <c r="AG233" s="1070">
        <v>30</v>
      </c>
      <c r="AH233" s="1069">
        <v>31</v>
      </c>
      <c r="AI233" s="1069">
        <v>30</v>
      </c>
      <c r="AJ233" s="1071">
        <v>31</v>
      </c>
      <c r="AK233" s="1069">
        <v>31</v>
      </c>
      <c r="AL233" s="1069">
        <v>30</v>
      </c>
      <c r="AM233" s="1069">
        <v>31</v>
      </c>
      <c r="AN233" s="1069">
        <v>30</v>
      </c>
      <c r="AO233" s="1069">
        <v>31</v>
      </c>
      <c r="AP233" s="1069">
        <v>31</v>
      </c>
      <c r="AQ233" s="1069">
        <v>28</v>
      </c>
      <c r="AR233" s="1072">
        <f t="shared" si="84"/>
        <v>92</v>
      </c>
      <c r="AW233" s="1073">
        <v>28</v>
      </c>
      <c r="AX233" s="1050">
        <v>31</v>
      </c>
      <c r="AY233" s="1052">
        <v>30</v>
      </c>
      <c r="AZ233" s="1050">
        <v>31</v>
      </c>
      <c r="BA233" s="1050">
        <v>30</v>
      </c>
      <c r="BB233" s="1074">
        <v>31</v>
      </c>
      <c r="BC233" s="1075">
        <v>31</v>
      </c>
      <c r="BD233" s="1050">
        <v>30</v>
      </c>
      <c r="BE233" s="1050">
        <v>31</v>
      </c>
      <c r="BF233" s="1050">
        <v>30</v>
      </c>
      <c r="BG233" s="1050">
        <v>31</v>
      </c>
      <c r="BH233" s="1050">
        <v>31</v>
      </c>
      <c r="BI233" s="1050">
        <v>28</v>
      </c>
      <c r="BK233" s="1073">
        <v>28</v>
      </c>
      <c r="BL233" s="1050">
        <v>31</v>
      </c>
      <c r="BM233" s="1052">
        <v>30</v>
      </c>
      <c r="BN233" s="1050">
        <v>31</v>
      </c>
      <c r="BO233" s="1050">
        <v>30</v>
      </c>
      <c r="BP233" s="1074">
        <v>31</v>
      </c>
      <c r="BQ233" s="1075">
        <v>31</v>
      </c>
      <c r="BR233" s="1050">
        <v>30</v>
      </c>
      <c r="BS233" s="1050">
        <v>31</v>
      </c>
      <c r="BT233" s="1050">
        <v>30</v>
      </c>
      <c r="BU233" s="1050">
        <v>31</v>
      </c>
      <c r="BV233" s="1050">
        <v>31</v>
      </c>
      <c r="BW233" s="1050">
        <v>28</v>
      </c>
    </row>
    <row r="234" spans="1:78" ht="14.45" customHeight="1">
      <c r="A234" s="762"/>
      <c r="B234" s="618"/>
      <c r="C234" s="633"/>
      <c r="D234" s="1068">
        <v>365</v>
      </c>
      <c r="E234" s="1069">
        <v>365</v>
      </c>
      <c r="F234" s="1069">
        <v>365</v>
      </c>
      <c r="G234" s="1069">
        <v>365</v>
      </c>
      <c r="H234" s="1069"/>
      <c r="I234" s="1069"/>
      <c r="J234" s="1069"/>
      <c r="K234" s="1069"/>
      <c r="L234" s="1069"/>
      <c r="M234" s="1069"/>
      <c r="N234" s="1069"/>
      <c r="O234" s="1069"/>
      <c r="P234" s="1069"/>
      <c r="Q234" s="618">
        <f>SUMIF($E$2:$P$2,$Q$1,E234:P234)</f>
        <v>365</v>
      </c>
      <c r="R234" s="618"/>
      <c r="S234" s="618"/>
      <c r="T234" s="618"/>
      <c r="U234" s="618"/>
      <c r="V234" s="618"/>
      <c r="W234" s="618"/>
      <c r="X234" s="618"/>
      <c r="Y234" s="633"/>
      <c r="Z234" s="618"/>
      <c r="AA234" s="618"/>
      <c r="AB234" s="618"/>
      <c r="AC234" s="618"/>
      <c r="AD234" s="610"/>
      <c r="AF234" s="1068">
        <v>365</v>
      </c>
      <c r="AG234" s="1069">
        <v>365</v>
      </c>
      <c r="AH234" s="1069">
        <v>365</v>
      </c>
      <c r="AI234" s="1069">
        <v>365</v>
      </c>
      <c r="AJ234" s="1069">
        <v>365</v>
      </c>
      <c r="AK234" s="1069">
        <v>365</v>
      </c>
      <c r="AL234" s="1069">
        <v>365</v>
      </c>
      <c r="AM234" s="1069">
        <v>365</v>
      </c>
      <c r="AN234" s="1069">
        <v>365</v>
      </c>
      <c r="AO234" s="1069">
        <v>365</v>
      </c>
      <c r="AP234" s="1069">
        <v>365</v>
      </c>
      <c r="AQ234" s="1069">
        <v>365</v>
      </c>
      <c r="AR234" s="1072">
        <f t="shared" si="84"/>
        <v>1095</v>
      </c>
      <c r="AW234" s="1053">
        <v>365</v>
      </c>
      <c r="AX234" s="1052">
        <v>365</v>
      </c>
      <c r="AY234" s="1052">
        <v>365</v>
      </c>
      <c r="AZ234" s="1050">
        <v>365</v>
      </c>
      <c r="BA234" s="1050">
        <v>365</v>
      </c>
      <c r="BB234" s="1050">
        <v>365</v>
      </c>
      <c r="BC234" s="1075">
        <v>365</v>
      </c>
      <c r="BD234" s="1050">
        <v>365</v>
      </c>
      <c r="BE234" s="1050">
        <v>365</v>
      </c>
      <c r="BF234" s="1050">
        <v>365</v>
      </c>
      <c r="BG234" s="1050">
        <v>365</v>
      </c>
      <c r="BH234" s="1050">
        <v>365</v>
      </c>
      <c r="BI234" s="1050">
        <v>365</v>
      </c>
      <c r="BK234" s="1053">
        <v>365</v>
      </c>
      <c r="BL234" s="1052">
        <v>365</v>
      </c>
      <c r="BM234" s="1052">
        <v>365</v>
      </c>
      <c r="BN234" s="1050">
        <v>365</v>
      </c>
      <c r="BO234" s="1050">
        <v>365</v>
      </c>
      <c r="BP234" s="1050">
        <v>365</v>
      </c>
      <c r="BQ234" s="1075">
        <v>365</v>
      </c>
      <c r="BR234" s="1050">
        <v>365</v>
      </c>
      <c r="BS234" s="1050">
        <v>365</v>
      </c>
      <c r="BT234" s="1050">
        <v>365</v>
      </c>
      <c r="BU234" s="1050">
        <v>365</v>
      </c>
      <c r="BV234" s="1050">
        <v>365</v>
      </c>
      <c r="BW234" s="1050">
        <v>365</v>
      </c>
    </row>
    <row r="235" spans="1:78" ht="14.45" customHeight="1">
      <c r="A235" s="762"/>
      <c r="B235" s="618"/>
      <c r="C235" s="633"/>
      <c r="D235" s="1053"/>
      <c r="E235" s="1052"/>
      <c r="F235" s="1052"/>
      <c r="G235" s="1050"/>
      <c r="H235" s="1050"/>
      <c r="I235" s="1050"/>
      <c r="J235" s="1075"/>
      <c r="K235" s="1050"/>
      <c r="L235" s="1050"/>
      <c r="M235" s="1050"/>
      <c r="N235" s="1050"/>
      <c r="O235" s="1050"/>
      <c r="P235" s="1050"/>
      <c r="Q235" s="1050"/>
      <c r="R235" s="1075"/>
      <c r="S235" s="618"/>
      <c r="T235" s="618"/>
      <c r="U235" s="618"/>
      <c r="V235" s="618"/>
      <c r="W235" s="618"/>
      <c r="X235" s="618"/>
      <c r="Y235" s="633"/>
      <c r="Z235" s="618"/>
      <c r="AA235" s="618"/>
      <c r="AB235" s="618"/>
      <c r="AC235" s="618"/>
      <c r="AD235" s="610"/>
      <c r="AF235" s="1053"/>
      <c r="AG235" s="1052"/>
      <c r="AH235" s="1050"/>
      <c r="AI235" s="1050"/>
      <c r="AJ235" s="1050"/>
      <c r="AK235" s="1075"/>
      <c r="AL235" s="1050"/>
      <c r="AM235" s="1050"/>
      <c r="AN235" s="1050"/>
      <c r="AO235" s="1050"/>
      <c r="AP235" s="1050"/>
      <c r="AQ235" s="1050"/>
      <c r="AR235" s="1072"/>
      <c r="AW235" s="1053"/>
      <c r="AX235" s="1052"/>
      <c r="AY235" s="1052"/>
      <c r="AZ235" s="1050"/>
      <c r="BA235" s="1050"/>
      <c r="BB235" s="1050"/>
      <c r="BC235" s="1075"/>
      <c r="BD235" s="1050"/>
      <c r="BE235" s="1050"/>
      <c r="BF235" s="1050"/>
      <c r="BG235" s="1050"/>
      <c r="BH235" s="1050"/>
      <c r="BI235" s="1050"/>
      <c r="BK235" s="1053"/>
      <c r="BL235" s="1052"/>
      <c r="BM235" s="1052"/>
      <c r="BN235" s="1050"/>
      <c r="BO235" s="1050"/>
      <c r="BP235" s="1050"/>
      <c r="BQ235" s="1075"/>
      <c r="BR235" s="1050"/>
      <c r="BS235" s="1050"/>
      <c r="BT235" s="1050"/>
      <c r="BU235" s="1050"/>
      <c r="BV235" s="1050"/>
      <c r="BW235" s="1050"/>
    </row>
    <row r="236" spans="1:78" ht="14.45" customHeight="1">
      <c r="A236" s="762"/>
      <c r="B236" s="618"/>
      <c r="C236" s="633"/>
      <c r="D236" s="1053"/>
      <c r="E236" s="1052"/>
      <c r="F236" s="1052"/>
      <c r="G236" s="1050"/>
      <c r="H236" s="1050"/>
      <c r="I236" s="1050"/>
      <c r="J236" s="1075"/>
      <c r="K236" s="1050"/>
      <c r="L236" s="1050"/>
      <c r="M236" s="1050"/>
      <c r="N236" s="1050"/>
      <c r="O236" s="1050"/>
      <c r="P236" s="1050"/>
      <c r="Q236" s="1050"/>
      <c r="R236" s="1075"/>
      <c r="S236" s="618"/>
      <c r="T236" s="618"/>
      <c r="U236" s="618"/>
      <c r="V236" s="618"/>
      <c r="W236" s="618"/>
      <c r="X236" s="618"/>
      <c r="Y236" s="633"/>
      <c r="Z236" s="618"/>
      <c r="AA236" s="618"/>
      <c r="AB236" s="618"/>
      <c r="AC236" s="618"/>
      <c r="AD236" s="610"/>
      <c r="AF236" s="1053"/>
      <c r="AG236" s="1052"/>
      <c r="AH236" s="1050"/>
      <c r="AI236" s="1050"/>
      <c r="AJ236" s="1050"/>
      <c r="AK236" s="1075"/>
      <c r="AL236" s="1050"/>
      <c r="AM236" s="1050"/>
      <c r="AN236" s="1050"/>
      <c r="AO236" s="1050"/>
      <c r="AP236" s="1050"/>
      <c r="AQ236" s="1050"/>
      <c r="AR236" s="1072"/>
      <c r="AW236" s="1053"/>
      <c r="AX236" s="1052"/>
      <c r="AY236" s="1052"/>
      <c r="AZ236" s="1050"/>
      <c r="BA236" s="1050"/>
      <c r="BB236" s="1050"/>
      <c r="BC236" s="1075"/>
      <c r="BD236" s="1050"/>
      <c r="BE236" s="1050"/>
      <c r="BF236" s="1050"/>
      <c r="BG236" s="1050"/>
      <c r="BH236" s="1050"/>
      <c r="BI236" s="1050"/>
      <c r="BK236" s="1053"/>
      <c r="BL236" s="1052"/>
      <c r="BM236" s="1052"/>
      <c r="BN236" s="1050"/>
      <c r="BO236" s="1050"/>
      <c r="BP236" s="1050"/>
      <c r="BQ236" s="1075"/>
      <c r="BR236" s="1050"/>
      <c r="BS236" s="1050"/>
      <c r="BT236" s="1050"/>
      <c r="BU236" s="1050"/>
      <c r="BV236" s="1050"/>
      <c r="BW236" s="1050"/>
    </row>
    <row r="237" spans="1:78" ht="14.45" hidden="1" customHeight="1">
      <c r="A237" s="762"/>
      <c r="B237" s="1076" t="s">
        <v>282</v>
      </c>
      <c r="C237" s="787"/>
      <c r="D237" s="1077"/>
      <c r="E237" s="1078"/>
      <c r="F237" s="1079"/>
      <c r="G237" s="1078"/>
      <c r="H237" s="1078"/>
      <c r="I237" s="1074"/>
      <c r="J237" s="1078"/>
      <c r="K237" s="1078"/>
      <c r="L237" s="1078"/>
      <c r="M237" s="1078"/>
      <c r="N237" s="1078"/>
      <c r="O237" s="1078"/>
      <c r="P237" s="1078"/>
      <c r="Q237" s="1078"/>
      <c r="R237" s="1075"/>
      <c r="S237" s="618"/>
      <c r="T237" s="618"/>
      <c r="U237" s="618"/>
      <c r="V237" s="618"/>
      <c r="W237" s="618"/>
      <c r="X237" s="618"/>
      <c r="Y237" s="633"/>
      <c r="Z237" s="618"/>
      <c r="AA237" s="618"/>
      <c r="AB237" s="618"/>
      <c r="AC237" s="618"/>
      <c r="AD237" s="610"/>
      <c r="AF237" s="1077"/>
      <c r="AG237" s="1079"/>
      <c r="AH237" s="1078"/>
      <c r="AI237" s="1078"/>
      <c r="AJ237" s="1074"/>
      <c r="AK237" s="1078"/>
      <c r="AL237" s="1078"/>
      <c r="AM237" s="1078"/>
      <c r="AN237" s="1078"/>
      <c r="AO237" s="1078"/>
      <c r="AP237" s="1078"/>
      <c r="AQ237" s="1078"/>
      <c r="AR237" s="1072"/>
      <c r="AW237" s="1053"/>
      <c r="AX237" s="1052"/>
      <c r="AY237" s="1052"/>
      <c r="AZ237" s="1050"/>
      <c r="BA237" s="1050"/>
      <c r="BB237" s="1050"/>
      <c r="BC237" s="1075"/>
      <c r="BD237" s="1050"/>
      <c r="BE237" s="1050"/>
      <c r="BF237" s="1050"/>
      <c r="BG237" s="1050"/>
      <c r="BH237" s="1050"/>
      <c r="BI237" s="1050"/>
      <c r="BK237" s="1053"/>
      <c r="BL237" s="1052"/>
      <c r="BM237" s="1052"/>
      <c r="BN237" s="1050"/>
      <c r="BO237" s="1050"/>
      <c r="BP237" s="1050"/>
      <c r="BQ237" s="1075"/>
      <c r="BR237" s="1050"/>
      <c r="BS237" s="1050"/>
      <c r="BT237" s="1050"/>
      <c r="BU237" s="1050"/>
      <c r="BV237" s="1050"/>
      <c r="BW237" s="1050"/>
    </row>
    <row r="238" spans="1:78" s="1090" customFormat="1" ht="14.45" hidden="1" customHeight="1">
      <c r="A238" s="1080"/>
      <c r="B238" s="1081" t="s">
        <v>283</v>
      </c>
      <c r="C238" s="1082"/>
      <c r="D238" s="1083">
        <v>20478703.703974463</v>
      </c>
      <c r="E238" s="1082" t="e">
        <f>#REF!+#REF!</f>
        <v>#REF!</v>
      </c>
      <c r="F238" s="1082" t="e">
        <f>#REF!+#REF!</f>
        <v>#REF!</v>
      </c>
      <c r="G238" s="1082" t="e">
        <f>#REF!+#REF!</f>
        <v>#REF!</v>
      </c>
      <c r="H238" s="1082" t="e">
        <f>#REF!+#REF!</f>
        <v>#REF!</v>
      </c>
      <c r="I238" s="1084" t="e">
        <f>#REF!+#REF!</f>
        <v>#REF!</v>
      </c>
      <c r="J238" s="1082" t="e">
        <f>#REF!+#REF!</f>
        <v>#REF!</v>
      </c>
      <c r="K238" s="1082" t="e">
        <f>#REF!+#REF!</f>
        <v>#REF!</v>
      </c>
      <c r="L238" s="1082" t="e">
        <f>#REF!+#REF!</f>
        <v>#REF!</v>
      </c>
      <c r="M238" s="1082" t="e">
        <f>#REF!+#REF!</f>
        <v>#REF!</v>
      </c>
      <c r="N238" s="1082" t="e">
        <f>#REF!+#REF!</f>
        <v>#REF!</v>
      </c>
      <c r="O238" s="1082" t="e">
        <f>#REF!+#REF!</f>
        <v>#REF!</v>
      </c>
      <c r="P238" s="1082" t="e">
        <f>#REF!+#REF!</f>
        <v>#REF!</v>
      </c>
      <c r="Q238" s="1085" t="e">
        <f>SUMPRODUCT(($E$2:$P$2&gt;=1)*($E$2:$P$2&lt;=$Q$1),(E238:P238))</f>
        <v>#REF!</v>
      </c>
      <c r="R238" s="1086"/>
      <c r="S238" s="1087"/>
      <c r="T238" s="1087"/>
      <c r="U238" s="1087"/>
      <c r="V238" s="1087"/>
      <c r="W238" s="1087"/>
      <c r="X238" s="1087"/>
      <c r="Y238" s="1088"/>
      <c r="Z238" s="1087"/>
      <c r="AA238" s="1087"/>
      <c r="AB238" s="1087"/>
      <c r="AC238" s="1087"/>
      <c r="AD238" s="1089"/>
      <c r="AF238" s="1083">
        <v>16389740.330000002</v>
      </c>
      <c r="AG238" s="1082">
        <v>16343569.120000005</v>
      </c>
      <c r="AH238" s="1082">
        <v>16334872.399999999</v>
      </c>
      <c r="AI238" s="1082">
        <v>16709981.800000001</v>
      </c>
      <c r="AJ238" s="1084">
        <v>17204796.270000003</v>
      </c>
      <c r="AK238" s="1082">
        <v>17771974.07</v>
      </c>
      <c r="AL238" s="1082">
        <v>18384252.310000002</v>
      </c>
      <c r="AM238" s="1082">
        <v>19896063.590949055</v>
      </c>
      <c r="AN238" s="1082">
        <v>18966326.849793307</v>
      </c>
      <c r="AO238" s="1082">
        <v>19504611.212572128</v>
      </c>
      <c r="AP238" s="1082">
        <v>20703402.469999999</v>
      </c>
      <c r="AQ238" s="1082">
        <v>20609739.056025531</v>
      </c>
      <c r="AR238" s="1091">
        <v>20478703.703974463</v>
      </c>
      <c r="AS238" s="1092"/>
      <c r="AT238" s="1092"/>
      <c r="AW238" s="1083">
        <v>15271001.520000003</v>
      </c>
      <c r="AX238" s="1082">
        <v>16343569.120000005</v>
      </c>
      <c r="AY238" s="1082">
        <v>16334872.399999999</v>
      </c>
      <c r="AZ238" s="1082">
        <v>16709981.800000001</v>
      </c>
      <c r="BA238" s="1082">
        <v>17204796.270000003</v>
      </c>
      <c r="BB238" s="1084">
        <v>17771974.07</v>
      </c>
      <c r="BC238" s="1082">
        <v>18384252.310000002</v>
      </c>
      <c r="BD238" s="1082">
        <v>18581714.099475913</v>
      </c>
      <c r="BE238" s="1082">
        <v>18966326.849793307</v>
      </c>
      <c r="BF238" s="1082">
        <v>19504611.212572128</v>
      </c>
      <c r="BG238" s="1082">
        <v>20703402.469999999</v>
      </c>
      <c r="BH238" s="1082">
        <v>20609739.056025531</v>
      </c>
      <c r="BI238" s="1082">
        <v>20478703.703974463</v>
      </c>
      <c r="BK238" s="1083">
        <v>1118738.8099999996</v>
      </c>
      <c r="BL238" s="1082">
        <v>0</v>
      </c>
      <c r="BM238" s="1082">
        <v>0</v>
      </c>
      <c r="BN238" s="1082">
        <v>0</v>
      </c>
      <c r="BO238" s="1082">
        <v>0</v>
      </c>
      <c r="BP238" s="1084">
        <v>0</v>
      </c>
      <c r="BQ238" s="1082">
        <v>0</v>
      </c>
      <c r="BR238" s="1082">
        <v>1314349.4914731421</v>
      </c>
      <c r="BS238" s="1082">
        <v>0</v>
      </c>
      <c r="BT238" s="1082">
        <v>0</v>
      </c>
      <c r="BU238" s="1082">
        <v>0</v>
      </c>
      <c r="BV238" s="1082">
        <v>0</v>
      </c>
      <c r="BW238" s="1082">
        <v>0</v>
      </c>
      <c r="BZ238" s="607"/>
    </row>
    <row r="239" spans="1:78" ht="14.45" hidden="1" customHeight="1">
      <c r="A239" s="762"/>
      <c r="B239" s="1093" t="s">
        <v>284</v>
      </c>
      <c r="C239" s="1094"/>
      <c r="D239" s="1095">
        <v>0</v>
      </c>
      <c r="E239" s="1094" t="e">
        <f>#REF!+#REF!</f>
        <v>#REF!</v>
      </c>
      <c r="F239" s="1094" t="e">
        <f>#REF!+#REF!</f>
        <v>#REF!</v>
      </c>
      <c r="G239" s="1094" t="e">
        <f>#REF!+#REF!</f>
        <v>#REF!</v>
      </c>
      <c r="H239" s="1094" t="e">
        <f>#REF!+#REF!</f>
        <v>#REF!</v>
      </c>
      <c r="I239" s="1096" t="e">
        <f>#REF!+#REF!</f>
        <v>#REF!</v>
      </c>
      <c r="J239" s="1094" t="e">
        <f>#REF!+#REF!</f>
        <v>#REF!</v>
      </c>
      <c r="K239" s="1094" t="e">
        <f>#REF!+#REF!</f>
        <v>#REF!</v>
      </c>
      <c r="L239" s="1094" t="e">
        <f>#REF!+#REF!</f>
        <v>#REF!</v>
      </c>
      <c r="M239" s="1094" t="e">
        <f>#REF!+#REF!</f>
        <v>#REF!</v>
      </c>
      <c r="N239" s="1094" t="e">
        <f>#REF!+#REF!</f>
        <v>#REF!</v>
      </c>
      <c r="O239" s="1094" t="e">
        <f>#REF!+#REF!</f>
        <v>#REF!</v>
      </c>
      <c r="P239" s="1094" t="e">
        <f>#REF!+#REF!</f>
        <v>#REF!</v>
      </c>
      <c r="Q239" s="800" t="e">
        <f>SUMPRODUCT(($E$2:$P$2&gt;=1)*($E$2:$P$2&lt;=$Q$1),(E239:P239))</f>
        <v>#REF!</v>
      </c>
      <c r="R239" s="1075"/>
      <c r="S239" s="618"/>
      <c r="T239" s="618"/>
      <c r="U239" s="618"/>
      <c r="V239" s="618"/>
      <c r="W239" s="618"/>
      <c r="X239" s="618"/>
      <c r="Y239" s="633"/>
      <c r="Z239" s="618"/>
      <c r="AA239" s="618"/>
      <c r="AB239" s="618"/>
      <c r="AC239" s="618"/>
      <c r="AD239" s="610"/>
      <c r="AF239" s="1095">
        <v>-332607.75</v>
      </c>
      <c r="AG239" s="1094">
        <v>-449615.52000015974</v>
      </c>
      <c r="AH239" s="1094">
        <v>-439589.36999979615</v>
      </c>
      <c r="AI239" s="1094">
        <v>-489188.62000012398</v>
      </c>
      <c r="AJ239" s="1096">
        <v>-517681.06999997795</v>
      </c>
      <c r="AK239" s="1094">
        <v>-585210.1099999696</v>
      </c>
      <c r="AL239" s="1094">
        <v>-516047.31000009179</v>
      </c>
      <c r="AM239" s="1094">
        <v>602705.27999967337</v>
      </c>
      <c r="AN239" s="1094">
        <v>649676.6100000001</v>
      </c>
      <c r="AO239" s="1094">
        <v>636779.04</v>
      </c>
      <c r="AP239" s="1094">
        <v>0</v>
      </c>
      <c r="AQ239" s="1094">
        <v>0</v>
      </c>
      <c r="AR239" s="1072">
        <v>0</v>
      </c>
      <c r="AW239" s="1095">
        <v>-322396.99000000954</v>
      </c>
      <c r="AX239" s="1094">
        <v>-410862.12000012398</v>
      </c>
      <c r="AY239" s="1094">
        <v>-409102.83999979496</v>
      </c>
      <c r="AZ239" s="1094">
        <v>-456385.12000012398</v>
      </c>
      <c r="BA239" s="1094">
        <v>-485767.27999997139</v>
      </c>
      <c r="BB239" s="1096">
        <v>-560303.76999998093</v>
      </c>
      <c r="BC239" s="1094">
        <v>-480632.90000009537</v>
      </c>
      <c r="BD239" s="1094">
        <v>559924.82999968529</v>
      </c>
      <c r="BE239" s="1094">
        <v>609963.16000000015</v>
      </c>
      <c r="BF239" s="1094">
        <v>596021.75</v>
      </c>
      <c r="BG239" s="1094"/>
      <c r="BH239" s="1094"/>
      <c r="BI239" s="1094"/>
      <c r="BK239" s="1095">
        <v>-10210.759999990463</v>
      </c>
      <c r="BL239" s="1094">
        <v>-38753.400000035763</v>
      </c>
      <c r="BM239" s="1094">
        <v>-30486.530000001192</v>
      </c>
      <c r="BN239" s="1094">
        <v>-32803.5</v>
      </c>
      <c r="BO239" s="1094">
        <v>-31913.790000006557</v>
      </c>
      <c r="BP239" s="1096">
        <v>-24906.339999988675</v>
      </c>
      <c r="BQ239" s="1094">
        <v>-35414.409999996424</v>
      </c>
      <c r="BR239" s="1094">
        <v>42780.449999988079</v>
      </c>
      <c r="BS239" s="1094">
        <v>39713.449999999997</v>
      </c>
      <c r="BT239" s="1094">
        <v>40757.29</v>
      </c>
      <c r="BU239" s="1094"/>
      <c r="BV239" s="1094"/>
      <c r="BW239" s="1094"/>
    </row>
    <row r="240" spans="1:78" ht="14.45" hidden="1" customHeight="1">
      <c r="A240" s="762"/>
      <c r="B240" s="1093" t="s">
        <v>285</v>
      </c>
      <c r="C240" s="1094"/>
      <c r="D240" s="1095">
        <v>0</v>
      </c>
      <c r="E240" s="1094" t="e">
        <f>#REF!+#REF!</f>
        <v>#REF!</v>
      </c>
      <c r="F240" s="1094" t="e">
        <f>#REF!+#REF!</f>
        <v>#REF!</v>
      </c>
      <c r="G240" s="1094" t="e">
        <f>#REF!+#REF!</f>
        <v>#REF!</v>
      </c>
      <c r="H240" s="1094" t="e">
        <f>#REF!+#REF!</f>
        <v>#REF!</v>
      </c>
      <c r="I240" s="1096" t="e">
        <f>#REF!+#REF!</f>
        <v>#REF!</v>
      </c>
      <c r="J240" s="1094" t="e">
        <f>#REF!+#REF!</f>
        <v>#REF!</v>
      </c>
      <c r="K240" s="1094" t="e">
        <f>#REF!+#REF!</f>
        <v>#REF!</v>
      </c>
      <c r="L240" s="1094" t="e">
        <f>#REF!+#REF!</f>
        <v>#REF!</v>
      </c>
      <c r="M240" s="1094" t="e">
        <f>#REF!+#REF!</f>
        <v>#REF!</v>
      </c>
      <c r="N240" s="1094" t="e">
        <f>#REF!+#REF!</f>
        <v>#REF!</v>
      </c>
      <c r="O240" s="1094" t="e">
        <f>#REF!+#REF!</f>
        <v>#REF!</v>
      </c>
      <c r="P240" s="1094" t="e">
        <f>#REF!+#REF!</f>
        <v>#REF!</v>
      </c>
      <c r="Q240" s="800" t="e">
        <f>SUMPRODUCT(($E$2:$P$2&gt;=1)*($E$2:$P$2&lt;=$Q$1),(E240:P240))</f>
        <v>#REF!</v>
      </c>
      <c r="R240" s="1075"/>
      <c r="S240" s="618"/>
      <c r="T240" s="618"/>
      <c r="U240" s="618"/>
      <c r="V240" s="618"/>
      <c r="W240" s="618"/>
      <c r="X240" s="618"/>
      <c r="Y240" s="633"/>
      <c r="Z240" s="618"/>
      <c r="AA240" s="618"/>
      <c r="AB240" s="618"/>
      <c r="AC240" s="618"/>
      <c r="AD240" s="610"/>
      <c r="AF240" s="1095">
        <v>777951.74284313177</v>
      </c>
      <c r="AG240" s="1094">
        <v>-377014.80308340269</v>
      </c>
      <c r="AH240" s="1094">
        <v>386182.66148906981</v>
      </c>
      <c r="AI240" s="1094">
        <v>342773.57384286472</v>
      </c>
      <c r="AJ240" s="1096">
        <v>379404.27708673454</v>
      </c>
      <c r="AK240" s="1094">
        <v>253399.47939792997</v>
      </c>
      <c r="AL240" s="1094">
        <v>319955.57695300342</v>
      </c>
      <c r="AM240" s="1094">
        <v>342090.13575913385</v>
      </c>
      <c r="AN240" s="1094">
        <v>298149.54760459857</v>
      </c>
      <c r="AO240" s="1094">
        <v>886995.77290366776</v>
      </c>
      <c r="AP240" s="1094">
        <v>0</v>
      </c>
      <c r="AQ240" s="1094">
        <v>0</v>
      </c>
      <c r="AR240" s="1072">
        <v>0</v>
      </c>
      <c r="AW240" s="1095">
        <v>767673.32706526481</v>
      </c>
      <c r="AX240" s="1094">
        <v>-335631.23238746915</v>
      </c>
      <c r="AY240" s="1094">
        <v>381768.70768166985</v>
      </c>
      <c r="AZ240" s="1094">
        <v>323603.36376359779</v>
      </c>
      <c r="BA240" s="1094">
        <v>381422.08349693473</v>
      </c>
      <c r="BB240" s="1096">
        <v>230206.51429046318</v>
      </c>
      <c r="BC240" s="1094">
        <v>273707.11852220353</v>
      </c>
      <c r="BD240" s="1094">
        <v>327058.47775400057</v>
      </c>
      <c r="BE240" s="1094">
        <v>224057.76979386527</v>
      </c>
      <c r="BF240" s="1094">
        <v>857345.0325721344</v>
      </c>
      <c r="BG240" s="1094"/>
      <c r="BH240" s="1094"/>
      <c r="BI240" s="1094"/>
      <c r="BK240" s="1095">
        <v>10278.415777866961</v>
      </c>
      <c r="BL240" s="1094">
        <v>-41383.570695933537</v>
      </c>
      <c r="BM240" s="1094">
        <v>4413.9538073999574</v>
      </c>
      <c r="BN240" s="1094">
        <v>19170.210079266923</v>
      </c>
      <c r="BO240" s="1094">
        <v>-2017.8064102001954</v>
      </c>
      <c r="BP240" s="1096">
        <v>23192.965107466793</v>
      </c>
      <c r="BQ240" s="1094">
        <v>46248.458430799888</v>
      </c>
      <c r="BR240" s="1094">
        <v>15031.658005133271</v>
      </c>
      <c r="BS240" s="1094">
        <v>74091.7778107333</v>
      </c>
      <c r="BT240" s="1094">
        <v>29650.740331533365</v>
      </c>
      <c r="BU240" s="1094"/>
      <c r="BV240" s="1094"/>
      <c r="BW240" s="1094"/>
    </row>
    <row r="241" spans="1:78" ht="14.45" hidden="1" customHeight="1">
      <c r="A241" s="762"/>
      <c r="B241" s="1097" t="s">
        <v>286</v>
      </c>
      <c r="C241" s="1094"/>
      <c r="D241" s="1098">
        <v>20478703.703974463</v>
      </c>
      <c r="E241" s="1099" t="e">
        <f>E238-SUM(E239:E240)</f>
        <v>#REF!</v>
      </c>
      <c r="F241" s="1099" t="e">
        <f t="shared" ref="F241:P241" si="87">F238-SUM(F239:F240)</f>
        <v>#REF!</v>
      </c>
      <c r="G241" s="1099" t="e">
        <f t="shared" si="87"/>
        <v>#REF!</v>
      </c>
      <c r="H241" s="1099" t="e">
        <f t="shared" si="87"/>
        <v>#REF!</v>
      </c>
      <c r="I241" s="1100" t="e">
        <f t="shared" si="87"/>
        <v>#REF!</v>
      </c>
      <c r="J241" s="1099" t="e">
        <f t="shared" si="87"/>
        <v>#REF!</v>
      </c>
      <c r="K241" s="1099" t="e">
        <f t="shared" si="87"/>
        <v>#REF!</v>
      </c>
      <c r="L241" s="1099" t="e">
        <f t="shared" si="87"/>
        <v>#REF!</v>
      </c>
      <c r="M241" s="1099" t="e">
        <f t="shared" si="87"/>
        <v>#REF!</v>
      </c>
      <c r="N241" s="1099" t="e">
        <f t="shared" si="87"/>
        <v>#REF!</v>
      </c>
      <c r="O241" s="1099" t="e">
        <f t="shared" si="87"/>
        <v>#REF!</v>
      </c>
      <c r="P241" s="1099" t="e">
        <f t="shared" si="87"/>
        <v>#REF!</v>
      </c>
      <c r="Q241" s="800" t="e">
        <f>SUMPRODUCT(($E$2:$P$2&gt;=1)*($E$2:$P$2&lt;=$Q$1),(E241:P241))</f>
        <v>#REF!</v>
      </c>
      <c r="R241" s="1075"/>
      <c r="S241" s="618"/>
      <c r="T241" s="618"/>
      <c r="U241" s="618"/>
      <c r="V241" s="618"/>
      <c r="W241" s="618"/>
      <c r="X241" s="618"/>
      <c r="Y241" s="633"/>
      <c r="Z241" s="618"/>
      <c r="AA241" s="618"/>
      <c r="AB241" s="618"/>
      <c r="AC241" s="618"/>
      <c r="AD241" s="610"/>
      <c r="AF241" s="1098">
        <v>15944396.337156869</v>
      </c>
      <c r="AG241" s="1099">
        <v>17170199.443083566</v>
      </c>
      <c r="AH241" s="1099">
        <v>16388279.108510725</v>
      </c>
      <c r="AI241" s="1099">
        <v>16856396.84615726</v>
      </c>
      <c r="AJ241" s="1100">
        <v>17343073.062913246</v>
      </c>
      <c r="AK241" s="1099">
        <v>18103784.70060204</v>
      </c>
      <c r="AL241" s="1099">
        <v>18580344.043047089</v>
      </c>
      <c r="AM241" s="1099">
        <v>18951268.175190248</v>
      </c>
      <c r="AN241" s="1099">
        <v>18018500.69218871</v>
      </c>
      <c r="AO241" s="1099">
        <v>17980836.399668459</v>
      </c>
      <c r="AP241" s="1099">
        <v>20703402.469999999</v>
      </c>
      <c r="AQ241" s="1099">
        <v>20609739.056025531</v>
      </c>
      <c r="AR241" s="1072">
        <v>20478703.703974463</v>
      </c>
      <c r="AW241" s="1098">
        <v>14825725.182934748</v>
      </c>
      <c r="AX241" s="1099">
        <v>17090062.472387597</v>
      </c>
      <c r="AY241" s="1099">
        <v>16362206.532318123</v>
      </c>
      <c r="AZ241" s="1099">
        <v>16842763.556236528</v>
      </c>
      <c r="BA241" s="1099">
        <v>17309141.466503039</v>
      </c>
      <c r="BB241" s="1100">
        <v>18102071.325709518</v>
      </c>
      <c r="BC241" s="1099">
        <v>18591178.091477893</v>
      </c>
      <c r="BD241" s="1099">
        <v>17694730.791722227</v>
      </c>
      <c r="BE241" s="1099">
        <v>18132305.919999443</v>
      </c>
      <c r="BF241" s="1099">
        <v>18051244.429999992</v>
      </c>
      <c r="BG241" s="1099">
        <v>20703402.469999999</v>
      </c>
      <c r="BH241" s="1099">
        <v>20609739.056025531</v>
      </c>
      <c r="BI241" s="1099">
        <v>20478703.703974463</v>
      </c>
      <c r="BK241" s="1098">
        <v>1118671.1542221231</v>
      </c>
      <c r="BL241" s="1099">
        <v>80136.970695969299</v>
      </c>
      <c r="BM241" s="1099">
        <v>26072.576192601235</v>
      </c>
      <c r="BN241" s="1099">
        <v>13633.289920733077</v>
      </c>
      <c r="BO241" s="1099">
        <v>33931.596410206752</v>
      </c>
      <c r="BP241" s="1100">
        <v>1713.3748925218824</v>
      </c>
      <c r="BQ241" s="1099">
        <v>-10834.048430803465</v>
      </c>
      <c r="BR241" s="1099">
        <v>1256537.3834680207</v>
      </c>
      <c r="BS241" s="1099">
        <v>-113805.2278107333</v>
      </c>
      <c r="BT241" s="1099">
        <v>-70408.030331533373</v>
      </c>
      <c r="BU241" s="1099">
        <v>0</v>
      </c>
      <c r="BV241" s="1099">
        <v>0</v>
      </c>
      <c r="BW241" s="1099">
        <v>0</v>
      </c>
    </row>
    <row r="242" spans="1:78" ht="14.45" customHeight="1" thickBot="1">
      <c r="A242" s="1101"/>
      <c r="B242" s="668"/>
      <c r="C242" s="1102"/>
      <c r="D242" s="1103"/>
      <c r="E242" s="1104"/>
      <c r="F242" s="1104"/>
      <c r="G242" s="668"/>
      <c r="H242" s="668"/>
      <c r="I242" s="668"/>
      <c r="J242" s="1105"/>
      <c r="K242" s="668"/>
      <c r="L242" s="668"/>
      <c r="M242" s="668"/>
      <c r="N242" s="668"/>
      <c r="O242" s="668"/>
      <c r="P242" s="668"/>
      <c r="Q242" s="668"/>
      <c r="R242" s="1105"/>
      <c r="S242" s="668"/>
      <c r="T242" s="668"/>
      <c r="U242" s="668"/>
      <c r="V242" s="668"/>
      <c r="W242" s="668"/>
      <c r="X242" s="668"/>
      <c r="Y242" s="1102"/>
      <c r="Z242" s="618"/>
      <c r="AA242" s="618"/>
      <c r="AB242" s="618"/>
      <c r="AC242" s="618"/>
      <c r="AD242" s="610"/>
      <c r="AF242" s="1103"/>
      <c r="AG242" s="1104"/>
      <c r="AH242" s="668"/>
      <c r="AI242" s="668"/>
      <c r="AJ242" s="668"/>
      <c r="AK242" s="1105"/>
      <c r="AL242" s="668"/>
      <c r="AM242" s="668"/>
      <c r="AN242" s="668"/>
      <c r="AO242" s="668"/>
      <c r="AP242" s="668"/>
      <c r="AQ242" s="668"/>
      <c r="AR242" s="1106"/>
      <c r="AW242" s="1103"/>
      <c r="AX242" s="1104"/>
      <c r="AY242" s="1104"/>
      <c r="AZ242" s="668"/>
      <c r="BA242" s="668"/>
      <c r="BB242" s="668"/>
      <c r="BC242" s="1105"/>
      <c r="BD242" s="668"/>
      <c r="BE242" s="668"/>
      <c r="BF242" s="668"/>
      <c r="BG242" s="668"/>
      <c r="BH242" s="668"/>
      <c r="BI242" s="668"/>
      <c r="BK242" s="1103"/>
      <c r="BL242" s="1104"/>
      <c r="BM242" s="1104"/>
      <c r="BN242" s="668"/>
      <c r="BO242" s="668"/>
      <c r="BP242" s="668"/>
      <c r="BQ242" s="1105"/>
      <c r="BR242" s="668"/>
      <c r="BS242" s="668"/>
      <c r="BT242" s="668"/>
      <c r="BU242" s="668"/>
      <c r="BV242" s="668"/>
      <c r="BW242" s="668"/>
    </row>
    <row r="243" spans="1:78" ht="14.45" customHeight="1">
      <c r="D243" s="636"/>
      <c r="AF243" s="602"/>
      <c r="AG243" s="602"/>
      <c r="AK243" s="603"/>
      <c r="AW243" s="1107">
        <v>0.88646980891419913</v>
      </c>
      <c r="AX243" s="1107">
        <v>0.88856512704581514</v>
      </c>
      <c r="AY243" s="1107">
        <v>0.89253409920330229</v>
      </c>
      <c r="AZ243" s="1107">
        <v>0.8950419387528874</v>
      </c>
      <c r="BA243" s="1107">
        <v>0.89937590615639262</v>
      </c>
      <c r="BB243" s="1107">
        <v>1</v>
      </c>
      <c r="BC243" s="1107">
        <v>1</v>
      </c>
      <c r="BD243" s="1107">
        <v>1</v>
      </c>
      <c r="BE243" s="1107">
        <v>0</v>
      </c>
      <c r="BF243" s="1107">
        <v>0</v>
      </c>
      <c r="BG243" s="1107">
        <v>0</v>
      </c>
      <c r="BH243" s="1107">
        <v>0</v>
      </c>
      <c r="BI243" s="1107">
        <v>0</v>
      </c>
      <c r="BK243" s="1108">
        <v>0.1135301910858009</v>
      </c>
      <c r="BL243" s="1108">
        <v>0.11143487295418486</v>
      </c>
      <c r="BM243" s="1108">
        <v>0.10746590079669777</v>
      </c>
      <c r="BN243" s="1108">
        <v>0.10495806124711252</v>
      </c>
      <c r="BO243" s="1108">
        <v>0.10062409384360739</v>
      </c>
      <c r="BP243" s="1108">
        <v>0.10958781390568857</v>
      </c>
      <c r="BQ243" s="1108">
        <v>0.10776706515460575</v>
      </c>
      <c r="BR243" s="1108">
        <v>0.1058794418190593</v>
      </c>
      <c r="BS243" s="1108">
        <v>0</v>
      </c>
      <c r="BT243" s="1108">
        <v>0</v>
      </c>
      <c r="BU243" s="1108">
        <v>0</v>
      </c>
      <c r="BV243" s="1108">
        <v>9.3455852918820234E-2</v>
      </c>
      <c r="BW243" s="1108">
        <v>2.4573165486775883E-4</v>
      </c>
    </row>
    <row r="244" spans="1:78" s="602" customFormat="1" ht="14.45" customHeight="1">
      <c r="B244" s="1109" t="s">
        <v>287</v>
      </c>
      <c r="D244" s="1110">
        <v>8130226.7663259767</v>
      </c>
      <c r="E244" s="1110">
        <f t="shared" ref="E244:R244" si="88">+E95</f>
        <v>6582722.9141981341</v>
      </c>
      <c r="F244" s="1110">
        <f t="shared" si="88"/>
        <v>7111648.3745306125</v>
      </c>
      <c r="G244" s="1110">
        <f t="shared" si="88"/>
        <v>8739280.6979439761</v>
      </c>
      <c r="H244" s="1110">
        <f t="shared" si="88"/>
        <v>0</v>
      </c>
      <c r="I244" s="1110">
        <f t="shared" si="88"/>
        <v>0</v>
      </c>
      <c r="J244" s="1110">
        <f t="shared" si="88"/>
        <v>0</v>
      </c>
      <c r="K244" s="1110">
        <f t="shared" si="88"/>
        <v>0</v>
      </c>
      <c r="L244" s="1110">
        <f t="shared" si="88"/>
        <v>0</v>
      </c>
      <c r="M244" s="1110">
        <f t="shared" si="88"/>
        <v>0</v>
      </c>
      <c r="N244" s="1110">
        <f t="shared" si="88"/>
        <v>0</v>
      </c>
      <c r="O244" s="1110">
        <f t="shared" si="88"/>
        <v>0</v>
      </c>
      <c r="P244" s="1110">
        <f t="shared" si="88"/>
        <v>0</v>
      </c>
      <c r="Q244" s="1110">
        <f t="shared" si="88"/>
        <v>22433651.986672726</v>
      </c>
      <c r="R244" s="1110">
        <f t="shared" si="88"/>
        <v>12528260.230239306</v>
      </c>
      <c r="AF244" s="1110">
        <v>3684056.6567512667</v>
      </c>
      <c r="AG244" s="1110">
        <v>4366401.2097671451</v>
      </c>
      <c r="AH244" s="1110">
        <v>4477802.3637208939</v>
      </c>
      <c r="AI244" s="1110">
        <v>5182903.0854807142</v>
      </c>
      <c r="AJ244" s="1110">
        <v>6079957.1147656292</v>
      </c>
      <c r="AK244" s="1110">
        <v>5130596.1297648363</v>
      </c>
      <c r="AL244" s="1110">
        <v>6279150.0006281277</v>
      </c>
      <c r="AM244" s="1110">
        <v>4292245.7604761235</v>
      </c>
      <c r="AN244" s="1110">
        <v>6994464.0883158017</v>
      </c>
      <c r="AO244" s="1110">
        <v>5972452.7300000004</v>
      </c>
      <c r="AP244" s="1110">
        <v>5483616.3615529137</v>
      </c>
      <c r="AQ244" s="1110">
        <v>8130226.7663259767</v>
      </c>
      <c r="AR244" s="1110">
        <f t="shared" ref="AR244:AR251" si="89">SUMPRODUCT(($AF$2:$AQ$2&gt;=1)*($AF$2:$AQ$2&lt;=$Q$1),($AF244:$AQ244))</f>
        <v>12528260.230239306</v>
      </c>
      <c r="AS244" s="694">
        <f>SUMIF($AF$2:$AQ$2,$Q$1,$AF244:$AQ244)</f>
        <v>4477802.3637208939</v>
      </c>
      <c r="AT244" s="694"/>
      <c r="AU244" s="602">
        <f>SUM(AF244:AQ244)</f>
        <v>66073872.267549425</v>
      </c>
      <c r="AW244" s="1110">
        <v>3719937.4607318402</v>
      </c>
      <c r="AX244" s="1110">
        <v>3684056.6598735871</v>
      </c>
      <c r="AY244" s="1110">
        <v>4366401.130181225</v>
      </c>
      <c r="AZ244" s="1110">
        <v>4477802.3661801321</v>
      </c>
      <c r="BA244" s="1110">
        <v>5182903.1917882543</v>
      </c>
      <c r="BB244" s="1110">
        <v>6079957.5875346204</v>
      </c>
      <c r="BC244" s="1110">
        <v>5140900.734542097</v>
      </c>
      <c r="BD244" s="1110">
        <v>6291289.7242228715</v>
      </c>
      <c r="BE244" s="1110">
        <v>0</v>
      </c>
      <c r="BF244" s="1110">
        <v>0</v>
      </c>
      <c r="BG244" s="1110">
        <v>0</v>
      </c>
      <c r="BH244" s="1110">
        <v>0</v>
      </c>
      <c r="BI244" s="1110">
        <v>0</v>
      </c>
      <c r="BK244" s="1110">
        <v>6195675.0592681598</v>
      </c>
      <c r="BL244" s="1110">
        <v>5199973.3610463599</v>
      </c>
      <c r="BM244" s="1110">
        <v>5341448.9056246299</v>
      </c>
      <c r="BN244" s="1110">
        <v>5621281.4229424465</v>
      </c>
      <c r="BO244" s="1110">
        <v>5106433.3678176319</v>
      </c>
      <c r="BP244" s="1110">
        <v>5467713.2476283042</v>
      </c>
      <c r="BQ244" s="1110">
        <v>4223155.8005276704</v>
      </c>
      <c r="BR244" s="1110">
        <v>4376403.6453962242</v>
      </c>
      <c r="BS244" s="1110">
        <v>0</v>
      </c>
      <c r="BT244" s="1110">
        <v>0</v>
      </c>
      <c r="BU244" s="1110">
        <v>0</v>
      </c>
      <c r="BV244" s="1110">
        <v>0</v>
      </c>
      <c r="BW244" s="1110">
        <v>0</v>
      </c>
      <c r="BZ244" s="607"/>
    </row>
    <row r="245" spans="1:78" s="602" customFormat="1" ht="15.75">
      <c r="B245" s="1109" t="s">
        <v>288</v>
      </c>
      <c r="D245" s="636">
        <v>1441914.8812778255</v>
      </c>
      <c r="E245" s="602">
        <f t="shared" ref="E245:R245" si="90">+E52+E54</f>
        <v>1545773.081624364</v>
      </c>
      <c r="F245" s="602">
        <f t="shared" si="90"/>
        <v>1456965.1218785178</v>
      </c>
      <c r="G245" s="602">
        <f t="shared" si="90"/>
        <v>1579089.1286438848</v>
      </c>
      <c r="H245" s="602">
        <f t="shared" si="90"/>
        <v>0</v>
      </c>
      <c r="I245" s="602">
        <f t="shared" si="90"/>
        <v>0</v>
      </c>
      <c r="J245" s="602">
        <f t="shared" si="90"/>
        <v>0</v>
      </c>
      <c r="K245" s="602">
        <f t="shared" si="90"/>
        <v>0</v>
      </c>
      <c r="L245" s="602">
        <f t="shared" si="90"/>
        <v>0</v>
      </c>
      <c r="M245" s="602">
        <f t="shared" si="90"/>
        <v>0</v>
      </c>
      <c r="N245" s="602">
        <f t="shared" si="90"/>
        <v>0</v>
      </c>
      <c r="O245" s="602">
        <f t="shared" si="90"/>
        <v>0</v>
      </c>
      <c r="P245" s="602">
        <f t="shared" si="90"/>
        <v>0</v>
      </c>
      <c r="Q245" s="602">
        <f t="shared" si="90"/>
        <v>4581827.3321467666</v>
      </c>
      <c r="R245" s="602">
        <f t="shared" si="90"/>
        <v>3879596.5702202343</v>
      </c>
      <c r="S245" s="1111"/>
      <c r="AF245" s="602">
        <v>1429696.6854775771</v>
      </c>
      <c r="AG245" s="602">
        <v>1341112.6229791422</v>
      </c>
      <c r="AH245" s="602">
        <v>1108787.261763515</v>
      </c>
      <c r="AI245" s="602">
        <v>1114994.70568107</v>
      </c>
      <c r="AJ245" s="602">
        <v>1021226.750680432</v>
      </c>
      <c r="AK245" s="602">
        <v>1437412.362572032</v>
      </c>
      <c r="AL245" s="602">
        <v>1393191.7980382186</v>
      </c>
      <c r="AM245" s="602">
        <v>1406748.8127490876</v>
      </c>
      <c r="AN245" s="602">
        <v>1361711.3524781764</v>
      </c>
      <c r="AO245" s="602">
        <v>1500597.5611559125</v>
      </c>
      <c r="AP245" s="602">
        <v>1519342.9939846222</v>
      </c>
      <c r="AQ245" s="602">
        <v>4137936.9812778253</v>
      </c>
      <c r="AR245" s="602">
        <f t="shared" si="89"/>
        <v>3879596.5702202343</v>
      </c>
      <c r="AS245" s="694">
        <f>SUMIF($AF$2:$AQ$2,$Q$1,$AF245:$AQ245)</f>
        <v>1108787.261763515</v>
      </c>
      <c r="AT245" s="694"/>
      <c r="AU245" s="602">
        <f>SUM(AF245:AQ245)</f>
        <v>18772759.888837613</v>
      </c>
      <c r="AW245" s="602">
        <v>951038.17</v>
      </c>
      <c r="AX245" s="602">
        <v>1429696.6854775771</v>
      </c>
      <c r="AY245" s="602">
        <v>1341112.6229791422</v>
      </c>
      <c r="AZ245" s="602">
        <v>1108787.261763515</v>
      </c>
      <c r="BA245" s="602">
        <v>1114994.70568107</v>
      </c>
      <c r="BB245" s="602">
        <v>1021226.750680432</v>
      </c>
      <c r="BC245" s="602">
        <v>1437412.362572032</v>
      </c>
      <c r="BD245" s="602">
        <v>1393191.7980382186</v>
      </c>
      <c r="BE245" s="602">
        <v>1406748.8127490876</v>
      </c>
      <c r="BF245" s="602">
        <v>1361554.6200000006</v>
      </c>
      <c r="BG245" s="602">
        <v>1500597.5611559125</v>
      </c>
      <c r="BH245" s="602">
        <v>1677173.395507372</v>
      </c>
      <c r="BI245" s="602">
        <v>1441914.8812778255</v>
      </c>
      <c r="BK245" s="602">
        <v>676553.35</v>
      </c>
      <c r="BL245" s="602">
        <v>1006736.45</v>
      </c>
      <c r="BM245" s="602">
        <v>907000</v>
      </c>
      <c r="BN245" s="602">
        <v>1029110.75</v>
      </c>
      <c r="BO245" s="602">
        <v>840959.17</v>
      </c>
      <c r="BP245" s="602">
        <v>912629.3</v>
      </c>
      <c r="BQ245" s="602">
        <v>1105245.9500000007</v>
      </c>
      <c r="BR245" s="602">
        <v>1166764.2500000012</v>
      </c>
      <c r="BS245" s="602">
        <v>0</v>
      </c>
      <c r="BT245" s="602">
        <v>0</v>
      </c>
      <c r="BU245" s="602">
        <v>0</v>
      </c>
      <c r="BV245" s="602">
        <v>0</v>
      </c>
      <c r="BW245" s="602">
        <v>0</v>
      </c>
      <c r="BZ245" s="607"/>
    </row>
    <row r="246" spans="1:78" s="602" customFormat="1" ht="14.45" customHeight="1">
      <c r="B246" s="1109" t="s">
        <v>289</v>
      </c>
      <c r="D246" s="694">
        <v>6688311.885048151</v>
      </c>
      <c r="E246" s="1111">
        <f t="shared" ref="E246:R246" si="91">+E244-E245</f>
        <v>5036949.8325737696</v>
      </c>
      <c r="F246" s="1111">
        <f t="shared" si="91"/>
        <v>5654683.2526520947</v>
      </c>
      <c r="G246" s="1111">
        <f t="shared" si="91"/>
        <v>7160191.5693000909</v>
      </c>
      <c r="H246" s="1111">
        <f t="shared" si="91"/>
        <v>0</v>
      </c>
      <c r="I246" s="1111">
        <f t="shared" si="91"/>
        <v>0</v>
      </c>
      <c r="J246" s="1111">
        <f t="shared" si="91"/>
        <v>0</v>
      </c>
      <c r="K246" s="1111">
        <f t="shared" si="91"/>
        <v>0</v>
      </c>
      <c r="L246" s="1111">
        <f t="shared" si="91"/>
        <v>0</v>
      </c>
      <c r="M246" s="1111">
        <f t="shared" si="91"/>
        <v>0</v>
      </c>
      <c r="N246" s="1111">
        <f t="shared" si="91"/>
        <v>0</v>
      </c>
      <c r="O246" s="1111">
        <f t="shared" si="91"/>
        <v>0</v>
      </c>
      <c r="P246" s="1111">
        <f t="shared" si="91"/>
        <v>0</v>
      </c>
      <c r="Q246" s="1111">
        <f t="shared" si="91"/>
        <v>17851824.654525958</v>
      </c>
      <c r="R246" s="1111">
        <f t="shared" si="91"/>
        <v>8648663.6600190718</v>
      </c>
      <c r="S246" s="1112"/>
      <c r="AF246" s="1111">
        <v>2254359.9712736895</v>
      </c>
      <c r="AG246" s="1111">
        <v>3025288.5867880029</v>
      </c>
      <c r="AH246" s="1111">
        <v>3369015.1019573789</v>
      </c>
      <c r="AI246" s="1111">
        <v>4067908.3797996445</v>
      </c>
      <c r="AJ246" s="1111">
        <v>5058730.3640851974</v>
      </c>
      <c r="AK246" s="1111">
        <v>3693183.7671928043</v>
      </c>
      <c r="AL246" s="1111">
        <v>4885958.2025899086</v>
      </c>
      <c r="AM246" s="1111">
        <v>2885496.9477270357</v>
      </c>
      <c r="AN246" s="1111">
        <v>5632752.7358376253</v>
      </c>
      <c r="AO246" s="1111">
        <v>4471855.168844088</v>
      </c>
      <c r="AP246" s="1111">
        <v>3964273.3675682917</v>
      </c>
      <c r="AQ246" s="1111">
        <v>3992289.7850481514</v>
      </c>
      <c r="AR246" s="1111">
        <f t="shared" si="89"/>
        <v>8648663.6600190718</v>
      </c>
      <c r="AS246" s="1111">
        <f>+AS244-AS245</f>
        <v>3369015.1019573789</v>
      </c>
      <c r="AT246" s="1111"/>
      <c r="AU246" s="1111">
        <f>+AU244-AU245</f>
        <v>47301112.378711812</v>
      </c>
      <c r="AW246" s="1111">
        <v>2768899.2907318403</v>
      </c>
      <c r="AX246" s="1111">
        <v>2254359.9743960099</v>
      </c>
      <c r="AY246" s="1111">
        <v>3025288.5072020828</v>
      </c>
      <c r="AZ246" s="1111">
        <v>3369015.1044166172</v>
      </c>
      <c r="BA246" s="1111">
        <v>4067908.4861071846</v>
      </c>
      <c r="BB246" s="1111">
        <v>5058730.8368541887</v>
      </c>
      <c r="BC246" s="1111">
        <v>3703488.3719700649</v>
      </c>
      <c r="BD246" s="1111">
        <v>4898097.9261846524</v>
      </c>
      <c r="BE246" s="1111">
        <v>-1406748.8127490876</v>
      </c>
      <c r="BF246" s="1111">
        <v>-1361554.6200000006</v>
      </c>
      <c r="BG246" s="1111">
        <v>-1500597.5611559125</v>
      </c>
      <c r="BH246" s="1111">
        <v>-1677173.395507372</v>
      </c>
      <c r="BI246" s="1111">
        <v>-1441914.8812778255</v>
      </c>
      <c r="BK246" s="1111">
        <v>5519121.7092681602</v>
      </c>
      <c r="BL246" s="1111">
        <v>4193236.9110463597</v>
      </c>
      <c r="BM246" s="1111">
        <v>4434448.9056246299</v>
      </c>
      <c r="BN246" s="1111">
        <v>4592170.6729424465</v>
      </c>
      <c r="BO246" s="1111">
        <v>4265474.197817632</v>
      </c>
      <c r="BP246" s="1111">
        <v>4555083.9476283044</v>
      </c>
      <c r="BQ246" s="1111">
        <v>3117909.8505276698</v>
      </c>
      <c r="BR246" s="1111">
        <v>3209639.3953962233</v>
      </c>
      <c r="BS246" s="1111">
        <v>0</v>
      </c>
      <c r="BT246" s="1111">
        <v>0</v>
      </c>
      <c r="BU246" s="1111">
        <v>0</v>
      </c>
      <c r="BV246" s="1111">
        <v>0</v>
      </c>
      <c r="BW246" s="1111">
        <v>0</v>
      </c>
      <c r="BZ246" s="607"/>
    </row>
    <row r="247" spans="1:78" s="602" customFormat="1" ht="14.45" customHeight="1">
      <c r="B247" s="1113" t="s">
        <v>290</v>
      </c>
      <c r="C247" s="1114"/>
      <c r="D247" s="1115">
        <v>3.8285322601806664E-2</v>
      </c>
      <c r="E247" s="1115">
        <f>((SUM($E246:E246))*(12/E$2))/E251</f>
        <v>3.9136785549062462E-2</v>
      </c>
      <c r="F247" s="1115">
        <f>((SUM($E246:F246))*(12/F$2))/F251</f>
        <v>4.1112289510458179E-2</v>
      </c>
      <c r="G247" s="1115">
        <f>((SUM($E246:G246))*(12/G$2))/G251</f>
        <v>4.525571852541025E-2</v>
      </c>
      <c r="H247" s="1115">
        <f>((SUM($E246:H246))*(12/H$2))/H251</f>
        <v>7.0211416622775843E-2</v>
      </c>
      <c r="I247" s="1115">
        <f>((SUM($E246:I246))*(12/I$2))/I251</f>
        <v>5.6169133298220666E-2</v>
      </c>
      <c r="J247" s="1115">
        <f>((SUM($E246:J246))*(12/J$2))/J251</f>
        <v>4.680761108185056E-2</v>
      </c>
      <c r="K247" s="1115">
        <f>((SUM($E246:K246))*(12/K$2))/K251</f>
        <v>4.0120809498729051E-2</v>
      </c>
      <c r="L247" s="1115">
        <f>((SUM($E246:L246))*(12/L$2))/L251</f>
        <v>3.5105708311387922E-2</v>
      </c>
      <c r="M247" s="1115">
        <f>((SUM($E246:M246))*(12/M$2))/M251</f>
        <v>3.1205074054567038E-2</v>
      </c>
      <c r="N247" s="1115">
        <f>((SUM($E246:N246))*(12/N$2))/N251</f>
        <v>2.8084566649110333E-2</v>
      </c>
      <c r="O247" s="1115">
        <f>((SUM($E246:O246))*(12/O$2))/O251</f>
        <v>2.5531424226463942E-2</v>
      </c>
      <c r="P247" s="1115">
        <f>((SUM($E246:P246))*(12/P$2))/P251</f>
        <v>2.340380554092528E-2</v>
      </c>
      <c r="Q247" s="1116"/>
      <c r="R247" s="1112"/>
      <c r="S247" s="1112"/>
      <c r="AF247" s="1115">
        <v>2.4529816488198734E-2</v>
      </c>
      <c r="AG247" s="1115">
        <v>2.8276150331689381E-2</v>
      </c>
      <c r="AH247" s="1115">
        <v>3.0389941624876352E-2</v>
      </c>
      <c r="AI247" s="1115">
        <v>3.2956293409050957E-2</v>
      </c>
      <c r="AJ247" s="1115">
        <v>3.6517329352121299E-2</v>
      </c>
      <c r="AK247" s="1115">
        <v>3.6128382296732833E-2</v>
      </c>
      <c r="AL247" s="1115">
        <v>3.7387442011629711E-2</v>
      </c>
      <c r="AM247" s="1115">
        <v>3.565046296043823E-2</v>
      </c>
      <c r="AN247" s="1115">
        <v>3.7088620779707433E-2</v>
      </c>
      <c r="AO247" s="1115">
        <v>3.7128720593259515E-2</v>
      </c>
      <c r="AP247" s="1115">
        <v>3.6683420193391006E-2</v>
      </c>
      <c r="AQ247" s="1115">
        <v>3.621533008848736E-2</v>
      </c>
      <c r="AR247" s="602">
        <f t="shared" si="89"/>
        <v>8.319590844476446E-2</v>
      </c>
      <c r="AS247" s="1117"/>
      <c r="AT247" s="1117"/>
      <c r="AW247" s="1115">
        <v>2.4983615634660176E-2</v>
      </c>
      <c r="AX247" s="1115">
        <v>2.4730540251109816E-2</v>
      </c>
      <c r="AY247" s="1115">
        <v>2.8503892119544343E-2</v>
      </c>
      <c r="AZ247" s="1115">
        <v>3.0630795700807411E-2</v>
      </c>
      <c r="BA247" s="1115">
        <v>3.3213115353298232E-2</v>
      </c>
      <c r="BB247" s="1115">
        <v>3.6799289104121218E-2</v>
      </c>
      <c r="BC247" s="1115">
        <v>3.6420028675134296E-2</v>
      </c>
      <c r="BD247" s="1115">
        <v>3.7698530066977556E-2</v>
      </c>
      <c r="BE247" s="1115">
        <v>7.0090713018855805E-2</v>
      </c>
      <c r="BF247" s="1115">
        <v>5.8905648788086025E-2</v>
      </c>
      <c r="BG247" s="1115">
        <v>4.9645364673275405E-2</v>
      </c>
      <c r="BH247" s="1115">
        <v>4.1708299462338963E-2</v>
      </c>
      <c r="BI247" s="1115">
        <v>3.5534322594044911E-2</v>
      </c>
      <c r="BK247" s="1115">
        <v>0.37346111773934282</v>
      </c>
      <c r="BL247" s="1115">
        <v>0.36649615607546204</v>
      </c>
      <c r="BM247" s="1115">
        <v>0.37725680259899969</v>
      </c>
      <c r="BN247" s="1115">
        <v>0.38644215282872524</v>
      </c>
      <c r="BO247" s="1115">
        <v>0.38534410800806307</v>
      </c>
      <c r="BP247" s="1115">
        <v>0.39216757743633512</v>
      </c>
      <c r="BQ247" s="1115">
        <v>0.37089977732445922</v>
      </c>
      <c r="BR247" s="1115">
        <v>0.3536273672573384</v>
      </c>
      <c r="BS247" s="1115">
        <v>0.61511021558109846</v>
      </c>
      <c r="BT247" s="1115">
        <v>60.592592080555406</v>
      </c>
      <c r="BU247" s="1115">
        <v>54.533332872499869</v>
      </c>
      <c r="BV247" s="1115">
        <v>0.45676607578319112</v>
      </c>
      <c r="BW247" s="1115">
        <v>0.4175787943054734</v>
      </c>
      <c r="BZ247" s="607"/>
    </row>
    <row r="248" spans="1:78" ht="14.45" customHeight="1">
      <c r="B248" s="1118" t="s">
        <v>291</v>
      </c>
      <c r="C248" s="1119"/>
      <c r="D248" s="1115">
        <v>5.3244535297094414E-2</v>
      </c>
      <c r="E248" s="1115">
        <f>(E246*12)/((E249+E250)/2)</f>
        <v>3.9136785549062462E-2</v>
      </c>
      <c r="F248" s="1115">
        <f t="shared" ref="F248:P248" si="92">(F246*12)/((F249+F250)/2)</f>
        <v>4.2968150133644523E-2</v>
      </c>
      <c r="G248" s="1115">
        <f t="shared" si="92"/>
        <v>5.3279551196598149E-2</v>
      </c>
      <c r="H248" s="1115">
        <f t="shared" si="92"/>
        <v>0</v>
      </c>
      <c r="I248" s="1115" t="e">
        <f t="shared" si="92"/>
        <v>#DIV/0!</v>
      </c>
      <c r="J248" s="1115" t="e">
        <f t="shared" si="92"/>
        <v>#DIV/0!</v>
      </c>
      <c r="K248" s="1115" t="e">
        <f t="shared" si="92"/>
        <v>#DIV/0!</v>
      </c>
      <c r="L248" s="1115" t="e">
        <f t="shared" si="92"/>
        <v>#DIV/0!</v>
      </c>
      <c r="M248" s="1115" t="e">
        <f t="shared" si="92"/>
        <v>#DIV/0!</v>
      </c>
      <c r="N248" s="1115" t="e">
        <f t="shared" si="92"/>
        <v>#DIV/0!</v>
      </c>
      <c r="O248" s="1115" t="e">
        <f t="shared" si="92"/>
        <v>#DIV/0!</v>
      </c>
      <c r="P248" s="1115" t="e">
        <f t="shared" si="92"/>
        <v>#DIV/0!</v>
      </c>
      <c r="Q248" s="1120"/>
      <c r="R248" s="1121"/>
      <c r="S248" s="1121"/>
      <c r="AF248" s="1115">
        <v>2.4529816488198734E-2</v>
      </c>
      <c r="AG248" s="1115">
        <v>3.1943990210843314E-2</v>
      </c>
      <c r="AH248" s="1115">
        <v>3.4495125322280246E-2</v>
      </c>
      <c r="AI248" s="1115">
        <v>4.0366984880018601E-2</v>
      </c>
      <c r="AJ248" s="1115">
        <v>4.898897710611648E-2</v>
      </c>
      <c r="AK248" s="1115">
        <v>3.4895626233635527E-2</v>
      </c>
      <c r="AL248" s="1115">
        <v>4.4750341225418565E-2</v>
      </c>
      <c r="AM248" s="1115">
        <v>2.5610697262662369E-2</v>
      </c>
      <c r="AN248" s="1115">
        <v>4.8374688685580654E-2</v>
      </c>
      <c r="AO248" s="1115">
        <v>3.7301194527993915E-2</v>
      </c>
      <c r="AP248" s="1115">
        <v>3.229796130429969E-2</v>
      </c>
      <c r="AQ248" s="1115">
        <v>3.1781953059250231E-2</v>
      </c>
      <c r="AR248" s="601">
        <f t="shared" si="89"/>
        <v>9.0968932021322294E-2</v>
      </c>
      <c r="AW248" s="1115">
        <v>3.1561238902395997E-2</v>
      </c>
      <c r="AX248" s="1115">
        <v>2.4730540251109816E-2</v>
      </c>
      <c r="AY248" s="1115">
        <v>3.1943989370496424E-2</v>
      </c>
      <c r="AZ248" s="1115">
        <v>3.4495125347460229E-2</v>
      </c>
      <c r="BA248" s="1115">
        <v>4.0366985934937857E-2</v>
      </c>
      <c r="BB248" s="1115">
        <v>4.8988981684433094E-2</v>
      </c>
      <c r="BC248" s="1115">
        <v>3.499299090852305E-2</v>
      </c>
      <c r="BD248" s="1115">
        <v>4.4861528581249629E-2</v>
      </c>
      <c r="BE248" s="1115">
        <v>-2.5382320129093545E-2</v>
      </c>
      <c r="BF248" s="1115" t="e">
        <v>#DIV/0!</v>
      </c>
      <c r="BG248" s="1115" t="e">
        <v>#DIV/0!</v>
      </c>
      <c r="BH248" s="1115" t="e">
        <v>#DIV/0!</v>
      </c>
      <c r="BI248" s="1115" t="e">
        <v>#DIV/0!</v>
      </c>
      <c r="BK248" s="1115">
        <v>0.49158016323356118</v>
      </c>
      <c r="BL248" s="1115">
        <v>0.36649615607546204</v>
      </c>
      <c r="BM248" s="1115">
        <v>0.38780411131616366</v>
      </c>
      <c r="BN248" s="1115">
        <v>0.40271427811710836</v>
      </c>
      <c r="BO248" s="1115">
        <v>0.37601241391927748</v>
      </c>
      <c r="BP248" s="1115">
        <v>0.40524560593315673</v>
      </c>
      <c r="BQ248" s="1115">
        <v>0.27579707939794462</v>
      </c>
      <c r="BR248" s="1115">
        <v>0.28007347788545006</v>
      </c>
      <c r="BS248" s="1115">
        <v>0</v>
      </c>
      <c r="BT248" s="1115">
        <v>0</v>
      </c>
      <c r="BU248" s="1115">
        <v>0</v>
      </c>
      <c r="BV248" s="1115">
        <v>0</v>
      </c>
      <c r="BW248" s="1115">
        <v>0</v>
      </c>
    </row>
    <row r="249" spans="1:78" ht="14.45" customHeight="1">
      <c r="B249" s="1122" t="s">
        <v>292</v>
      </c>
      <c r="C249" s="826"/>
      <c r="D249" s="1123">
        <v>1489210933.2790387</v>
      </c>
      <c r="E249" s="1123">
        <f>+D250</f>
        <v>1525548879.0751743</v>
      </c>
      <c r="F249" s="1123">
        <f>+E250</f>
        <v>1563279042.9376073</v>
      </c>
      <c r="G249" s="1123">
        <f t="shared" ref="G249:P249" si="93">+F250</f>
        <v>1595162678.2335818</v>
      </c>
      <c r="H249" s="1123">
        <f t="shared" si="93"/>
        <v>1630176008.0685334</v>
      </c>
      <c r="I249" s="1123">
        <f t="shared" si="93"/>
        <v>0</v>
      </c>
      <c r="J249" s="1123">
        <f t="shared" si="93"/>
        <v>0</v>
      </c>
      <c r="K249" s="1123">
        <f t="shared" si="93"/>
        <v>0</v>
      </c>
      <c r="L249" s="1123">
        <f t="shared" si="93"/>
        <v>0</v>
      </c>
      <c r="M249" s="1123">
        <f t="shared" si="93"/>
        <v>0</v>
      </c>
      <c r="N249" s="1123">
        <f t="shared" si="93"/>
        <v>0</v>
      </c>
      <c r="O249" s="1123">
        <f t="shared" si="93"/>
        <v>0</v>
      </c>
      <c r="P249" s="1123">
        <f t="shared" si="93"/>
        <v>0</v>
      </c>
      <c r="Q249" s="1120"/>
      <c r="R249" s="610"/>
      <c r="S249" s="610"/>
      <c r="T249" s="610"/>
      <c r="U249" s="610"/>
      <c r="V249" s="610"/>
      <c r="W249" s="610"/>
      <c r="X249" s="610"/>
      <c r="Y249" s="610"/>
      <c r="Z249" s="610"/>
      <c r="AA249" s="610"/>
      <c r="AB249" s="610"/>
      <c r="AC249" s="610"/>
      <c r="AD249" s="610"/>
      <c r="AF249" s="1123">
        <v>1086666017.93876</v>
      </c>
      <c r="AG249" s="1123">
        <v>1119002309.6901166</v>
      </c>
      <c r="AH249" s="1123">
        <v>1153942479.100415</v>
      </c>
      <c r="AI249" s="1123">
        <v>1190051395.1515024</v>
      </c>
      <c r="AJ249" s="1123">
        <v>1228504298.4523959</v>
      </c>
      <c r="AK249" s="1123">
        <v>1249798697.649277</v>
      </c>
      <c r="AL249" s="1123">
        <v>1290244854.4905496</v>
      </c>
      <c r="AM249" s="1123">
        <v>1330137329.2223074</v>
      </c>
      <c r="AN249" s="1123">
        <v>1373886151.0915492</v>
      </c>
      <c r="AO249" s="1123">
        <v>1420675826.1186275</v>
      </c>
      <c r="AP249" s="1123">
        <v>1456565115.0987606</v>
      </c>
      <c r="AQ249" s="1123">
        <v>1489210933.2790387</v>
      </c>
      <c r="AR249" s="601">
        <f t="shared" si="89"/>
        <v>3359610806.7292919</v>
      </c>
      <c r="AW249" s="1123">
        <v>1036780320.2803429</v>
      </c>
      <c r="AX249" s="1123">
        <v>1068763862.6674086</v>
      </c>
      <c r="AY249" s="1123">
        <v>1119002309.6901166</v>
      </c>
      <c r="AZ249" s="1123">
        <v>1153942479.100415</v>
      </c>
      <c r="BA249" s="1123">
        <v>1190051395.1515024</v>
      </c>
      <c r="BB249" s="1123">
        <v>1228504298.4523959</v>
      </c>
      <c r="BC249" s="1123">
        <v>1249798697.649277</v>
      </c>
      <c r="BD249" s="1123">
        <v>1290244854.4905496</v>
      </c>
      <c r="BE249" s="1123">
        <v>1330137329.2223074</v>
      </c>
      <c r="BF249" s="1123">
        <v>0</v>
      </c>
      <c r="BG249" s="1123">
        <v>0</v>
      </c>
      <c r="BH249" s="1123">
        <v>0</v>
      </c>
      <c r="BI249" s="1123">
        <v>0</v>
      </c>
      <c r="BK249" s="1123">
        <v>132748295.60290089</v>
      </c>
      <c r="BL249" s="1123">
        <v>136707087.11867881</v>
      </c>
      <c r="BM249" s="1123">
        <v>137887023.0699999</v>
      </c>
      <c r="BN249" s="1123">
        <v>136547338.58179018</v>
      </c>
      <c r="BO249" s="1123">
        <v>137125839.00186953</v>
      </c>
      <c r="BP249" s="1123">
        <v>135129482.78545934</v>
      </c>
      <c r="BQ249" s="1123">
        <v>134637821.64056677</v>
      </c>
      <c r="BR249" s="1123">
        <v>136684255.35899749</v>
      </c>
      <c r="BS249" s="1123">
        <v>138355516.60047072</v>
      </c>
      <c r="BT249" s="1123">
        <v>0</v>
      </c>
      <c r="BU249" s="1123">
        <v>1248467.858613</v>
      </c>
      <c r="BV249" s="1123">
        <v>0</v>
      </c>
      <c r="BW249" s="1123">
        <v>135504238.7299999</v>
      </c>
    </row>
    <row r="250" spans="1:78" ht="14.45" customHeight="1">
      <c r="B250" s="1122" t="s">
        <v>293</v>
      </c>
      <c r="C250" s="826"/>
      <c r="D250" s="1123">
        <v>1525548879.0751743</v>
      </c>
      <c r="E250" s="1123">
        <f>+E195</f>
        <v>1563279042.9376073</v>
      </c>
      <c r="F250" s="1123">
        <f t="shared" ref="F250:P250" si="94">+F195</f>
        <v>1595162678.2335818</v>
      </c>
      <c r="G250" s="1123">
        <f t="shared" si="94"/>
        <v>1630176008.0685334</v>
      </c>
      <c r="H250" s="1123">
        <f t="shared" si="94"/>
        <v>0</v>
      </c>
      <c r="I250" s="1123">
        <f t="shared" si="94"/>
        <v>0</v>
      </c>
      <c r="J250" s="1123">
        <f t="shared" si="94"/>
        <v>0</v>
      </c>
      <c r="K250" s="1123">
        <f t="shared" si="94"/>
        <v>0</v>
      </c>
      <c r="L250" s="1123">
        <f t="shared" si="94"/>
        <v>0</v>
      </c>
      <c r="M250" s="1123">
        <f t="shared" si="94"/>
        <v>0</v>
      </c>
      <c r="N250" s="1123">
        <f t="shared" si="94"/>
        <v>0</v>
      </c>
      <c r="O250" s="1123">
        <f t="shared" si="94"/>
        <v>0</v>
      </c>
      <c r="P250" s="1123">
        <f t="shared" si="94"/>
        <v>0</v>
      </c>
      <c r="Q250" s="1123"/>
      <c r="T250" s="610"/>
      <c r="U250" s="610"/>
      <c r="V250" s="610"/>
      <c r="W250" s="610"/>
      <c r="X250" s="610"/>
      <c r="Y250" s="610"/>
      <c r="Z250" s="610"/>
      <c r="AA250" s="610"/>
      <c r="AB250" s="610"/>
      <c r="AC250" s="610"/>
      <c r="AD250" s="610"/>
      <c r="AF250" s="1123">
        <v>1119002309.6901166</v>
      </c>
      <c r="AG250" s="1123">
        <v>1153942479.100415</v>
      </c>
      <c r="AH250" s="1123">
        <v>1190051395.1515024</v>
      </c>
      <c r="AI250" s="1123">
        <v>1228504298.4523959</v>
      </c>
      <c r="AJ250" s="1123">
        <v>1249798697.649277</v>
      </c>
      <c r="AK250" s="1123">
        <v>1290244854.4905496</v>
      </c>
      <c r="AL250" s="1123">
        <v>1330137329.2223074</v>
      </c>
      <c r="AM250" s="1123">
        <v>1373886151.0915492</v>
      </c>
      <c r="AN250" s="1123">
        <v>1420675826.1186275</v>
      </c>
      <c r="AO250" s="1123">
        <v>1456565115.0987606</v>
      </c>
      <c r="AP250" s="1123">
        <v>1489210933.2790387</v>
      </c>
      <c r="AQ250" s="1123">
        <v>1525548879.0751743</v>
      </c>
      <c r="AR250" s="601">
        <f t="shared" si="89"/>
        <v>3462996183.9420338</v>
      </c>
      <c r="AW250" s="1123">
        <v>1068763862.6674086</v>
      </c>
      <c r="AX250" s="1123">
        <v>1119002309.6901166</v>
      </c>
      <c r="AY250" s="1123">
        <v>1153942479.100415</v>
      </c>
      <c r="AZ250" s="1123">
        <v>1190051395.1515024</v>
      </c>
      <c r="BA250" s="1123">
        <v>1228504298.4523959</v>
      </c>
      <c r="BB250" s="1123">
        <v>1249798697.649277</v>
      </c>
      <c r="BC250" s="1123">
        <v>1290244854.4905496</v>
      </c>
      <c r="BD250" s="1123">
        <v>1330137329.2223074</v>
      </c>
      <c r="BE250" s="1123">
        <v>0</v>
      </c>
      <c r="BF250" s="1123">
        <v>0</v>
      </c>
      <c r="BG250" s="1123">
        <v>0</v>
      </c>
      <c r="BH250" s="1123">
        <v>0</v>
      </c>
      <c r="BI250" s="1123">
        <v>0</v>
      </c>
      <c r="BK250" s="1123">
        <v>136707087.11867881</v>
      </c>
      <c r="BL250" s="1123">
        <v>137887023.0699999</v>
      </c>
      <c r="BM250" s="1123">
        <v>136547338.58179018</v>
      </c>
      <c r="BN250" s="1123">
        <v>137125839.00186953</v>
      </c>
      <c r="BO250" s="1123">
        <v>135129482.78545934</v>
      </c>
      <c r="BP250" s="1123">
        <v>134637821.64056677</v>
      </c>
      <c r="BQ250" s="1123">
        <v>136684255.35899749</v>
      </c>
      <c r="BR250" s="1123">
        <v>138355516.60047072</v>
      </c>
      <c r="BS250" s="1123">
        <v>0</v>
      </c>
      <c r="BT250" s="1123">
        <v>1248467.858613</v>
      </c>
      <c r="BU250" s="1123">
        <v>0</v>
      </c>
      <c r="BV250" s="1123">
        <v>135504238.7299999</v>
      </c>
      <c r="BW250" s="1123">
        <v>364556.65825975168</v>
      </c>
    </row>
    <row r="251" spans="1:78" ht="14.45" customHeight="1">
      <c r="B251" s="1122" t="s">
        <v>294</v>
      </c>
      <c r="C251" s="826"/>
      <c r="D251" s="1123">
        <v>1306107448.5069671</v>
      </c>
      <c r="E251" s="1123">
        <f>($E$249+E250)/2</f>
        <v>1544413961.0063908</v>
      </c>
      <c r="F251" s="1123">
        <f t="shared" ref="F251:P251" si="95">($E$249+F250)/2</f>
        <v>1560355778.6543779</v>
      </c>
      <c r="G251" s="1123">
        <f t="shared" si="95"/>
        <v>1577862443.5718539</v>
      </c>
      <c r="H251" s="1123">
        <f t="shared" si="95"/>
        <v>762774439.53758717</v>
      </c>
      <c r="I251" s="1123">
        <f t="shared" si="95"/>
        <v>762774439.53758717</v>
      </c>
      <c r="J251" s="1123">
        <f t="shared" si="95"/>
        <v>762774439.53758717</v>
      </c>
      <c r="K251" s="1123">
        <f t="shared" si="95"/>
        <v>762774439.53758717</v>
      </c>
      <c r="L251" s="1123">
        <f t="shared" si="95"/>
        <v>762774439.53758717</v>
      </c>
      <c r="M251" s="1123">
        <f t="shared" si="95"/>
        <v>762774439.53758717</v>
      </c>
      <c r="N251" s="1123">
        <f t="shared" si="95"/>
        <v>762774439.53758717</v>
      </c>
      <c r="O251" s="1123">
        <f t="shared" si="95"/>
        <v>762774439.53758717</v>
      </c>
      <c r="P251" s="1123">
        <f t="shared" si="95"/>
        <v>762774439.53758717</v>
      </c>
      <c r="Q251" s="1120"/>
      <c r="T251" s="610"/>
      <c r="U251" s="610"/>
      <c r="V251" s="610"/>
      <c r="W251" s="610"/>
      <c r="X251" s="610"/>
      <c r="Y251" s="610"/>
      <c r="Z251" s="610"/>
      <c r="AA251" s="610"/>
      <c r="AB251" s="610"/>
      <c r="AC251" s="610"/>
      <c r="AD251" s="610"/>
      <c r="AF251" s="1123">
        <v>1102834163.8144383</v>
      </c>
      <c r="AG251" s="1123">
        <v>1120304248.5195875</v>
      </c>
      <c r="AH251" s="1123">
        <v>1138358706.5451312</v>
      </c>
      <c r="AI251" s="1123">
        <v>1157585158.1955781</v>
      </c>
      <c r="AJ251" s="1123">
        <v>1168232357.7940185</v>
      </c>
      <c r="AK251" s="1123">
        <v>1188455436.2146549</v>
      </c>
      <c r="AL251" s="1123">
        <v>1208401673.5805337</v>
      </c>
      <c r="AM251" s="1123">
        <v>1230276084.5151546</v>
      </c>
      <c r="AN251" s="1123">
        <v>1253670922.0286937</v>
      </c>
      <c r="AO251" s="1123">
        <v>1271615566.5187602</v>
      </c>
      <c r="AP251" s="1123">
        <v>1287938475.6088994</v>
      </c>
      <c r="AQ251" s="1123">
        <v>1306107448.5069671</v>
      </c>
      <c r="AR251" s="601">
        <f t="shared" si="89"/>
        <v>3361497118.8791571</v>
      </c>
      <c r="AW251" s="1123">
        <v>919995589.0594542</v>
      </c>
      <c r="AX251" s="1123">
        <v>1093883086.1787627</v>
      </c>
      <c r="AY251" s="1123">
        <v>1111353170.8839118</v>
      </c>
      <c r="AZ251" s="1123">
        <v>1129407628.9094555</v>
      </c>
      <c r="BA251" s="1123">
        <v>1148634080.5599022</v>
      </c>
      <c r="BB251" s="1123">
        <v>1159281280.1583428</v>
      </c>
      <c r="BC251" s="1123">
        <v>1179504358.578979</v>
      </c>
      <c r="BD251" s="1123">
        <v>1199450595.9448581</v>
      </c>
      <c r="BE251" s="1123">
        <v>534381931.33370429</v>
      </c>
      <c r="BF251" s="1123">
        <v>534381931.33370429</v>
      </c>
      <c r="BG251" s="1123">
        <v>534381931.33370429</v>
      </c>
      <c r="BH251" s="1123">
        <v>534381931.33370429</v>
      </c>
      <c r="BI251" s="1123">
        <v>534381931.33370429</v>
      </c>
      <c r="BK251" s="1123">
        <v>134727691.36078984</v>
      </c>
      <c r="BL251" s="1123">
        <v>137297055.09433937</v>
      </c>
      <c r="BM251" s="1123">
        <v>137217180.82589504</v>
      </c>
      <c r="BN251" s="1123">
        <v>136836588.79182985</v>
      </c>
      <c r="BO251" s="1123">
        <v>136127660.89366442</v>
      </c>
      <c r="BP251" s="1123">
        <v>134883652.21301305</v>
      </c>
      <c r="BQ251" s="1123">
        <v>135661038.49978215</v>
      </c>
      <c r="BR251" s="1123">
        <v>137519885.97973412</v>
      </c>
      <c r="BS251" s="1123">
        <v>69177758.300235361</v>
      </c>
      <c r="BT251" s="1123">
        <v>624233.92930650001</v>
      </c>
      <c r="BU251" s="1123">
        <v>624233.92930650001</v>
      </c>
      <c r="BV251" s="1123">
        <v>67752119.36499995</v>
      </c>
      <c r="BW251" s="1123">
        <v>67934397.694129825</v>
      </c>
    </row>
    <row r="252" spans="1:78" ht="14.45" customHeight="1">
      <c r="B252" s="610"/>
      <c r="C252" s="610"/>
      <c r="D252" s="1124"/>
      <c r="E252" s="1125"/>
      <c r="F252" s="694"/>
      <c r="G252" s="610"/>
      <c r="H252" s="610"/>
      <c r="I252" s="1126"/>
      <c r="J252" s="1127"/>
      <c r="K252" s="1128"/>
      <c r="L252" s="1128"/>
      <c r="M252" s="1128"/>
      <c r="N252" s="1128"/>
      <c r="O252" s="1128"/>
      <c r="P252" s="1128"/>
      <c r="Q252" s="1128"/>
      <c r="R252" s="1127"/>
      <c r="S252" s="1128"/>
      <c r="T252" s="610"/>
      <c r="U252" s="610"/>
      <c r="V252" s="610"/>
      <c r="W252" s="610"/>
      <c r="X252" s="610"/>
      <c r="Y252" s="610"/>
      <c r="Z252" s="610"/>
      <c r="AA252" s="610"/>
      <c r="AB252" s="610"/>
      <c r="AC252" s="610"/>
      <c r="AD252" s="610"/>
      <c r="AF252" s="610"/>
      <c r="AG252" s="610"/>
      <c r="AH252" s="610"/>
      <c r="AW252" s="1129"/>
      <c r="AX252" s="1129"/>
      <c r="AY252" s="1128"/>
      <c r="AZ252" s="1128"/>
      <c r="BA252" s="1128"/>
      <c r="BB252" s="1127"/>
      <c r="BC252" s="1128"/>
      <c r="BD252" s="1128"/>
      <c r="BE252" s="1128"/>
      <c r="BF252" s="1128"/>
      <c r="BG252" s="1128"/>
      <c r="BH252" s="1128"/>
      <c r="BI252" s="1128"/>
      <c r="BK252" s="1129"/>
      <c r="BL252" s="1129"/>
      <c r="BM252" s="1128"/>
      <c r="BN252" s="1128"/>
      <c r="BO252" s="1128"/>
      <c r="BP252" s="1127"/>
      <c r="BQ252" s="1128"/>
      <c r="BW252" s="1128"/>
    </row>
    <row r="253" spans="1:78" ht="14.45" customHeight="1">
      <c r="B253" s="1122" t="s">
        <v>295</v>
      </c>
      <c r="C253" s="610"/>
      <c r="D253" s="1130">
        <v>19097794.150000006</v>
      </c>
      <c r="E253" s="1131"/>
      <c r="F253" s="694"/>
      <c r="G253" s="610"/>
      <c r="H253" s="610"/>
      <c r="I253" s="1126"/>
      <c r="P253" s="1122">
        <f>+P76-P52</f>
        <v>0</v>
      </c>
      <c r="Q253" s="1122">
        <f>+Q76-Q52</f>
        <v>77796195.351080671</v>
      </c>
      <c r="T253" s="610"/>
      <c r="U253" s="610"/>
      <c r="V253" s="610"/>
      <c r="W253" s="610"/>
      <c r="X253" s="610"/>
      <c r="Y253" s="610"/>
      <c r="Z253" s="610"/>
      <c r="AA253" s="610"/>
      <c r="AB253" s="610"/>
      <c r="AC253" s="610"/>
      <c r="AD253" s="610"/>
      <c r="AF253" s="610"/>
      <c r="AG253" s="610"/>
      <c r="AH253" s="610"/>
      <c r="AQ253" s="1122">
        <f>+AQ76-AQ52</f>
        <v>25132254.819214504</v>
      </c>
      <c r="AR253" s="1122">
        <f>+AR76-AR52</f>
        <v>59019337.510367021</v>
      </c>
    </row>
    <row r="254" spans="1:78" ht="14.45" customHeight="1">
      <c r="B254" s="1122" t="s">
        <v>296</v>
      </c>
      <c r="C254" s="610"/>
      <c r="D254" s="1130">
        <v>1741529.0860000029</v>
      </c>
      <c r="E254" s="1131"/>
      <c r="F254" s="694"/>
      <c r="G254" s="610"/>
      <c r="H254" s="610"/>
      <c r="I254" s="1126"/>
      <c r="J254" s="1132"/>
      <c r="K254" s="1133"/>
      <c r="L254" s="824"/>
      <c r="M254" s="824"/>
      <c r="N254" s="824"/>
      <c r="O254" s="824"/>
      <c r="P254" s="1122">
        <f>+P134-P132-P95</f>
        <v>0</v>
      </c>
      <c r="Q254" s="1122">
        <f>+Q134-Q132-Q95</f>
        <v>6251759.5374193564</v>
      </c>
      <c r="R254" s="1134"/>
      <c r="S254" s="1133"/>
      <c r="T254" s="610"/>
      <c r="U254" s="610"/>
      <c r="V254" s="610"/>
      <c r="W254" s="610"/>
      <c r="X254" s="610"/>
      <c r="Y254" s="610"/>
      <c r="Z254" s="610"/>
      <c r="AA254" s="610"/>
      <c r="AB254" s="610"/>
      <c r="AC254" s="610"/>
      <c r="AD254" s="610"/>
      <c r="AF254" s="610"/>
      <c r="AG254" s="610"/>
      <c r="AH254" s="610"/>
      <c r="AQ254" s="1122">
        <f>+AQ134-AQ132-AQ95</f>
        <v>2489200.379999999</v>
      </c>
      <c r="AR254" s="1122">
        <f>+AR134-AR132-AR95</f>
        <v>5181522.5020000003</v>
      </c>
      <c r="AW254" s="1135"/>
      <c r="AX254" s="1135"/>
      <c r="AY254" s="1135"/>
      <c r="AZ254" s="1135"/>
      <c r="BA254" s="1133"/>
      <c r="BB254" s="1132"/>
      <c r="BC254" s="1133"/>
      <c r="BD254" s="824"/>
      <c r="BE254" s="824"/>
      <c r="BF254" s="824"/>
      <c r="BG254" s="824"/>
      <c r="BH254" s="824"/>
      <c r="BI254" s="824"/>
      <c r="BK254" s="1135"/>
      <c r="BL254" s="1135"/>
      <c r="BM254" s="1135"/>
      <c r="BN254" s="1135"/>
      <c r="BO254" s="1133"/>
      <c r="BP254" s="1132"/>
      <c r="BQ254" s="1133"/>
      <c r="BW254" s="824"/>
    </row>
    <row r="255" spans="1:78" ht="14.45" customHeight="1">
      <c r="B255" s="1122" t="s">
        <v>297</v>
      </c>
      <c r="C255" s="610"/>
      <c r="D255" s="1124">
        <v>2561108.9579540002</v>
      </c>
      <c r="E255" s="1125"/>
      <c r="F255" s="694"/>
      <c r="G255" s="610"/>
      <c r="H255" s="610"/>
      <c r="I255" s="1126"/>
      <c r="J255" s="1136"/>
      <c r="K255" s="1137"/>
      <c r="L255" s="824"/>
      <c r="M255" s="824"/>
      <c r="N255" s="824"/>
      <c r="O255" s="824"/>
      <c r="P255" s="1122">
        <f>+P175</f>
        <v>0</v>
      </c>
      <c r="Q255" s="1122">
        <f>+Q175</f>
        <v>15706140.000000002</v>
      </c>
      <c r="R255" s="1134"/>
      <c r="S255" s="1137"/>
      <c r="T255" s="610"/>
      <c r="U255" s="610"/>
      <c r="V255" s="610"/>
      <c r="W255" s="610"/>
      <c r="X255" s="610"/>
      <c r="Y255" s="610"/>
      <c r="Z255" s="610"/>
      <c r="AA255" s="610"/>
      <c r="AB255" s="610"/>
      <c r="AC255" s="610"/>
      <c r="AD255" s="610"/>
      <c r="AF255" s="610"/>
      <c r="AG255" s="610"/>
      <c r="AH255" s="610"/>
      <c r="AQ255" s="1122">
        <f>+AQ175</f>
        <v>4161414.2899999996</v>
      </c>
      <c r="AR255" s="1122">
        <f>+AR175</f>
        <v>12448455.560847659</v>
      </c>
      <c r="AW255" s="1138"/>
      <c r="AX255" s="1139"/>
      <c r="AY255" s="1138"/>
      <c r="AZ255" s="1138"/>
      <c r="BA255" s="1137"/>
      <c r="BB255" s="1136"/>
      <c r="BC255" s="1137"/>
      <c r="BD255" s="824"/>
      <c r="BE255" s="824"/>
      <c r="BF255" s="824"/>
      <c r="BG255" s="824"/>
      <c r="BH255" s="824"/>
      <c r="BI255" s="824"/>
      <c r="BK255" s="1138"/>
      <c r="BL255" s="1139"/>
      <c r="BM255" s="1138"/>
      <c r="BN255" s="1138"/>
      <c r="BO255" s="1137"/>
      <c r="BP255" s="1136"/>
      <c r="BQ255" s="1137"/>
      <c r="BW255" s="824"/>
    </row>
    <row r="256" spans="1:78" ht="14.45" customHeight="1">
      <c r="B256" s="1122" t="s">
        <v>298</v>
      </c>
      <c r="C256" s="610"/>
      <c r="D256" s="636">
        <v>4302638.0439540036</v>
      </c>
      <c r="J256" s="1140"/>
      <c r="K256" s="1137"/>
      <c r="L256" s="824"/>
      <c r="M256" s="824"/>
      <c r="N256" s="824"/>
      <c r="O256" s="824"/>
      <c r="P256" s="1122">
        <f>P254+P255</f>
        <v>0</v>
      </c>
      <c r="Q256" s="1122">
        <f>Q254+Q255</f>
        <v>21957899.537419356</v>
      </c>
      <c r="R256" s="1134"/>
      <c r="S256" s="1137"/>
      <c r="T256" s="610"/>
      <c r="U256" s="610"/>
      <c r="V256" s="610"/>
      <c r="W256" s="610"/>
      <c r="X256" s="610"/>
      <c r="Y256" s="610"/>
      <c r="Z256" s="610"/>
      <c r="AA256" s="610"/>
      <c r="AB256" s="610"/>
      <c r="AC256" s="610"/>
      <c r="AD256" s="610"/>
      <c r="AF256" s="610"/>
      <c r="AG256" s="610"/>
      <c r="AH256" s="610"/>
      <c r="AQ256" s="1122">
        <f>AQ254+AQ255</f>
        <v>6650614.6699999981</v>
      </c>
      <c r="AR256" s="1122">
        <f>AR254+AR255</f>
        <v>17629978.062847659</v>
      </c>
      <c r="AW256" s="1138"/>
      <c r="AX256" s="1139"/>
      <c r="AY256" s="1138"/>
      <c r="AZ256" s="1138"/>
      <c r="BA256" s="1137"/>
      <c r="BB256" s="1140"/>
      <c r="BC256" s="1137"/>
      <c r="BD256" s="824"/>
      <c r="BE256" s="824"/>
      <c r="BF256" s="824"/>
      <c r="BG256" s="824"/>
      <c r="BH256" s="824"/>
      <c r="BI256" s="824"/>
      <c r="BK256" s="1138"/>
      <c r="BL256" s="1139"/>
      <c r="BM256" s="1138"/>
      <c r="BN256" s="1138"/>
      <c r="BO256" s="1137"/>
      <c r="BP256" s="1140"/>
      <c r="BQ256" s="1137"/>
      <c r="BW256" s="824"/>
    </row>
    <row r="257" spans="2:75" ht="14.45" customHeight="1">
      <c r="B257" s="1122" t="s">
        <v>299</v>
      </c>
      <c r="C257" s="610"/>
      <c r="D257" s="636">
        <v>0.22529502675333854</v>
      </c>
      <c r="J257" s="1140"/>
      <c r="K257" s="1137"/>
      <c r="L257" s="824"/>
      <c r="M257" s="824"/>
      <c r="N257" s="824"/>
      <c r="O257" s="824"/>
      <c r="P257" s="1141" t="e">
        <f>+P256/P253</f>
        <v>#DIV/0!</v>
      </c>
      <c r="Q257" s="1141">
        <f>+Q256/Q253</f>
        <v>0.28224901537057412</v>
      </c>
      <c r="R257" s="1134"/>
      <c r="S257" s="1137"/>
      <c r="T257" s="610"/>
      <c r="U257" s="610"/>
      <c r="V257" s="610"/>
      <c r="W257" s="610"/>
      <c r="X257" s="610"/>
      <c r="Y257" s="610"/>
      <c r="Z257" s="610"/>
      <c r="AA257" s="610"/>
      <c r="AB257" s="610"/>
      <c r="AC257" s="610"/>
      <c r="AD257" s="610"/>
      <c r="AF257" s="610"/>
      <c r="AG257" s="610"/>
      <c r="AH257" s="610"/>
      <c r="AQ257" s="1141">
        <f>+AQ256/AQ253</f>
        <v>0.26462467127761918</v>
      </c>
      <c r="AR257" s="1141">
        <f>+AR256/AR253</f>
        <v>0.29871528225390315</v>
      </c>
      <c r="AW257" s="1138"/>
      <c r="AX257" s="1139"/>
      <c r="AY257" s="1138"/>
      <c r="AZ257" s="1138"/>
      <c r="BA257" s="1137"/>
      <c r="BB257" s="1140"/>
      <c r="BC257" s="1137"/>
      <c r="BD257" s="824"/>
      <c r="BE257" s="824"/>
      <c r="BF257" s="824"/>
      <c r="BG257" s="824"/>
      <c r="BH257" s="824"/>
      <c r="BI257" s="824"/>
      <c r="BK257" s="1138"/>
      <c r="BL257" s="1139"/>
      <c r="BM257" s="1138"/>
      <c r="BN257" s="1138"/>
      <c r="BO257" s="1137"/>
      <c r="BP257" s="1140"/>
      <c r="BQ257" s="1137"/>
      <c r="BW257" s="824"/>
    </row>
    <row r="258" spans="2:75" ht="14.45" customHeight="1">
      <c r="B258" s="1122" t="s">
        <v>300</v>
      </c>
      <c r="C258" s="1122"/>
      <c r="D258" s="1142">
        <v>70164862.819999993</v>
      </c>
      <c r="E258" s="1143"/>
      <c r="F258" s="800"/>
      <c r="G258" s="1122"/>
      <c r="H258" s="1122"/>
      <c r="I258" s="1126"/>
      <c r="J258" s="1122"/>
      <c r="K258" s="1122"/>
      <c r="L258" s="1122"/>
      <c r="M258" s="1122"/>
      <c r="N258" s="1122"/>
      <c r="O258" s="1122"/>
      <c r="P258" s="1144">
        <f>+P21</f>
        <v>0</v>
      </c>
      <c r="Q258" s="1144">
        <f>+Q21</f>
        <v>246757238.53</v>
      </c>
      <c r="R258" s="1134"/>
      <c r="S258" s="824"/>
      <c r="T258" s="610"/>
      <c r="U258" s="610"/>
      <c r="V258" s="610"/>
      <c r="W258" s="610"/>
      <c r="X258" s="610"/>
      <c r="Y258" s="610"/>
      <c r="Z258" s="610"/>
      <c r="AA258" s="610"/>
      <c r="AB258" s="610"/>
      <c r="AC258" s="610"/>
      <c r="AD258" s="610"/>
      <c r="AF258" s="610"/>
      <c r="AG258" s="610"/>
      <c r="AH258" s="610"/>
      <c r="AQ258" s="1144">
        <f>+AQ21</f>
        <v>74816448.090000004</v>
      </c>
      <c r="AR258" s="1144">
        <f>+AR21</f>
        <v>212589229.38999999</v>
      </c>
      <c r="AW258" s="636"/>
      <c r="AX258" s="636"/>
      <c r="AY258" s="824"/>
      <c r="AZ258" s="824"/>
      <c r="BA258" s="824"/>
      <c r="BB258" s="1134"/>
      <c r="BC258" s="824"/>
      <c r="BD258" s="824"/>
      <c r="BE258" s="824"/>
      <c r="BF258" s="824"/>
      <c r="BG258" s="824"/>
      <c r="BH258" s="824"/>
      <c r="BI258" s="824"/>
      <c r="BK258" s="636"/>
      <c r="BL258" s="636"/>
      <c r="BM258" s="824"/>
      <c r="BN258" s="824"/>
      <c r="BO258" s="824"/>
      <c r="BP258" s="1134"/>
      <c r="BQ258" s="824"/>
      <c r="BW258" s="824"/>
    </row>
    <row r="259" spans="2:75" ht="14.45" customHeight="1">
      <c r="B259" s="610"/>
      <c r="C259" s="610"/>
      <c r="D259" s="636"/>
    </row>
    <row r="260" spans="2:75" ht="14.45" customHeight="1">
      <c r="B260" s="1145"/>
      <c r="C260" s="1145"/>
      <c r="D260" s="1135"/>
      <c r="E260" s="1135"/>
      <c r="F260" s="1135"/>
      <c r="G260" s="1135"/>
      <c r="H260" s="1135"/>
      <c r="I260" s="1133"/>
    </row>
  </sheetData>
  <mergeCells count="12">
    <mergeCell ref="V4:Y4"/>
    <mergeCell ref="A179:B180"/>
    <mergeCell ref="B209:B210"/>
    <mergeCell ref="AF1:AR1"/>
    <mergeCell ref="AW1:BI1"/>
    <mergeCell ref="BK1:BW1"/>
    <mergeCell ref="CB1:CN1"/>
    <mergeCell ref="E3:W3"/>
    <mergeCell ref="AA3:AC3"/>
    <mergeCell ref="AF3:AR3"/>
    <mergeCell ref="AW3:BI3"/>
    <mergeCell ref="BK3:BW3"/>
  </mergeCells>
  <pageMargins left="0.3" right="0.21" top="0.1" bottom="13015052.41" header="0.14000000000000001" footer="0.25"/>
  <pageSetup paperSize="8" scale="38" orientation="portrait" r:id="rId1"/>
  <rowBreaks count="1" manualBreakCount="1">
    <brk id="242" max="7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2"/>
  <sheetViews>
    <sheetView topLeftCell="A40" workbookViewId="0">
      <selection activeCell="G102" sqref="G102"/>
    </sheetView>
  </sheetViews>
  <sheetFormatPr defaultRowHeight="12.75" customHeight="1"/>
  <cols>
    <col min="1" max="1" width="7.7109375" style="1224" customWidth="1"/>
    <col min="2" max="2" width="24.7109375" style="1154" bestFit="1" customWidth="1"/>
    <col min="3" max="15" width="13.5703125" style="1154" customWidth="1"/>
    <col min="16" max="16" width="12.140625" style="1154" customWidth="1"/>
    <col min="17" max="16384" width="9.140625" style="1154"/>
  </cols>
  <sheetData>
    <row r="1" spans="1:15" ht="12.75" customHeight="1">
      <c r="A1" s="1298" t="s">
        <v>14</v>
      </c>
    </row>
    <row r="3" spans="1:15" s="1157" customFormat="1" ht="12.75" customHeight="1">
      <c r="A3" s="1224" t="s">
        <v>345</v>
      </c>
      <c r="B3" s="1155" t="s">
        <v>321</v>
      </c>
      <c r="C3" s="1156">
        <v>42856</v>
      </c>
      <c r="D3" s="1156">
        <v>42826</v>
      </c>
      <c r="E3" s="1156">
        <v>42491</v>
      </c>
      <c r="F3" s="1155" t="s">
        <v>346</v>
      </c>
      <c r="G3" s="1155" t="s">
        <v>307</v>
      </c>
      <c r="H3" s="1155" t="s">
        <v>13</v>
      </c>
    </row>
    <row r="4" spans="1:15" ht="12.75" customHeight="1">
      <c r="B4" s="1158">
        <v>97000000</v>
      </c>
      <c r="C4" s="1158">
        <f>PF.!E6</f>
        <v>81146000</v>
      </c>
      <c r="D4" s="1158">
        <f>PF.!I6</f>
        <v>73564600</v>
      </c>
      <c r="E4" s="1158">
        <f>PF.!K6</f>
        <v>70252100</v>
      </c>
      <c r="F4" s="1159">
        <f>C4/B4</f>
        <v>0.83655670103092783</v>
      </c>
      <c r="G4" s="1159">
        <f>C4/D4</f>
        <v>1.1030577206971832</v>
      </c>
      <c r="H4" s="1159">
        <f>C4/E4</f>
        <v>1.1550686741036922</v>
      </c>
    </row>
    <row r="5" spans="1:15" ht="12.75" customHeight="1">
      <c r="C5" s="1160">
        <f>C4-B4</f>
        <v>-15854000</v>
      </c>
      <c r="F5" s="1161"/>
      <c r="G5" s="1161"/>
      <c r="H5" s="1161"/>
    </row>
    <row r="7" spans="1:15" ht="12.75" customHeight="1">
      <c r="A7" s="1224" t="s">
        <v>347</v>
      </c>
      <c r="B7" s="1488" t="s">
        <v>348</v>
      </c>
      <c r="C7" s="1162" t="s">
        <v>349</v>
      </c>
      <c r="D7" s="1162" t="s">
        <v>350</v>
      </c>
    </row>
    <row r="8" spans="1:15" ht="12.75" customHeight="1">
      <c r="B8" s="1488"/>
      <c r="C8" s="1163">
        <v>4262700</v>
      </c>
      <c r="D8" s="1163">
        <f>C8/12</f>
        <v>355225</v>
      </c>
    </row>
    <row r="10" spans="1:15" ht="12.75" customHeight="1">
      <c r="A10" s="1224" t="s">
        <v>351</v>
      </c>
      <c r="B10" s="1262" t="s">
        <v>319</v>
      </c>
      <c r="C10" s="1155" t="s">
        <v>321</v>
      </c>
      <c r="D10" s="1263" t="s">
        <v>18</v>
      </c>
      <c r="E10" s="1155" t="s">
        <v>354</v>
      </c>
      <c r="F10" s="1264" t="s">
        <v>355</v>
      </c>
      <c r="H10" s="1489" t="s">
        <v>356</v>
      </c>
      <c r="I10" s="1221" t="s">
        <v>357</v>
      </c>
      <c r="J10" s="1221" t="s">
        <v>330</v>
      </c>
      <c r="K10" s="1221" t="s">
        <v>358</v>
      </c>
      <c r="L10" s="1221" t="s">
        <v>359</v>
      </c>
      <c r="M10" s="1221" t="s">
        <v>360</v>
      </c>
    </row>
    <row r="11" spans="1:15" ht="12.75" customHeight="1">
      <c r="B11" s="1262" t="s">
        <v>315</v>
      </c>
      <c r="C11" s="1164">
        <v>38086</v>
      </c>
      <c r="D11" s="1266">
        <v>34317</v>
      </c>
      <c r="E11" s="1165">
        <f>IFERROR(D11/C11,0)</f>
        <v>0.90103975213989396</v>
      </c>
      <c r="F11" s="1267">
        <f>IFERROR(D11-C11,0)</f>
        <v>-3769</v>
      </c>
      <c r="H11" s="1490"/>
      <c r="I11" s="1166">
        <v>0.25</v>
      </c>
      <c r="J11" s="1162">
        <v>10707</v>
      </c>
      <c r="K11" s="1167">
        <f>SUM(3769*I11)*J11</f>
        <v>10088670.75</v>
      </c>
      <c r="L11" s="1166">
        <v>0.95</v>
      </c>
      <c r="M11" s="1168">
        <f>K11*L11</f>
        <v>9584237.2125000004</v>
      </c>
    </row>
    <row r="12" spans="1:15" ht="12.75" customHeight="1">
      <c r="B12" s="1268" t="s">
        <v>322</v>
      </c>
      <c r="C12" s="1190">
        <v>5712</v>
      </c>
      <c r="D12" s="1227">
        <v>6022</v>
      </c>
      <c r="E12" s="1237">
        <f t="shared" ref="E12:E21" si="0">IFERROR(D12/C12,0)</f>
        <v>1.0542717086834734</v>
      </c>
      <c r="F12" s="1257">
        <f t="shared" ref="F12:F21" si="1">IFERROR(D12-C12,0)</f>
        <v>310</v>
      </c>
    </row>
    <row r="13" spans="1:15" ht="12.75" customHeight="1">
      <c r="B13" s="1268" t="s">
        <v>323</v>
      </c>
      <c r="C13" s="1190">
        <v>17139</v>
      </c>
      <c r="D13" s="1227">
        <v>12688</v>
      </c>
      <c r="E13" s="1237">
        <f t="shared" si="0"/>
        <v>0.74029990081101582</v>
      </c>
      <c r="F13" s="1257">
        <f t="shared" si="1"/>
        <v>-4451</v>
      </c>
      <c r="H13" s="1495" t="s">
        <v>362</v>
      </c>
      <c r="I13" s="1493" t="s">
        <v>319</v>
      </c>
      <c r="J13" s="1169">
        <v>42856</v>
      </c>
      <c r="K13" s="1170" t="s">
        <v>321</v>
      </c>
      <c r="L13" s="1171" t="s">
        <v>363</v>
      </c>
      <c r="M13" s="1170" t="s">
        <v>349</v>
      </c>
      <c r="N13" s="1172" t="s">
        <v>350</v>
      </c>
      <c r="O13" s="1491" t="s">
        <v>364</v>
      </c>
    </row>
    <row r="14" spans="1:15" ht="12.75" customHeight="1">
      <c r="B14" s="1268" t="s">
        <v>324</v>
      </c>
      <c r="C14" s="1190">
        <v>5136</v>
      </c>
      <c r="D14" s="1227">
        <v>4637</v>
      </c>
      <c r="E14" s="1237">
        <f t="shared" si="0"/>
        <v>0.90284267912772587</v>
      </c>
      <c r="F14" s="1257">
        <f t="shared" si="1"/>
        <v>-499</v>
      </c>
      <c r="H14" s="1496"/>
      <c r="I14" s="1494"/>
      <c r="J14" s="1173" t="s">
        <v>158</v>
      </c>
      <c r="K14" s="1174" t="s">
        <v>158</v>
      </c>
      <c r="L14" s="1173" t="s">
        <v>159</v>
      </c>
      <c r="M14" s="1174" t="s">
        <v>158</v>
      </c>
      <c r="N14" s="1174" t="s">
        <v>158</v>
      </c>
      <c r="O14" s="1492"/>
    </row>
    <row r="15" spans="1:15" ht="12.75" customHeight="1">
      <c r="B15" s="1268" t="s">
        <v>325</v>
      </c>
      <c r="C15" s="1190">
        <v>3477</v>
      </c>
      <c r="D15" s="1227">
        <v>3016</v>
      </c>
      <c r="E15" s="1237">
        <f t="shared" si="0"/>
        <v>0.86741443773367843</v>
      </c>
      <c r="F15" s="1257">
        <f t="shared" si="1"/>
        <v>-461</v>
      </c>
      <c r="H15" s="1496"/>
      <c r="I15" s="1175" t="s">
        <v>315</v>
      </c>
      <c r="J15" s="1176">
        <v>81174100</v>
      </c>
      <c r="K15" s="1177">
        <v>97000000</v>
      </c>
      <c r="L15" s="1178">
        <f>J15/K15</f>
        <v>0.83684639175257736</v>
      </c>
      <c r="M15" s="1177">
        <v>887079000</v>
      </c>
      <c r="N15" s="1177">
        <f>M15/12</f>
        <v>73923250</v>
      </c>
      <c r="O15" s="1179">
        <f>J15-N15</f>
        <v>7250850</v>
      </c>
    </row>
    <row r="16" spans="1:15" ht="12.75" customHeight="1">
      <c r="B16" s="1268" t="s">
        <v>326</v>
      </c>
      <c r="C16" s="1190">
        <v>1623</v>
      </c>
      <c r="D16" s="1227">
        <v>1696</v>
      </c>
      <c r="E16" s="1237">
        <f t="shared" si="0"/>
        <v>1.0449784349969193</v>
      </c>
      <c r="F16" s="1257">
        <f t="shared" si="1"/>
        <v>73</v>
      </c>
      <c r="H16" s="1496"/>
      <c r="I16" s="1180" t="s">
        <v>322</v>
      </c>
      <c r="J16" s="1181">
        <v>16968800</v>
      </c>
      <c r="K16" s="1182">
        <v>16516000</v>
      </c>
      <c r="L16" s="1183">
        <f t="shared" ref="L16:L17" si="2">J16/K16</f>
        <v>1.0274158391862436</v>
      </c>
      <c r="M16" s="1182">
        <v>180182700</v>
      </c>
      <c r="N16" s="1182">
        <f>M16/12</f>
        <v>15015225</v>
      </c>
      <c r="O16" s="1184">
        <f t="shared" ref="O16:O17" si="3">J16-N16</f>
        <v>1953575</v>
      </c>
    </row>
    <row r="17" spans="1:15" ht="12.75" customHeight="1">
      <c r="B17" s="1268" t="s">
        <v>327</v>
      </c>
      <c r="C17" s="1190">
        <v>1172</v>
      </c>
      <c r="D17" s="1227">
        <v>1134</v>
      </c>
      <c r="E17" s="1237">
        <f t="shared" si="0"/>
        <v>0.96757679180887368</v>
      </c>
      <c r="F17" s="1257">
        <f t="shared" si="1"/>
        <v>-38</v>
      </c>
      <c r="H17" s="1496"/>
      <c r="I17" s="1185" t="s">
        <v>323</v>
      </c>
      <c r="J17" s="1186">
        <v>26586000</v>
      </c>
      <c r="K17" s="1187">
        <v>38279000</v>
      </c>
      <c r="L17" s="1188">
        <f t="shared" si="2"/>
        <v>0.69453225005877894</v>
      </c>
      <c r="M17" s="1187">
        <v>324827900</v>
      </c>
      <c r="N17" s="1187">
        <f>M17/12</f>
        <v>27068991.666666668</v>
      </c>
      <c r="O17" s="1189">
        <f t="shared" si="3"/>
        <v>-482991.66666666791</v>
      </c>
    </row>
    <row r="18" spans="1:15" ht="12.75" customHeight="1">
      <c r="B18" s="1268" t="s">
        <v>328</v>
      </c>
      <c r="C18" s="1190">
        <v>2051</v>
      </c>
      <c r="D18" s="1227">
        <v>1089</v>
      </c>
      <c r="E18" s="1237">
        <f t="shared" si="0"/>
        <v>0.53096050706972209</v>
      </c>
      <c r="F18" s="1257">
        <f t="shared" si="1"/>
        <v>-962</v>
      </c>
      <c r="H18" s="1496"/>
      <c r="I18" s="1180" t="s">
        <v>324</v>
      </c>
      <c r="J18" s="1181">
        <v>11737000</v>
      </c>
      <c r="K18" s="1182">
        <v>14021000</v>
      </c>
      <c r="L18" s="1183">
        <f t="shared" ref="L18:L23" si="4">J18/K18</f>
        <v>0.83710149062121109</v>
      </c>
      <c r="M18" s="1182">
        <v>131943200</v>
      </c>
      <c r="N18" s="1182">
        <f t="shared" ref="N18:N23" si="5">M18/12</f>
        <v>10995266.666666666</v>
      </c>
      <c r="O18" s="1184">
        <f t="shared" ref="O18:O23" si="6">J18-N18</f>
        <v>741733.33333333395</v>
      </c>
    </row>
    <row r="19" spans="1:15" ht="12.75" customHeight="1">
      <c r="B19" s="1268" t="s">
        <v>329</v>
      </c>
      <c r="C19" s="1190">
        <v>1776</v>
      </c>
      <c r="D19" s="1227">
        <v>3837</v>
      </c>
      <c r="E19" s="1237">
        <f t="shared" si="0"/>
        <v>2.1604729729729728</v>
      </c>
      <c r="F19" s="1257">
        <f t="shared" si="1"/>
        <v>2061</v>
      </c>
      <c r="H19" s="1496"/>
      <c r="I19" s="1190" t="s">
        <v>325</v>
      </c>
      <c r="J19" s="1191">
        <v>9405500</v>
      </c>
      <c r="K19" s="1192">
        <v>10322000</v>
      </c>
      <c r="L19" s="1183">
        <f t="shared" si="4"/>
        <v>0.91120906801007562</v>
      </c>
      <c r="M19" s="1182">
        <v>102003500</v>
      </c>
      <c r="N19" s="1182">
        <f t="shared" si="5"/>
        <v>8500291.666666666</v>
      </c>
      <c r="O19" s="1184">
        <f t="shared" si="6"/>
        <v>905208.33333333395</v>
      </c>
    </row>
    <row r="20" spans="1:15" ht="12.75" customHeight="1">
      <c r="B20" s="1268" t="s">
        <v>352</v>
      </c>
      <c r="C20" s="1190">
        <v>0</v>
      </c>
      <c r="D20" s="1227">
        <v>2</v>
      </c>
      <c r="E20" s="1237">
        <f t="shared" si="0"/>
        <v>0</v>
      </c>
      <c r="F20" s="1257">
        <f t="shared" si="1"/>
        <v>2</v>
      </c>
      <c r="H20" s="1496"/>
      <c r="I20" s="1190" t="s">
        <v>326</v>
      </c>
      <c r="J20" s="1191">
        <v>7030900</v>
      </c>
      <c r="K20" s="1192">
        <v>5652000</v>
      </c>
      <c r="L20" s="1183">
        <f t="shared" si="4"/>
        <v>1.243966737438075</v>
      </c>
      <c r="M20" s="1182">
        <v>56945000</v>
      </c>
      <c r="N20" s="1182">
        <f t="shared" si="5"/>
        <v>4745416.666666667</v>
      </c>
      <c r="O20" s="1184">
        <f t="shared" si="6"/>
        <v>2285483.333333333</v>
      </c>
    </row>
    <row r="21" spans="1:15" ht="12.75" customHeight="1">
      <c r="B21" s="1269" t="s">
        <v>353</v>
      </c>
      <c r="C21" s="1196">
        <v>0</v>
      </c>
      <c r="D21" s="1259">
        <v>16</v>
      </c>
      <c r="E21" s="1238">
        <f t="shared" si="0"/>
        <v>0</v>
      </c>
      <c r="F21" s="1261">
        <f t="shared" si="1"/>
        <v>16</v>
      </c>
      <c r="H21" s="1496"/>
      <c r="I21" s="1190" t="s">
        <v>327</v>
      </c>
      <c r="J21" s="1191">
        <v>3083100</v>
      </c>
      <c r="K21" s="1192">
        <v>3441000</v>
      </c>
      <c r="L21" s="1183">
        <f t="shared" si="4"/>
        <v>0.89598953792502178</v>
      </c>
      <c r="M21" s="1182">
        <v>34793800</v>
      </c>
      <c r="N21" s="1182">
        <f t="shared" si="5"/>
        <v>2899483.3333333335</v>
      </c>
      <c r="O21" s="1184">
        <f t="shared" si="6"/>
        <v>183616.66666666651</v>
      </c>
    </row>
    <row r="22" spans="1:15" ht="12.75" customHeight="1">
      <c r="H22" s="1496"/>
      <c r="I22" s="1193" t="s">
        <v>328</v>
      </c>
      <c r="J22" s="1194">
        <v>2520400</v>
      </c>
      <c r="K22" s="1195">
        <v>6093000</v>
      </c>
      <c r="L22" s="1188">
        <f t="shared" si="4"/>
        <v>0.41365501395043491</v>
      </c>
      <c r="M22" s="1187">
        <v>32183200</v>
      </c>
      <c r="N22" s="1187">
        <f t="shared" si="5"/>
        <v>2681933.3333333335</v>
      </c>
      <c r="O22" s="1189">
        <f t="shared" si="6"/>
        <v>-161533.33333333349</v>
      </c>
    </row>
    <row r="23" spans="1:15" ht="12.75" customHeight="1">
      <c r="H23" s="1497"/>
      <c r="I23" s="1196" t="s">
        <v>314</v>
      </c>
      <c r="J23" s="1197">
        <v>3842400</v>
      </c>
      <c r="K23" s="1198">
        <v>2676000</v>
      </c>
      <c r="L23" s="1199">
        <f t="shared" si="4"/>
        <v>1.4358744394618834</v>
      </c>
      <c r="M23" s="1200">
        <v>24199700</v>
      </c>
      <c r="N23" s="1200">
        <f t="shared" si="5"/>
        <v>2016641.6666666667</v>
      </c>
      <c r="O23" s="1201">
        <f t="shared" si="6"/>
        <v>1825758.3333333333</v>
      </c>
    </row>
    <row r="25" spans="1:15" s="1208" customFormat="1" ht="12.75" customHeight="1">
      <c r="A25" s="1224" t="s">
        <v>369</v>
      </c>
      <c r="B25" s="1202" t="s">
        <v>331</v>
      </c>
      <c r="C25" s="1203">
        <v>42826</v>
      </c>
      <c r="D25" s="1204">
        <v>42856</v>
      </c>
      <c r="E25" s="1205" t="s">
        <v>332</v>
      </c>
      <c r="F25" s="1206" t="s">
        <v>342</v>
      </c>
      <c r="G25" s="1205" t="s">
        <v>343</v>
      </c>
      <c r="H25" s="1207"/>
    </row>
    <row r="26" spans="1:15" ht="12.75" customHeight="1">
      <c r="B26" s="1209" t="s">
        <v>333</v>
      </c>
      <c r="C26" s="1210">
        <v>61953400</v>
      </c>
      <c r="D26" s="1211">
        <v>67743700</v>
      </c>
      <c r="E26" s="1210">
        <v>51137866.666666664</v>
      </c>
      <c r="F26" s="1212">
        <f>D26-C26</f>
        <v>5790300</v>
      </c>
      <c r="G26" s="1213">
        <f>D26-E26</f>
        <v>16605833.333333336</v>
      </c>
      <c r="H26" s="1214"/>
    </row>
    <row r="27" spans="1:15" ht="12.75" customHeight="1">
      <c r="B27" s="1215" t="s">
        <v>334</v>
      </c>
      <c r="C27" s="1216">
        <v>11616700</v>
      </c>
      <c r="D27" s="1217">
        <v>13430400</v>
      </c>
      <c r="E27" s="1216">
        <v>24578791.666666668</v>
      </c>
      <c r="F27" s="1218">
        <f>D27-C27</f>
        <v>1813700</v>
      </c>
      <c r="G27" s="1219">
        <f>D27-E27</f>
        <v>-11148391.666666668</v>
      </c>
      <c r="H27" s="1214"/>
    </row>
    <row r="29" spans="1:15" ht="12.75" customHeight="1">
      <c r="G29" s="1160"/>
      <c r="H29" s="1214"/>
    </row>
    <row r="30" spans="1:15" ht="12.75" customHeight="1">
      <c r="A30" s="1224" t="s">
        <v>370</v>
      </c>
      <c r="B30" s="1489" t="s">
        <v>371</v>
      </c>
      <c r="C30" s="1220">
        <v>42856</v>
      </c>
      <c r="D30" s="1220">
        <v>42826</v>
      </c>
      <c r="E30" s="1221" t="s">
        <v>372</v>
      </c>
      <c r="F30" s="1221" t="s">
        <v>374</v>
      </c>
      <c r="G30" s="1488" t="s">
        <v>373</v>
      </c>
      <c r="H30" s="1221" t="s">
        <v>375</v>
      </c>
      <c r="I30" s="1221" t="s">
        <v>330</v>
      </c>
      <c r="J30" s="1221" t="s">
        <v>358</v>
      </c>
      <c r="K30" s="1221" t="s">
        <v>359</v>
      </c>
      <c r="L30" s="1221" t="s">
        <v>360</v>
      </c>
    </row>
    <row r="31" spans="1:15" ht="12.75" customHeight="1">
      <c r="B31" s="1490"/>
      <c r="C31" s="1222">
        <f>PF.!E103</f>
        <v>3405</v>
      </c>
      <c r="D31" s="1222">
        <f>PF.!I103</f>
        <v>1679</v>
      </c>
      <c r="E31" s="1223">
        <f>C31/D31</f>
        <v>2.027992852888624</v>
      </c>
      <c r="F31" s="1222">
        <f>C31-D31</f>
        <v>1726</v>
      </c>
      <c r="G31" s="1488"/>
      <c r="H31" s="1166">
        <v>0.25</v>
      </c>
      <c r="I31" s="1162">
        <v>10707</v>
      </c>
      <c r="J31" s="1167">
        <f>SUM(F31*H31)*I31</f>
        <v>4620070.5</v>
      </c>
      <c r="K31" s="1166">
        <v>0.95</v>
      </c>
      <c r="L31" s="1168">
        <f>J31*K31</f>
        <v>4389066.9749999996</v>
      </c>
    </row>
    <row r="34" spans="1:8" ht="12.75" customHeight="1">
      <c r="A34" s="1299" t="s">
        <v>36</v>
      </c>
    </row>
    <row r="36" spans="1:8" ht="12.75" customHeight="1">
      <c r="A36" s="1224" t="s">
        <v>376</v>
      </c>
      <c r="B36" s="1155" t="s">
        <v>321</v>
      </c>
      <c r="C36" s="1156">
        <v>42856</v>
      </c>
      <c r="D36" s="1156">
        <v>42826</v>
      </c>
      <c r="E36" s="1156">
        <v>42491</v>
      </c>
      <c r="F36" s="1155" t="s">
        <v>346</v>
      </c>
      <c r="G36" s="1155" t="s">
        <v>307</v>
      </c>
      <c r="H36" s="1155" t="s">
        <v>13</v>
      </c>
    </row>
    <row r="37" spans="1:8" ht="12.75" customHeight="1">
      <c r="B37" s="1158">
        <f>PF.!G23</f>
        <v>29450278.099851582</v>
      </c>
      <c r="C37" s="1158">
        <f>PF.!E23</f>
        <v>27505915.798631739</v>
      </c>
      <c r="D37" s="1158">
        <f>PF.!I23</f>
        <v>26259833.65203638</v>
      </c>
      <c r="E37" s="1158">
        <f>PF.!K23</f>
        <v>20908362.049117781</v>
      </c>
      <c r="F37" s="1159">
        <f>C37/B37</f>
        <v>0.93397813444655919</v>
      </c>
      <c r="G37" s="1159">
        <f>C37/D37</f>
        <v>1.0474520198073962</v>
      </c>
      <c r="H37" s="1159">
        <f>C37/E37</f>
        <v>1.3155461787975085</v>
      </c>
    </row>
    <row r="38" spans="1:8" ht="12.75" customHeight="1">
      <c r="C38" s="1160">
        <f>C37-B37</f>
        <v>-1944362.3012198433</v>
      </c>
      <c r="F38" s="1161">
        <f>100%-F37</f>
        <v>6.6021865553440806E-2</v>
      </c>
      <c r="G38" s="1161">
        <f>G37-100%</f>
        <v>4.7452019807396217E-2</v>
      </c>
      <c r="H38" s="1161">
        <f>H37-100%</f>
        <v>0.31554617879750846</v>
      </c>
    </row>
    <row r="40" spans="1:8" s="1157" customFormat="1" ht="12.75" customHeight="1">
      <c r="A40" s="1224" t="s">
        <v>347</v>
      </c>
      <c r="B40" s="1229" t="s">
        <v>335</v>
      </c>
      <c r="C40" s="1220">
        <v>42826</v>
      </c>
      <c r="D40" s="1230">
        <v>42856</v>
      </c>
      <c r="E40" s="1221" t="s">
        <v>332</v>
      </c>
      <c r="F40" s="1231" t="str">
        <f>F25</f>
        <v>May vs. Apr</v>
      </c>
      <c r="G40" s="1221" t="str">
        <f>G25</f>
        <v>May vs. Average</v>
      </c>
      <c r="H40" s="1221" t="s">
        <v>344</v>
      </c>
    </row>
    <row r="41" spans="1:8" ht="12.75" customHeight="1">
      <c r="B41" s="1232" t="s">
        <v>336</v>
      </c>
      <c r="C41" s="1234">
        <v>1828800</v>
      </c>
      <c r="D41" s="1233">
        <v>1982000</v>
      </c>
      <c r="E41" s="1234">
        <v>1015582.5</v>
      </c>
      <c r="F41" s="1235">
        <f t="shared" ref="F41:F42" si="7">D41-C41</f>
        <v>153200</v>
      </c>
      <c r="G41" s="1236">
        <f t="shared" ref="G41" si="8">D41-E41</f>
        <v>966417.5</v>
      </c>
      <c r="H41" s="1237">
        <f>D41/C41</f>
        <v>1.0837707786526685</v>
      </c>
    </row>
    <row r="42" spans="1:8" ht="12.75" customHeight="1">
      <c r="B42" s="1215" t="s">
        <v>337</v>
      </c>
      <c r="C42" s="1216">
        <v>464668</v>
      </c>
      <c r="D42" s="1217">
        <v>537216</v>
      </c>
      <c r="E42" s="1216">
        <v>983151.66666666663</v>
      </c>
      <c r="F42" s="1218">
        <f t="shared" si="7"/>
        <v>72548</v>
      </c>
      <c r="G42" s="1271">
        <f>D42-E42</f>
        <v>-445935.66666666663</v>
      </c>
      <c r="H42" s="1238">
        <f>D42/C42</f>
        <v>1.1561286768187178</v>
      </c>
    </row>
    <row r="43" spans="1:8" ht="12.75" customHeight="1">
      <c r="G43" s="1270"/>
    </row>
    <row r="44" spans="1:8" s="1240" customFormat="1" ht="12.75" customHeight="1">
      <c r="A44" s="1224" t="s">
        <v>351</v>
      </c>
      <c r="B44" s="1498" t="s">
        <v>143</v>
      </c>
      <c r="C44" s="1499"/>
      <c r="D44" s="1220">
        <v>42826</v>
      </c>
      <c r="E44" s="1230">
        <v>42856</v>
      </c>
      <c r="F44" s="1221" t="s">
        <v>332</v>
      </c>
      <c r="G44" s="1231" t="s">
        <v>342</v>
      </c>
      <c r="H44" s="1221" t="s">
        <v>343</v>
      </c>
    </row>
    <row r="45" spans="1:8" s="1244" customFormat="1" ht="12.75" customHeight="1">
      <c r="A45" s="1239"/>
      <c r="B45" s="1500" t="s">
        <v>338</v>
      </c>
      <c r="C45" s="1241" t="s">
        <v>320</v>
      </c>
      <c r="D45" s="1234">
        <v>4463600</v>
      </c>
      <c r="E45" s="1233">
        <v>5339300</v>
      </c>
      <c r="F45" s="1234">
        <v>5732725</v>
      </c>
      <c r="G45" s="1242">
        <f>E45/D45</f>
        <v>1.1961869343131104</v>
      </c>
      <c r="H45" s="1243">
        <f>E45/F45</f>
        <v>0.93137207872346917</v>
      </c>
    </row>
    <row r="46" spans="1:8" s="1244" customFormat="1" ht="12.75" customHeight="1">
      <c r="A46" s="1239"/>
      <c r="B46" s="1487"/>
      <c r="C46" s="1245" t="s">
        <v>339</v>
      </c>
      <c r="D46" s="1246">
        <f>D45*0.8%</f>
        <v>35708.800000000003</v>
      </c>
      <c r="E46" s="1247">
        <f>E45*0.8%</f>
        <v>42714.400000000001</v>
      </c>
      <c r="F46" s="1246">
        <v>45861.799999999996</v>
      </c>
      <c r="G46" s="1248">
        <f>E46-D46</f>
        <v>7005.5999999999985</v>
      </c>
      <c r="H46" s="1274">
        <f>E46-F46</f>
        <v>-3147.3999999999942</v>
      </c>
    </row>
    <row r="47" spans="1:8" s="1244" customFormat="1" ht="12.75" customHeight="1">
      <c r="A47" s="1239"/>
      <c r="B47" s="1486" t="s">
        <v>340</v>
      </c>
      <c r="C47" s="1209" t="s">
        <v>320</v>
      </c>
      <c r="D47" s="1210">
        <v>57489800</v>
      </c>
      <c r="E47" s="1211">
        <v>62404400</v>
      </c>
      <c r="F47" s="1210">
        <v>65260000</v>
      </c>
      <c r="G47" s="1250">
        <f>E47/D47</f>
        <v>1.0854864689040491</v>
      </c>
      <c r="H47" s="1251">
        <f>E47/F47</f>
        <v>0.95624272142200428</v>
      </c>
    </row>
    <row r="48" spans="1:8" s="1244" customFormat="1" ht="12.75" customHeight="1">
      <c r="A48" s="1239"/>
      <c r="B48" s="1486"/>
      <c r="C48" s="1209" t="s">
        <v>339</v>
      </c>
      <c r="D48" s="1252">
        <f>D47*0.84%</f>
        <v>482914.31999999995</v>
      </c>
      <c r="E48" s="1253">
        <f>E47*0.84%</f>
        <v>524196.95999999996</v>
      </c>
      <c r="F48" s="1252">
        <v>548184</v>
      </c>
      <c r="G48" s="1254">
        <f>E48-D48</f>
        <v>41282.640000000014</v>
      </c>
      <c r="H48" s="1275">
        <f>E48-F48</f>
        <v>-23987.040000000037</v>
      </c>
    </row>
    <row r="49" spans="1:10" s="1244" customFormat="1" ht="12.75" customHeight="1">
      <c r="A49" s="1239"/>
      <c r="B49" s="1500" t="s">
        <v>316</v>
      </c>
      <c r="C49" s="1241" t="s">
        <v>320</v>
      </c>
      <c r="D49" s="1234">
        <v>6872900</v>
      </c>
      <c r="E49" s="1233">
        <v>5494200</v>
      </c>
      <c r="F49" s="1234">
        <v>2850116.6666666665</v>
      </c>
      <c r="G49" s="1255">
        <f>E49/D49</f>
        <v>0.79940054416621809</v>
      </c>
      <c r="H49" s="1243">
        <f>E49/F49</f>
        <v>1.9277105615559598</v>
      </c>
    </row>
    <row r="50" spans="1:10" s="1244" customFormat="1" ht="12.75" customHeight="1">
      <c r="A50" s="1239"/>
      <c r="B50" s="1487"/>
      <c r="C50" s="1245" t="s">
        <v>339</v>
      </c>
      <c r="D50" s="1246">
        <f>D49*1.2%</f>
        <v>82474.8</v>
      </c>
      <c r="E50" s="1247">
        <f>E49*1.2%</f>
        <v>65930.399999999994</v>
      </c>
      <c r="F50" s="1216">
        <v>34201.4</v>
      </c>
      <c r="G50" s="1273">
        <f>E50-D50</f>
        <v>-16544.400000000009</v>
      </c>
      <c r="H50" s="1249">
        <f>E50-F50</f>
        <v>31728.999999999993</v>
      </c>
    </row>
    <row r="51" spans="1:10" s="1244" customFormat="1" ht="12.75" customHeight="1">
      <c r="A51" s="1239"/>
      <c r="B51" s="1486" t="s">
        <v>341</v>
      </c>
      <c r="C51" s="1209" t="s">
        <v>320</v>
      </c>
      <c r="D51" s="1210">
        <v>4743800</v>
      </c>
      <c r="E51" s="1211">
        <v>7936200</v>
      </c>
      <c r="F51" s="1210">
        <v>1873816.6666666667</v>
      </c>
      <c r="G51" s="1250">
        <f>E51/D51</f>
        <v>1.6729626038197225</v>
      </c>
      <c r="H51" s="1251">
        <f>E51/F51</f>
        <v>4.235312953063711</v>
      </c>
    </row>
    <row r="52" spans="1:10" s="1244" customFormat="1" ht="12.75" customHeight="1">
      <c r="A52" s="1239"/>
      <c r="B52" s="1487"/>
      <c r="C52" s="1245" t="s">
        <v>339</v>
      </c>
      <c r="D52" s="1246">
        <f>D51*1.5%</f>
        <v>71157</v>
      </c>
      <c r="E52" s="1247">
        <f>E51*1.5%</f>
        <v>119043</v>
      </c>
      <c r="F52" s="1216">
        <v>28107.25</v>
      </c>
      <c r="G52" s="1248">
        <f>E52-D52</f>
        <v>47886</v>
      </c>
      <c r="H52" s="1249">
        <f>E52-F52</f>
        <v>90935.75</v>
      </c>
    </row>
    <row r="53" spans="1:10" s="1244" customFormat="1" ht="12.75" customHeight="1">
      <c r="A53" s="1239"/>
      <c r="D53" s="1272">
        <f>D51+D49+D47+D45</f>
        <v>73570100</v>
      </c>
      <c r="E53" s="1272">
        <f>E51+E49+E47+E45</f>
        <v>81174100</v>
      </c>
    </row>
    <row r="56" spans="1:10" ht="12.75" customHeight="1">
      <c r="A56" s="1224" t="s">
        <v>369</v>
      </c>
      <c r="B56" s="1265" t="s">
        <v>317</v>
      </c>
      <c r="C56" s="1164" t="s">
        <v>392</v>
      </c>
      <c r="D56" s="1266" t="s">
        <v>395</v>
      </c>
      <c r="E56" s="1164" t="s">
        <v>396</v>
      </c>
      <c r="F56" s="1266" t="s">
        <v>393</v>
      </c>
      <c r="G56" s="1164" t="s">
        <v>335</v>
      </c>
      <c r="H56" s="1164" t="s">
        <v>394</v>
      </c>
      <c r="I56" s="1266" t="s">
        <v>179</v>
      </c>
      <c r="J56" s="1164" t="s">
        <v>315</v>
      </c>
    </row>
    <row r="57" spans="1:10" ht="12.75" customHeight="1">
      <c r="B57" s="1262" t="s">
        <v>318</v>
      </c>
      <c r="C57" s="1155"/>
      <c r="D57" s="1289">
        <v>15854000</v>
      </c>
      <c r="E57" s="1225">
        <f>SUM(E58:E65)</f>
        <v>1786.0852166666666</v>
      </c>
      <c r="F57" s="1263"/>
      <c r="G57" s="1155"/>
      <c r="H57" s="1290">
        <f>SUM(H58:H65)</f>
        <v>166378.37613999995</v>
      </c>
      <c r="I57" s="1291">
        <f>SUM(I58:I65)</f>
        <v>530126.05200000003</v>
      </c>
      <c r="J57" s="1292">
        <f>I57+H57</f>
        <v>696504.42813999997</v>
      </c>
    </row>
    <row r="58" spans="1:10" ht="12.75" customHeight="1">
      <c r="B58" s="1256" t="s">
        <v>384</v>
      </c>
      <c r="C58" s="1281">
        <v>0.18074999999999999</v>
      </c>
      <c r="D58" s="1191">
        <f>$C58*D$57</f>
        <v>2865610.5</v>
      </c>
      <c r="E58" s="1283">
        <f>D58/6000</f>
        <v>477.60174999999998</v>
      </c>
      <c r="F58" s="1226">
        <v>1.4999999999999999E-2</v>
      </c>
      <c r="G58" s="1285">
        <v>0.04</v>
      </c>
      <c r="H58" s="1287">
        <f t="shared" ref="H58:H65" si="9">D58*F58</f>
        <v>42984.157500000001</v>
      </c>
      <c r="I58" s="1278">
        <f>D58*G58</f>
        <v>114624.42</v>
      </c>
      <c r="J58" s="1287">
        <f t="shared" ref="J58:J65" si="10">I58+H58</f>
        <v>157608.57750000001</v>
      </c>
    </row>
    <row r="59" spans="1:10" ht="12.75" customHeight="1">
      <c r="B59" s="1256" t="s">
        <v>385</v>
      </c>
      <c r="C59" s="1281">
        <v>0.18240000000000001</v>
      </c>
      <c r="D59" s="1191">
        <f t="shared" ref="D59:D64" si="11">$C59*D$57</f>
        <v>2891769.6</v>
      </c>
      <c r="E59" s="1283">
        <f t="shared" ref="E59:E61" si="12">D59/6000</f>
        <v>481.96160000000003</v>
      </c>
      <c r="F59" s="1226">
        <v>1.2E-2</v>
      </c>
      <c r="G59" s="1285">
        <v>0.04</v>
      </c>
      <c r="H59" s="1287">
        <f t="shared" si="9"/>
        <v>34701.235200000003</v>
      </c>
      <c r="I59" s="1278">
        <f t="shared" ref="I59:I61" si="13">D59*G59</f>
        <v>115670.784</v>
      </c>
      <c r="J59" s="1287">
        <f t="shared" si="10"/>
        <v>150372.01920000001</v>
      </c>
    </row>
    <row r="60" spans="1:10" ht="12.75" customHeight="1">
      <c r="B60" s="1256" t="s">
        <v>386</v>
      </c>
      <c r="C60" s="1281">
        <v>2.1700000000000001E-2</v>
      </c>
      <c r="D60" s="1191">
        <f t="shared" si="11"/>
        <v>344031.8</v>
      </c>
      <c r="E60" s="1283">
        <f t="shared" si="12"/>
        <v>57.338633333333334</v>
      </c>
      <c r="F60" s="1226">
        <v>1.2E-2</v>
      </c>
      <c r="G60" s="1285">
        <v>0.04</v>
      </c>
      <c r="H60" s="1287">
        <f t="shared" si="9"/>
        <v>4128.3815999999997</v>
      </c>
      <c r="I60" s="1278">
        <f t="shared" si="13"/>
        <v>13761.271999999999</v>
      </c>
      <c r="J60" s="1287">
        <f t="shared" si="10"/>
        <v>17889.653599999998</v>
      </c>
    </row>
    <row r="61" spans="1:10" ht="12.75" customHeight="1">
      <c r="B61" s="1256" t="s">
        <v>387</v>
      </c>
      <c r="C61" s="1281">
        <v>5.11E-2</v>
      </c>
      <c r="D61" s="1191">
        <f t="shared" si="11"/>
        <v>810139.4</v>
      </c>
      <c r="E61" s="1283">
        <f t="shared" si="12"/>
        <v>135.02323333333334</v>
      </c>
      <c r="F61" s="1226">
        <v>1.2E-2</v>
      </c>
      <c r="G61" s="1285">
        <v>0.04</v>
      </c>
      <c r="H61" s="1287">
        <f t="shared" si="9"/>
        <v>9721.6728000000003</v>
      </c>
      <c r="I61" s="1278">
        <f t="shared" si="13"/>
        <v>32405.576000000001</v>
      </c>
      <c r="J61" s="1287">
        <f t="shared" si="10"/>
        <v>42127.248800000001</v>
      </c>
    </row>
    <row r="62" spans="1:10" ht="12.75" customHeight="1">
      <c r="B62" s="1256" t="s">
        <v>388</v>
      </c>
      <c r="C62" s="1281">
        <v>0.22850000000000001</v>
      </c>
      <c r="D62" s="1191">
        <f t="shared" si="11"/>
        <v>3622639</v>
      </c>
      <c r="E62" s="1283">
        <f>D62/14100</f>
        <v>256.92475177304965</v>
      </c>
      <c r="F62" s="1226">
        <v>8.3999999999999995E-3</v>
      </c>
      <c r="G62" s="1285">
        <v>0.02</v>
      </c>
      <c r="H62" s="1287">
        <f t="shared" si="9"/>
        <v>30430.167599999997</v>
      </c>
      <c r="I62" s="1278">
        <f>E62*400</f>
        <v>102769.90070921986</v>
      </c>
      <c r="J62" s="1287">
        <f t="shared" si="10"/>
        <v>133200.06830921985</v>
      </c>
    </row>
    <row r="63" spans="1:10" ht="12.75" customHeight="1">
      <c r="B63" s="1256" t="s">
        <v>389</v>
      </c>
      <c r="C63" s="1281">
        <v>0.2079</v>
      </c>
      <c r="D63" s="1191">
        <f t="shared" si="11"/>
        <v>3296046.6</v>
      </c>
      <c r="E63" s="1283">
        <f t="shared" ref="E63:E65" si="14">D63/14100</f>
        <v>233.76217021276597</v>
      </c>
      <c r="F63" s="1226">
        <v>8.3999999999999995E-3</v>
      </c>
      <c r="G63" s="1285">
        <v>0.02</v>
      </c>
      <c r="H63" s="1287">
        <f t="shared" si="9"/>
        <v>27686.791440000001</v>
      </c>
      <c r="I63" s="1278">
        <f t="shared" ref="I63:I65" si="15">E63*400</f>
        <v>93504.868085106384</v>
      </c>
      <c r="J63" s="1287">
        <f t="shared" si="10"/>
        <v>121191.65952510638</v>
      </c>
    </row>
    <row r="64" spans="1:10" ht="12.75" customHeight="1">
      <c r="B64" s="1256" t="s">
        <v>390</v>
      </c>
      <c r="C64" s="1281">
        <v>4.2099999999999999E-2</v>
      </c>
      <c r="D64" s="1191">
        <f t="shared" si="11"/>
        <v>667453.4</v>
      </c>
      <c r="E64" s="1283">
        <f t="shared" si="14"/>
        <v>47.337120567375891</v>
      </c>
      <c r="F64" s="1226">
        <v>8.0000000000000002E-3</v>
      </c>
      <c r="G64" s="1285">
        <v>0.02</v>
      </c>
      <c r="H64" s="1287">
        <f t="shared" si="9"/>
        <v>5339.6271999999999</v>
      </c>
      <c r="I64" s="1278">
        <f t="shared" si="15"/>
        <v>18934.848226950355</v>
      </c>
      <c r="J64" s="1287">
        <f t="shared" si="10"/>
        <v>24274.475426950354</v>
      </c>
    </row>
    <row r="65" spans="1:13" ht="12.75" customHeight="1">
      <c r="B65" s="1258" t="s">
        <v>391</v>
      </c>
      <c r="C65" s="1282">
        <v>8.5500000000000007E-2</v>
      </c>
      <c r="D65" s="1197">
        <f>$C65*D$57</f>
        <v>1355517</v>
      </c>
      <c r="E65" s="1284">
        <f t="shared" si="14"/>
        <v>96.135957446808504</v>
      </c>
      <c r="F65" s="1260">
        <v>8.3999999999999995E-3</v>
      </c>
      <c r="G65" s="1286">
        <v>0.02</v>
      </c>
      <c r="H65" s="1288">
        <f t="shared" si="9"/>
        <v>11386.342799999999</v>
      </c>
      <c r="I65" s="1280">
        <f t="shared" si="15"/>
        <v>38454.382978723399</v>
      </c>
      <c r="J65" s="1288">
        <f t="shared" si="10"/>
        <v>49840.725778723398</v>
      </c>
    </row>
    <row r="69" spans="1:13" ht="12.75" customHeight="1">
      <c r="A69" s="1300" t="s">
        <v>100</v>
      </c>
    </row>
    <row r="70" spans="1:13" ht="12.75" customHeight="1">
      <c r="A70" s="1300"/>
    </row>
    <row r="71" spans="1:13" ht="12.75" customHeight="1">
      <c r="A71" s="1300" t="s">
        <v>434</v>
      </c>
      <c r="B71" s="1262" t="s">
        <v>319</v>
      </c>
      <c r="C71" s="1155" t="s">
        <v>321</v>
      </c>
      <c r="D71" s="1263" t="s">
        <v>18</v>
      </c>
      <c r="E71" s="1155" t="s">
        <v>354</v>
      </c>
      <c r="F71" s="1264" t="s">
        <v>355</v>
      </c>
      <c r="H71" s="1489" t="s">
        <v>356</v>
      </c>
      <c r="I71" s="1221" t="s">
        <v>357</v>
      </c>
      <c r="J71" s="1221" t="s">
        <v>330</v>
      </c>
      <c r="K71" s="1221" t="s">
        <v>358</v>
      </c>
      <c r="L71" s="1221" t="s">
        <v>359</v>
      </c>
      <c r="M71" s="1221" t="s">
        <v>360</v>
      </c>
    </row>
    <row r="72" spans="1:13" ht="12.75" customHeight="1">
      <c r="A72" s="1300"/>
      <c r="B72" s="1262" t="s">
        <v>315</v>
      </c>
      <c r="C72" s="1164">
        <v>38086</v>
      </c>
      <c r="D72" s="1266">
        <v>34317</v>
      </c>
      <c r="E72" s="1165">
        <f>IFERROR(D72/C72,0)</f>
        <v>0.90103975213989396</v>
      </c>
      <c r="F72" s="1267">
        <f>IFERROR(D72-C72,0)</f>
        <v>-3769</v>
      </c>
      <c r="H72" s="1490"/>
      <c r="I72" s="1166">
        <v>0.25</v>
      </c>
      <c r="J72" s="1162">
        <v>10707</v>
      </c>
      <c r="K72" s="1167">
        <f>SUM(3769*I72)*J72</f>
        <v>10088670.75</v>
      </c>
      <c r="L72" s="1166">
        <v>0.95</v>
      </c>
      <c r="M72" s="1168">
        <f>K72*L72</f>
        <v>9584237.2125000004</v>
      </c>
    </row>
    <row r="73" spans="1:13" ht="12.75" customHeight="1">
      <c r="A73" s="1300"/>
      <c r="B73" s="1268" t="s">
        <v>322</v>
      </c>
      <c r="C73" s="1190">
        <v>5712</v>
      </c>
      <c r="D73" s="1227">
        <v>6022</v>
      </c>
      <c r="E73" s="1237">
        <f t="shared" ref="E73:E82" si="16">IFERROR(D73/C73,0)</f>
        <v>1.0542717086834734</v>
      </c>
      <c r="F73" s="1257">
        <f t="shared" ref="F73:F82" si="17">IFERROR(D73-C73,0)</f>
        <v>310</v>
      </c>
    </row>
    <row r="74" spans="1:13" ht="12.75" customHeight="1">
      <c r="A74" s="1300"/>
      <c r="B74" s="1268" t="s">
        <v>323</v>
      </c>
      <c r="C74" s="1190">
        <v>17139</v>
      </c>
      <c r="D74" s="1227">
        <v>12688</v>
      </c>
      <c r="E74" s="1237">
        <f t="shared" si="16"/>
        <v>0.74029990081101582</v>
      </c>
      <c r="F74" s="1257">
        <f t="shared" si="17"/>
        <v>-4451</v>
      </c>
    </row>
    <row r="75" spans="1:13" ht="12.75" customHeight="1">
      <c r="A75" s="1300"/>
      <c r="B75" s="1268" t="s">
        <v>324</v>
      </c>
      <c r="C75" s="1190">
        <v>5136</v>
      </c>
      <c r="D75" s="1227">
        <v>4637</v>
      </c>
      <c r="E75" s="1237">
        <f t="shared" si="16"/>
        <v>0.90284267912772587</v>
      </c>
      <c r="F75" s="1257">
        <f t="shared" si="17"/>
        <v>-499</v>
      </c>
    </row>
    <row r="76" spans="1:13" ht="12.75" customHeight="1">
      <c r="A76" s="1300"/>
      <c r="B76" s="1268" t="s">
        <v>325</v>
      </c>
      <c r="C76" s="1190">
        <v>3477</v>
      </c>
      <c r="D76" s="1227">
        <v>3016</v>
      </c>
      <c r="E76" s="1237">
        <f t="shared" si="16"/>
        <v>0.86741443773367843</v>
      </c>
      <c r="F76" s="1257">
        <f t="shared" si="17"/>
        <v>-461</v>
      </c>
    </row>
    <row r="77" spans="1:13" ht="12.75" customHeight="1">
      <c r="A77" s="1300"/>
      <c r="B77" s="1268" t="s">
        <v>326</v>
      </c>
      <c r="C77" s="1190">
        <v>1623</v>
      </c>
      <c r="D77" s="1227">
        <v>1696</v>
      </c>
      <c r="E77" s="1237">
        <f t="shared" si="16"/>
        <v>1.0449784349969193</v>
      </c>
      <c r="F77" s="1257">
        <f t="shared" si="17"/>
        <v>73</v>
      </c>
    </row>
    <row r="78" spans="1:13" ht="12.75" customHeight="1">
      <c r="A78" s="1300"/>
      <c r="B78" s="1268" t="s">
        <v>327</v>
      </c>
      <c r="C78" s="1190">
        <v>1172</v>
      </c>
      <c r="D78" s="1227">
        <v>1134</v>
      </c>
      <c r="E78" s="1237">
        <f t="shared" si="16"/>
        <v>0.96757679180887368</v>
      </c>
      <c r="F78" s="1257">
        <f t="shared" si="17"/>
        <v>-38</v>
      </c>
    </row>
    <row r="79" spans="1:13" ht="12.75" customHeight="1">
      <c r="A79" s="1300"/>
      <c r="B79" s="1268" t="s">
        <v>328</v>
      </c>
      <c r="C79" s="1190">
        <v>2051</v>
      </c>
      <c r="D79" s="1227">
        <v>1089</v>
      </c>
      <c r="E79" s="1237">
        <f t="shared" si="16"/>
        <v>0.53096050706972209</v>
      </c>
      <c r="F79" s="1257">
        <f t="shared" si="17"/>
        <v>-962</v>
      </c>
    </row>
    <row r="80" spans="1:13" ht="12.75" customHeight="1">
      <c r="A80" s="1300"/>
      <c r="B80" s="1268" t="s">
        <v>329</v>
      </c>
      <c r="C80" s="1190">
        <v>1776</v>
      </c>
      <c r="D80" s="1227">
        <v>3837</v>
      </c>
      <c r="E80" s="1237">
        <f t="shared" si="16"/>
        <v>2.1604729729729728</v>
      </c>
      <c r="F80" s="1257">
        <f t="shared" si="17"/>
        <v>2061</v>
      </c>
    </row>
    <row r="81" spans="1:6" ht="12.75" customHeight="1">
      <c r="A81" s="1300"/>
      <c r="B81" s="1268" t="s">
        <v>352</v>
      </c>
      <c r="C81" s="1190">
        <v>0</v>
      </c>
      <c r="D81" s="1227">
        <v>2</v>
      </c>
      <c r="E81" s="1237">
        <f t="shared" si="16"/>
        <v>0</v>
      </c>
      <c r="F81" s="1257">
        <f t="shared" si="17"/>
        <v>2</v>
      </c>
    </row>
    <row r="82" spans="1:6" ht="12.75" customHeight="1">
      <c r="A82" s="1300"/>
      <c r="B82" s="1269" t="s">
        <v>353</v>
      </c>
      <c r="C82" s="1196">
        <v>0</v>
      </c>
      <c r="D82" s="1259">
        <v>16</v>
      </c>
      <c r="E82" s="1238">
        <f t="shared" si="16"/>
        <v>0</v>
      </c>
      <c r="F82" s="1261">
        <f t="shared" si="17"/>
        <v>16</v>
      </c>
    </row>
    <row r="84" spans="1:6" ht="12.75" customHeight="1">
      <c r="A84" s="1300" t="s">
        <v>435</v>
      </c>
      <c r="B84" s="1262" t="s">
        <v>319</v>
      </c>
      <c r="C84" s="1155" t="s">
        <v>321</v>
      </c>
      <c r="D84" s="1263" t="s">
        <v>18</v>
      </c>
      <c r="E84" s="1155" t="s">
        <v>354</v>
      </c>
      <c r="F84" s="1264" t="s">
        <v>355</v>
      </c>
    </row>
    <row r="85" spans="1:6" ht="12.75" customHeight="1">
      <c r="A85" s="1300"/>
      <c r="B85" s="1262" t="s">
        <v>315</v>
      </c>
      <c r="C85" s="1158">
        <v>97000000</v>
      </c>
      <c r="D85" s="1301">
        <v>81174100</v>
      </c>
      <c r="E85" s="1165">
        <f>IFERROR(D85/C85,0)</f>
        <v>0.83684639175257736</v>
      </c>
      <c r="F85" s="1267">
        <f>IFERROR(D85-C85,0)</f>
        <v>-15825900</v>
      </c>
    </row>
    <row r="86" spans="1:6" ht="12.75" customHeight="1">
      <c r="A86" s="1300"/>
      <c r="B86" s="1268" t="s">
        <v>322</v>
      </c>
      <c r="C86" s="1283">
        <v>16516000</v>
      </c>
      <c r="D86" s="1228">
        <v>16968800</v>
      </c>
      <c r="E86" s="1237">
        <f t="shared" ref="E86:E93" si="18">IFERROR(D86/C86,0)</f>
        <v>1.0274158391862436</v>
      </c>
      <c r="F86" s="1257">
        <f t="shared" ref="F86:F93" si="19">IFERROR(D86-C86,0)</f>
        <v>452800</v>
      </c>
    </row>
    <row r="87" spans="1:6" ht="12.75" customHeight="1">
      <c r="A87" s="1300"/>
      <c r="B87" s="1268" t="s">
        <v>323</v>
      </c>
      <c r="C87" s="1283">
        <v>38279000</v>
      </c>
      <c r="D87" s="1228">
        <v>26586000</v>
      </c>
      <c r="E87" s="1237">
        <f t="shared" si="18"/>
        <v>0.69453225005877894</v>
      </c>
      <c r="F87" s="1257">
        <f t="shared" si="19"/>
        <v>-11693000</v>
      </c>
    </row>
    <row r="88" spans="1:6" ht="12.75" customHeight="1">
      <c r="A88" s="1300"/>
      <c r="B88" s="1268" t="s">
        <v>324</v>
      </c>
      <c r="C88" s="1283">
        <v>14021000</v>
      </c>
      <c r="D88" s="1228">
        <v>11737000</v>
      </c>
      <c r="E88" s="1237">
        <f t="shared" si="18"/>
        <v>0.83710149062121109</v>
      </c>
      <c r="F88" s="1257">
        <f t="shared" si="19"/>
        <v>-2284000</v>
      </c>
    </row>
    <row r="89" spans="1:6" ht="12.75" customHeight="1">
      <c r="A89" s="1300"/>
      <c r="B89" s="1268" t="s">
        <v>325</v>
      </c>
      <c r="C89" s="1283">
        <v>10322000</v>
      </c>
      <c r="D89" s="1228">
        <v>9405500</v>
      </c>
      <c r="E89" s="1237">
        <f t="shared" si="18"/>
        <v>0.91120906801007562</v>
      </c>
      <c r="F89" s="1257">
        <f t="shared" si="19"/>
        <v>-916500</v>
      </c>
    </row>
    <row r="90" spans="1:6" ht="12.75" customHeight="1">
      <c r="A90" s="1300"/>
      <c r="B90" s="1268" t="s">
        <v>326</v>
      </c>
      <c r="C90" s="1283">
        <v>5652000</v>
      </c>
      <c r="D90" s="1228">
        <v>7030900</v>
      </c>
      <c r="E90" s="1237">
        <f t="shared" si="18"/>
        <v>1.243966737438075</v>
      </c>
      <c r="F90" s="1257">
        <f t="shared" si="19"/>
        <v>1378900</v>
      </c>
    </row>
    <row r="91" spans="1:6" ht="12.75" customHeight="1">
      <c r="A91" s="1300"/>
      <c r="B91" s="1268" t="s">
        <v>327</v>
      </c>
      <c r="C91" s="1283">
        <v>3441000</v>
      </c>
      <c r="D91" s="1228">
        <v>3083100</v>
      </c>
      <c r="E91" s="1237">
        <f t="shared" si="18"/>
        <v>0.89598953792502178</v>
      </c>
      <c r="F91" s="1257">
        <f t="shared" si="19"/>
        <v>-357900</v>
      </c>
    </row>
    <row r="92" spans="1:6" ht="12.75" customHeight="1">
      <c r="A92" s="1300"/>
      <c r="B92" s="1268" t="s">
        <v>328</v>
      </c>
      <c r="C92" s="1283">
        <v>6093000</v>
      </c>
      <c r="D92" s="1228">
        <v>2520400</v>
      </c>
      <c r="E92" s="1237">
        <f t="shared" si="18"/>
        <v>0.41365501395043491</v>
      </c>
      <c r="F92" s="1257">
        <f t="shared" si="19"/>
        <v>-3572600</v>
      </c>
    </row>
    <row r="93" spans="1:6" ht="12.75" customHeight="1">
      <c r="A93" s="1300"/>
      <c r="B93" s="1269" t="s">
        <v>329</v>
      </c>
      <c r="C93" s="1284">
        <v>2676000</v>
      </c>
      <c r="D93" s="1279">
        <v>3842400</v>
      </c>
      <c r="E93" s="1238">
        <f t="shared" si="18"/>
        <v>1.4358744394618834</v>
      </c>
      <c r="F93" s="1261">
        <f t="shared" si="19"/>
        <v>1166400</v>
      </c>
    </row>
    <row r="96" spans="1:6" ht="12.75" customHeight="1">
      <c r="A96" s="1300" t="s">
        <v>115</v>
      </c>
    </row>
    <row r="98" spans="1:8" ht="12.75" customHeight="1">
      <c r="A98" s="1300" t="s">
        <v>440</v>
      </c>
      <c r="C98" s="1302">
        <v>42856</v>
      </c>
      <c r="D98" s="1302">
        <v>42826</v>
      </c>
      <c r="E98" s="1154" t="s">
        <v>321</v>
      </c>
      <c r="F98" s="1154" t="s">
        <v>443</v>
      </c>
      <c r="G98" s="1154" t="s">
        <v>444</v>
      </c>
    </row>
    <row r="99" spans="1:8" ht="12.75" customHeight="1">
      <c r="B99" s="1154" t="s">
        <v>442</v>
      </c>
      <c r="C99" s="1276">
        <f>C4</f>
        <v>81146000</v>
      </c>
      <c r="D99" s="1276">
        <f>D4</f>
        <v>73564600</v>
      </c>
      <c r="E99" s="1276">
        <f>K15</f>
        <v>97000000</v>
      </c>
      <c r="F99" s="1161">
        <f>C99/E99</f>
        <v>0.83655670103092783</v>
      </c>
      <c r="G99" s="1161">
        <f>D99/C99</f>
        <v>0.90657087225494792</v>
      </c>
    </row>
    <row r="100" spans="1:8" ht="12.75" customHeight="1">
      <c r="B100" s="1227" t="s">
        <v>358</v>
      </c>
      <c r="C100" s="1191">
        <v>86296900</v>
      </c>
      <c r="D100" s="1191">
        <v>74121600</v>
      </c>
      <c r="E100" s="1191">
        <v>98903000</v>
      </c>
      <c r="F100" s="1161">
        <f t="shared" ref="F100" si="20">C100/E100</f>
        <v>0.87254077227182192</v>
      </c>
      <c r="G100" s="1161">
        <f t="shared" ref="G100:G102" si="21">D100/C100</f>
        <v>0.8589138196157684</v>
      </c>
      <c r="H100" s="1226"/>
    </row>
    <row r="101" spans="1:8" ht="12.75" customHeight="1">
      <c r="B101" s="1154" t="s">
        <v>357</v>
      </c>
      <c r="C101" s="1270">
        <v>0.2477</v>
      </c>
      <c r="D101" s="1270">
        <v>0.2432</v>
      </c>
      <c r="E101" s="1277">
        <v>0.25</v>
      </c>
      <c r="F101" s="1161">
        <f>C101-E101</f>
        <v>-2.2999999999999965E-3</v>
      </c>
      <c r="G101" s="1161">
        <f>C101-D101</f>
        <v>4.500000000000004E-3</v>
      </c>
    </row>
    <row r="102" spans="1:8" ht="12.75" customHeight="1">
      <c r="B102" s="1154" t="s">
        <v>330</v>
      </c>
      <c r="C102" s="1154">
        <v>10707</v>
      </c>
      <c r="D102" s="1154">
        <v>10619</v>
      </c>
      <c r="E102" s="1303" t="s">
        <v>441</v>
      </c>
      <c r="F102" s="1161" t="s">
        <v>441</v>
      </c>
      <c r="G102" s="1161">
        <f t="shared" si="21"/>
        <v>0.99178107779957037</v>
      </c>
    </row>
  </sheetData>
  <mergeCells count="13">
    <mergeCell ref="B7:B8"/>
    <mergeCell ref="B44:C44"/>
    <mergeCell ref="B45:B46"/>
    <mergeCell ref="B47:B48"/>
    <mergeCell ref="B49:B50"/>
    <mergeCell ref="B30:B31"/>
    <mergeCell ref="B51:B52"/>
    <mergeCell ref="G30:G31"/>
    <mergeCell ref="H71:H72"/>
    <mergeCell ref="H10:H11"/>
    <mergeCell ref="O13:O14"/>
    <mergeCell ref="I13:I14"/>
    <mergeCell ref="H13:H2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4" sqref="C14"/>
    </sheetView>
  </sheetViews>
  <sheetFormatPr defaultRowHeight="15"/>
  <cols>
    <col min="1" max="1" width="6.140625" style="1305" customWidth="1"/>
    <col min="2" max="2" width="15" style="1305" bestFit="1" customWidth="1"/>
    <col min="3" max="3" width="34.140625" style="1305" bestFit="1" customWidth="1"/>
    <col min="4" max="4" width="51.28515625" customWidth="1"/>
    <col min="5" max="5" width="23.85546875" style="1305" bestFit="1" customWidth="1"/>
  </cols>
  <sheetData>
    <row r="1" spans="1:5" ht="18" thickBot="1">
      <c r="A1" s="1501" t="s">
        <v>451</v>
      </c>
      <c r="B1" s="1501"/>
      <c r="C1" s="1501"/>
    </row>
    <row r="2" spans="1:5">
      <c r="A2" s="1306" t="s">
        <v>452</v>
      </c>
      <c r="B2" s="1306" t="s">
        <v>321</v>
      </c>
      <c r="C2" s="1306" t="s">
        <v>453</v>
      </c>
      <c r="D2" s="1306" t="s">
        <v>454</v>
      </c>
      <c r="E2" s="1306" t="s">
        <v>455</v>
      </c>
    </row>
    <row r="3" spans="1:5" ht="75">
      <c r="A3" s="1307">
        <v>1</v>
      </c>
      <c r="B3" s="1307" t="s">
        <v>458</v>
      </c>
      <c r="C3" s="1307" t="s">
        <v>456</v>
      </c>
      <c r="D3" s="1309" t="s">
        <v>457</v>
      </c>
      <c r="E3" s="1307" t="s">
        <v>461</v>
      </c>
    </row>
    <row r="4" spans="1:5" ht="30">
      <c r="A4" s="1307">
        <v>2</v>
      </c>
      <c r="B4" s="1307" t="s">
        <v>463</v>
      </c>
      <c r="C4" s="1307" t="s">
        <v>459</v>
      </c>
      <c r="D4" s="1309" t="s">
        <v>460</v>
      </c>
      <c r="E4" s="1307" t="s">
        <v>462</v>
      </c>
    </row>
    <row r="5" spans="1:5" ht="105">
      <c r="A5" s="1307">
        <v>3</v>
      </c>
      <c r="B5" s="1307" t="s">
        <v>466</v>
      </c>
      <c r="C5" s="1307" t="s">
        <v>465</v>
      </c>
      <c r="D5" s="1310" t="s">
        <v>467</v>
      </c>
      <c r="E5" s="1307" t="s">
        <v>464</v>
      </c>
    </row>
    <row r="6" spans="1:5">
      <c r="A6" s="1307">
        <v>4</v>
      </c>
      <c r="B6" s="1307" t="s">
        <v>463</v>
      </c>
      <c r="C6" s="1307" t="s">
        <v>468</v>
      </c>
      <c r="D6" s="1310" t="s">
        <v>470</v>
      </c>
      <c r="E6" s="1307" t="s">
        <v>469</v>
      </c>
    </row>
    <row r="7" spans="1:5" ht="45">
      <c r="A7" s="1307">
        <v>5</v>
      </c>
      <c r="B7" s="1307" t="s">
        <v>463</v>
      </c>
      <c r="C7" s="1307" t="s">
        <v>471</v>
      </c>
      <c r="D7" s="1310" t="s">
        <v>479</v>
      </c>
      <c r="E7" s="1307" t="s">
        <v>480</v>
      </c>
    </row>
    <row r="8" spans="1:5" ht="45">
      <c r="A8" s="1307">
        <v>6</v>
      </c>
      <c r="B8" s="1307" t="s">
        <v>473</v>
      </c>
      <c r="C8" s="1307" t="s">
        <v>472</v>
      </c>
      <c r="D8" s="1309" t="s">
        <v>475</v>
      </c>
      <c r="E8" s="1307" t="s">
        <v>474</v>
      </c>
    </row>
    <row r="9" spans="1:5" ht="45">
      <c r="A9" s="1307">
        <v>7</v>
      </c>
      <c r="B9" s="1307" t="s">
        <v>463</v>
      </c>
      <c r="C9" s="1307" t="s">
        <v>481</v>
      </c>
      <c r="D9" s="1309" t="s">
        <v>482</v>
      </c>
      <c r="E9" s="1307" t="s">
        <v>483</v>
      </c>
    </row>
    <row r="10" spans="1:5" ht="45.75" thickBot="1">
      <c r="A10" s="1308">
        <v>8</v>
      </c>
      <c r="B10" s="1308" t="s">
        <v>463</v>
      </c>
      <c r="C10" s="1308" t="s">
        <v>476</v>
      </c>
      <c r="D10" s="1311" t="s">
        <v>477</v>
      </c>
      <c r="E10" s="1308" t="s">
        <v>478</v>
      </c>
    </row>
    <row r="11" spans="1:5" ht="30.75" thickBot="1">
      <c r="A11" s="1502">
        <v>9</v>
      </c>
      <c r="B11" s="1503"/>
      <c r="C11" s="1503" t="s">
        <v>484</v>
      </c>
      <c r="D11" s="1504" t="s">
        <v>485</v>
      </c>
      <c r="E11" s="1505"/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PF.</vt:lpstr>
      <vt:lpstr>PF PL</vt:lpstr>
      <vt:lpstr>References</vt:lpstr>
      <vt:lpstr>Counter Measure</vt:lpstr>
      <vt:lpstr>'PF PL'!Print_Area</vt:lpstr>
      <vt:lpstr>PF.!Print_Area</vt:lpstr>
      <vt:lpstr>'PF PL'!Print_Titles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A13212</dc:creator>
  <cp:lastModifiedBy>Sarvindran Nair A/L Krishnan Kutty (HQ-CCG-MPD)</cp:lastModifiedBy>
  <cp:lastPrinted>2017-06-14T09:25:13Z</cp:lastPrinted>
  <dcterms:created xsi:type="dcterms:W3CDTF">2017-06-09T10:18:15Z</dcterms:created>
  <dcterms:modified xsi:type="dcterms:W3CDTF">2017-06-14T11:42:46Z</dcterms:modified>
</cp:coreProperties>
</file>