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  <sheet state="visible" name="Literature Review" sheetId="2" r:id="rId4"/>
  </sheets>
  <definedNames/>
  <calcPr/>
</workbook>
</file>

<file path=xl/sharedStrings.xml><?xml version="1.0" encoding="utf-8"?>
<sst xmlns="http://schemas.openxmlformats.org/spreadsheetml/2006/main" count="106" uniqueCount="57">
  <si>
    <t>Project Title</t>
  </si>
  <si>
    <t>Predicting the Popularity of 
Rental Listings in San Francisco</t>
  </si>
  <si>
    <t>Class</t>
  </si>
  <si>
    <t>CIS 5570 Big Data</t>
  </si>
  <si>
    <t>Student Names</t>
  </si>
  <si>
    <t>Salem Sharak</t>
  </si>
  <si>
    <t>Ilyas Ahmed</t>
  </si>
  <si>
    <t>Omar ElHaik</t>
  </si>
  <si>
    <t>Task Number</t>
  </si>
  <si>
    <t>Task Title</t>
  </si>
  <si>
    <t>Start Date</t>
  </si>
  <si>
    <t>Due Date</t>
  </si>
  <si>
    <t>Completion Date</t>
  </si>
  <si>
    <t>Duration</t>
  </si>
  <si>
    <t>% Complete</t>
  </si>
  <si>
    <t>March</t>
  </si>
  <si>
    <t>April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</si>
  <si>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</si>
  <si>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</si>
  <si>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</si>
  <si>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</si>
  <si>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</si>
  <si>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</si>
  <si>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</si>
  <si>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</si>
  <si>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M</t>
  </si>
  <si>
    <t>T</t>
  </si>
  <si>
    <t>W</t>
  </si>
  <si>
    <t>Th</t>
  </si>
  <si>
    <t>F</t>
  </si>
  <si>
    <t>S</t>
  </si>
  <si>
    <t>Su</t>
  </si>
  <si>
    <t>Project Initiation and Data Collection</t>
  </si>
  <si>
    <t>Selection of Data Set and Checkpoint 1</t>
  </si>
  <si>
    <t>Choose relevant attributes and prepare cleaned sample copy of data</t>
  </si>
  <si>
    <t>Determine attribute (mix) used to predict the popularity of a listing</t>
  </si>
  <si>
    <t>(opt.) Look into solved examples online</t>
  </si>
  <si>
    <t>Prepare the complete cleaned dataset</t>
  </si>
  <si>
    <t>Algorithm Selection</t>
  </si>
  <si>
    <t>Look into relevant algorithms online/literature</t>
  </si>
  <si>
    <t>Come up with idea of how to implement in code (locality sensitive hashing?)</t>
  </si>
  <si>
    <t>Write document comparing algorithms and select best ones</t>
  </si>
  <si>
    <t>Application of Algorithm(s) (Evaluation)</t>
  </si>
  <si>
    <t>Set up Spark environment</t>
  </si>
  <si>
    <t>Write programs to apply the selected algorithms</t>
  </si>
  <si>
    <t>Compare results of different algorithms - Accuracy, Prec., Recall, F1</t>
  </si>
  <si>
    <t>Results and Report Writing</t>
  </si>
  <si>
    <t>Write draft outline of report</t>
  </si>
  <si>
    <t>Select key datapoints to visualize</t>
  </si>
  <si>
    <t>Generate graphs</t>
  </si>
  <si>
    <t>Break down sections and fill in with results</t>
  </si>
  <si>
    <t>Additional Tasks With No Set Date</t>
  </si>
  <si>
    <t>One Cool Thing</t>
  </si>
  <si>
    <t>Exam 2</t>
  </si>
  <si>
    <t>Literature Review Articles</t>
  </si>
  <si>
    <t>Tier 1</t>
  </si>
  <si>
    <t>Tier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</si>
</sst>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 &quot;d"/>
    <numFmt numFmtId="165" formatCode="&quot;$&quot;#,##0.00"/>
    <numFmt numFmtId="166" formatCode="mmm d"/>
    <numFmt numFmtId="167" formatCode="m/d/yy"/>
  </numFmts>
  <fonts count="25">
    <font>
      <sz val="10.0"/>
      <color rgb="FF000000"/>
      <name val="Arial"/>
    </font>
    <font>
      <sz val="11.0"/>
      <name val="Poppins"/>
    </font>
    <font>
      <b/>
      <sz val="14.0"/>
      <color rgb="FF666666"/>
      <name val="Roboto"/>
    </font>
    <font/>
    <font>
      <sz val="12.0"/>
      <color rgb="FF999999"/>
      <name val="Roboto"/>
    </font>
    <font>
      <sz val="14.0"/>
      <color rgb="FF999999"/>
      <name val="Roboto"/>
    </font>
    <font>
      <sz val="18.0"/>
      <color rgb="FFFF0000"/>
    </font>
    <font>
      <name val="Poppins"/>
    </font>
    <font>
      <sz val="11.0"/>
      <color rgb="FFFFFFFF"/>
      <name val="Poppins"/>
    </font>
    <font>
      <sz val="11.0"/>
      <name val="Roboto"/>
    </font>
    <font>
      <sz val="11.0"/>
      <color rgb="FF000000"/>
      <name val="Roboto"/>
    </font>
    <font>
      <b/>
      <sz val="9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sz val="10.0"/>
      <color rgb="FFFFFFFF"/>
      <name val="Roboto"/>
    </font>
    <font>
      <b/>
      <u/>
      <name val="Arial"/>
    </font>
    <font>
      <name val="Arial"/>
    </font>
    <font>
      <u/>
      <color rgb="FF0000FF"/>
      <name val="Arial"/>
    </font>
    <font>
      <u/>
      <color rgb="FF1155CC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  <fill>
      <patternFill patternType="solid">
        <fgColor rgb="FFA61C00"/>
        <bgColor rgb="FFA61C00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7">
    <border/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3" numFmtId="0" xfId="0" applyBorder="1" applyFont="1"/>
    <xf borderId="1" fillId="2" fontId="4" numFmtId="0" xfId="0" applyAlignment="1" applyBorder="1" applyFill="1" applyFont="1">
      <alignment readingOrder="0" shrinkToFit="0" vertical="center" wrapText="0"/>
    </xf>
    <xf borderId="1" fillId="2" fontId="4" numFmtId="0" xfId="0" applyAlignment="1" applyBorder="1" applyFont="1">
      <alignment readingOrder="0" shrinkToFit="0" vertical="center" wrapText="1"/>
    </xf>
    <xf borderId="0" fillId="2" fontId="5" numFmtId="0" xfId="0" applyAlignment="1" applyFont="1">
      <alignment readingOrder="0" shrinkToFit="0" vertical="center" wrapText="0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0"/>
    </xf>
    <xf borderId="1" fillId="0" fontId="4" numFmtId="0" xfId="0" applyAlignment="1" applyBorder="1" applyFont="1">
      <alignment readingOrder="0" shrinkToFit="0" vertical="center" wrapText="0"/>
    </xf>
    <xf borderId="0" fillId="0" fontId="5" numFmtId="0" xfId="0" applyAlignment="1" applyFont="1">
      <alignment readingOrder="0" shrinkToFit="0" vertical="center" wrapText="0"/>
    </xf>
    <xf borderId="0" fillId="0" fontId="1" numFmtId="0" xfId="0" applyFont="1"/>
    <xf borderId="0" fillId="0" fontId="1" numFmtId="14" xfId="0" applyAlignment="1" applyFont="1" applyNumberFormat="1">
      <alignment vertical="center"/>
    </xf>
    <xf borderId="0" fillId="0" fontId="9" numFmtId="0" xfId="0" applyAlignment="1" applyFont="1">
      <alignment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vertical="center"/>
    </xf>
    <xf borderId="0" fillId="2" fontId="10" numFmtId="0" xfId="0" applyAlignment="1" applyFont="1">
      <alignment shrinkToFit="0" vertical="center" wrapText="0"/>
    </xf>
    <xf borderId="0" fillId="3" fontId="10" numFmtId="0" xfId="0" applyAlignment="1" applyFill="1" applyFont="1">
      <alignment shrinkToFit="0" vertical="center" wrapText="0"/>
    </xf>
    <xf borderId="0" fillId="4" fontId="10" numFmtId="0" xfId="0" applyAlignment="1" applyFill="1" applyFont="1">
      <alignment shrinkToFit="0" vertical="center" wrapText="0"/>
    </xf>
    <xf borderId="0" fillId="5" fontId="10" numFmtId="0" xfId="0" applyAlignment="1" applyFill="1" applyFont="1">
      <alignment shrinkToFit="0" vertical="center" wrapText="0"/>
    </xf>
    <xf borderId="0" fillId="2" fontId="10" numFmtId="0" xfId="0" applyAlignment="1" applyFont="1">
      <alignment horizontal="center" shrinkToFit="0" vertical="center" wrapText="0"/>
    </xf>
    <xf borderId="0" fillId="0" fontId="10" numFmtId="0" xfId="0" applyAlignment="1" applyFont="1">
      <alignment shrinkToFit="0" vertical="center" wrapText="0"/>
    </xf>
    <xf borderId="0" fillId="6" fontId="11" numFmtId="0" xfId="0" applyAlignment="1" applyFill="1" applyFont="1">
      <alignment horizontal="center" readingOrder="0" shrinkToFit="0" vertical="center" wrapText="1"/>
    </xf>
    <xf borderId="2" fillId="7" fontId="12" numFmtId="0" xfId="0" applyAlignment="1" applyBorder="1" applyFill="1" applyFont="1">
      <alignment horizontal="center" readingOrder="0" shrinkToFit="0" vertical="center" wrapText="0"/>
    </xf>
    <xf borderId="2" fillId="8" fontId="12" numFmtId="0" xfId="0" applyAlignment="1" applyBorder="1" applyFill="1" applyFont="1">
      <alignment horizontal="center" readingOrder="0" shrinkToFit="0" vertical="center" wrapText="0"/>
    </xf>
    <xf borderId="0" fillId="0" fontId="13" numFmtId="0" xfId="0" applyAlignment="1" applyFont="1">
      <alignment vertical="center"/>
    </xf>
    <xf borderId="3" fillId="9" fontId="12" numFmtId="0" xfId="0" applyAlignment="1" applyBorder="1" applyFill="1" applyFont="1">
      <alignment horizontal="center" readingOrder="0" shrinkToFit="0" vertical="center" wrapText="0"/>
    </xf>
    <xf borderId="4" fillId="0" fontId="3" numFmtId="0" xfId="0" applyBorder="1" applyFont="1"/>
    <xf borderId="5" fillId="0" fontId="3" numFmtId="0" xfId="0" applyBorder="1" applyFont="1"/>
    <xf borderId="3" fillId="10" fontId="12" numFmtId="0" xfId="0" applyAlignment="1" applyBorder="1" applyFill="1" applyFont="1">
      <alignment horizontal="center" readingOrder="0" shrinkToFit="0" vertical="center" wrapText="0"/>
    </xf>
    <xf borderId="0" fillId="0" fontId="14" numFmtId="0" xfId="0" applyAlignment="1" applyFont="1">
      <alignment vertical="center"/>
    </xf>
    <xf borderId="6" fillId="11" fontId="15" numFmtId="0" xfId="0" applyAlignment="1" applyBorder="1" applyFill="1" applyFont="1">
      <alignment horizontal="center" readingOrder="0" shrinkToFit="0" vertical="center" wrapText="0"/>
    </xf>
    <xf borderId="6" fillId="12" fontId="15" numFmtId="0" xfId="0" applyAlignment="1" applyBorder="1" applyFill="1" applyFont="1">
      <alignment horizontal="center" readingOrder="0" shrinkToFit="0" vertical="center" wrapText="0"/>
    </xf>
    <xf borderId="6" fillId="11" fontId="11" numFmtId="164" xfId="0" applyAlignment="1" applyBorder="1" applyFont="1" applyNumberFormat="1">
      <alignment horizontal="center" readingOrder="0" shrinkToFit="0" vertical="center" wrapText="0"/>
    </xf>
    <xf borderId="6" fillId="12" fontId="11" numFmtId="164" xfId="0" applyAlignment="1" applyBorder="1" applyFont="1" applyNumberFormat="1">
      <alignment horizontal="center" readingOrder="0" shrinkToFit="0" vertical="center" wrapText="0"/>
    </xf>
    <xf borderId="7" fillId="13" fontId="16" numFmtId="0" xfId="0" applyAlignment="1" applyBorder="1" applyFill="1" applyFont="1">
      <alignment horizontal="left" readingOrder="0" shrinkToFit="0" vertical="center" wrapText="1"/>
    </xf>
    <xf borderId="7" fillId="13" fontId="16" numFmtId="0" xfId="0" applyAlignment="1" applyBorder="1" applyFont="1">
      <alignment readingOrder="0" shrinkToFit="0" vertical="center" wrapText="0"/>
    </xf>
    <xf borderId="7" fillId="13" fontId="16" numFmtId="0" xfId="0" applyAlignment="1" applyBorder="1" applyFont="1">
      <alignment readingOrder="0" shrinkToFit="0" vertical="center" wrapText="1"/>
    </xf>
    <xf borderId="7" fillId="13" fontId="16" numFmtId="9" xfId="0" applyAlignment="1" applyBorder="1" applyFont="1" applyNumberFormat="1">
      <alignment readingOrder="0" shrinkToFit="0" vertical="center" wrapText="1"/>
    </xf>
    <xf borderId="0" fillId="13" fontId="16" numFmtId="0" xfId="0" applyAlignment="1" applyFont="1">
      <alignment horizontal="center" shrinkToFit="0" vertical="center" wrapText="0"/>
    </xf>
    <xf borderId="0" fillId="13" fontId="16" numFmtId="165" xfId="0" applyAlignment="1" applyFont="1" applyNumberFormat="1">
      <alignment horizontal="center" shrinkToFit="0" vertical="center" wrapText="0"/>
    </xf>
    <xf borderId="0" fillId="13" fontId="16" numFmtId="3" xfId="0" applyAlignment="1" applyFont="1" applyNumberFormat="1">
      <alignment horizontal="center" shrinkToFit="0" vertical="center" wrapText="0"/>
    </xf>
    <xf borderId="0" fillId="13" fontId="16" numFmtId="0" xfId="0" applyAlignment="1" applyFont="1">
      <alignment horizontal="center" shrinkToFit="0" vertical="center" wrapText="0"/>
    </xf>
    <xf borderId="0" fillId="0" fontId="17" numFmtId="0" xfId="0" applyAlignment="1" applyFont="1">
      <alignment vertical="center"/>
    </xf>
    <xf borderId="8" fillId="0" fontId="18" numFmtId="0" xfId="0" applyAlignment="1" applyBorder="1" applyFont="1">
      <alignment horizontal="left" readingOrder="0" shrinkToFit="0" vertical="center" wrapText="1"/>
    </xf>
    <xf borderId="8" fillId="0" fontId="18" numFmtId="0" xfId="0" applyAlignment="1" applyBorder="1" applyFont="1">
      <alignment readingOrder="0" shrinkToFit="0" vertical="center" wrapText="1"/>
    </xf>
    <xf borderId="9" fillId="0" fontId="18" numFmtId="166" xfId="0" applyAlignment="1" applyBorder="1" applyFont="1" applyNumberFormat="1">
      <alignment horizontal="left" readingOrder="0" shrinkToFit="0" vertical="center" wrapText="1"/>
    </xf>
    <xf borderId="9" fillId="0" fontId="18" numFmtId="0" xfId="0" applyAlignment="1" applyBorder="1" applyFont="1">
      <alignment horizontal="center" readingOrder="0" shrinkToFit="0" vertical="center" wrapText="1"/>
    </xf>
    <xf borderId="8" fillId="0" fontId="18" numFmtId="9" xfId="0" applyAlignment="1" applyBorder="1" applyFont="1" applyNumberFormat="1">
      <alignment horizontal="center" readingOrder="0" shrinkToFit="0" vertical="center" wrapText="1"/>
    </xf>
    <xf borderId="10" fillId="0" fontId="19" numFmtId="9" xfId="0" applyAlignment="1" applyBorder="1" applyFont="1" applyNumberFormat="1">
      <alignment horizontal="center" shrinkToFit="0" vertical="center" wrapText="0"/>
    </xf>
    <xf borderId="11" fillId="0" fontId="19" numFmtId="0" xfId="0" applyAlignment="1" applyBorder="1" applyFont="1">
      <alignment horizontal="center" shrinkToFit="0" vertical="center" wrapText="0"/>
    </xf>
    <xf borderId="12" fillId="0" fontId="19" numFmtId="0" xfId="0" applyAlignment="1" applyBorder="1" applyFont="1">
      <alignment horizontal="center" shrinkToFit="0" vertical="center" wrapText="0"/>
    </xf>
    <xf borderId="12" fillId="0" fontId="19" numFmtId="0" xfId="0" applyAlignment="1" applyBorder="1" applyFont="1">
      <alignment horizontal="center" shrinkToFit="0" vertical="center" wrapText="0"/>
    </xf>
    <xf borderId="13" fillId="0" fontId="19" numFmtId="165" xfId="0" applyAlignment="1" applyBorder="1" applyFont="1" applyNumberFormat="1">
      <alignment horizontal="center" shrinkToFit="0" vertical="center" wrapText="0"/>
    </xf>
    <xf borderId="11" fillId="0" fontId="19" numFmtId="0" xfId="0" applyAlignment="1" applyBorder="1" applyFont="1">
      <alignment horizontal="center" shrinkToFit="0" vertical="center" wrapText="0"/>
    </xf>
    <xf borderId="14" fillId="0" fontId="19" numFmtId="9" xfId="0" applyAlignment="1" applyBorder="1" applyFont="1" applyNumberFormat="1">
      <alignment horizontal="center" shrinkToFit="0" vertical="center" wrapText="0"/>
    </xf>
    <xf borderId="11" fillId="0" fontId="19" numFmtId="165" xfId="0" applyAlignment="1" applyBorder="1" applyFont="1" applyNumberFormat="1">
      <alignment horizontal="center" shrinkToFit="0" vertical="center" wrapText="0"/>
    </xf>
    <xf borderId="8" fillId="14" fontId="18" numFmtId="9" xfId="0" applyAlignment="1" applyBorder="1" applyFill="1" applyFont="1" applyNumberFormat="1">
      <alignment horizontal="center" readingOrder="0" shrinkToFit="0" vertical="center" wrapText="1"/>
    </xf>
    <xf borderId="12" fillId="0" fontId="19" numFmtId="165" xfId="0" applyAlignment="1" applyBorder="1" applyFont="1" applyNumberFormat="1">
      <alignment horizontal="center" shrinkToFit="0" vertical="center" wrapText="0"/>
    </xf>
    <xf borderId="9" fillId="0" fontId="18" numFmtId="0" xfId="0" applyAlignment="1" applyBorder="1" applyFont="1">
      <alignment horizontal="left"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readingOrder="0" shrinkToFit="0" vertical="center" wrapText="1"/>
    </xf>
    <xf borderId="0" fillId="0" fontId="18" numFmtId="167" xfId="0" applyAlignment="1" applyFont="1" applyNumberFormat="1">
      <alignment horizontal="left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9" numFmtId="9" xfId="0" applyAlignment="1" applyFont="1" applyNumberFormat="1">
      <alignment horizontal="center" shrinkToFit="0" vertical="center" wrapText="0"/>
    </xf>
    <xf borderId="0" fillId="0" fontId="19" numFmtId="165" xfId="0" applyAlignment="1" applyFont="1" applyNumberFormat="1">
      <alignment horizontal="center" shrinkToFit="0" vertical="center" wrapText="0"/>
    </xf>
    <xf borderId="0" fillId="0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horizontal="center" shrinkToFit="0" vertical="center" wrapText="0"/>
    </xf>
    <xf borderId="15" fillId="0" fontId="18" numFmtId="0" xfId="0" applyAlignment="1" applyBorder="1" applyFont="1">
      <alignment horizontal="center" readingOrder="0" shrinkToFit="0" vertical="center" wrapText="1"/>
    </xf>
    <xf borderId="0" fillId="0" fontId="18" numFmtId="9" xfId="0" applyAlignment="1" applyFont="1" applyNumberForma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21" numFmtId="0" xfId="0" applyAlignment="1" applyFont="1">
      <alignment shrinkToFit="0" vertical="bottom" wrapText="0"/>
    </xf>
    <xf borderId="16" fillId="0" fontId="3" numFmtId="0" xfId="0" applyBorder="1" applyFont="1"/>
    <xf borderId="0" fillId="0" fontId="22" numFmtId="0" xfId="0" applyAlignment="1" applyFont="1">
      <alignment horizontal="center" vertical="bottom"/>
    </xf>
    <xf borderId="16" fillId="0" fontId="23" numFmtId="0" xfId="0" applyAlignment="1" applyBorder="1" applyFont="1">
      <alignment readingOrder="0" shrinkToFit="0" vertical="bottom" wrapText="0"/>
    </xf>
    <xf borderId="16" fillId="0" fontId="24" numFmtId="0" xfId="0" applyAlignment="1" applyBorder="1" applyFont="1">
      <alignment shrinkToFit="0" vertical="bottom" wrapText="0"/>
    </xf>
    <xf borderId="0" fillId="0" fontId="22" numFmtId="0" xfId="0" applyAlignment="1" applyFont="1">
      <alignment vertical="bottom"/>
    </xf>
  </cellXfs>
  <cellStyles count="1">
    <cellStyle xfId="0" name="Normal" builtinId="0"/>
  </cellStyles>
  <dxfs count="11">
    <dxf>
      <font>
        <color rgb="FFFFFFFF"/>
      </font>
      <fill>
        <patternFill patternType="solid">
          <fgColor rgb="FF73C79E"/>
          <bgColor rgb="FF73C79E"/>
        </patternFill>
      </fill>
      <border/>
    </dxf>
    <dxf>
      <font/>
      <fill>
        <patternFill patternType="solid">
          <fgColor rgb="FF666666"/>
          <bgColor rgb="FF666666"/>
        </patternFill>
      </fill>
      <border/>
    </dxf>
    <dxf>
      <font/>
      <fill>
        <patternFill patternType="solid">
          <fgColor rgb="FFECFFE5"/>
          <bgColor rgb="FFECFFE5"/>
        </patternFill>
      </fill>
      <border/>
    </dxf>
    <dxf>
      <font/>
      <fill>
        <patternFill patternType="solid">
          <fgColor rgb="FF5B9BD5"/>
          <bgColor rgb="FF5B9BD5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DDEBF7"/>
          <bgColor rgb="FFDDEBF7"/>
        </patternFill>
      </fill>
      <border/>
    </dxf>
    <dxf>
      <font/>
      <fill>
        <patternFill patternType="solid">
          <fgColor rgb="FFEDEDED"/>
          <bgColor rgb="FFEDEDED"/>
        </patternFill>
      </fill>
      <border/>
    </dxf>
    <dxf>
      <font>
        <strike/>
      </font>
      <fill>
        <patternFill patternType="none"/>
      </fill>
      <border/>
    </dxf>
    <dxf>
      <font>
        <strike/>
        <color rgb="FF999999"/>
      </font>
      <fill>
        <patternFill patternType="none"/>
      </fill>
      <border/>
    </dxf>
    <dxf>
      <font>
        <color rgb="FFFFFFFF"/>
      </font>
      <fill>
        <patternFill patternType="solid">
          <fgColor rgb="FF9900FF"/>
          <bgColor rgb="FF99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xSplit="8.0" ySplit="8.0" topLeftCell="I9" activePane="bottomRight" state="frozen"/>
      <selection activeCell="I1" sqref="I1" pane="topRight"/>
      <selection activeCell="A9" sqref="A9" pane="bottomLeft"/>
      <selection activeCell="I9" sqref="I9" pane="bottomRight"/>
    </sheetView>
  </sheetViews>
  <sheetFormatPr customHeight="1" defaultColWidth="12.63" defaultRowHeight="15.75" outlineLevelRow="1"/>
  <cols>
    <col customWidth="1" min="1" max="1" width="1.13"/>
    <col customWidth="1" min="2" max="2" width="6.25"/>
    <col customWidth="1" min="3" max="3" width="50.13"/>
    <col customWidth="1" min="4" max="4" width="8.75"/>
    <col customWidth="1" min="5" max="5" width="9.13"/>
    <col customWidth="1" min="6" max="6" width="8.63"/>
    <col customWidth="1" min="7" max="7" width="6.88"/>
    <col customWidth="1" min="8" max="8" width="11.13"/>
    <col customWidth="1" min="9" max="10" width="3.0"/>
    <col customWidth="1" hidden="1" min="11" max="23" width="3.0"/>
    <col customWidth="1" min="24" max="69" width="3.0"/>
    <col customWidth="1" min="70" max="78" width="3.38"/>
  </cols>
  <sheetData>
    <row r="1" ht="21.0" customHeight="1">
      <c r="A1" s="1"/>
      <c r="B1" s="2" t="s">
        <v>0</v>
      </c>
      <c r="C1" s="3"/>
      <c r="D1" s="4" t="s">
        <v>1</v>
      </c>
      <c r="E1" s="5"/>
      <c r="F1" s="5"/>
      <c r="G1" s="5"/>
      <c r="H1" s="6"/>
      <c r="L1" s="7"/>
      <c r="AA1" s="7"/>
      <c r="AK1" s="8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"/>
      <c r="BO1" s="1"/>
      <c r="BP1" s="1"/>
      <c r="BQ1" s="11"/>
      <c r="BR1" s="1"/>
      <c r="BS1" s="1"/>
      <c r="BT1" s="1"/>
      <c r="BU1" s="1"/>
      <c r="BV1" s="1"/>
      <c r="BW1" s="1"/>
      <c r="BX1" s="1"/>
      <c r="BY1" s="1"/>
      <c r="BZ1" s="1"/>
    </row>
    <row r="2" ht="21.0" customHeight="1">
      <c r="A2" s="1"/>
      <c r="B2" s="2" t="s">
        <v>2</v>
      </c>
      <c r="C2" s="3"/>
      <c r="D2" s="12" t="s">
        <v>3</v>
      </c>
      <c r="E2" s="3"/>
      <c r="F2" s="3"/>
      <c r="G2" s="3"/>
      <c r="H2" s="13"/>
      <c r="AK2" s="8"/>
      <c r="AL2" s="1"/>
      <c r="AM2" s="1"/>
      <c r="AN2" s="1"/>
      <c r="AO2" s="1"/>
      <c r="AP2" s="1"/>
      <c r="AQ2" s="1"/>
      <c r="AR2" s="1"/>
      <c r="AS2" s="1"/>
      <c r="AT2" s="1"/>
      <c r="AU2" s="1"/>
      <c r="AV2" s="14"/>
      <c r="AW2" s="14"/>
      <c r="AX2" s="14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N2" s="1"/>
      <c r="BO2" s="1"/>
      <c r="BP2" s="1"/>
      <c r="BQ2" s="15">
        <f>Date(Year(NOW()),Month(now()),day(now()))</f>
        <v>45691</v>
      </c>
      <c r="BR2" s="1"/>
      <c r="BS2" s="1"/>
      <c r="BT2" s="1"/>
      <c r="BU2" s="1"/>
      <c r="BV2" s="1"/>
      <c r="BW2" s="1"/>
      <c r="BX2" s="1"/>
      <c r="BY2" s="1"/>
      <c r="BZ2" s="1"/>
    </row>
    <row r="3" ht="21.0" customHeight="1">
      <c r="A3" s="16"/>
      <c r="B3" s="2" t="s">
        <v>4</v>
      </c>
      <c r="C3" s="3"/>
      <c r="D3" s="17" t="s">
        <v>5</v>
      </c>
      <c r="E3" s="17" t="s">
        <v>6</v>
      </c>
      <c r="F3" s="17" t="s">
        <v>7</v>
      </c>
      <c r="G3" s="18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</row>
    <row r="4" ht="6.0" customHeight="1">
      <c r="A4" s="16"/>
      <c r="B4" s="19"/>
      <c r="C4" s="19"/>
      <c r="D4" s="20"/>
      <c r="E4" s="21"/>
      <c r="F4" s="22"/>
      <c r="G4" s="23"/>
      <c r="H4" s="23"/>
      <c r="I4" s="19"/>
      <c r="J4" s="19"/>
      <c r="K4" s="19"/>
      <c r="L4" s="19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</row>
    <row r="5" ht="17.25" customHeight="1">
      <c r="A5" s="24"/>
      <c r="B5" s="25" t="s">
        <v>8</v>
      </c>
      <c r="C5" s="25" t="s">
        <v>9</v>
      </c>
      <c r="D5" s="25" t="s">
        <v>10</v>
      </c>
      <c r="E5" s="25" t="s">
        <v>11</v>
      </c>
      <c r="F5" s="25" t="s">
        <v>12</v>
      </c>
      <c r="G5" s="25" t="s">
        <v>13</v>
      </c>
      <c r="H5" s="25" t="s">
        <v>14</v>
      </c>
      <c r="I5" s="26" t="s">
        <v>15</v>
      </c>
      <c r="AK5" s="27" t="s">
        <v>16</v>
      </c>
      <c r="BM5" s="1"/>
      <c r="BN5" s="1"/>
      <c r="BO5" s="1"/>
      <c r="BP5" s="1"/>
    </row>
    <row r="6" ht="17.25" customHeight="1">
      <c r="A6" s="28"/>
      <c r="I6" s="29" t="s">
        <v>17</v>
      </c>
      <c r="J6" s="30"/>
      <c r="K6" s="30"/>
      <c r="L6" s="30"/>
      <c r="M6" s="30"/>
      <c r="N6" s="30"/>
      <c r="O6" s="31"/>
      <c r="P6" s="29" t="s">
        <v>18</v>
      </c>
      <c r="Q6" s="30"/>
      <c r="R6" s="30"/>
      <c r="S6" s="30"/>
      <c r="T6" s="30"/>
      <c r="U6" s="30"/>
      <c r="V6" s="31"/>
      <c r="W6" s="29" t="s">
        <v>19</v>
      </c>
      <c r="X6" s="30"/>
      <c r="Y6" s="30"/>
      <c r="Z6" s="30"/>
      <c r="AA6" s="30"/>
      <c r="AB6" s="30"/>
      <c r="AC6" s="31"/>
      <c r="AD6" s="29" t="s">
        <v>20</v>
      </c>
      <c r="AE6" s="30"/>
      <c r="AF6" s="30"/>
      <c r="AG6" s="30"/>
      <c r="AH6" s="30"/>
      <c r="AI6" s="30"/>
      <c r="AJ6" s="31"/>
      <c r="AK6" s="32" t="s">
        <v>21</v>
      </c>
      <c r="AL6" s="30"/>
      <c r="AM6" s="30"/>
      <c r="AN6" s="30"/>
      <c r="AO6" s="30"/>
      <c r="AP6" s="30"/>
      <c r="AQ6" s="31"/>
      <c r="AR6" s="32" t="s">
        <v>22</v>
      </c>
      <c r="AS6" s="30"/>
      <c r="AT6" s="30"/>
      <c r="AU6" s="30"/>
      <c r="AV6" s="30"/>
      <c r="AW6" s="30"/>
      <c r="AX6" s="31"/>
      <c r="AY6" s="32" t="s">
        <v>23</v>
      </c>
      <c r="AZ6" s="30"/>
      <c r="BA6" s="30"/>
      <c r="BB6" s="30"/>
      <c r="BC6" s="30"/>
      <c r="BD6" s="30"/>
      <c r="BE6" s="31"/>
      <c r="BF6" s="32" t="s">
        <v>24</v>
      </c>
      <c r="BG6" s="30"/>
      <c r="BH6" s="30"/>
      <c r="BI6" s="30"/>
      <c r="BJ6" s="30"/>
      <c r="BK6" s="30"/>
      <c r="BL6" s="31"/>
      <c r="BM6" s="1"/>
      <c r="BN6" s="1"/>
      <c r="BO6" s="1"/>
      <c r="BP6" s="1"/>
      <c r="BQ6" s="28"/>
      <c r="BR6" s="28"/>
      <c r="BS6" s="28"/>
      <c r="BT6" s="28"/>
      <c r="BU6" s="28"/>
      <c r="BV6" s="28"/>
      <c r="BW6" s="28"/>
      <c r="BX6" s="28"/>
      <c r="BY6" s="28"/>
      <c r="BZ6" s="28"/>
    </row>
    <row r="7" ht="17.25" customHeight="1">
      <c r="A7" s="33"/>
      <c r="B7" s="25"/>
      <c r="C7" s="25"/>
      <c r="D7" s="25"/>
      <c r="E7" s="25"/>
      <c r="F7" s="25"/>
      <c r="G7" s="25"/>
      <c r="H7" s="25"/>
      <c r="I7" s="34" t="s">
        <v>25</v>
      </c>
      <c r="J7" s="34" t="s">
        <v>26</v>
      </c>
      <c r="K7" s="34" t="s">
        <v>27</v>
      </c>
      <c r="L7" s="34" t="s">
        <v>28</v>
      </c>
      <c r="M7" s="34" t="s">
        <v>29</v>
      </c>
      <c r="N7" s="34" t="s">
        <v>30</v>
      </c>
      <c r="O7" s="34" t="s">
        <v>31</v>
      </c>
      <c r="P7" s="34" t="s">
        <v>25</v>
      </c>
      <c r="Q7" s="34" t="s">
        <v>26</v>
      </c>
      <c r="R7" s="34" t="s">
        <v>27</v>
      </c>
      <c r="S7" s="34" t="s">
        <v>28</v>
      </c>
      <c r="T7" s="34" t="s">
        <v>29</v>
      </c>
      <c r="U7" s="34" t="s">
        <v>30</v>
      </c>
      <c r="V7" s="34" t="s">
        <v>31</v>
      </c>
      <c r="W7" s="34" t="s">
        <v>25</v>
      </c>
      <c r="X7" s="34" t="s">
        <v>26</v>
      </c>
      <c r="Y7" s="34" t="s">
        <v>27</v>
      </c>
      <c r="Z7" s="34" t="s">
        <v>28</v>
      </c>
      <c r="AA7" s="34" t="s">
        <v>29</v>
      </c>
      <c r="AB7" s="34" t="s">
        <v>30</v>
      </c>
      <c r="AC7" s="34" t="s">
        <v>31</v>
      </c>
      <c r="AD7" s="34" t="s">
        <v>25</v>
      </c>
      <c r="AE7" s="34" t="s">
        <v>26</v>
      </c>
      <c r="AF7" s="34" t="s">
        <v>27</v>
      </c>
      <c r="AG7" s="34" t="s">
        <v>28</v>
      </c>
      <c r="AH7" s="34" t="s">
        <v>29</v>
      </c>
      <c r="AI7" s="34" t="s">
        <v>30</v>
      </c>
      <c r="AJ7" s="34" t="s">
        <v>31</v>
      </c>
      <c r="AK7" s="35" t="s">
        <v>25</v>
      </c>
      <c r="AL7" s="35" t="s">
        <v>26</v>
      </c>
      <c r="AM7" s="35" t="s">
        <v>27</v>
      </c>
      <c r="AN7" s="35" t="s">
        <v>28</v>
      </c>
      <c r="AO7" s="35" t="s">
        <v>29</v>
      </c>
      <c r="AP7" s="35" t="s">
        <v>30</v>
      </c>
      <c r="AQ7" s="35" t="s">
        <v>31</v>
      </c>
      <c r="AR7" s="35" t="s">
        <v>25</v>
      </c>
      <c r="AS7" s="35" t="s">
        <v>26</v>
      </c>
      <c r="AT7" s="35" t="s">
        <v>27</v>
      </c>
      <c r="AU7" s="35" t="s">
        <v>28</v>
      </c>
      <c r="AV7" s="35" t="s">
        <v>29</v>
      </c>
      <c r="AW7" s="35" t="s">
        <v>30</v>
      </c>
      <c r="AX7" s="35" t="s">
        <v>31</v>
      </c>
      <c r="AY7" s="35" t="s">
        <v>25</v>
      </c>
      <c r="AZ7" s="35" t="s">
        <v>26</v>
      </c>
      <c r="BA7" s="35" t="s">
        <v>27</v>
      </c>
      <c r="BB7" s="35" t="s">
        <v>28</v>
      </c>
      <c r="BC7" s="35" t="s">
        <v>29</v>
      </c>
      <c r="BD7" s="35" t="s">
        <v>30</v>
      </c>
      <c r="BE7" s="35" t="s">
        <v>31</v>
      </c>
      <c r="BF7" s="35" t="s">
        <v>25</v>
      </c>
      <c r="BG7" s="35" t="s">
        <v>26</v>
      </c>
      <c r="BH7" s="35" t="s">
        <v>27</v>
      </c>
      <c r="BI7" s="35" t="s">
        <v>28</v>
      </c>
      <c r="BJ7" s="35" t="s">
        <v>29</v>
      </c>
      <c r="BK7" s="35" t="s">
        <v>30</v>
      </c>
      <c r="BL7" s="35" t="s">
        <v>31</v>
      </c>
      <c r="BM7" s="1"/>
      <c r="BN7" s="1"/>
      <c r="BO7" s="1"/>
      <c r="BP7" s="1"/>
      <c r="BQ7" s="33"/>
      <c r="BR7" s="33"/>
      <c r="BS7" s="33"/>
      <c r="BT7" s="33"/>
      <c r="BU7" s="33"/>
      <c r="BV7" s="33"/>
      <c r="BW7" s="33"/>
      <c r="BX7" s="33"/>
      <c r="BY7" s="33"/>
      <c r="BZ7" s="33"/>
    </row>
    <row r="8" ht="17.25" customHeight="1">
      <c r="A8" s="33"/>
      <c r="I8" s="36">
        <v>43892.0</v>
      </c>
      <c r="J8" s="36">
        <v>43893.0</v>
      </c>
      <c r="K8" s="36">
        <v>43894.0</v>
      </c>
      <c r="L8" s="36">
        <v>43895.0</v>
      </c>
      <c r="M8" s="36">
        <v>43896.0</v>
      </c>
      <c r="N8" s="36">
        <v>43897.0</v>
      </c>
      <c r="O8" s="36">
        <v>43898.0</v>
      </c>
      <c r="P8" s="36">
        <v>43899.0</v>
      </c>
      <c r="Q8" s="36">
        <v>43900.0</v>
      </c>
      <c r="R8" s="36">
        <v>43901.0</v>
      </c>
      <c r="S8" s="36">
        <v>43902.0</v>
      </c>
      <c r="T8" s="36">
        <v>43903.0</v>
      </c>
      <c r="U8" s="36">
        <v>43904.0</v>
      </c>
      <c r="V8" s="36">
        <v>43905.0</v>
      </c>
      <c r="W8" s="36">
        <v>43906.0</v>
      </c>
      <c r="X8" s="36">
        <v>43907.0</v>
      </c>
      <c r="Y8" s="36">
        <v>43908.0</v>
      </c>
      <c r="Z8" s="36">
        <v>43909.0</v>
      </c>
      <c r="AA8" s="36">
        <v>43910.0</v>
      </c>
      <c r="AB8" s="36">
        <v>43911.0</v>
      </c>
      <c r="AC8" s="36">
        <v>43912.0</v>
      </c>
      <c r="AD8" s="36">
        <v>43913.0</v>
      </c>
      <c r="AE8" s="36">
        <v>43914.0</v>
      </c>
      <c r="AF8" s="36">
        <v>43915.0</v>
      </c>
      <c r="AG8" s="36">
        <v>43916.0</v>
      </c>
      <c r="AH8" s="36">
        <v>43917.0</v>
      </c>
      <c r="AI8" s="36">
        <v>43918.0</v>
      </c>
      <c r="AJ8" s="36">
        <v>43919.0</v>
      </c>
      <c r="AK8" s="37">
        <v>43920.0</v>
      </c>
      <c r="AL8" s="37">
        <v>43921.0</v>
      </c>
      <c r="AM8" s="37">
        <v>43922.0</v>
      </c>
      <c r="AN8" s="37">
        <v>43923.0</v>
      </c>
      <c r="AO8" s="37">
        <v>43924.0</v>
      </c>
      <c r="AP8" s="37">
        <v>43925.0</v>
      </c>
      <c r="AQ8" s="37">
        <v>43926.0</v>
      </c>
      <c r="AR8" s="37">
        <v>43927.0</v>
      </c>
      <c r="AS8" s="37">
        <v>43928.0</v>
      </c>
      <c r="AT8" s="37">
        <v>43929.0</v>
      </c>
      <c r="AU8" s="37">
        <v>43930.0</v>
      </c>
      <c r="AV8" s="37">
        <v>43931.0</v>
      </c>
      <c r="AW8" s="37">
        <v>43932.0</v>
      </c>
      <c r="AX8" s="37">
        <v>43933.0</v>
      </c>
      <c r="AY8" s="37">
        <v>43934.0</v>
      </c>
      <c r="AZ8" s="37">
        <v>43935.0</v>
      </c>
      <c r="BA8" s="37">
        <v>43936.0</v>
      </c>
      <c r="BB8" s="37">
        <v>43937.0</v>
      </c>
      <c r="BC8" s="37">
        <v>43938.0</v>
      </c>
      <c r="BD8" s="37">
        <v>43939.0</v>
      </c>
      <c r="BE8" s="37">
        <v>43940.0</v>
      </c>
      <c r="BF8" s="37">
        <v>43941.0</v>
      </c>
      <c r="BG8" s="37">
        <v>43942.0</v>
      </c>
      <c r="BH8" s="37">
        <v>43943.0</v>
      </c>
      <c r="BI8" s="37">
        <v>43944.0</v>
      </c>
      <c r="BJ8" s="37">
        <v>43945.0</v>
      </c>
      <c r="BK8" s="37">
        <v>43946.0</v>
      </c>
      <c r="BL8" s="37">
        <v>43947.0</v>
      </c>
      <c r="BM8" s="1"/>
      <c r="BN8" s="1"/>
      <c r="BO8" s="1"/>
      <c r="BP8" s="1"/>
      <c r="BQ8" s="33"/>
      <c r="BR8" s="33"/>
      <c r="BS8" s="33"/>
      <c r="BT8" s="33"/>
      <c r="BU8" s="33"/>
      <c r="BV8" s="33"/>
      <c r="BW8" s="33"/>
      <c r="BX8" s="33"/>
      <c r="BY8" s="33"/>
      <c r="BZ8" s="33"/>
    </row>
    <row r="9" ht="21.0" customHeight="1">
      <c r="A9" s="16"/>
      <c r="B9" s="38">
        <v>1.0</v>
      </c>
      <c r="C9" s="39" t="s">
        <v>32</v>
      </c>
      <c r="D9" s="40"/>
      <c r="E9" s="40"/>
      <c r="F9" s="40"/>
      <c r="G9" s="40"/>
      <c r="H9" s="41">
        <f>AVERAGE(H10:H14)</f>
        <v>0.8</v>
      </c>
      <c r="I9" s="42"/>
      <c r="J9" s="43"/>
      <c r="K9" s="44"/>
      <c r="L9" s="44"/>
      <c r="M9" s="45"/>
      <c r="N9" s="45"/>
      <c r="O9" s="45"/>
      <c r="P9" s="42"/>
      <c r="Q9" s="45"/>
      <c r="R9" s="42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1"/>
      <c r="BN9" s="1"/>
      <c r="BO9" s="1"/>
      <c r="BP9" s="1"/>
      <c r="BQ9" s="16"/>
      <c r="BR9" s="16"/>
      <c r="BS9" s="16"/>
      <c r="BT9" s="16"/>
      <c r="BU9" s="16"/>
      <c r="BV9" s="16"/>
      <c r="BW9" s="16"/>
      <c r="BX9" s="16"/>
      <c r="BY9" s="16"/>
      <c r="BZ9" s="16"/>
    </row>
    <row r="10" ht="17.25" customHeight="1" outlineLevel="1">
      <c r="A10" s="46"/>
      <c r="B10" s="47">
        <v>1.1</v>
      </c>
      <c r="C10" s="48" t="s">
        <v>33</v>
      </c>
      <c r="D10" s="49">
        <v>43892.0</v>
      </c>
      <c r="E10" s="49">
        <v>43892.0</v>
      </c>
      <c r="F10" s="49">
        <v>43892.0</v>
      </c>
      <c r="G10" s="50">
        <f t="shared" ref="G10:G14" si="1">if(isblank(D10),,if(F10,DAYS360(D10,F10)+1,DAYS360(D10,E10)+1))</f>
        <v>1</v>
      </c>
      <c r="H10" s="51">
        <v>1.0</v>
      </c>
      <c r="I10" s="52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4"/>
      <c r="V10" s="54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1"/>
      <c r="BN10" s="1"/>
      <c r="BO10" s="1"/>
      <c r="BP10" s="1"/>
      <c r="BQ10" s="46"/>
      <c r="BR10" s="46"/>
      <c r="BS10" s="46"/>
      <c r="BT10" s="46"/>
      <c r="BU10" s="46"/>
      <c r="BV10" s="46"/>
      <c r="BW10" s="46"/>
      <c r="BX10" s="46"/>
      <c r="BY10" s="46"/>
      <c r="BZ10" s="46"/>
    </row>
    <row r="11" ht="17.25" customHeight="1" outlineLevel="1">
      <c r="A11" s="20"/>
      <c r="B11" s="47">
        <v>1.2</v>
      </c>
      <c r="C11" s="48" t="s">
        <v>34</v>
      </c>
      <c r="D11" s="49">
        <v>43910.0</v>
      </c>
      <c r="E11" s="49">
        <v>43918.0</v>
      </c>
      <c r="F11" s="49">
        <v>43915.0</v>
      </c>
      <c r="G11" s="50">
        <f t="shared" si="1"/>
        <v>6</v>
      </c>
      <c r="H11" s="51">
        <v>1.0</v>
      </c>
      <c r="I11" s="52"/>
      <c r="J11" s="56"/>
      <c r="K11" s="53"/>
      <c r="L11" s="53"/>
      <c r="M11" s="57"/>
      <c r="N11" s="57"/>
      <c r="O11" s="57"/>
      <c r="P11" s="53"/>
      <c r="Q11" s="53"/>
      <c r="R11" s="53"/>
      <c r="S11" s="53"/>
      <c r="T11" s="53"/>
      <c r="U11" s="54"/>
      <c r="V11" s="54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1"/>
      <c r="BN11" s="1"/>
      <c r="BO11" s="1"/>
      <c r="BP11" s="1"/>
      <c r="BQ11" s="46"/>
      <c r="BR11" s="46"/>
      <c r="BS11" s="46"/>
      <c r="BT11" s="46"/>
      <c r="BU11" s="46"/>
      <c r="BV11" s="46"/>
      <c r="BW11" s="46"/>
      <c r="BX11" s="46"/>
      <c r="BY11" s="46"/>
      <c r="BZ11" s="46"/>
    </row>
    <row r="12" ht="17.25" customHeight="1" outlineLevel="1">
      <c r="A12" s="46"/>
      <c r="B12" s="47">
        <v>1.3</v>
      </c>
      <c r="C12" s="48" t="s">
        <v>35</v>
      </c>
      <c r="D12" s="49">
        <v>43910.0</v>
      </c>
      <c r="E12" s="49">
        <v>43918.0</v>
      </c>
      <c r="F12" s="49"/>
      <c r="G12" s="50">
        <f t="shared" si="1"/>
        <v>9</v>
      </c>
      <c r="H12" s="51">
        <v>0.5</v>
      </c>
      <c r="I12" s="58"/>
      <c r="J12" s="59"/>
      <c r="K12" s="53"/>
      <c r="L12" s="53"/>
      <c r="M12" s="57"/>
      <c r="N12" s="57"/>
      <c r="O12" s="57"/>
      <c r="P12" s="53"/>
      <c r="Q12" s="53"/>
      <c r="R12" s="53"/>
      <c r="S12" s="53"/>
      <c r="T12" s="53"/>
      <c r="U12" s="53"/>
      <c r="V12" s="53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7"/>
      <c r="AZ12" s="57"/>
      <c r="BA12" s="57"/>
      <c r="BB12" s="57"/>
      <c r="BC12" s="57"/>
      <c r="BD12" s="55"/>
      <c r="BE12" s="55"/>
      <c r="BF12" s="55"/>
      <c r="BG12" s="55"/>
      <c r="BH12" s="55"/>
      <c r="BI12" s="55"/>
      <c r="BJ12" s="55"/>
      <c r="BK12" s="55"/>
      <c r="BL12" s="55"/>
      <c r="BM12" s="1"/>
      <c r="BN12" s="1"/>
      <c r="BO12" s="1"/>
      <c r="BP12" s="1"/>
      <c r="BQ12" s="46"/>
      <c r="BR12" s="46"/>
      <c r="BS12" s="46"/>
      <c r="BT12" s="46"/>
      <c r="BU12" s="46"/>
      <c r="BV12" s="46"/>
      <c r="BW12" s="46"/>
      <c r="BX12" s="46"/>
      <c r="BY12" s="46"/>
      <c r="BZ12" s="46"/>
    </row>
    <row r="13" ht="17.25" customHeight="1" outlineLevel="1">
      <c r="A13" s="46"/>
      <c r="B13" s="47">
        <v>1.4</v>
      </c>
      <c r="C13" s="48" t="s">
        <v>36</v>
      </c>
      <c r="D13" s="49">
        <v>43908.0</v>
      </c>
      <c r="E13" s="49">
        <v>43916.0</v>
      </c>
      <c r="F13" s="49"/>
      <c r="G13" s="50">
        <f t="shared" si="1"/>
        <v>9</v>
      </c>
      <c r="H13" s="51">
        <v>0.5</v>
      </c>
      <c r="I13" s="58"/>
      <c r="J13" s="59"/>
      <c r="K13" s="53"/>
      <c r="L13" s="53"/>
      <c r="M13" s="57"/>
      <c r="N13" s="57"/>
      <c r="O13" s="57"/>
      <c r="P13" s="53"/>
      <c r="Q13" s="53"/>
      <c r="R13" s="53"/>
      <c r="S13" s="53"/>
      <c r="T13" s="53"/>
      <c r="U13" s="53"/>
      <c r="V13" s="53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7"/>
      <c r="AZ13" s="57"/>
      <c r="BA13" s="57"/>
      <c r="BB13" s="57"/>
      <c r="BC13" s="57"/>
      <c r="BD13" s="55"/>
      <c r="BE13" s="55"/>
      <c r="BF13" s="55"/>
      <c r="BG13" s="55"/>
      <c r="BH13" s="55"/>
      <c r="BI13" s="55"/>
      <c r="BJ13" s="55"/>
      <c r="BK13" s="55"/>
      <c r="BL13" s="55"/>
      <c r="BM13" s="1"/>
      <c r="BN13" s="1"/>
      <c r="BO13" s="1"/>
      <c r="BP13" s="1"/>
      <c r="BQ13" s="46"/>
      <c r="BR13" s="46"/>
      <c r="BS13" s="46"/>
      <c r="BT13" s="46"/>
      <c r="BU13" s="46"/>
      <c r="BV13" s="46"/>
      <c r="BW13" s="46"/>
      <c r="BX13" s="46"/>
      <c r="BY13" s="46"/>
      <c r="BZ13" s="46"/>
    </row>
    <row r="14" ht="17.25" customHeight="1" outlineLevel="1">
      <c r="A14" s="20"/>
      <c r="B14" s="47">
        <v>1.5</v>
      </c>
      <c r="C14" s="48" t="s">
        <v>37</v>
      </c>
      <c r="D14" s="49">
        <v>43908.0</v>
      </c>
      <c r="E14" s="49">
        <v>43924.0</v>
      </c>
      <c r="F14" s="49">
        <v>43915.0</v>
      </c>
      <c r="G14" s="50">
        <f t="shared" si="1"/>
        <v>8</v>
      </c>
      <c r="H14" s="60">
        <v>1.0</v>
      </c>
      <c r="I14" s="58"/>
      <c r="J14" s="59"/>
      <c r="K14" s="53"/>
      <c r="L14" s="53"/>
      <c r="M14" s="57"/>
      <c r="N14" s="57"/>
      <c r="O14" s="57"/>
      <c r="P14" s="53"/>
      <c r="Q14" s="53"/>
      <c r="R14" s="53"/>
      <c r="S14" s="53"/>
      <c r="T14" s="53"/>
      <c r="U14" s="53"/>
      <c r="V14" s="53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7"/>
      <c r="AZ14" s="57"/>
      <c r="BA14" s="57"/>
      <c r="BB14" s="57"/>
      <c r="BC14" s="57"/>
      <c r="BD14" s="55"/>
      <c r="BE14" s="55"/>
      <c r="BF14" s="55"/>
      <c r="BG14" s="55"/>
      <c r="BH14" s="55"/>
      <c r="BI14" s="55"/>
      <c r="BJ14" s="55"/>
      <c r="BK14" s="55"/>
      <c r="BL14" s="55"/>
      <c r="BM14" s="1"/>
      <c r="BN14" s="1"/>
      <c r="BO14" s="1"/>
      <c r="BP14" s="1"/>
      <c r="BQ14" s="46"/>
      <c r="BR14" s="46"/>
      <c r="BS14" s="46"/>
      <c r="BT14" s="46"/>
      <c r="BU14" s="46"/>
      <c r="BV14" s="46"/>
      <c r="BW14" s="46"/>
      <c r="BX14" s="46"/>
      <c r="BY14" s="46"/>
      <c r="BZ14" s="46"/>
    </row>
    <row r="15" ht="21.0" customHeight="1">
      <c r="A15" s="16"/>
      <c r="B15" s="38">
        <v>2.0</v>
      </c>
      <c r="C15" s="39" t="s">
        <v>38</v>
      </c>
      <c r="D15" s="40"/>
      <c r="E15" s="40"/>
      <c r="F15" s="40"/>
      <c r="G15" s="40"/>
      <c r="H15" s="41">
        <f>AVERAGE(H16:H18)</f>
        <v>0</v>
      </c>
      <c r="I15" s="42"/>
      <c r="J15" s="43"/>
      <c r="K15" s="44"/>
      <c r="L15" s="44"/>
      <c r="M15" s="45"/>
      <c r="N15" s="45"/>
      <c r="O15" s="45"/>
      <c r="P15" s="42"/>
      <c r="Q15" s="45"/>
      <c r="R15" s="42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1"/>
      <c r="BN15" s="1"/>
      <c r="BO15" s="1"/>
      <c r="BP15" s="1"/>
      <c r="BQ15" s="16"/>
      <c r="BR15" s="16"/>
      <c r="BS15" s="16"/>
      <c r="BT15" s="16"/>
      <c r="BU15" s="16"/>
      <c r="BV15" s="16"/>
      <c r="BW15" s="16"/>
      <c r="BX15" s="16"/>
      <c r="BY15" s="16"/>
      <c r="BZ15" s="16"/>
    </row>
    <row r="16" ht="17.25" customHeight="1" outlineLevel="1">
      <c r="A16" s="21"/>
      <c r="B16" s="47">
        <v>2.1</v>
      </c>
      <c r="C16" s="48" t="s">
        <v>39</v>
      </c>
      <c r="D16" s="49">
        <v>43913.0</v>
      </c>
      <c r="E16" s="49">
        <v>43919.0</v>
      </c>
      <c r="F16" s="49"/>
      <c r="G16" s="50">
        <f t="shared" ref="G16:G18" si="2">if(isblank(D16),,if(F16,DAYS360(D16,F16)+1,DAYS360(D16,E16)+1))</f>
        <v>7</v>
      </c>
      <c r="H16" s="51">
        <v>0.0</v>
      </c>
      <c r="I16" s="52"/>
      <c r="J16" s="61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5"/>
      <c r="Y16" s="55"/>
      <c r="Z16" s="55"/>
      <c r="AA16" s="55"/>
      <c r="AB16" s="55"/>
      <c r="AC16" s="55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1"/>
      <c r="BN16" s="1"/>
      <c r="BO16" s="1"/>
      <c r="BP16" s="1"/>
      <c r="BQ16" s="46"/>
      <c r="BR16" s="46"/>
      <c r="BS16" s="46"/>
      <c r="BT16" s="46"/>
      <c r="BU16" s="46"/>
      <c r="BV16" s="46"/>
      <c r="BW16" s="46"/>
      <c r="BX16" s="46"/>
      <c r="BY16" s="46"/>
      <c r="BZ16" s="46"/>
    </row>
    <row r="17" ht="17.25" customHeight="1" outlineLevel="1">
      <c r="A17" s="46"/>
      <c r="B17" s="47">
        <v>2.2</v>
      </c>
      <c r="C17" s="48" t="s">
        <v>40</v>
      </c>
      <c r="D17" s="49">
        <v>43916.0</v>
      </c>
      <c r="E17" s="49">
        <v>43919.0</v>
      </c>
      <c r="F17" s="49"/>
      <c r="G17" s="50">
        <f t="shared" si="2"/>
        <v>4</v>
      </c>
      <c r="H17" s="51">
        <v>0.0</v>
      </c>
      <c r="I17" s="58"/>
      <c r="J17" s="59"/>
      <c r="K17" s="53"/>
      <c r="L17" s="53"/>
      <c r="M17" s="57"/>
      <c r="N17" s="55"/>
      <c r="O17" s="55"/>
      <c r="P17" s="54"/>
      <c r="Q17" s="54"/>
      <c r="R17" s="54"/>
      <c r="S17" s="54"/>
      <c r="T17" s="54"/>
      <c r="U17" s="54"/>
      <c r="V17" s="54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5"/>
      <c r="AQ17" s="55"/>
      <c r="AR17" s="55"/>
      <c r="AS17" s="55"/>
      <c r="AT17" s="55"/>
      <c r="AU17" s="55"/>
      <c r="AV17" s="55"/>
      <c r="AW17" s="55"/>
      <c r="AX17" s="55"/>
      <c r="AY17" s="57"/>
      <c r="AZ17" s="57"/>
      <c r="BA17" s="57"/>
      <c r="BB17" s="57"/>
      <c r="BC17" s="57"/>
      <c r="BD17" s="55"/>
      <c r="BE17" s="55"/>
      <c r="BF17" s="55"/>
      <c r="BG17" s="55"/>
      <c r="BH17" s="55"/>
      <c r="BI17" s="55"/>
      <c r="BJ17" s="55"/>
      <c r="BK17" s="55"/>
      <c r="BL17" s="55"/>
      <c r="BM17" s="1"/>
      <c r="BN17" s="1"/>
      <c r="BO17" s="1"/>
      <c r="BP17" s="1"/>
      <c r="BQ17" s="46"/>
      <c r="BR17" s="46"/>
      <c r="BS17" s="46"/>
      <c r="BT17" s="46"/>
      <c r="BU17" s="46"/>
      <c r="BV17" s="46"/>
      <c r="BW17" s="46"/>
      <c r="BX17" s="46"/>
      <c r="BY17" s="46"/>
      <c r="BZ17" s="46"/>
    </row>
    <row r="18" ht="17.25" customHeight="1" outlineLevel="1">
      <c r="A18" s="46"/>
      <c r="B18" s="47">
        <v>2.3</v>
      </c>
      <c r="C18" s="48" t="s">
        <v>41</v>
      </c>
      <c r="D18" s="49">
        <v>43917.0</v>
      </c>
      <c r="E18" s="49">
        <v>43921.0</v>
      </c>
      <c r="F18" s="49"/>
      <c r="G18" s="50">
        <f t="shared" si="2"/>
        <v>5</v>
      </c>
      <c r="H18" s="51">
        <v>0.0</v>
      </c>
      <c r="I18" s="58"/>
      <c r="J18" s="59"/>
      <c r="K18" s="53"/>
      <c r="L18" s="53"/>
      <c r="M18" s="57"/>
      <c r="N18" s="55"/>
      <c r="O18" s="55"/>
      <c r="P18" s="54"/>
      <c r="Q18" s="54"/>
      <c r="R18" s="54"/>
      <c r="S18" s="54"/>
      <c r="T18" s="54"/>
      <c r="U18" s="54"/>
      <c r="V18" s="54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7"/>
      <c r="AZ18" s="57"/>
      <c r="BA18" s="57"/>
      <c r="BB18" s="57"/>
      <c r="BC18" s="57"/>
      <c r="BD18" s="55"/>
      <c r="BE18" s="55"/>
      <c r="BF18" s="55"/>
      <c r="BG18" s="55"/>
      <c r="BH18" s="55"/>
      <c r="BI18" s="55"/>
      <c r="BJ18" s="55"/>
      <c r="BK18" s="55"/>
      <c r="BL18" s="55"/>
      <c r="BM18" s="1"/>
      <c r="BN18" s="1"/>
      <c r="BO18" s="1"/>
      <c r="BP18" s="1"/>
      <c r="BQ18" s="46"/>
      <c r="BR18" s="46"/>
      <c r="BS18" s="46"/>
      <c r="BT18" s="46"/>
      <c r="BU18" s="46"/>
      <c r="BV18" s="46"/>
      <c r="BW18" s="46"/>
      <c r="BX18" s="46"/>
      <c r="BY18" s="46"/>
      <c r="BZ18" s="46"/>
    </row>
    <row r="19" ht="21.0" customHeight="1">
      <c r="A19" s="16"/>
      <c r="B19" s="38">
        <v>3.0</v>
      </c>
      <c r="C19" s="39" t="s">
        <v>42</v>
      </c>
      <c r="D19" s="40"/>
      <c r="E19" s="40"/>
      <c r="F19" s="40"/>
      <c r="G19" s="40"/>
      <c r="H19" s="41">
        <f>AVERAGE(H20:H22)</f>
        <v>0</v>
      </c>
      <c r="I19" s="42"/>
      <c r="J19" s="43"/>
      <c r="K19" s="44"/>
      <c r="L19" s="44"/>
      <c r="M19" s="45"/>
      <c r="N19" s="45"/>
      <c r="O19" s="45"/>
      <c r="P19" s="42"/>
      <c r="Q19" s="45"/>
      <c r="R19" s="42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1"/>
      <c r="BN19" s="1"/>
      <c r="BO19" s="1"/>
      <c r="BP19" s="1"/>
      <c r="BQ19" s="16"/>
      <c r="BR19" s="16"/>
      <c r="BS19" s="16"/>
      <c r="BT19" s="16"/>
      <c r="BU19" s="16"/>
      <c r="BV19" s="16"/>
      <c r="BW19" s="16"/>
      <c r="BX19" s="16"/>
      <c r="BY19" s="16"/>
      <c r="BZ19" s="16"/>
    </row>
    <row r="20" ht="17.25" customHeight="1" outlineLevel="1">
      <c r="A20" s="21"/>
      <c r="B20" s="47">
        <v>3.1</v>
      </c>
      <c r="C20" s="48" t="s">
        <v>43</v>
      </c>
      <c r="D20" s="49">
        <v>43921.0</v>
      </c>
      <c r="E20" s="49">
        <v>43922.0</v>
      </c>
      <c r="F20" s="49"/>
      <c r="G20" s="50">
        <f t="shared" ref="G20:G22" si="3">if(isblank(D20),,if(F20,DAYS360(D20,F20)+1,DAYS360(D20,E20)+1))</f>
        <v>2</v>
      </c>
      <c r="H20" s="51">
        <v>0.0</v>
      </c>
      <c r="I20" s="52"/>
      <c r="J20" s="61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1"/>
      <c r="BN20" s="1"/>
      <c r="BO20" s="1"/>
      <c r="BP20" s="1"/>
      <c r="BQ20" s="46"/>
      <c r="BR20" s="46"/>
      <c r="BS20" s="46"/>
      <c r="BT20" s="46"/>
      <c r="BU20" s="46"/>
      <c r="BV20" s="46"/>
      <c r="BW20" s="46"/>
      <c r="BX20" s="46"/>
      <c r="BY20" s="46"/>
      <c r="BZ20" s="46"/>
    </row>
    <row r="21" ht="17.25" customHeight="1" outlineLevel="1">
      <c r="A21" s="46"/>
      <c r="B21" s="47">
        <v>3.2</v>
      </c>
      <c r="C21" s="48" t="s">
        <v>44</v>
      </c>
      <c r="D21" s="49">
        <v>43922.0</v>
      </c>
      <c r="E21" s="49">
        <v>43930.0</v>
      </c>
      <c r="F21" s="49"/>
      <c r="G21" s="50">
        <f t="shared" si="3"/>
        <v>9</v>
      </c>
      <c r="H21" s="60">
        <v>0.0</v>
      </c>
      <c r="I21" s="58"/>
      <c r="J21" s="59"/>
      <c r="K21" s="53"/>
      <c r="L21" s="53"/>
      <c r="M21" s="57"/>
      <c r="N21" s="55"/>
      <c r="O21" s="55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5"/>
      <c r="BE21" s="55"/>
      <c r="BF21" s="55"/>
      <c r="BG21" s="55"/>
      <c r="BH21" s="55"/>
      <c r="BI21" s="55"/>
      <c r="BJ21" s="55"/>
      <c r="BK21" s="55"/>
      <c r="BL21" s="55"/>
      <c r="BM21" s="1"/>
      <c r="BN21" s="1"/>
      <c r="BO21" s="1"/>
      <c r="BP21" s="1"/>
      <c r="BQ21" s="46"/>
      <c r="BR21" s="46"/>
      <c r="BS21" s="46"/>
      <c r="BT21" s="46"/>
      <c r="BU21" s="46"/>
      <c r="BV21" s="46"/>
      <c r="BW21" s="46"/>
      <c r="BX21" s="46"/>
      <c r="BY21" s="46"/>
      <c r="BZ21" s="46"/>
    </row>
    <row r="22" ht="17.25" customHeight="1" outlineLevel="1">
      <c r="A22" s="46"/>
      <c r="B22" s="47">
        <v>3.3</v>
      </c>
      <c r="C22" s="48" t="s">
        <v>45</v>
      </c>
      <c r="D22" s="49">
        <v>43930.0</v>
      </c>
      <c r="E22" s="49">
        <v>43933.0</v>
      </c>
      <c r="F22" s="49"/>
      <c r="G22" s="50">
        <f t="shared" si="3"/>
        <v>4</v>
      </c>
      <c r="H22" s="51">
        <v>0.0</v>
      </c>
      <c r="I22" s="58"/>
      <c r="J22" s="59"/>
      <c r="K22" s="53"/>
      <c r="L22" s="53"/>
      <c r="M22" s="57"/>
      <c r="N22" s="55"/>
      <c r="O22" s="55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5"/>
      <c r="BE22" s="55"/>
      <c r="BF22" s="55"/>
      <c r="BG22" s="55"/>
      <c r="BH22" s="55"/>
      <c r="BI22" s="55"/>
      <c r="BJ22" s="55"/>
      <c r="BK22" s="55"/>
      <c r="BL22" s="55"/>
      <c r="BM22" s="1"/>
      <c r="BN22" s="1"/>
      <c r="BO22" s="1"/>
      <c r="BP22" s="1"/>
      <c r="BQ22" s="46"/>
      <c r="BR22" s="46"/>
      <c r="BS22" s="46"/>
      <c r="BT22" s="46"/>
      <c r="BU22" s="46"/>
      <c r="BV22" s="46"/>
      <c r="BW22" s="46"/>
      <c r="BX22" s="46"/>
      <c r="BY22" s="46"/>
      <c r="BZ22" s="46"/>
    </row>
    <row r="23" ht="21.0" customHeight="1">
      <c r="A23" s="16"/>
      <c r="B23" s="38">
        <v>4.0</v>
      </c>
      <c r="C23" s="39" t="s">
        <v>46</v>
      </c>
      <c r="D23" s="40"/>
      <c r="E23" s="40"/>
      <c r="F23" s="40"/>
      <c r="G23" s="40"/>
      <c r="H23" s="41">
        <f>AVERAGE(H24:H27)</f>
        <v>0</v>
      </c>
      <c r="I23" s="42"/>
      <c r="J23" s="43"/>
      <c r="K23" s="44"/>
      <c r="L23" s="44"/>
      <c r="M23" s="45"/>
      <c r="N23" s="45"/>
      <c r="O23" s="45"/>
      <c r="P23" s="42"/>
      <c r="Q23" s="45"/>
      <c r="R23" s="42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1"/>
      <c r="BN23" s="1"/>
      <c r="BO23" s="1"/>
      <c r="BP23" s="1"/>
      <c r="BQ23" s="16"/>
      <c r="BR23" s="16"/>
      <c r="BS23" s="16"/>
      <c r="BT23" s="16"/>
      <c r="BU23" s="16"/>
      <c r="BV23" s="16"/>
      <c r="BW23" s="16"/>
      <c r="BX23" s="16"/>
      <c r="BY23" s="16"/>
      <c r="BZ23" s="16"/>
    </row>
    <row r="24" ht="17.25" customHeight="1" outlineLevel="1">
      <c r="A24" s="46"/>
      <c r="B24" s="47">
        <v>4.1</v>
      </c>
      <c r="C24" s="48" t="s">
        <v>47</v>
      </c>
      <c r="D24" s="49">
        <v>43926.0</v>
      </c>
      <c r="E24" s="49">
        <v>43929.0</v>
      </c>
      <c r="F24" s="62"/>
      <c r="G24" s="50">
        <f t="shared" ref="G24:G27" si="4">if(isblank(D24),,if(F24,DAYS360(D24,F24)+1,DAYS360(D24,E24)+1))</f>
        <v>4</v>
      </c>
      <c r="H24" s="51">
        <v>0.0</v>
      </c>
      <c r="I24" s="52"/>
      <c r="J24" s="61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1"/>
      <c r="BN24" s="1"/>
      <c r="BO24" s="1"/>
      <c r="BP24" s="1"/>
      <c r="BQ24" s="46"/>
      <c r="BR24" s="46"/>
      <c r="BS24" s="46"/>
      <c r="BT24" s="46"/>
      <c r="BU24" s="46"/>
      <c r="BV24" s="46"/>
      <c r="BW24" s="46"/>
      <c r="BX24" s="46"/>
      <c r="BY24" s="46"/>
      <c r="BZ24" s="46"/>
    </row>
    <row r="25" ht="17.25" customHeight="1" outlineLevel="1">
      <c r="A25" s="46"/>
      <c r="B25" s="47">
        <v>4.2</v>
      </c>
      <c r="C25" s="48" t="s">
        <v>48</v>
      </c>
      <c r="D25" s="49">
        <v>43928.0</v>
      </c>
      <c r="E25" s="49">
        <v>43932.0</v>
      </c>
      <c r="F25" s="49"/>
      <c r="G25" s="50">
        <f t="shared" si="4"/>
        <v>5</v>
      </c>
      <c r="H25" s="51">
        <v>0.0</v>
      </c>
      <c r="I25" s="58"/>
      <c r="J25" s="59"/>
      <c r="K25" s="53"/>
      <c r="L25" s="53"/>
      <c r="M25" s="57"/>
      <c r="N25" s="55"/>
      <c r="O25" s="55"/>
      <c r="P25" s="54"/>
      <c r="Q25" s="54"/>
      <c r="R25" s="54"/>
      <c r="S25" s="54"/>
      <c r="T25" s="54"/>
      <c r="U25" s="54"/>
      <c r="V25" s="54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5"/>
      <c r="BE25" s="55"/>
      <c r="BF25" s="55"/>
      <c r="BG25" s="55"/>
      <c r="BH25" s="55"/>
      <c r="BI25" s="55"/>
      <c r="BJ25" s="55"/>
      <c r="BK25" s="55"/>
      <c r="BL25" s="55"/>
      <c r="BM25" s="1"/>
      <c r="BN25" s="1"/>
      <c r="BO25" s="1"/>
      <c r="BP25" s="1"/>
      <c r="BQ25" s="46"/>
      <c r="BR25" s="46"/>
      <c r="BS25" s="46"/>
      <c r="BT25" s="46"/>
      <c r="BU25" s="46"/>
      <c r="BV25" s="46"/>
      <c r="BW25" s="46"/>
      <c r="BX25" s="46"/>
      <c r="BY25" s="46"/>
      <c r="BZ25" s="46"/>
    </row>
    <row r="26" ht="17.25" customHeight="1" outlineLevel="1">
      <c r="A26" s="46"/>
      <c r="B26" s="47">
        <v>4.3</v>
      </c>
      <c r="C26" s="48" t="s">
        <v>49</v>
      </c>
      <c r="D26" s="49">
        <v>43932.0</v>
      </c>
      <c r="E26" s="49">
        <v>43934.0</v>
      </c>
      <c r="F26" s="49"/>
      <c r="G26" s="50">
        <f t="shared" si="4"/>
        <v>3</v>
      </c>
      <c r="H26" s="51">
        <v>0.0</v>
      </c>
      <c r="I26" s="58"/>
      <c r="J26" s="59"/>
      <c r="K26" s="53"/>
      <c r="L26" s="53"/>
      <c r="M26" s="57"/>
      <c r="N26" s="55"/>
      <c r="O26" s="55"/>
      <c r="P26" s="54"/>
      <c r="Q26" s="54"/>
      <c r="R26" s="54"/>
      <c r="S26" s="54"/>
      <c r="T26" s="54"/>
      <c r="U26" s="54"/>
      <c r="V26" s="54"/>
      <c r="W26" s="55"/>
      <c r="X26" s="55"/>
      <c r="Y26" s="55"/>
      <c r="Z26" s="55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5"/>
      <c r="BE26" s="55"/>
      <c r="BF26" s="55"/>
      <c r="BG26" s="55"/>
      <c r="BH26" s="55"/>
      <c r="BI26" s="55"/>
      <c r="BJ26" s="55"/>
      <c r="BK26" s="55"/>
      <c r="BL26" s="55"/>
      <c r="BM26" s="1"/>
      <c r="BN26" s="1"/>
      <c r="BO26" s="1"/>
      <c r="BP26" s="1"/>
      <c r="BQ26" s="46"/>
      <c r="BR26" s="46"/>
      <c r="BS26" s="46"/>
      <c r="BT26" s="46"/>
      <c r="BU26" s="46"/>
      <c r="BV26" s="46"/>
      <c r="BW26" s="46"/>
      <c r="BX26" s="46"/>
      <c r="BY26" s="46"/>
      <c r="BZ26" s="46"/>
    </row>
    <row r="27" ht="17.25" customHeight="1" outlineLevel="1">
      <c r="A27" s="46"/>
      <c r="B27" s="47">
        <v>4.4</v>
      </c>
      <c r="C27" s="48" t="s">
        <v>50</v>
      </c>
      <c r="D27" s="49">
        <v>43929.0</v>
      </c>
      <c r="E27" s="49">
        <v>43938.0</v>
      </c>
      <c r="F27" s="49"/>
      <c r="G27" s="50">
        <f t="shared" si="4"/>
        <v>10</v>
      </c>
      <c r="H27" s="51">
        <v>0.0</v>
      </c>
      <c r="I27" s="58"/>
      <c r="J27" s="59"/>
      <c r="K27" s="53"/>
      <c r="L27" s="53"/>
      <c r="M27" s="57"/>
      <c r="N27" s="55"/>
      <c r="O27" s="55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5"/>
      <c r="BE27" s="55"/>
      <c r="BF27" s="55"/>
      <c r="BG27" s="55"/>
      <c r="BH27" s="55"/>
      <c r="BI27" s="55"/>
      <c r="BJ27" s="55"/>
      <c r="BK27" s="55"/>
      <c r="BL27" s="55"/>
      <c r="BM27" s="1"/>
      <c r="BN27" s="1"/>
      <c r="BO27" s="1"/>
      <c r="BP27" s="1"/>
      <c r="BQ27" s="46"/>
      <c r="BR27" s="46"/>
      <c r="BS27" s="46"/>
      <c r="BT27" s="46"/>
      <c r="BU27" s="46"/>
      <c r="BV27" s="46"/>
      <c r="BW27" s="46"/>
      <c r="BX27" s="46"/>
      <c r="BY27" s="46"/>
      <c r="BZ27" s="46"/>
    </row>
    <row r="28" ht="21.0" customHeight="1">
      <c r="A28" s="16"/>
      <c r="B28" s="63"/>
      <c r="C28" s="64"/>
      <c r="D28" s="64"/>
      <c r="E28" s="65"/>
      <c r="F28" s="65"/>
      <c r="G28" s="66"/>
      <c r="H28" s="66"/>
      <c r="I28" s="67"/>
      <c r="J28" s="68"/>
      <c r="K28" s="69"/>
      <c r="L28" s="69"/>
      <c r="M28" s="70"/>
      <c r="N28" s="70"/>
      <c r="O28" s="70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1"/>
      <c r="BN28" s="1"/>
      <c r="BO28" s="1"/>
      <c r="BP28" s="1"/>
      <c r="BQ28" s="16"/>
      <c r="BR28" s="16"/>
      <c r="BS28" s="16"/>
      <c r="BT28" s="16"/>
      <c r="BU28" s="16"/>
      <c r="BV28" s="16"/>
      <c r="BW28" s="16"/>
      <c r="BX28" s="16"/>
      <c r="BY28" s="16"/>
      <c r="BZ28" s="16"/>
    </row>
    <row r="29" ht="21.0" customHeight="1">
      <c r="A29" s="16"/>
      <c r="B29" s="38">
        <v>0.0</v>
      </c>
      <c r="C29" s="39" t="s">
        <v>51</v>
      </c>
      <c r="D29" s="40"/>
      <c r="E29" s="40"/>
      <c r="F29" s="40"/>
      <c r="G29" s="40"/>
      <c r="H29" s="66"/>
      <c r="I29" s="67"/>
      <c r="J29" s="68"/>
      <c r="K29" s="69"/>
      <c r="L29" s="69"/>
      <c r="M29" s="70"/>
      <c r="N29" s="70"/>
      <c r="O29" s="70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1"/>
      <c r="BN29" s="1"/>
      <c r="BO29" s="1"/>
      <c r="BP29" s="1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0" ht="21.0" customHeight="1">
      <c r="A30" s="16"/>
      <c r="B30" s="47">
        <v>0.1</v>
      </c>
      <c r="C30" s="48" t="s">
        <v>52</v>
      </c>
      <c r="D30" s="49">
        <v>43917.0</v>
      </c>
      <c r="E30" s="49">
        <v>43921.0</v>
      </c>
      <c r="F30" s="49"/>
      <c r="G30" s="71">
        <f t="shared" ref="G30:G31" si="5">if(isblank(D30),,if(F30,DAYS360(D30,F30)+1,DAYS360(D30,E30)+1))</f>
        <v>5</v>
      </c>
      <c r="H30" s="72"/>
      <c r="I30" s="67"/>
      <c r="J30" s="68"/>
      <c r="K30" s="69"/>
      <c r="L30" s="69"/>
      <c r="M30" s="70"/>
      <c r="N30" s="70"/>
      <c r="O30" s="70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1"/>
      <c r="BN30" s="1"/>
      <c r="BO30" s="1"/>
      <c r="BP30" s="1"/>
      <c r="BQ30" s="16"/>
      <c r="BR30" s="16"/>
      <c r="BS30" s="16"/>
      <c r="BT30" s="16"/>
      <c r="BU30" s="16"/>
      <c r="BV30" s="16"/>
      <c r="BW30" s="16"/>
      <c r="BX30" s="16"/>
      <c r="BY30" s="16"/>
      <c r="BZ30" s="16"/>
    </row>
    <row r="31" ht="21.0" customHeight="1">
      <c r="A31" s="16"/>
      <c r="B31" s="47">
        <v>0.2</v>
      </c>
      <c r="C31" s="48" t="s">
        <v>53</v>
      </c>
      <c r="D31" s="49">
        <v>43928.0</v>
      </c>
      <c r="E31" s="49">
        <v>43928.0</v>
      </c>
      <c r="F31" s="49"/>
      <c r="G31" s="71">
        <f t="shared" si="5"/>
        <v>1</v>
      </c>
      <c r="H31" s="72"/>
      <c r="I31" s="67"/>
      <c r="J31" s="68"/>
      <c r="K31" s="69"/>
      <c r="L31" s="69"/>
      <c r="M31" s="70"/>
      <c r="N31" s="70"/>
      <c r="O31" s="70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1"/>
      <c r="BN31" s="1"/>
      <c r="BO31" s="1"/>
      <c r="BP31" s="1"/>
      <c r="BQ31" s="16"/>
      <c r="BR31" s="16"/>
      <c r="BS31" s="16"/>
      <c r="BT31" s="16"/>
      <c r="BU31" s="16"/>
      <c r="BV31" s="16"/>
      <c r="BW31" s="16"/>
      <c r="BX31" s="16"/>
      <c r="BY31" s="16"/>
      <c r="BZ31" s="16"/>
    </row>
    <row r="32" ht="21.0" customHeight="1">
      <c r="A32" s="16"/>
      <c r="B32" s="63"/>
      <c r="C32" s="64"/>
      <c r="D32" s="64"/>
      <c r="E32" s="65"/>
      <c r="F32" s="65"/>
      <c r="G32" s="66"/>
      <c r="H32" s="73">
        <v>0.0</v>
      </c>
      <c r="I32" s="67"/>
      <c r="J32" s="68"/>
      <c r="K32" s="69"/>
      <c r="L32" s="69"/>
      <c r="M32" s="70"/>
      <c r="N32" s="70"/>
      <c r="O32" s="70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1"/>
      <c r="BN32" s="1"/>
      <c r="BO32" s="1"/>
      <c r="BP32" s="1"/>
      <c r="BQ32" s="16"/>
      <c r="BR32" s="16"/>
      <c r="BS32" s="16"/>
      <c r="BT32" s="16"/>
      <c r="BU32" s="16"/>
      <c r="BV32" s="16"/>
      <c r="BW32" s="16"/>
      <c r="BX32" s="16"/>
      <c r="BY32" s="16"/>
      <c r="BZ32" s="16"/>
    </row>
  </sheetData>
  <mergeCells count="28">
    <mergeCell ref="W6:AC6"/>
    <mergeCell ref="AD6:AJ6"/>
    <mergeCell ref="AK6:AQ6"/>
    <mergeCell ref="AR6:AX6"/>
    <mergeCell ref="AY6:BE6"/>
    <mergeCell ref="BF6:BL6"/>
    <mergeCell ref="E5:E6"/>
    <mergeCell ref="F5:F6"/>
    <mergeCell ref="H5:H6"/>
    <mergeCell ref="I5:AJ5"/>
    <mergeCell ref="AK5:BL5"/>
    <mergeCell ref="I6:O6"/>
    <mergeCell ref="P6:V6"/>
    <mergeCell ref="B5:B6"/>
    <mergeCell ref="B7:B8"/>
    <mergeCell ref="C7:C8"/>
    <mergeCell ref="D7:D8"/>
    <mergeCell ref="E7:E8"/>
    <mergeCell ref="F7:F8"/>
    <mergeCell ref="G7:G8"/>
    <mergeCell ref="H7:H8"/>
    <mergeCell ref="B1:C1"/>
    <mergeCell ref="B2:C2"/>
    <mergeCell ref="D2:G2"/>
    <mergeCell ref="B3:C3"/>
    <mergeCell ref="C5:C6"/>
    <mergeCell ref="D5:D6"/>
    <mergeCell ref="G5:G6"/>
  </mergeCells>
  <conditionalFormatting sqref="H10:H14 H16:H18 H20:H22 H24:H27 H30:H31">
    <cfRule type="cellIs" dxfId="0" priority="1" operator="equal">
      <formula>1</formula>
    </cfRule>
  </conditionalFormatting>
  <conditionalFormatting sqref="H10:H14 H16:H18 H20:H22 H24:H27 H30:H31">
    <cfRule type="colorScale" priority="2">
      <colorScale>
        <cfvo type="min"/>
        <cfvo type="max"/>
        <color rgb="FFFFFFFF"/>
        <color rgb="FF999999"/>
      </colorScale>
    </cfRule>
  </conditionalFormatting>
  <conditionalFormatting sqref="I10:BL32">
    <cfRule type="expression" dxfId="1" priority="3">
      <formula>IF(AND(I$8&gt;$E10,I$8&lt;=$F10,$H10=1,$F10&gt;$E10),1,0)</formula>
    </cfRule>
  </conditionalFormatting>
  <conditionalFormatting sqref="I10:BL32">
    <cfRule type="expression" dxfId="2" priority="4">
      <formula>IF(AND(I$8&lt;=$E10,I$8&gt;$F10,$H10=1,$F10&lt;$E10),1,0)</formula>
    </cfRule>
  </conditionalFormatting>
  <conditionalFormatting sqref="I10:AC32">
    <cfRule type="expression" dxfId="3" priority="5">
      <formula>IF(AND(I$8&gt;=$D10,I$8&lt;=$F10,$H10=1),1,0)</formula>
    </cfRule>
  </conditionalFormatting>
  <conditionalFormatting sqref="AD10:BL32">
    <cfRule type="expression" dxfId="4" priority="6">
      <formula>IF(AND(AD$8&gt;=$D10,AD$8&lt;=$E10,$H10=1),1,0)</formula>
    </cfRule>
  </conditionalFormatting>
  <conditionalFormatting sqref="I10:BL14 I16:BL18 I20:BL22 I24:BL27">
    <cfRule type="expression" dxfId="5" priority="7">
      <formula>if(I$8=$BQ$2,1,0)</formula>
    </cfRule>
  </conditionalFormatting>
  <conditionalFormatting sqref="I10:AC32">
    <cfRule type="expression" dxfId="6" priority="8">
      <formula>IF(AND(I$8&gt;=$D10,I$8&lt;=$E10,$H10&lt;1),1,0)</formula>
    </cfRule>
  </conditionalFormatting>
  <conditionalFormatting sqref="AD10:BL32">
    <cfRule type="expression" dxfId="7" priority="9">
      <formula>IF(AND(AD$8&gt;=$D10,AD$8&lt;=$E10,$H10&lt;1),1,0)</formula>
    </cfRule>
  </conditionalFormatting>
  <conditionalFormatting sqref="C9:C32">
    <cfRule type="expression" dxfId="8" priority="10">
      <formula>if(H9=1,1,0)</formula>
    </cfRule>
  </conditionalFormatting>
  <conditionalFormatting sqref="I8:BL8">
    <cfRule type="expression" dxfId="9" priority="11">
      <formula>AND(ISNUMBER(I8),TRUNC(I8)&lt;TODAY())</formula>
    </cfRule>
  </conditionalFormatting>
  <conditionalFormatting sqref="I8:BL8">
    <cfRule type="timePeriod" dxfId="10" priority="12" timePeriod="today"/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</cols>
  <sheetData>
    <row r="1">
      <c r="A1" s="74" t="s">
        <v>54</v>
      </c>
      <c r="B1" s="75"/>
    </row>
    <row r="2">
      <c r="A2" s="76" t="s">
        <v>55</v>
      </c>
    </row>
    <row r="3">
      <c r="A3" s="77" t="str">
        <f>HYPERLINK("https://www.dropbox.com/s/ylrv7p7dnhz8de4/Its%20got%20the%20look.pdf?dl=0","Download PDF")</f>
        <v>Download PDF</v>
      </c>
      <c r="B3" s="78" t="str">
        <f>HYPERLINK("https://www.jstor.org/stable/pdf/41228601.pdf","It's Got the Look: The Effect of Friendly and Aggressive ""Facial"" Expressions on Product Liking and Sales")</f>
        <v>It's Got the Look: The Effect of Friendly and Aggressive "Facial" Expressions on Product Liking and Sales</v>
      </c>
    </row>
    <row r="4">
      <c r="A4" s="77" t="str">
        <f>HYPERLINK("https://www.dropbox.com/s/u3xow9qt2l6smig/The%20beauty%20of%20simplicity.pdf?dl=0","Download PDF")</f>
        <v>Download PDF</v>
      </c>
      <c r="B4" s="78" t="str">
        <f>HYPERLINK("http://citeseerx.ist.psu.edu/viewdoc/download?doi=10.1.1.462.685&amp;rep=rep1&amp;type=pdf","The Beauty of Simplicity")</f>
        <v>The Beauty of Simplicity</v>
      </c>
    </row>
    <row r="5">
      <c r="A5" s="77" t="str">
        <f>HYPERLINK("https://www.dropbox.com/s/60vjyq785viq5wk/Colour%20appeal%20in%20website%20design.pdf?dl=0","Download PDF")</f>
        <v>Download PDF</v>
      </c>
      <c r="B5" s="78" t="str">
        <f>HYPERLINK("https://www.sciencedirect.com/science/article/pii/S1071581909001116#aep-figure-id47","Colour appeal in website design within and across cultures: A multi-method evaluation")</f>
        <v>Colour appeal in website design within and across cultures: A multi-method evaluation</v>
      </c>
    </row>
    <row r="6">
      <c r="A6" s="77" t="str">
        <f>HYPERLINK("https://www.dropbox.com/s/5zmwv9lx3gpg60w/Check%20out%20this%20place.pdf?dl=0","Download PDF")</f>
        <v>Download PDF</v>
      </c>
      <c r="B6" s="78" t="str">
        <f>HYPERLINK("https://ieeexplore.ieee.org/document/8094318","Check Out This Place: Inferring Ambiance From Airbnb Photos")</f>
        <v>Check Out This Place: Inferring Ambiance From Airbnb Photos</v>
      </c>
    </row>
    <row r="7">
      <c r="A7" s="77" t="str">
        <f>HYPERLINK("https://www.dropbox.com/s/yzm59kk6j0om51s/A%20computational%20framework.pdf?dl=0","Download PDF")</f>
        <v>Download PDF</v>
      </c>
      <c r="B7" s="78" t="str">
        <f>HYPERLINK("https://www.sciencedirect.com/science/article/pii/S0167923618301593","A computational framework for understanding antecedents of guests' perceived trust towards hosts on Airbnb")</f>
        <v>A computational framework for understanding antecedents of guests' perceived trust towards hosts on Airbnb</v>
      </c>
    </row>
    <row r="8">
      <c r="A8" s="77" t="str">
        <f>HYPERLINK("https://www.dropbox.com/s/fvcq2dj0mcdb1gw/Neighborhood%20and%20Price%20Prediction%20for%20San%20Francisco.pdf?dl=0","Download PDF")</f>
        <v>Download PDF</v>
      </c>
      <c r="B8" s="78" t="str">
        <f>HYPERLINK("https://pdfs.semanticscholar.org/c50a/1c28dbe7a886148e8f983fb069d4b1439dc6.pdf","Neighborhood and Price Prediction for San Francisco AirbnbListings")</f>
        <v>Neighborhood and Price Prediction for San Francisco AirbnbListings</v>
      </c>
    </row>
    <row r="9">
      <c r="A9" s="79"/>
      <c r="B9" s="79"/>
    </row>
    <row r="10">
      <c r="A10" s="79"/>
      <c r="B10" s="79"/>
    </row>
    <row r="11">
      <c r="A11" s="79"/>
      <c r="B11" s="79"/>
    </row>
    <row r="12">
      <c r="A12" s="76" t="s">
        <v>56</v>
      </c>
    </row>
    <row r="13">
      <c r="A13" s="77" t="str">
        <f>HYPERLINK("https://www.dropbox.com/s/rx3lk5xj1pbb39a/Feeling%20a%20destination%20through%20the%20right%20photos.pdf?dl=0","Download PDF")</f>
        <v>Download PDF</v>
      </c>
      <c r="B13" s="78" t="str">
        <f>HYPERLINK("https://www.sciencedirect.com/science/article/pii/S0261517717302005#fig1","Feeling a destination through the “right” photos: A machine learning model for DMOs’ photo selection")</f>
        <v>Feeling a destination through the “right” photos: A machine learning model for DMOs’ photo selection</v>
      </c>
    </row>
    <row r="14">
      <c r="A14" s="77" t="str">
        <f>HYPERLINK("https://www.dropbox.com/s/03h9cd4cjke3srb/Measuring%20the%20gap%20between%20projected%20and%20perceived%20destination%20images.pdf?dl=0","Download PDF")</f>
        <v>Download PDF</v>
      </c>
      <c r="B14" s="78" t="str">
        <f>HYPERLINK("https://www.sciencedirect.com/science/article/pii/S0261517718300700","Measuring the gap between projected and perceived destination images of Catalonia using compositional analysis")</f>
        <v>Measuring the gap between projected and perceived destination images of Catalonia using compositional analysis</v>
      </c>
    </row>
    <row r="15">
      <c r="A15" s="77" t="str">
        <f>HYPERLINK("https://www.dropbox.com/s/4qvnyfe1w9o7pp8/To%20buy%20or%20not%20to%20buy.pdf?dl=0","Download PDF")</f>
        <v>Download PDF</v>
      </c>
      <c r="B15" s="78" t="str">
        <f>HYPERLINK("https://pdf.sciencedirectassets.com/272548/1-s2.0-S1071581911X00095/1-s2.0-S1071581911001108/main.pdf?X-Amz-Security-Token=AgoJb3JpZ2luX2VjEG0aCXVzLWVhc3QtMSJIMEYCIQCO1qOE5KDaSRvswXc7bqIF%2BmZUUybjaxL1F8bAqKAUGwIhAMJI1tdC60vnOaqlI6UbvzDa5a4jMC5eIM3%2FxUsR"&amp;"5DRrKtoDCEYQAhoMMDU5MDAzNTQ2ODY1IgxedVQPFdnK%2BASE37QqtwMwxXs8Ic0Y7JxHHOAijmNighP%2BBASKp1iO%2FLdn70%2BneRiqkG5cZ2PCBd%2FrNKx7hLYqwjt%2F%2FOILUyvs7FC%2B%2BMNJ8je5Z4e3prTVTF3sUCpeicAIv8wJPGx3z%2F42zlV9tbZIZKguL3phUht3JSL020rlsV5ibn1GfPQlqdruejzHTrwdpu0JiRx"&amp;"h9CKBrCmvPPAyVuLlZSCBi7be2YhpvjdZg1zhTrtpDcAyJOLDFQr2K5gciaYyhh74vHj9FG1h6LWlF4xKPIymz0YmgQ%2FQDlzW7CWNumUBjD0OKhd0t0lmq4w4LUMfF7l9TNh1HmN3UU%2FutS68IHQr2EYcH3R4NhSlu5UG8IoiYQBDFQYd3InEJW9da4QcvYEwJuz%2BLVfiAuuznrl0oxNGpkEIN5hlZGgj2FqkwKyfuB0tB9EVMDRo19zE"&amp;"NgDfkMBdKPjZy9mljI2yLY3RJouN13vkvlAlbEoE3RFSqtlcKMBGZFsjEHPhD3Mz8h7hHxtuBtRQmFb%2BOrt1rfDMfa6x7XbZWD2f0w0WNK%2BMU522DrXPd9Zzkb5G36eZEwHjS5U%2FmH8d%2F5px9zl9ifPxezSEMLm8rewFOrMB3G14eoMPSM9OuXSq3CH%2BFVixmD1iTb06kRRJNXjKcH7Y4r9EWkEIvMQAK%2FSLGNoxK109WnuCUNN"&amp;"6RfZQK0ERKcOueQVHpIGdq95EiCNV0g1asFsq8DYIC7hjBJuDxjMiZxQrwvUlRRn0O1fLd3Vg%2BpOgLKNm8wCNsAZs6B%2F2dL0%2FeU5pTLRJ7MdSippc%2FRRQqYfxzARHLfrjbgqfbEyeCbtKLQ9IkpL9Uv3HPkvPHUZA8T0%3D&amp;X-Amz-Algorithm=AWS4-HMAC-SHA256&amp;X-Amz-Date=20190925T134136Z&amp;X-Amz-SignedHeader"&amp;"s=host&amp;X-Amz-Expires=300&amp;X-Amz-Credential=ASIAQ3PHCVTYTP4HUP63%2F20190925%2Fus-east-1%2Fs3%2Faws4_request&amp;X-Amz-Signature=7685fd15bc61d747e31092a6aa3a7452e6c9a879910d23c653a1b474ee59735c&amp;hash=bc902c2126728990850b12144e9d7ffe90539cacf47b4e67b8d2dd71a7dbb3b"&amp;"a&amp;host=68042c943591013ac2b2430a89b270f6af2c76d8dfd086a07176afe7c76c2c61&amp;pii=S1071581911001108&amp;tid=spdf-dab1e3b8-1137-4328-b398-fd3d1a8322e8&amp;sid=8c003cc19161c84a489b778849850d8c7286gxrqa&amp;type=client","To buy or not to buy: Influence of seller photos and reputationon buyer trust and purchase behavior")</f>
        <v>To buy or not to buy: Influence of seller photos and reputationon buyer trust and purchase behavior</v>
      </c>
    </row>
    <row r="16">
      <c r="A16" s="77" t="str">
        <f>HYPERLINK("https://www.dropbox.com/s/hvh1qyljttkvru6/Commercial%20use%20of%20conjoint%20analysis%20in%20Europe.pdf?dl=0","Download PDF")</f>
        <v>Download PDF</v>
      </c>
      <c r="B16" s="78" t="str">
        <f>HYPERLINK("https://pdf.sciencedirectassets.com/271657/1-s2.0-S0167811600X00419/1-s2.0-0167811694900337/main.pdf?X-Amz-Security-Token=AgoJb3JpZ2luX2VjEG0aCXVzLWVhc3QtMSJIMEYCIQCO1qOE5KDaSRvswXc7bqIF%2BmZUUybjaxL1F8bAqKAUGwIhAMJI1tdC60vnOaqlI6UbvzDa5a4jMC5eIM3%2FxUsR5"&amp;"DRrKtoDCEYQAhoMMDU5MDAzNTQ2ODY1IgxedVQPFdnK%2BASE37QqtwMwxXs8Ic0Y7JxHHOAijmNighP%2BBASKp1iO%2FLdn70%2BneRiqkG5cZ2PCBd%2FrNKx7hLYqwjt%2F%2FOILUyvs7FC%2B%2BMNJ8je5Z4e3prTVTF3sUCpeicAIv8wJPGx3z%2F42zlV9tbZIZKguL3phUht3JSL020rlsV5ibn1GfPQlqdruejzHTrwdpu0JiRxh"&amp;"9CKBrCmvPPAyVuLlZSCBi7be2YhpvjdZg1zhTrtpDcAyJOLDFQr2K5gciaYyhh74vHj9FG1h6LWlF4xKPIymz0YmgQ%2FQDlzW7CWNumUBjD0OKhd0t0lmq4w4LUMfF7l9TNh1HmN3UU%2FutS68IHQr2EYcH3R4NhSlu5UG8IoiYQBDFQYd3InEJW9da4QcvYEwJuz%2BLVfiAuuznrl0oxNGpkEIN5hlZGgj2FqkwKyfuB0tB9EVMDRo19zEN"&amp;"gDfkMBdKPjZy9mljI2yLY3RJouN13vkvlAlbEoE3RFSqtlcKMBGZFsjEHPhD3Mz8h7hHxtuBtRQmFb%2BOrt1rfDMfa6x7XbZWD2f0w0WNK%2BMU522DrXPd9Zzkb5G36eZEwHjS5U%2FmH8d%2F5px9zl9ifPxezSEMLm8rewFOrMB3G14eoMPSM9OuXSq3CH%2BFVixmD1iTb06kRRJNXjKcH7Y4r9EWkEIvMQAK%2FSLGNoxK109WnuCUNN6"&amp;"RfZQK0ERKcOueQVHpIGdq95EiCNV0g1asFsq8DYIC7hjBJuDxjMiZxQrwvUlRRn0O1fLd3Vg%2BpOgLKNm8wCNsAZs6B%2F2dL0%2FeU5pTLRJ7MdSippc%2FRRQqYfxzARHLfrjbgqfbEyeCbtKLQ9IkpL9Uv3HPkvPHUZA8T0%3D&amp;X-Amz-Algorithm=AWS4-HMAC-SHA256&amp;X-Amz-Date=20190925T133957Z&amp;X-Amz-SignedHeaders"&amp;"=host&amp;X-Amz-Expires=300&amp;X-Amz-Credential=ASIAQ3PHCVTYTP4HUP63%2F20190925%2Fus-east-1%2Fs3%2Faws4_request&amp;X-Amz-Signature=b44819186ee2c7bfca0f1de493a507e5b58b98663796b9a404b75b50cd4445aa&amp;hash=d906a1314a4d403b40ecd62c8441693a2d48f95df5ccd60e2aa0c17c168f6ec1"&amp;"&amp;host=68042c943591013ac2b2430a89b270f6af2c76d8dfd086a07176afe7c76c2c61&amp;pii=0167811694900337&amp;tid=spdf-23c3539e-8c5b-4ceb-8f8e-c2cf7e377457&amp;sid=8c003cc19161c84a489b778849850d8c7286gxrqa&amp;type=client","Commercial use of conjoint analysis in Europe: Results and critical reflections")</f>
        <v>Commercial use of conjoint analysis in Europe: Results and critical reflections</v>
      </c>
    </row>
    <row r="17">
      <c r="A17" s="77" t="str">
        <f>HYPERLINK("https://www.dropbox.com/s/ygk7m17uij8pq9f/Exploring%20Human%20Images%20in%20Website%20Design.pdf?dl=0","Download PDF")</f>
        <v>Download PDF</v>
      </c>
      <c r="B17" s="78" t="str">
        <f>HYPERLINK("https://www.jstor.org/stable/20650308?seq=1#metadata_info_tab_contents","Exploring Human Images in Website Design: A Multi-Method Approach")</f>
        <v>Exploring Human Images in Website Design: A Multi-Method Approach</v>
      </c>
    </row>
    <row r="18">
      <c r="A18" s="77" t="str">
        <f>HYPERLINK("https://www.dropbox.com/s/9bk1ii0i7k9cr0i/The%20Role%20of%20Color%20Contrast.pdf?dl=0","Download PDF")</f>
        <v>Download PDF</v>
      </c>
      <c r="B18" s="78" t="str">
        <f>HYPERLINK("https://pdfs.semanticscholar.org/1e49/e9c1a160aabed72ded9daaf2eb8455958a49.pdf","The Role of Color Contrast and Predominant Primary Color of Icons for Mobile Gaming Apps in Influencing User Reactions")</f>
        <v>The Role of Color Contrast and Predominant Primary Color of Icons for Mobile Gaming Apps in Influencing User Reactions</v>
      </c>
    </row>
    <row r="19">
      <c r="A19" s="77" t="str">
        <f>HYPERLINK("https://www.dropbox.com/s/vwj0malyd4xy4kd/The%20impact%20of%20human%20brand%20image%20appeal.pdf?dl=0","Download PDF")</f>
        <v>Download PDF</v>
      </c>
      <c r="B19" s="78" t="str">
        <f>HYPERLINK("https://www.scopus.com/record/display.uri?eid=2-s2.0-84863390794&amp;origin=resultslist&amp;sort=plf-f&amp;cite=2-s2.0-69549083452&amp;src=s&amp;nlo=&amp;nlr=&amp;nls=&amp;imp=t&amp;sid=361ccf32a9f6a736133e35160f155faa&amp;sot=cite&amp;sdt=a&amp;sl=0&amp;relpos=249&amp;citeCnt=4&amp;searchTerm=","The impact of human brand image appeal on visual attention and purchase intentions at an e-commerce website")</f>
        <v>The impact of human brand image appeal on visual attention and purchase intentions at an e-commerce website</v>
      </c>
    </row>
    <row r="20">
      <c r="A20" s="77" t="str">
        <f>HYPERLINK("https://www.dropbox.com/s/2463omk22da1eh6/Visual%20attention%20to%20the%20main%20image%20of%20a%20hotel%20website.pdf?dl=0","Download PDF")</f>
        <v>Download PDF</v>
      </c>
      <c r="B20" s="78" t="str">
        <f>HYPERLINK("https://www.sciencedirect.com/science/article/pii/S0969698919304345?via%3Dihub","Visual attention to the main image of a hotel website based on its position, type of navigation and belonging to Millennial generation: An eye tracking study")</f>
        <v>Visual attention to the main image of a hotel website based on its position, type of navigation and belonging to Millennial generation: An eye tracking study</v>
      </c>
    </row>
    <row r="21">
      <c r="A21" s="77" t="str">
        <f>HYPERLINK("https://www.dropbox.com/s/j4pq2fef1fsv5b5/Predicting%20the%20Personal%20Appeal%20of%20Marketing%20Images.pdf?dl=0","Download PDF")</f>
        <v>Download PDF</v>
      </c>
      <c r="B21" s="77" t="str">
        <f>HYPERLINK("https://www.dropbox.com/s/z6j3ggpuolzd7sd/Predicting%20the%20Personal%20Appeal%20of%20Marketing%20Images%20-%20Appendix.docx?dl=0","Download Appendix")</f>
        <v>Download Appendix</v>
      </c>
      <c r="C21" s="78" t="str">
        <f>HYPERLINK("https://onlinelibrary.wiley.com/doi/full/10.1002/jcpy.1092","Predicting the Personal Appeal of Marketing Images Using Computational Methods")</f>
        <v>Predicting the Personal Appeal of Marketing Images Using Computational Methods</v>
      </c>
    </row>
    <row r="22">
      <c r="A22" s="77" t="str">
        <f>HYPERLINK("https://www.dropbox.com/s/lu4bnj38fx572u8/Using%20Image-based%20and%20Text-based%20Information.pdf?dl=0","Download PDF")</f>
        <v>Download PDF</v>
      </c>
      <c r="B22" s="78" t="str">
        <f>HYPERLINK("https://www.scopus.com/record/display.uri?eid=2-s2.0-85054274007&amp;origin=resultslist&amp;sort=plf-f&amp;cite=2-s2.0-69549083452&amp;src=s&amp;nlo=&amp;nlr=&amp;nls=&amp;imp=t&amp;sid=361ccf32a9f6a736133e35160f155faa&amp;sot=cite&amp;sdt=a&amp;sl=0&amp;relpos=46&amp;citeCnt=0&amp;searchTerm=","Using image-based and text-based information for sales prediction: A deep neural network model")</f>
        <v>Using image-based and text-based information for sales prediction: A deep neural network model</v>
      </c>
    </row>
  </sheetData>
  <mergeCells count="3">
    <mergeCell ref="A1:B1"/>
    <mergeCell ref="A2:B2"/>
    <mergeCell ref="A12:B12"/>
  </mergeCells>
  <drawing r:id="rId1"/>
</worksheet>
</file>