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rojects\studi_mandiri\refactoring_data\"/>
    </mc:Choice>
  </mc:AlternateContent>
  <xr:revisionPtr revIDLastSave="0" documentId="13_ncr:1_{7289A67E-41C2-4E06-952C-EFE1E358B057}" xr6:coauthVersionLast="46" xr6:coauthVersionMax="46" xr10:uidLastSave="{00000000-0000-0000-0000-000000000000}"/>
  <bookViews>
    <workbookView xWindow="-120" yWindow="-120" windowWidth="20730" windowHeight="11310" activeTab="4" xr2:uid="{20779D26-822A-4F37-8329-DB44AE85D584}"/>
  </bookViews>
  <sheets>
    <sheet name="mi-dch-fungsi" sheetId="5" r:id="rId1"/>
    <sheet name="simulasi-mi" sheetId="4" r:id="rId2"/>
    <sheet name="micl" sheetId="7" r:id="rId3"/>
    <sheet name="EditorEntry" sheetId="3" r:id="rId4"/>
    <sheet name="mifun" sheetId="2" r:id="rId5"/>
    <sheet name="sca-plot" sheetId="6" r:id="rId6"/>
  </sheets>
  <definedNames>
    <definedName name="_xlnm._FilterDatabase" localSheetId="4" hidden="1">mifun!$B$2:$F$2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7" l="1"/>
  <c r="E27" i="7"/>
  <c r="K26" i="7"/>
  <c r="E26" i="7"/>
  <c r="H38" i="4"/>
  <c r="H39" i="4"/>
  <c r="H40" i="4"/>
  <c r="H41" i="4"/>
  <c r="H42" i="4"/>
  <c r="H43" i="4"/>
  <c r="H37" i="4"/>
  <c r="K12" i="4"/>
  <c r="K11" i="4"/>
  <c r="K10" i="4"/>
  <c r="K8" i="4"/>
  <c r="C10" i="4"/>
  <c r="C11" i="4"/>
  <c r="C12" i="4"/>
  <c r="C13" i="4"/>
  <c r="C14" i="4"/>
  <c r="C15" i="4"/>
  <c r="C16" i="4"/>
  <c r="C17" i="4"/>
  <c r="K9" i="4"/>
  <c r="C3" i="6"/>
  <c r="C4" i="6"/>
  <c r="C5" i="6"/>
  <c r="C6" i="6"/>
  <c r="C7" i="6"/>
  <c r="C8" i="6"/>
  <c r="C9" i="6"/>
  <c r="C7" i="4"/>
  <c r="C8" i="4"/>
  <c r="C9" i="4"/>
  <c r="G7" i="4"/>
  <c r="H7" i="4" s="1"/>
  <c r="G8" i="4"/>
  <c r="G9" i="4"/>
  <c r="H9" i="4" s="1"/>
  <c r="G10" i="4"/>
  <c r="H10" i="4" s="1"/>
  <c r="G11" i="4"/>
  <c r="H11" i="4" s="1"/>
  <c r="H8" i="4"/>
  <c r="G17" i="4"/>
  <c r="H17" i="4" s="1"/>
  <c r="K21" i="4" l="1"/>
  <c r="L21" i="4"/>
  <c r="M21" i="4"/>
  <c r="K22" i="4"/>
  <c r="L22" i="4"/>
  <c r="M22" i="4"/>
  <c r="K23" i="4"/>
  <c r="L23" i="4"/>
  <c r="M23" i="4"/>
  <c r="K18" i="4"/>
  <c r="L18" i="4"/>
  <c r="M18" i="4"/>
  <c r="K19" i="4"/>
  <c r="L19" i="4"/>
  <c r="M19" i="4"/>
  <c r="K20" i="4"/>
  <c r="L20" i="4"/>
  <c r="M20" i="4"/>
  <c r="K17" i="4"/>
  <c r="L17" i="4"/>
  <c r="M17" i="4"/>
  <c r="G16" i="4"/>
  <c r="H16" i="4" s="1"/>
  <c r="C5" i="4"/>
  <c r="C6" i="4"/>
  <c r="G5" i="4"/>
  <c r="H5" i="4" s="1"/>
  <c r="G6" i="4"/>
  <c r="H6" i="4" s="1"/>
  <c r="G12" i="4"/>
  <c r="H12" i="4" s="1"/>
  <c r="G13" i="4"/>
  <c r="H13" i="4" s="1"/>
  <c r="G14" i="4"/>
  <c r="H14" i="4" s="1"/>
  <c r="G15" i="4"/>
  <c r="H15" i="4" s="1"/>
  <c r="K17" i="7"/>
  <c r="K8" i="7"/>
  <c r="K2" i="7"/>
  <c r="K24" i="7"/>
  <c r="K3" i="7"/>
  <c r="K11" i="7"/>
  <c r="K15" i="7"/>
  <c r="K23" i="7"/>
  <c r="K4" i="7"/>
  <c r="K10" i="7"/>
  <c r="K5" i="7"/>
  <c r="K20" i="7"/>
  <c r="K9" i="7"/>
  <c r="K12" i="7"/>
  <c r="K16" i="7"/>
  <c r="K18" i="7"/>
  <c r="K21" i="7"/>
  <c r="K19" i="7"/>
  <c r="K13" i="7"/>
  <c r="K22" i="7"/>
  <c r="K14" i="7"/>
  <c r="K6" i="7"/>
  <c r="K7" i="7"/>
  <c r="H19" i="7"/>
  <c r="H20" i="7"/>
  <c r="H7" i="7"/>
  <c r="H12" i="7"/>
  <c r="H16" i="7"/>
  <c r="H13" i="7"/>
  <c r="H21" i="7"/>
  <c r="H10" i="7"/>
  <c r="H4" i="7"/>
  <c r="H23" i="7"/>
  <c r="H5" i="7"/>
  <c r="H15" i="7"/>
  <c r="H14" i="7"/>
  <c r="H22" i="7"/>
  <c r="H9" i="7"/>
  <c r="H6" i="7"/>
  <c r="H18" i="7"/>
  <c r="H11" i="7"/>
  <c r="H2" i="7"/>
  <c r="H8" i="7"/>
  <c r="H3" i="7"/>
  <c r="H17" i="7"/>
  <c r="H24" i="7"/>
  <c r="E24" i="7"/>
  <c r="E17" i="7"/>
  <c r="E3" i="7"/>
  <c r="E8" i="7"/>
  <c r="E2" i="7"/>
  <c r="E11" i="7"/>
  <c r="E18" i="7"/>
  <c r="E6" i="7"/>
  <c r="E9" i="7"/>
  <c r="E22" i="7"/>
  <c r="E14" i="7"/>
  <c r="E15" i="7"/>
  <c r="E5" i="7"/>
  <c r="E23" i="7"/>
  <c r="E4" i="7"/>
  <c r="E10" i="7"/>
  <c r="E21" i="7"/>
  <c r="E13" i="7"/>
  <c r="E16" i="7"/>
  <c r="E12" i="7"/>
  <c r="E7" i="7"/>
  <c r="E20" i="7"/>
  <c r="E19" i="7"/>
  <c r="N24" i="7"/>
  <c r="N17" i="7"/>
  <c r="N3" i="7"/>
  <c r="N8" i="7"/>
  <c r="N2" i="7"/>
  <c r="N11" i="7"/>
  <c r="N18" i="7"/>
  <c r="N6" i="7"/>
  <c r="N9" i="7"/>
  <c r="N22" i="7"/>
  <c r="N14" i="7"/>
  <c r="N15" i="7"/>
  <c r="N5" i="7"/>
  <c r="N23" i="7"/>
  <c r="N4" i="7"/>
  <c r="N10" i="7"/>
  <c r="N21" i="7"/>
  <c r="N13" i="7"/>
  <c r="N16" i="7"/>
  <c r="N12" i="7"/>
  <c r="N7" i="7"/>
  <c r="N20" i="7"/>
  <c r="N19" i="7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C3" i="3"/>
  <c r="D3" i="3"/>
  <c r="E3" i="3"/>
  <c r="G3" i="3"/>
  <c r="C4" i="3"/>
  <c r="D4" i="3"/>
  <c r="E4" i="3"/>
  <c r="G4" i="3"/>
  <c r="C5" i="3"/>
  <c r="D5" i="3"/>
  <c r="E5" i="3"/>
  <c r="G5" i="3"/>
  <c r="I12" i="3"/>
  <c r="I13" i="3"/>
  <c r="I19" i="3"/>
  <c r="I20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</calcChain>
</file>

<file path=xl/sharedStrings.xml><?xml version="1.0" encoding="utf-8"?>
<sst xmlns="http://schemas.openxmlformats.org/spreadsheetml/2006/main" count="263" uniqueCount="129">
  <si>
    <t>mergeTMX</t>
  </si>
  <si>
    <t>doReplace</t>
  </si>
  <si>
    <t>GlossaryTextArea#setFoundResult</t>
  </si>
  <si>
    <t>projectImportFiles</t>
  </si>
  <si>
    <t>DictionariesTextArea</t>
  </si>
  <si>
    <t>TaaSPlugin#onApplicationStartup</t>
  </si>
  <si>
    <t>createNodeTree</t>
  </si>
  <si>
    <t>getMarksForEntry</t>
  </si>
  <si>
    <t>install</t>
  </si>
  <si>
    <t>selectProjectConsoleMode</t>
  </si>
  <si>
    <t>runConsoleAlign</t>
  </si>
  <si>
    <t>replaceEditText</t>
  </si>
  <si>
    <t>calcPerFile</t>
  </si>
  <si>
    <t>doWikiImport</t>
  </si>
  <si>
    <t>RealProject</t>
  </si>
  <si>
    <t>doExternalCommand</t>
  </si>
  <si>
    <t>EditorController</t>
  </si>
  <si>
    <t>onEntry</t>
  </si>
  <si>
    <t>TransTipsMarker</t>
  </si>
  <si>
    <t>GlossaryTextArea</t>
  </si>
  <si>
    <t>createActiveSegmentElement</t>
  </si>
  <si>
    <t>Main</t>
  </si>
  <si>
    <t>GlossaryTextArea#populatePaneMenu</t>
  </si>
  <si>
    <t>ScriptingWindow</t>
  </si>
  <si>
    <t>forFile</t>
  </si>
  <si>
    <t>ProjectUICommands</t>
  </si>
  <si>
    <t>CalcMatchStatistics</t>
  </si>
  <si>
    <t>EntryListPane</t>
  </si>
  <si>
    <t>BrowseTaasCollectionsController</t>
  </si>
  <si>
    <t>BrowseTaasCollectionsController#show</t>
  </si>
  <si>
    <t>AlignPanelController</t>
  </si>
  <si>
    <t>SearchWindowController</t>
  </si>
  <si>
    <t>SegmentPropertiesArea</t>
  </si>
  <si>
    <t>AlignFilePickerController</t>
  </si>
  <si>
    <t>createMenuBar</t>
  </si>
  <si>
    <t>SegmentBuilder</t>
  </si>
  <si>
    <t>loadSourceFiles</t>
  </si>
  <si>
    <t>projectEditProperties</t>
  </si>
  <si>
    <t>projectCreateMED</t>
  </si>
  <si>
    <t>SegmentPropertiesTableView</t>
  </si>
  <si>
    <t>rebaseAndCommitProject</t>
  </si>
  <si>
    <t>PreferencesWindowController</t>
  </si>
  <si>
    <t xml:space="preserve">AlignFilePickerController #show  </t>
  </si>
  <si>
    <t>ProjectProperties</t>
  </si>
  <si>
    <t>doSearch</t>
  </si>
  <si>
    <t>setFoundResult</t>
  </si>
  <si>
    <t>TaaSPlugin</t>
  </si>
  <si>
    <t>saveProject</t>
  </si>
  <si>
    <t>onApplicationStartup()</t>
  </si>
  <si>
    <t>showCreateGlossaryEntryDialog</t>
  </si>
  <si>
    <t>show(Component)</t>
  </si>
  <si>
    <t>ProjectTMX</t>
  </si>
  <si>
    <t>projectOpen</t>
  </si>
  <si>
    <t>populatepanemenu</t>
  </si>
  <si>
    <t>EditorEntry</t>
  </si>
  <si>
    <t>ProjectTMX.Loader</t>
  </si>
  <si>
    <t>AlignPanelController #show</t>
  </si>
  <si>
    <t>startSave</t>
  </si>
  <si>
    <t>total</t>
  </si>
  <si>
    <t>duplikat</t>
  </si>
  <si>
    <t>VersioningProject</t>
  </si>
  <si>
    <t>Core</t>
  </si>
  <si>
    <t>PreferencesWindowController#show</t>
  </si>
  <si>
    <t>MIFUN*</t>
  </si>
  <si>
    <t>MIFUN</t>
  </si>
  <si>
    <t>Kelas</t>
  </si>
  <si>
    <t>Fungsi</t>
  </si>
  <si>
    <t>No</t>
  </si>
  <si>
    <t>solusi untuk duplikat, harus dibuka sendiri melalui GUI nya langsung</t>
  </si>
  <si>
    <t>MICL*</t>
  </si>
  <si>
    <t>MICL</t>
  </si>
  <si>
    <t>showStat</t>
  </si>
  <si>
    <t>Fungsi baru hasil refactoring</t>
  </si>
  <si>
    <t>Kelas baru</t>
  </si>
  <si>
    <t>activateEntry</t>
  </si>
  <si>
    <t>asumsi, kelas kosong dengan konstruktor memiliki nilai 138,71</t>
  </si>
  <si>
    <t>∆NOM</t>
  </si>
  <si>
    <t>NOM*</t>
  </si>
  <si>
    <t>NOM</t>
  </si>
  <si>
    <t>∆LOC</t>
  </si>
  <si>
    <t>LOC*</t>
  </si>
  <si>
    <t>LOC</t>
  </si>
  <si>
    <t>∆MICL</t>
  </si>
  <si>
    <t>Delta MIFUN</t>
  </si>
  <si>
    <t>Fungsi terkena refactoring</t>
  </si>
  <si>
    <t>loc</t>
  </si>
  <si>
    <t>hv</t>
  </si>
  <si>
    <t>`-155 jadi -2</t>
  </si>
  <si>
    <t>6 jadi - 15</t>
  </si>
  <si>
    <t>ExampleNewClass</t>
  </si>
  <si>
    <t>dari 1 method jadi 2 method</t>
  </si>
  <si>
    <t>HV*</t>
  </si>
  <si>
    <t>HV</t>
  </si>
  <si>
    <t>∆NOM2</t>
  </si>
  <si>
    <t>Column1</t>
  </si>
  <si>
    <t>∆HV</t>
  </si>
  <si>
    <t>Disaat LOC membesar, operand nya ikut membesar juga dong, ga mungkin sama terus wkwkw</t>
  </si>
  <si>
    <t>MI</t>
  </si>
  <si>
    <t>perCM</t>
  </si>
  <si>
    <t>CC</t>
  </si>
  <si>
    <t>coba buat simulasi dengan rumus ini</t>
  </si>
  <si>
    <t>171 - (5.2 * Math.log(halsteadVolume)) - (0.23 * cyclomaticComplexity) - (16.2 * Math.log(loc)) + (50 * Math.sin(Math.toRadians(Math.sqrt(2.46 * perCM))))</t>
  </si>
  <si>
    <t>buat boxplot saja</t>
  </si>
  <si>
    <t>AlignPanelController#show</t>
  </si>
  <si>
    <t>AlignFilePickerController#show</t>
  </si>
  <si>
    <t>Meningkat</t>
  </si>
  <si>
    <t>DCH*</t>
  </si>
  <si>
    <t>DCH</t>
  </si>
  <si>
    <t>x</t>
  </si>
  <si>
    <t>y</t>
  </si>
  <si>
    <t>Penambahan NOM tidak berkorelasi dengan MICL</t>
  </si>
  <si>
    <t>Latihan scatter plot</t>
  </si>
  <si>
    <t>maka dibutuhkan cara untuk memprediksi nilai x,y,z</t>
  </si>
  <si>
    <t>16xlogLOC</t>
  </si>
  <si>
    <t>5,2 * LOG([@HV]) + 0,23 * [@CC] + 16,2 * LOG([@LOC])</t>
  </si>
  <si>
    <t>semua variabel disamakan nilainya, misal 100, maka variabel mana yang paling berpengaruh mengurangi MICL ?</t>
  </si>
  <si>
    <t>penyama</t>
  </si>
  <si>
    <t>harus bisa membuat pola, dalam LOC yang bertambah, maka CC dan HV seperti apa ?</t>
  </si>
  <si>
    <t>LOC-HV-CC</t>
  </si>
  <si>
    <t>JcodeOdor</t>
  </si>
  <si>
    <t>Class</t>
  </si>
  <si>
    <t>2037.0</t>
  </si>
  <si>
    <t>604.0</t>
  </si>
  <si>
    <t>333.0</t>
  </si>
  <si>
    <t>484.0</t>
  </si>
  <si>
    <t>866.0</t>
  </si>
  <si>
    <t>545.0</t>
  </si>
  <si>
    <t>347.0</t>
  </si>
  <si>
    <t>LOC JCODEODOR VS Atmaja, SELISIH NYA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</si>
</sst>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Liberation Sans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MS Shell Dlg 2"/>
    </font>
    <font>
      <b/>
      <sz val="11"/>
      <color theme="1"/>
      <name val="Liberation Sans"/>
      <family val="2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MS Shell Dlg 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6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9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right"/>
    </xf>
    <xf numFmtId="2" fontId="2" fillId="2" borderId="0" xfId="1" applyNumberFormat="1" applyFont="1" applyFill="1" applyAlignment="1">
      <alignment horizontal="right"/>
    </xf>
    <xf numFmtId="2" fontId="2" fillId="2" borderId="0" xfId="1" applyNumberFormat="1" applyFont="1" applyFill="1"/>
    <xf numFmtId="0" fontId="2" fillId="2" borderId="0" xfId="1" applyFont="1" applyFill="1"/>
    <xf numFmtId="2" fontId="3" fillId="2" borderId="0" xfId="1" applyNumberFormat="1" applyFont="1" applyFill="1" applyAlignment="1">
      <alignment horizontal="right"/>
    </xf>
    <xf numFmtId="2" fontId="3" fillId="2" borderId="0" xfId="1" applyNumberFormat="1" applyFont="1" applyFill="1"/>
    <xf numFmtId="0" fontId="4" fillId="2" borderId="0" xfId="1" applyFont="1" applyFill="1" applyAlignment="1">
      <alignment horizontal="left" wrapText="1"/>
    </xf>
    <xf numFmtId="2" fontId="4" fillId="0" borderId="1" xfId="1" applyNumberFormat="1" applyFont="1" applyBorder="1" applyAlignment="1">
      <alignment horizontal="right" vertical="center" wrapText="1"/>
    </xf>
    <xf numFmtId="0" fontId="5" fillId="0" borderId="2" xfId="1" applyFont="1" applyBorder="1" applyAlignment="1">
      <alignment wrapText="1"/>
    </xf>
    <xf numFmtId="2" fontId="5" fillId="0" borderId="2" xfId="1" applyNumberFormat="1" applyFont="1" applyBorder="1" applyAlignment="1">
      <alignment wrapText="1"/>
    </xf>
    <xf numFmtId="0" fontId="2" fillId="0" borderId="3" xfId="1" applyFont="1" applyBorder="1"/>
    <xf numFmtId="0" fontId="2" fillId="0" borderId="4" xfId="1" applyFont="1" applyBorder="1"/>
    <xf numFmtId="0" fontId="5" fillId="3" borderId="0" xfId="1" applyFont="1" applyFill="1" applyAlignment="1">
      <alignment vertical="center"/>
    </xf>
    <xf numFmtId="2" fontId="5" fillId="0" borderId="5" xfId="1" applyNumberFormat="1" applyFont="1" applyBorder="1" applyAlignment="1">
      <alignment horizontal="right" wrapText="1"/>
    </xf>
    <xf numFmtId="0" fontId="5" fillId="0" borderId="4" xfId="1" applyFont="1" applyBorder="1" applyAlignment="1">
      <alignment wrapText="1"/>
    </xf>
    <xf numFmtId="2" fontId="2" fillId="0" borderId="4" xfId="1" applyNumberFormat="1" applyFont="1" applyBorder="1"/>
    <xf numFmtId="0" fontId="2" fillId="0" borderId="6" xfId="1" applyFont="1" applyBorder="1"/>
    <xf numFmtId="2" fontId="2" fillId="0" borderId="5" xfId="1" applyNumberFormat="1" applyFont="1" applyBorder="1" applyAlignment="1">
      <alignment horizontal="right"/>
    </xf>
    <xf numFmtId="2" fontId="5" fillId="0" borderId="4" xfId="1" applyNumberFormat="1" applyFont="1" applyBorder="1" applyAlignment="1">
      <alignment wrapText="1"/>
    </xf>
    <xf numFmtId="0" fontId="2" fillId="0" borderId="6" xfId="1" applyFont="1" applyBorder="1" applyAlignment="1">
      <alignment wrapText="1"/>
    </xf>
    <xf numFmtId="2" fontId="5" fillId="0" borderId="5" xfId="1" applyNumberFormat="1" applyFont="1" applyBorder="1" applyAlignment="1">
      <alignment horizontal="right" vertical="center" wrapText="1"/>
    </xf>
    <xf numFmtId="0" fontId="5" fillId="0" borderId="0" xfId="1" applyFont="1" applyAlignment="1">
      <alignment horizontal="right" wrapText="1"/>
    </xf>
    <xf numFmtId="2" fontId="5" fillId="0" borderId="0" xfId="1" applyNumberFormat="1" applyFont="1" applyAlignment="1">
      <alignment horizontal="right" wrapText="1"/>
    </xf>
    <xf numFmtId="2" fontId="5" fillId="0" borderId="4" xfId="1" applyNumberFormat="1" applyFont="1" applyBorder="1" applyAlignment="1">
      <alignment horizontal="right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left" wrapText="1"/>
    </xf>
    <xf numFmtId="0" fontId="2" fillId="0" borderId="0" xfId="1" applyFont="1" applyAlignment="1">
      <alignment horizontal="left"/>
    </xf>
    <xf numFmtId="0" fontId="2" fillId="2" borderId="0" xfId="1" applyFont="1" applyFill="1" applyAlignment="1">
      <alignment horizontal="left" wrapText="1"/>
    </xf>
    <xf numFmtId="0" fontId="2" fillId="3" borderId="0" xfId="1" applyFont="1" applyFill="1" applyAlignment="1">
      <alignment horizontal="left" vertical="center" wrapText="1"/>
    </xf>
    <xf numFmtId="2" fontId="2" fillId="0" borderId="4" xfId="1" applyNumberFormat="1" applyFont="1" applyBorder="1" applyAlignment="1">
      <alignment horizontal="right"/>
    </xf>
    <xf numFmtId="0" fontId="5" fillId="0" borderId="6" xfId="1" applyFont="1" applyBorder="1" applyAlignment="1">
      <alignment horizontal="left" wrapText="1"/>
    </xf>
    <xf numFmtId="0" fontId="2" fillId="2" borderId="0" xfId="1" applyFont="1" applyFill="1" applyAlignment="1">
      <alignment wrapText="1"/>
    </xf>
    <xf numFmtId="1" fontId="2" fillId="0" borderId="0" xfId="1" applyNumberFormat="1" applyFont="1" applyAlignment="1">
      <alignment horizontal="right"/>
    </xf>
    <xf numFmtId="2" fontId="2" fillId="0" borderId="0" xfId="1" applyNumberFormat="1" applyFont="1" applyAlignment="1">
      <alignment horizontal="right"/>
    </xf>
    <xf numFmtId="2" fontId="2" fillId="0" borderId="10" xfId="1" applyNumberFormat="1" applyFont="1" applyBorder="1" applyAlignment="1">
      <alignment horizontal="right"/>
    </xf>
    <xf numFmtId="0" fontId="5" fillId="3" borderId="10" xfId="1" applyFont="1" applyFill="1" applyBorder="1" applyAlignment="1">
      <alignment horizontal="left" vertical="center" wrapText="1"/>
    </xf>
    <xf numFmtId="0" fontId="5" fillId="3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/>
    </xf>
    <xf numFmtId="2" fontId="5" fillId="3" borderId="0" xfId="1" applyNumberFormat="1" applyFont="1" applyFill="1" applyAlignment="1">
      <alignment wrapText="1"/>
    </xf>
    <xf numFmtId="1" fontId="5" fillId="0" borderId="0" xfId="1" applyNumberFormat="1" applyFont="1" applyAlignment="1">
      <alignment horizontal="right" wrapText="1"/>
    </xf>
    <xf numFmtId="1" fontId="5" fillId="4" borderId="10" xfId="1" applyNumberFormat="1" applyFont="1" applyFill="1" applyBorder="1" applyAlignment="1">
      <alignment horizontal="right" wrapText="1"/>
    </xf>
    <xf numFmtId="2" fontId="5" fillId="0" borderId="10" xfId="1" applyNumberFormat="1" applyFont="1" applyBorder="1" applyAlignment="1">
      <alignment horizontal="right" wrapText="1"/>
    </xf>
    <xf numFmtId="2" fontId="5" fillId="2" borderId="0" xfId="1" applyNumberFormat="1" applyFont="1" applyFill="1" applyAlignment="1">
      <alignment horizontal="right" wrapText="1"/>
    </xf>
    <xf numFmtId="0" fontId="5" fillId="2" borderId="0" xfId="1" applyFont="1" applyFill="1" applyAlignment="1">
      <alignment horizontal="left" wrapText="1"/>
    </xf>
    <xf numFmtId="0" fontId="3" fillId="2" borderId="0" xfId="1" applyFont="1" applyFill="1"/>
    <xf numFmtId="2" fontId="3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3" fillId="2" borderId="0" xfId="1" applyFont="1" applyFill="1" applyAlignment="1">
      <alignment horizontal="center" vertical="center"/>
    </xf>
    <xf numFmtId="0" fontId="3" fillId="0" borderId="0" xfId="1" applyFont="1"/>
    <xf numFmtId="1" fontId="2" fillId="0" borderId="10" xfId="1" applyNumberFormat="1" applyFont="1" applyBorder="1" applyAlignment="1">
      <alignment horizontal="right"/>
    </xf>
    <xf numFmtId="1" fontId="2" fillId="4" borderId="10" xfId="1" applyNumberFormat="1" applyFont="1" applyFill="1" applyBorder="1" applyAlignment="1">
      <alignment horizontal="right"/>
    </xf>
    <xf numFmtId="2" fontId="5" fillId="0" borderId="13" xfId="1" applyNumberFormat="1" applyFont="1" applyBorder="1" applyAlignment="1">
      <alignment horizontal="right" wrapText="1"/>
    </xf>
    <xf numFmtId="2" fontId="5" fillId="0" borderId="14" xfId="1" applyNumberFormat="1" applyFont="1" applyBorder="1" applyAlignment="1">
      <alignment wrapText="1"/>
    </xf>
    <xf numFmtId="2" fontId="2" fillId="0" borderId="14" xfId="1" applyNumberFormat="1" applyFont="1" applyBorder="1"/>
    <xf numFmtId="0" fontId="2" fillId="0" borderId="11" xfId="1" applyFont="1" applyBorder="1"/>
    <xf numFmtId="2" fontId="3" fillId="2" borderId="4" xfId="1" applyNumberFormat="1" applyFont="1" applyFill="1" applyBorder="1" applyAlignment="1">
      <alignment horizontal="right"/>
    </xf>
    <xf numFmtId="2" fontId="3" fillId="2" borderId="4" xfId="1" applyNumberFormat="1" applyFont="1" applyFill="1" applyBorder="1"/>
    <xf numFmtId="0" fontId="3" fillId="2" borderId="4" xfId="1" applyFont="1" applyFill="1" applyBorder="1" applyAlignment="1">
      <alignment horizontal="left"/>
    </xf>
    <xf numFmtId="0" fontId="3" fillId="2" borderId="6" xfId="1" applyFont="1" applyFill="1" applyBorder="1" applyAlignment="1">
      <alignment horizontal="center"/>
    </xf>
    <xf numFmtId="0" fontId="3" fillId="0" borderId="4" xfId="1" applyFont="1" applyBorder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7" fillId="0" borderId="0" xfId="1" applyFont="1"/>
    <xf numFmtId="0" fontId="2" fillId="5" borderId="16" xfId="1" applyFont="1" applyFill="1" applyBorder="1"/>
    <xf numFmtId="1" fontId="2" fillId="0" borderId="0" xfId="1" applyNumberFormat="1" applyFont="1"/>
    <xf numFmtId="2" fontId="2" fillId="0" borderId="0" xfId="1" applyNumberFormat="1" applyFont="1"/>
    <xf numFmtId="0" fontId="5" fillId="2" borderId="0" xfId="1" applyFont="1" applyFill="1" applyAlignment="1">
      <alignment horizontal="right" vertical="center" wrapText="1"/>
    </xf>
    <xf numFmtId="1" fontId="2" fillId="2" borderId="0" xfId="1" applyNumberFormat="1" applyFont="1" applyFill="1"/>
    <xf numFmtId="0" fontId="5" fillId="2" borderId="0" xfId="1" applyFont="1" applyFill="1" applyAlignment="1">
      <alignment horizontal="right" wrapText="1"/>
    </xf>
    <xf numFmtId="0" fontId="5" fillId="3" borderId="0" xfId="1" applyFont="1" applyFill="1" applyAlignment="1">
      <alignment horizontal="right" vertical="center" wrapText="1"/>
    </xf>
    <xf numFmtId="2" fontId="3" fillId="2" borderId="9" xfId="1" applyNumberFormat="1" applyFont="1" applyFill="1" applyBorder="1" applyAlignment="1">
      <alignment horizontal="right"/>
    </xf>
    <xf numFmtId="2" fontId="8" fillId="2" borderId="0" xfId="1" applyNumberFormat="1" applyFont="1" applyFill="1" applyAlignment="1">
      <alignment horizontal="left"/>
    </xf>
    <xf numFmtId="0" fontId="8" fillId="2" borderId="0" xfId="1" applyFont="1" applyFill="1" applyAlignment="1">
      <alignment horizontal="left"/>
    </xf>
    <xf numFmtId="0" fontId="9" fillId="2" borderId="2" xfId="1" applyFont="1" applyFill="1" applyBorder="1"/>
    <xf numFmtId="2" fontId="2" fillId="2" borderId="4" xfId="1" applyNumberFormat="1" applyFont="1" applyFill="1" applyBorder="1" applyAlignment="1">
      <alignment horizontal="right"/>
    </xf>
    <xf numFmtId="2" fontId="2" fillId="2" borderId="4" xfId="1" applyNumberFormat="1" applyFont="1" applyFill="1" applyBorder="1"/>
    <xf numFmtId="164" fontId="9" fillId="2" borderId="4" xfId="1" applyNumberFormat="1" applyFont="1" applyFill="1" applyBorder="1" applyAlignment="1">
      <alignment horizontal="right"/>
    </xf>
    <xf numFmtId="0" fontId="9" fillId="2" borderId="4" xfId="1" applyFont="1" applyFill="1" applyBorder="1" applyAlignment="1">
      <alignment wrapText="1"/>
    </xf>
    <xf numFmtId="0" fontId="2" fillId="0" borderId="4" xfId="1" applyFont="1" applyBorder="1" applyAlignment="1">
      <alignment wrapText="1"/>
    </xf>
    <xf numFmtId="0" fontId="1" fillId="0" borderId="4" xfId="1" applyBorder="1"/>
    <xf numFmtId="0" fontId="9" fillId="2" borderId="4" xfId="1" applyFont="1" applyFill="1" applyBorder="1"/>
    <xf numFmtId="2" fontId="5" fillId="2" borderId="4" xfId="1" applyNumberFormat="1" applyFont="1" applyFill="1" applyBorder="1" applyAlignment="1">
      <alignment horizontal="right" wrapText="1"/>
    </xf>
    <xf numFmtId="1" fontId="9" fillId="2" borderId="4" xfId="1" applyNumberFormat="1" applyFont="1" applyFill="1" applyBorder="1" applyAlignment="1">
      <alignment horizontal="right"/>
    </xf>
    <xf numFmtId="164" fontId="9" fillId="2" borderId="4" xfId="1" applyNumberFormat="1" applyFont="1" applyFill="1" applyBorder="1"/>
    <xf numFmtId="2" fontId="2" fillId="2" borderId="6" xfId="1" applyNumberFormat="1" applyFont="1" applyFill="1" applyBorder="1"/>
    <xf numFmtId="0" fontId="9" fillId="2" borderId="4" xfId="1" applyFont="1" applyFill="1" applyBorder="1" applyAlignment="1">
      <alignment horizontal="right"/>
    </xf>
    <xf numFmtId="2" fontId="5" fillId="3" borderId="6" xfId="1" applyNumberFormat="1" applyFont="1" applyFill="1" applyBorder="1" applyAlignment="1">
      <alignment wrapText="1"/>
    </xf>
    <xf numFmtId="0" fontId="9" fillId="2" borderId="4" xfId="1" applyFont="1" applyFill="1" applyBorder="1" applyAlignment="1">
      <alignment horizontal="left" wrapText="1"/>
    </xf>
    <xf numFmtId="2" fontId="5" fillId="3" borderId="10" xfId="1" applyNumberFormat="1" applyFont="1" applyFill="1" applyBorder="1" applyAlignment="1">
      <alignment wrapText="1"/>
    </xf>
    <xf numFmtId="2" fontId="9" fillId="2" borderId="4" xfId="1" applyNumberFormat="1" applyFont="1" applyFill="1" applyBorder="1"/>
    <xf numFmtId="2" fontId="5" fillId="3" borderId="5" xfId="1" applyNumberFormat="1" applyFont="1" applyFill="1" applyBorder="1" applyAlignment="1">
      <alignment wrapText="1"/>
    </xf>
    <xf numFmtId="1" fontId="10" fillId="2" borderId="4" xfId="1" applyNumberFormat="1" applyFont="1" applyFill="1" applyBorder="1" applyAlignment="1">
      <alignment horizontal="right" vertical="center" wrapText="1"/>
    </xf>
    <xf numFmtId="0" fontId="10" fillId="2" borderId="4" xfId="1" applyFont="1" applyFill="1" applyBorder="1" applyAlignment="1">
      <alignment horizontal="left" vertical="center" wrapText="1"/>
    </xf>
    <xf numFmtId="2" fontId="2" fillId="2" borderId="10" xfId="1" applyNumberFormat="1" applyFont="1" applyFill="1" applyBorder="1"/>
    <xf numFmtId="1" fontId="9" fillId="2" borderId="4" xfId="1" applyNumberFormat="1" applyFont="1" applyFill="1" applyBorder="1"/>
    <xf numFmtId="2" fontId="9" fillId="2" borderId="4" xfId="1" applyNumberFormat="1" applyFont="1" applyFill="1" applyBorder="1" applyAlignment="1">
      <alignment horizontal="right"/>
    </xf>
    <xf numFmtId="0" fontId="11" fillId="2" borderId="4" xfId="1" applyFont="1" applyFill="1" applyBorder="1"/>
    <xf numFmtId="2" fontId="4" fillId="2" borderId="4" xfId="1" applyNumberFormat="1" applyFont="1" applyFill="1" applyBorder="1" applyAlignment="1">
      <alignment horizontal="right" wrapText="1"/>
    </xf>
    <xf numFmtId="2" fontId="4" fillId="3" borderId="10" xfId="1" applyNumberFormat="1" applyFont="1" applyFill="1" applyBorder="1" applyAlignment="1">
      <alignment wrapText="1"/>
    </xf>
    <xf numFmtId="1" fontId="11" fillId="2" borderId="4" xfId="1" applyNumberFormat="1" applyFont="1" applyFill="1" applyBorder="1" applyAlignment="1">
      <alignment horizontal="right"/>
    </xf>
    <xf numFmtId="164" fontId="11" fillId="2" borderId="4" xfId="1" applyNumberFormat="1" applyFont="1" applyFill="1" applyBorder="1"/>
    <xf numFmtId="0" fontId="9" fillId="2" borderId="3" xfId="1" applyFont="1" applyFill="1" applyBorder="1"/>
    <xf numFmtId="2" fontId="5" fillId="3" borderId="4" xfId="1" applyNumberFormat="1" applyFont="1" applyFill="1" applyBorder="1" applyAlignment="1">
      <alignment wrapText="1"/>
    </xf>
    <xf numFmtId="164" fontId="10" fillId="2" borderId="4" xfId="1" applyNumberFormat="1" applyFont="1" applyFill="1" applyBorder="1" applyAlignment="1">
      <alignment horizontal="right" vertical="center" wrapText="1"/>
    </xf>
    <xf numFmtId="2" fontId="5" fillId="3" borderId="4" xfId="1" applyNumberFormat="1" applyFont="1" applyFill="1" applyBorder="1" applyAlignment="1">
      <alignment horizontal="right" wrapText="1"/>
    </xf>
    <xf numFmtId="2" fontId="2" fillId="6" borderId="4" xfId="1" applyNumberFormat="1" applyFont="1" applyFill="1" applyBorder="1" applyAlignment="1">
      <alignment horizontal="right"/>
    </xf>
    <xf numFmtId="2" fontId="2" fillId="6" borderId="10" xfId="1" applyNumberFormat="1" applyFont="1" applyFill="1" applyBorder="1"/>
    <xf numFmtId="0" fontId="5" fillId="6" borderId="4" xfId="1" applyFont="1" applyFill="1" applyBorder="1" applyAlignment="1">
      <alignment vertical="center"/>
    </xf>
    <xf numFmtId="0" fontId="9" fillId="0" borderId="4" xfId="1" applyFont="1" applyBorder="1"/>
    <xf numFmtId="2" fontId="2" fillId="0" borderId="10" xfId="1" applyNumberFormat="1" applyFont="1" applyBorder="1"/>
    <xf numFmtId="1" fontId="9" fillId="0" borderId="4" xfId="1" applyNumberFormat="1" applyFont="1" applyBorder="1" applyAlignment="1">
      <alignment horizontal="right"/>
    </xf>
    <xf numFmtId="164" fontId="9" fillId="0" borderId="4" xfId="1" applyNumberFormat="1" applyFont="1" applyBorder="1"/>
    <xf numFmtId="0" fontId="2" fillId="0" borderId="0" xfId="1" applyFont="1" applyAlignment="1">
      <alignment wrapText="1"/>
    </xf>
    <xf numFmtId="1" fontId="9" fillId="0" borderId="4" xfId="1" applyNumberFormat="1" applyFont="1" applyBorder="1"/>
    <xf numFmtId="0" fontId="9" fillId="2" borderId="14" xfId="1" applyFont="1" applyFill="1" applyBorder="1"/>
    <xf numFmtId="0" fontId="3" fillId="2" borderId="0" xfId="1" applyFont="1" applyFill="1" applyAlignment="1">
      <alignment horizontal="center"/>
    </xf>
    <xf numFmtId="0" fontId="7" fillId="0" borderId="4" xfId="1" applyFont="1" applyBorder="1"/>
    <xf numFmtId="2" fontId="3" fillId="2" borderId="4" xfId="1" applyNumberFormat="1" applyFont="1" applyFill="1" applyBorder="1" applyAlignment="1">
      <alignment horizontal="left"/>
    </xf>
    <xf numFmtId="0" fontId="3" fillId="2" borderId="4" xfId="1" applyFont="1" applyFill="1" applyBorder="1" applyAlignment="1">
      <alignment horizontal="right"/>
    </xf>
    <xf numFmtId="0" fontId="3" fillId="2" borderId="4" xfId="1" applyFont="1" applyFill="1" applyBorder="1"/>
    <xf numFmtId="0" fontId="3" fillId="2" borderId="4" xfId="1" applyFont="1" applyFill="1" applyBorder="1" applyAlignment="1">
      <alignment horizontal="center" vertical="center"/>
    </xf>
    <xf numFmtId="0" fontId="11" fillId="0" borderId="4" xfId="1" applyFont="1" applyBorder="1"/>
    <xf numFmtId="0" fontId="2" fillId="4" borderId="17" xfId="1" applyNumberFormat="1" applyFont="1" applyFill="1" applyBorder="1" applyAlignment="1"/>
    <xf numFmtId="2" fontId="5" fillId="4" borderId="4" xfId="1" applyNumberFormat="1" applyFont="1" applyFill="1" applyBorder="1" applyAlignment="1">
      <alignment horizontal="right" wrapText="1"/>
    </xf>
    <xf numFmtId="2" fontId="2" fillId="4" borderId="12" xfId="1" applyNumberFormat="1" applyFont="1" applyFill="1" applyBorder="1" applyAlignment="1">
      <alignment horizontal="right"/>
    </xf>
    <xf numFmtId="0" fontId="6" fillId="3" borderId="10" xfId="1" applyNumberFormat="1" applyFont="1" applyFill="1" applyBorder="1" applyAlignment="1">
      <alignment horizontal="right" vertical="center" wrapText="1"/>
    </xf>
    <xf numFmtId="0" fontId="2" fillId="0" borderId="17" xfId="1" applyNumberFormat="1" applyFont="1" applyBorder="1" applyAlignment="1"/>
    <xf numFmtId="2" fontId="2" fillId="0" borderId="12" xfId="1" applyNumberFormat="1" applyFont="1" applyBorder="1" applyAlignment="1">
      <alignment horizontal="right"/>
    </xf>
    <xf numFmtId="2" fontId="5" fillId="4" borderId="12" xfId="1" applyNumberFormat="1" applyFont="1" applyFill="1" applyBorder="1" applyAlignment="1">
      <alignment horizontal="right" wrapText="1"/>
    </xf>
    <xf numFmtId="2" fontId="5" fillId="0" borderId="12" xfId="1" applyNumberFormat="1" applyFont="1" applyBorder="1" applyAlignment="1">
      <alignment horizontal="right" wrapText="1"/>
    </xf>
    <xf numFmtId="0" fontId="5" fillId="4" borderId="10" xfId="1" applyNumberFormat="1" applyFont="1" applyFill="1" applyBorder="1" applyAlignment="1">
      <alignment horizontal="right" wrapText="1"/>
    </xf>
    <xf numFmtId="0" fontId="6" fillId="3" borderId="12" xfId="1" applyNumberFormat="1" applyFont="1" applyFill="1" applyBorder="1" applyAlignment="1">
      <alignment horizontal="right" vertical="center" wrapText="1"/>
    </xf>
    <xf numFmtId="0" fontId="5" fillId="0" borderId="10" xfId="1" applyNumberFormat="1" applyFont="1" applyBorder="1" applyAlignment="1">
      <alignment horizontal="right" wrapText="1"/>
    </xf>
    <xf numFmtId="0" fontId="2" fillId="4" borderId="17" xfId="1" applyNumberFormat="1" applyFont="1" applyFill="1" applyBorder="1" applyAlignment="1">
      <alignment wrapText="1"/>
    </xf>
    <xf numFmtId="2" fontId="2" fillId="4" borderId="4" xfId="1" applyNumberFormat="1" applyFont="1" applyFill="1" applyBorder="1" applyAlignment="1">
      <alignment horizontal="right"/>
    </xf>
    <xf numFmtId="0" fontId="5" fillId="4" borderId="18" xfId="1" applyNumberFormat="1" applyFont="1" applyFill="1" applyBorder="1" applyAlignment="1">
      <alignment horizontal="right" wrapText="1"/>
    </xf>
    <xf numFmtId="2" fontId="5" fillId="4" borderId="18" xfId="1" applyNumberFormat="1" applyFont="1" applyFill="1" applyBorder="1" applyAlignment="1">
      <alignment horizontal="right" wrapText="1"/>
    </xf>
    <xf numFmtId="2" fontId="5" fillId="4" borderId="4" xfId="1" applyNumberFormat="1" applyFont="1" applyFill="1" applyBorder="1" applyAlignment="1">
      <alignment horizontal="right"/>
    </xf>
    <xf numFmtId="0" fontId="2" fillId="0" borderId="8" xfId="1" applyNumberFormat="1" applyFont="1" applyBorder="1" applyAlignment="1"/>
    <xf numFmtId="2" fontId="5" fillId="0" borderId="8" xfId="1" applyNumberFormat="1" applyFont="1" applyBorder="1" applyAlignment="1">
      <alignment horizontal="right" wrapText="1"/>
    </xf>
    <xf numFmtId="0" fontId="5" fillId="0" borderId="8" xfId="1" applyNumberFormat="1" applyFont="1" applyBorder="1" applyAlignment="1">
      <alignment horizontal="right" wrapText="1"/>
    </xf>
    <xf numFmtId="0" fontId="2" fillId="4" borderId="21" xfId="1" applyNumberFormat="1" applyFont="1" applyFill="1" applyBorder="1" applyAlignment="1"/>
    <xf numFmtId="2" fontId="5" fillId="4" borderId="21" xfId="1" applyNumberFormat="1" applyFont="1" applyFill="1" applyBorder="1" applyAlignment="1">
      <alignment horizontal="right" wrapText="1"/>
    </xf>
    <xf numFmtId="0" fontId="6" fillId="3" borderId="8" xfId="1" applyNumberFormat="1" applyFont="1" applyFill="1" applyBorder="1" applyAlignment="1">
      <alignment horizontal="right" vertical="center" wrapText="1"/>
    </xf>
    <xf numFmtId="0" fontId="6" fillId="3" borderId="7" xfId="1" applyNumberFormat="1" applyFont="1" applyFill="1" applyBorder="1" applyAlignment="1">
      <alignment horizontal="right" vertical="center" wrapText="1"/>
    </xf>
    <xf numFmtId="0" fontId="2" fillId="2" borderId="22" xfId="1" applyNumberFormat="1" applyFont="1" applyFill="1" applyBorder="1" applyAlignment="1"/>
    <xf numFmtId="0" fontId="2" fillId="2" borderId="6" xfId="1" applyNumberFormat="1" applyFont="1" applyFill="1" applyBorder="1" applyAlignment="1"/>
    <xf numFmtId="0" fontId="2" fillId="2" borderId="23" xfId="1" applyNumberFormat="1" applyFont="1" applyFill="1" applyBorder="1" applyAlignment="1"/>
    <xf numFmtId="0" fontId="2" fillId="2" borderId="24" xfId="1" applyNumberFormat="1" applyFont="1" applyFill="1" applyBorder="1" applyAlignment="1"/>
    <xf numFmtId="1" fontId="5" fillId="4" borderId="25" xfId="1" applyNumberFormat="1" applyFont="1" applyFill="1" applyBorder="1" applyAlignment="1">
      <alignment horizontal="right" wrapText="1"/>
    </xf>
    <xf numFmtId="1" fontId="5" fillId="0" borderId="25" xfId="1" applyNumberFormat="1" applyFont="1" applyBorder="1" applyAlignment="1">
      <alignment horizontal="right" wrapText="1"/>
    </xf>
    <xf numFmtId="0" fontId="8" fillId="2" borderId="14" xfId="1" applyNumberFormat="1" applyFont="1" applyFill="1" applyBorder="1" applyAlignment="1">
      <alignment horizontal="left"/>
    </xf>
    <xf numFmtId="1" fontId="5" fillId="4" borderId="5" xfId="1" applyNumberFormat="1" applyFont="1" applyFill="1" applyBorder="1" applyAlignment="1">
      <alignment horizontal="right" wrapText="1"/>
    </xf>
    <xf numFmtId="1" fontId="5" fillId="0" borderId="26" xfId="1" applyNumberFormat="1" applyFont="1" applyBorder="1" applyAlignment="1">
      <alignment horizontal="right" wrapText="1"/>
    </xf>
    <xf numFmtId="1" fontId="5" fillId="4" borderId="27" xfId="1" applyNumberFormat="1" applyFont="1" applyFill="1" applyBorder="1" applyAlignment="1">
      <alignment horizontal="right" wrapText="1"/>
    </xf>
    <xf numFmtId="2" fontId="2" fillId="4" borderId="10" xfId="1" applyNumberFormat="1" applyFont="1" applyFill="1" applyBorder="1" applyAlignment="1">
      <alignment horizontal="right"/>
    </xf>
    <xf numFmtId="1" fontId="2" fillId="4" borderId="25" xfId="1" applyNumberFormat="1" applyFont="1" applyFill="1" applyBorder="1" applyAlignment="1">
      <alignment horizontal="right"/>
    </xf>
    <xf numFmtId="2" fontId="5" fillId="4" borderId="0" xfId="1" applyNumberFormat="1" applyFont="1" applyFill="1" applyBorder="1" applyAlignment="1">
      <alignment horizontal="right" wrapText="1"/>
    </xf>
    <xf numFmtId="2" fontId="5" fillId="0" borderId="0" xfId="1" applyNumberFormat="1" applyFont="1" applyBorder="1" applyAlignment="1">
      <alignment horizontal="right" wrapText="1"/>
    </xf>
    <xf numFmtId="2" fontId="2" fillId="4" borderId="0" xfId="1" applyNumberFormat="1" applyFont="1" applyFill="1" applyBorder="1" applyAlignment="1">
      <alignment horizontal="right"/>
    </xf>
    <xf numFmtId="2" fontId="5" fillId="4" borderId="32" xfId="1" applyNumberFormat="1" applyFont="1" applyFill="1" applyBorder="1" applyAlignment="1">
      <alignment horizontal="right" wrapText="1"/>
    </xf>
    <xf numFmtId="0" fontId="8" fillId="2" borderId="11" xfId="1" applyNumberFormat="1" applyFont="1" applyFill="1" applyBorder="1" applyAlignment="1">
      <alignment horizontal="left"/>
    </xf>
    <xf numFmtId="0" fontId="8" fillId="2" borderId="28" xfId="1" applyNumberFormat="1" applyFont="1" applyFill="1" applyBorder="1" applyAlignment="1">
      <alignment horizontal="left"/>
    </xf>
    <xf numFmtId="2" fontId="8" fillId="2" borderId="29" xfId="1" applyNumberFormat="1" applyFont="1" applyFill="1" applyBorder="1" applyAlignment="1">
      <alignment horizontal="left"/>
    </xf>
    <xf numFmtId="2" fontId="8" fillId="2" borderId="13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1" fontId="2" fillId="2" borderId="12" xfId="1" applyNumberFormat="1" applyFont="1" applyFill="1" applyBorder="1"/>
    <xf numFmtId="1" fontId="0" fillId="0" borderId="12" xfId="0" applyNumberFormat="1" applyBorder="1"/>
    <xf numFmtId="164" fontId="1" fillId="0" borderId="0" xfId="1" applyNumberFormat="1"/>
    <xf numFmtId="2" fontId="1" fillId="0" borderId="0" xfId="1" applyNumberFormat="1"/>
    <xf numFmtId="1" fontId="1" fillId="0" borderId="0" xfId="1" applyNumberFormat="1"/>
    <xf numFmtId="2" fontId="1" fillId="0" borderId="0" xfId="1" applyNumberFormat="1" applyFill="1"/>
    <xf numFmtId="0" fontId="12" fillId="0" borderId="0" xfId="0" applyFont="1"/>
    <xf numFmtId="0" fontId="14" fillId="3" borderId="0" xfId="0" applyFont="1" applyFill="1" applyAlignment="1">
      <alignment horizontal="right" vertical="center" wrapText="1"/>
    </xf>
    <xf numFmtId="0" fontId="15" fillId="3" borderId="0" xfId="0" applyFont="1" applyFill="1" applyAlignment="1">
      <alignment horizontal="right" vertical="center" wrapText="1"/>
    </xf>
    <xf numFmtId="0" fontId="15" fillId="7" borderId="0" xfId="0" applyFont="1" applyFill="1" applyAlignment="1">
      <alignment horizontal="right" vertical="center" wrapText="1"/>
    </xf>
    <xf numFmtId="0" fontId="14" fillId="7" borderId="0" xfId="0" applyFont="1" applyFill="1" applyAlignment="1">
      <alignment horizontal="right" vertical="center" wrapText="1"/>
    </xf>
    <xf numFmtId="1" fontId="5" fillId="0" borderId="12" xfId="1" applyNumberFormat="1" applyFont="1" applyBorder="1" applyAlignment="1">
      <alignment horizontal="right" wrapText="1"/>
    </xf>
    <xf numFmtId="1" fontId="5" fillId="4" borderId="12" xfId="1" applyNumberFormat="1" applyFont="1" applyFill="1" applyBorder="1" applyAlignment="1">
      <alignment horizontal="right" wrapText="1"/>
    </xf>
    <xf numFmtId="1" fontId="5" fillId="4" borderId="21" xfId="1" applyNumberFormat="1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1" fillId="0" borderId="0" xfId="1" applyAlignment="1">
      <alignment horizontal="center" wrapText="1"/>
    </xf>
    <xf numFmtId="0" fontId="2" fillId="2" borderId="30" xfId="1" applyNumberFormat="1" applyFont="1" applyFill="1" applyBorder="1" applyAlignment="1"/>
    <xf numFmtId="1" fontId="2" fillId="4" borderId="31" xfId="1" applyNumberFormat="1" applyFont="1" applyFill="1" applyBorder="1" applyAlignment="1">
      <alignment horizontal="right"/>
    </xf>
    <xf numFmtId="0" fontId="2" fillId="2" borderId="4" xfId="1" applyNumberFormat="1" applyFont="1" applyFill="1" applyBorder="1" applyAlignment="1"/>
    <xf numFmtId="1" fontId="2" fillId="0" borderId="31" xfId="1" applyNumberFormat="1" applyFont="1" applyBorder="1" applyAlignment="1">
      <alignment horizontal="right"/>
    </xf>
    <xf numFmtId="0" fontId="1" fillId="0" borderId="0" xfId="1" applyAlignment="1">
      <alignment horizontal="center" wrapText="1"/>
    </xf>
    <xf numFmtId="0" fontId="3" fillId="0" borderId="15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8" borderId="17" xfId="1" applyNumberFormat="1" applyFont="1" applyFill="1" applyBorder="1" applyAlignment="1"/>
    <xf numFmtId="2" fontId="5" fillId="8" borderId="4" xfId="1" applyNumberFormat="1" applyFont="1" applyFill="1" applyBorder="1" applyAlignment="1">
      <alignment horizontal="right" wrapText="1"/>
    </xf>
    <xf numFmtId="2" fontId="2" fillId="8" borderId="10" xfId="1" applyNumberFormat="1" applyFont="1" applyFill="1" applyBorder="1" applyAlignment="1">
      <alignment horizontal="right"/>
    </xf>
    <xf numFmtId="2" fontId="2" fillId="8" borderId="12" xfId="1" applyNumberFormat="1" applyFont="1" applyFill="1" applyBorder="1" applyAlignment="1">
      <alignment horizontal="right"/>
    </xf>
    <xf numFmtId="2" fontId="2" fillId="8" borderId="0" xfId="1" applyNumberFormat="1" applyFont="1" applyFill="1" applyBorder="1" applyAlignment="1">
      <alignment horizontal="right"/>
    </xf>
    <xf numFmtId="0" fontId="6" fillId="8" borderId="10" xfId="1" applyNumberFormat="1" applyFont="1" applyFill="1" applyBorder="1" applyAlignment="1">
      <alignment horizontal="right" vertical="center" wrapText="1"/>
    </xf>
    <xf numFmtId="1" fontId="2" fillId="8" borderId="25" xfId="1" applyNumberFormat="1" applyFont="1" applyFill="1" applyBorder="1" applyAlignment="1">
      <alignment horizontal="right"/>
    </xf>
    <xf numFmtId="0" fontId="3" fillId="0" borderId="17" xfId="1" applyNumberFormat="1" applyFont="1" applyBorder="1" applyAlignment="1">
      <alignment wrapText="1"/>
    </xf>
    <xf numFmtId="2" fontId="4" fillId="0" borderId="4" xfId="1" applyNumberFormat="1" applyFont="1" applyBorder="1" applyAlignment="1">
      <alignment horizontal="right" wrapText="1"/>
    </xf>
    <xf numFmtId="2" fontId="4" fillId="0" borderId="12" xfId="1" applyNumberFormat="1" applyFont="1" applyBorder="1" applyAlignment="1">
      <alignment horizontal="right" wrapText="1"/>
    </xf>
    <xf numFmtId="1" fontId="4" fillId="0" borderId="12" xfId="1" applyNumberFormat="1" applyFont="1" applyBorder="1" applyAlignment="1">
      <alignment horizontal="right" wrapText="1"/>
    </xf>
    <xf numFmtId="2" fontId="4" fillId="0" borderId="0" xfId="1" applyNumberFormat="1" applyFont="1" applyBorder="1" applyAlignment="1">
      <alignment horizontal="right" wrapText="1"/>
    </xf>
    <xf numFmtId="0" fontId="16" fillId="3" borderId="10" xfId="1" applyNumberFormat="1" applyFont="1" applyFill="1" applyBorder="1" applyAlignment="1">
      <alignment horizontal="right" vertical="center" wrapText="1"/>
    </xf>
    <xf numFmtId="0" fontId="2" fillId="0" borderId="19" xfId="1" applyNumberFormat="1" applyFont="1" applyBorder="1" applyAlignment="1"/>
    <xf numFmtId="2" fontId="5" fillId="0" borderId="20" xfId="1" applyNumberFormat="1" applyFont="1" applyBorder="1" applyAlignment="1">
      <alignment horizontal="right" wrapText="1"/>
    </xf>
    <xf numFmtId="0" fontId="4" fillId="0" borderId="18" xfId="1" applyNumberFormat="1" applyFont="1" applyBorder="1" applyAlignment="1">
      <alignment horizontal="right" wrapText="1"/>
    </xf>
    <xf numFmtId="2" fontId="4" fillId="0" borderId="18" xfId="1" applyNumberFormat="1" applyFont="1" applyBorder="1" applyAlignment="1">
      <alignment horizontal="right" wrapText="1"/>
    </xf>
    <xf numFmtId="1" fontId="2" fillId="8" borderId="12" xfId="1" applyNumberFormat="1" applyFont="1" applyFill="1" applyBorder="1" applyAlignment="1">
      <alignment horizontal="right"/>
    </xf>
    <xf numFmtId="1" fontId="2" fillId="4" borderId="0" xfId="1" applyNumberFormat="1" applyFont="1" applyFill="1" applyBorder="1" applyAlignment="1">
      <alignment horizontal="right"/>
    </xf>
    <xf numFmtId="1" fontId="4" fillId="0" borderId="5" xfId="1" applyNumberFormat="1" applyFont="1" applyBorder="1" applyAlignment="1">
      <alignment horizontal="right" wrapText="1"/>
    </xf>
    <xf numFmtId="0" fontId="3" fillId="2" borderId="6" xfId="1" applyNumberFormat="1" applyFont="1" applyFill="1" applyBorder="1" applyAlignment="1"/>
    <xf numFmtId="0" fontId="3" fillId="0" borderId="17" xfId="1" applyNumberFormat="1" applyFont="1" applyBorder="1" applyAlignment="1"/>
    <xf numFmtId="2" fontId="3" fillId="0" borderId="18" xfId="1" applyNumberFormat="1" applyFont="1" applyBorder="1" applyAlignment="1">
      <alignment horizontal="right"/>
    </xf>
    <xf numFmtId="1" fontId="3" fillId="0" borderId="12" xfId="1" applyNumberFormat="1" applyFont="1" applyBorder="1" applyAlignment="1">
      <alignment horizontal="right"/>
    </xf>
    <xf numFmtId="2" fontId="3" fillId="0" borderId="12" xfId="1" applyNumberFormat="1" applyFont="1" applyBorder="1" applyAlignment="1">
      <alignment horizontal="right"/>
    </xf>
    <xf numFmtId="2" fontId="3" fillId="0" borderId="0" xfId="1" applyNumberFormat="1" applyFont="1" applyBorder="1" applyAlignment="1">
      <alignment horizontal="right"/>
    </xf>
    <xf numFmtId="1" fontId="3" fillId="0" borderId="5" xfId="1" applyNumberFormat="1" applyFont="1" applyBorder="1" applyAlignment="1">
      <alignment horizontal="right"/>
    </xf>
    <xf numFmtId="0" fontId="3" fillId="2" borderId="22" xfId="1" applyNumberFormat="1" applyFont="1" applyFill="1" applyBorder="1" applyAlignment="1"/>
    <xf numFmtId="0" fontId="3" fillId="4" borderId="17" xfId="1" applyNumberFormat="1" applyFont="1" applyFill="1" applyBorder="1" applyAlignment="1">
      <alignment wrapText="1"/>
    </xf>
    <xf numFmtId="2" fontId="4" fillId="4" borderId="4" xfId="1" applyNumberFormat="1" applyFont="1" applyFill="1" applyBorder="1" applyAlignment="1">
      <alignment horizontal="right" wrapText="1"/>
    </xf>
    <xf numFmtId="0" fontId="4" fillId="4" borderId="10" xfId="1" applyNumberFormat="1" applyFont="1" applyFill="1" applyBorder="1" applyAlignment="1">
      <alignment horizontal="right" wrapText="1"/>
    </xf>
    <xf numFmtId="2" fontId="4" fillId="4" borderId="12" xfId="1" applyNumberFormat="1" applyFont="1" applyFill="1" applyBorder="1" applyAlignment="1">
      <alignment horizontal="right" wrapText="1"/>
    </xf>
    <xf numFmtId="1" fontId="4" fillId="4" borderId="12" xfId="1" applyNumberFormat="1" applyFont="1" applyFill="1" applyBorder="1" applyAlignment="1">
      <alignment horizontal="right" wrapText="1"/>
    </xf>
    <xf numFmtId="0" fontId="16" fillId="3" borderId="12" xfId="1" applyNumberFormat="1" applyFont="1" applyFill="1" applyBorder="1" applyAlignment="1">
      <alignment horizontal="right" vertical="center" wrapText="1"/>
    </xf>
    <xf numFmtId="1" fontId="4" fillId="4" borderId="25" xfId="1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 xr:uid="{ED528EB9-2DF5-4E48-B5E0-09D1AB6DDE8C}"/>
  </cellStyles>
  <dxfs count="67"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solid"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iberatio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righ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'simulasi-mi'!$B$5:$B$17</c:f>
              <c:numCache>
                <c:formatCode>General</c:formatCode>
                <c:ptCount val="13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900</c:v>
                </c:pt>
                <c:pt idx="8">
                  <c:v>1200</c:v>
                </c:pt>
                <c:pt idx="9">
                  <c:v>1500</c:v>
                </c:pt>
                <c:pt idx="10">
                  <c:v>2000</c:v>
                </c:pt>
                <c:pt idx="11">
                  <c:v>3000</c:v>
                </c:pt>
                <c:pt idx="12">
                  <c:v>5000</c:v>
                </c:pt>
              </c:numCache>
            </c:numRef>
          </c:xVal>
          <c:yVal>
            <c:numRef>
              <c:f>'simulasi-mi'!$C$5:$C$17</c:f>
              <c:numCache>
                <c:formatCode>0.00</c:formatCode>
                <c:ptCount val="13"/>
                <c:pt idx="0">
                  <c:v>16.2</c:v>
                </c:pt>
                <c:pt idx="1">
                  <c:v>32.4</c:v>
                </c:pt>
                <c:pt idx="2">
                  <c:v>37.276685929756496</c:v>
                </c:pt>
                <c:pt idx="3">
                  <c:v>40.129364326458536</c:v>
                </c:pt>
                <c:pt idx="4">
                  <c:v>43.723314070243504</c:v>
                </c:pt>
                <c:pt idx="5">
                  <c:v>45.006050256215019</c:v>
                </c:pt>
                <c:pt idx="6">
                  <c:v>46.090588248230958</c:v>
                </c:pt>
                <c:pt idx="7">
                  <c:v>47.858728652917058</c:v>
                </c:pt>
                <c:pt idx="8">
                  <c:v>49.882736185971517</c:v>
                </c:pt>
                <c:pt idx="9">
                  <c:v>51.452678396702034</c:v>
                </c:pt>
                <c:pt idx="10">
                  <c:v>53.476685929756492</c:v>
                </c:pt>
                <c:pt idx="11">
                  <c:v>56.329364326458531</c:v>
                </c:pt>
                <c:pt idx="12">
                  <c:v>59.923314070243499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9-4520-8E3A-1C5D1300E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903055"/>
        <c:axId val="1813892655"/>
      </c:scatterChart>
      <c:valAx>
        <c:axId val="18139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892655"/>
        <c:crosses val="autoZero"/>
        <c:crossBetween val="midCat"/>
      </c:valAx>
      <c:valAx>
        <c:axId val="18138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903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'simulasi-mi'!$G$37:$G$43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'simulasi-mi'!$H$37:$H$43</c:f>
              <c:numCache>
                <c:formatCode>0.00</c:formatCode>
                <c:ptCount val="7"/>
                <c:pt idx="0">
                  <c:v>16</c:v>
                </c:pt>
                <c:pt idx="1">
                  <c:v>32</c:v>
                </c:pt>
                <c:pt idx="2">
                  <c:v>48</c:v>
                </c:pt>
                <c:pt idx="3">
                  <c:v>64</c:v>
                </c:pt>
                <c:pt idx="4">
                  <c:v>80</c:v>
                </c:pt>
                <c:pt idx="5">
                  <c:v>96</c:v>
                </c:pt>
                <c:pt idx="6">
                  <c:v>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B1-4090-B98D-F35738D4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871855"/>
        <c:axId val="1813865199"/>
      </c:scatterChart>
      <c:valAx>
        <c:axId val="181387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865199"/>
        <c:crosses val="autoZero"/>
        <c:crossBetween val="midCat"/>
      </c:valAx>
      <c:valAx>
        <c:axId val="181386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87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MICL - NOM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micl!$N$2:$N$26</c:f>
              <c:numCache>
                <c:formatCode>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micl!$E$2:$E$26</c:f>
              <c:numCache>
                <c:formatCode>0.00</c:formatCode>
                <c:ptCount val="25"/>
                <c:pt idx="0">
                  <c:v>-0.95999999999999375</c:v>
                </c:pt>
                <c:pt idx="1">
                  <c:v>-1.4099999999999966</c:v>
                </c:pt>
                <c:pt idx="2">
                  <c:v>0.81000000000000227</c:v>
                </c:pt>
                <c:pt idx="3">
                  <c:v>0.62000000000000455</c:v>
                </c:pt>
                <c:pt idx="4">
                  <c:v>0.14999999999999858</c:v>
                </c:pt>
                <c:pt idx="5">
                  <c:v>1.5900000000000034</c:v>
                </c:pt>
                <c:pt idx="6">
                  <c:v>-1.0300000000000011</c:v>
                </c:pt>
                <c:pt idx="7">
                  <c:v>0.46000000000000085</c:v>
                </c:pt>
                <c:pt idx="8">
                  <c:v>1.0900000000000034</c:v>
                </c:pt>
                <c:pt idx="9">
                  <c:v>-0.66999999999998749</c:v>
                </c:pt>
                <c:pt idx="10">
                  <c:v>1.3100000000000023</c:v>
                </c:pt>
                <c:pt idx="11">
                  <c:v>1.1799999999999997</c:v>
                </c:pt>
                <c:pt idx="12">
                  <c:v>0.56000000000000227</c:v>
                </c:pt>
                <c:pt idx="13">
                  <c:v>0.60999999999999943</c:v>
                </c:pt>
                <c:pt idx="14">
                  <c:v>1.2600000000000051</c:v>
                </c:pt>
                <c:pt idx="15">
                  <c:v>-3.6199999999999903</c:v>
                </c:pt>
                <c:pt idx="16">
                  <c:v>6.0000000000002274E-2</c:v>
                </c:pt>
                <c:pt idx="17">
                  <c:v>4.5899999999999963</c:v>
                </c:pt>
                <c:pt idx="18">
                  <c:v>2.6099999999999994</c:v>
                </c:pt>
                <c:pt idx="19">
                  <c:v>1.1099999999999994</c:v>
                </c:pt>
                <c:pt idx="20">
                  <c:v>0.50999999999999801</c:v>
                </c:pt>
                <c:pt idx="21">
                  <c:v>0.75999999999999801</c:v>
                </c:pt>
                <c:pt idx="22">
                  <c:v>-4.6099999999999994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01-4E2A-BFC9-BFD7C2C9E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805087"/>
        <c:axId val="1688805503"/>
      </c:scatterChart>
      <c:valAx>
        <c:axId val="168880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805503"/>
        <c:crosses val="autoZero"/>
        <c:crossBetween val="midCat"/>
      </c:valAx>
      <c:valAx>
        <c:axId val="168880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80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Exponensial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'sca-plot'!$B$3:$B$9</c:f>
              <c:numCache>
                <c:formatCode>General</c:formatCode>
                <c:ptCount val="7"/>
                <c:pt idx="0">
                  <c:v>10</c:v>
                </c:pt>
                <c:pt idx="1">
                  <c:v>140</c:v>
                </c:pt>
                <c:pt idx="2">
                  <c:v>900</c:v>
                </c:pt>
                <c:pt idx="3">
                  <c:v>1400</c:v>
                </c:pt>
                <c:pt idx="4">
                  <c:v>9400</c:v>
                </c:pt>
                <c:pt idx="5">
                  <c:v>44400</c:v>
                </c:pt>
                <c:pt idx="6">
                  <c:v>80000</c:v>
                </c:pt>
              </c:numCache>
            </c:numRef>
          </c:xVal>
          <c:yVal>
            <c:numRef>
              <c:f>'sca-plot'!$C$3:$C$9</c:f>
              <c:numCache>
                <c:formatCode>0.000</c:formatCode>
                <c:ptCount val="7"/>
                <c:pt idx="0">
                  <c:v>1</c:v>
                </c:pt>
                <c:pt idx="1">
                  <c:v>2.1461280356782382</c:v>
                </c:pt>
                <c:pt idx="2">
                  <c:v>2.9542425094393248</c:v>
                </c:pt>
                <c:pt idx="3">
                  <c:v>3.1461280356782382</c:v>
                </c:pt>
                <c:pt idx="4">
                  <c:v>3.9731278535996988</c:v>
                </c:pt>
                <c:pt idx="5">
                  <c:v>4.6473829701146201</c:v>
                </c:pt>
                <c:pt idx="6">
                  <c:v>4.9030899869919438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20-474F-96F9-22943F504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278767"/>
        <c:axId val="1648282095"/>
      </c:scatterChart>
      <c:valAx>
        <c:axId val="164827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282095"/>
        <c:crosses val="autoZero"/>
        <c:crossBetween val="midCat"/>
      </c:valAx>
      <c:valAx>
        <c:axId val="164828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27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376237</xdr:colOff>
      <xdr:row>17</xdr:row>
      <xdr:rowOff>433387</xdr:rowOff>
    </xdr:from>
    <xdr:to>
      <xdr:col>7</xdr:col>
      <xdr:colOff>576262</xdr:colOff>
      <xdr:row>32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687703-D22F-4A65-ABDB-3F503777A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919162</xdr:colOff>
      <xdr:row>44</xdr:row>
      <xdr:rowOff>166687</xdr:rowOff>
    </xdr:from>
    <xdr:to>
      <xdr:col>13</xdr:col>
      <xdr:colOff>309562</xdr:colOff>
      <xdr:row>60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2E4D6E-1710-47F0-BD5A-07399E15A2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581025</xdr:colOff>
      <xdr:row>12</xdr:row>
      <xdr:rowOff>100012</xdr:rowOff>
    </xdr:from>
    <xdr:to>
      <xdr:col>22</xdr:col>
      <xdr:colOff>276225</xdr:colOff>
      <xdr:row>25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D466E7-A765-47DA-A806-256D3A056A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357186</xdr:colOff>
      <xdr:row>0</xdr:row>
      <xdr:rowOff>157162</xdr:rowOff>
    </xdr:from>
    <xdr:to>
      <xdr:col>13</xdr:col>
      <xdr:colOff>57149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C8571-D444-4EC8-8A51-F87879B6D5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26C7CB-7F76-46B1-B012-E6A31ADAA235}" name="__Anonymous_Sheet_DB__26" displayName="__Anonymous_Sheet_DB__26" ref="B3:H41" headerRowCount="0" totalsRowShown="0" headerRowDxfId="66" dataDxfId="65" tableBorderDxfId="64" totalsRowBorderDxfId="63">
  <sortState xmlns:xlrd2="http://schemas.microsoft.com/office/spreadsheetml/2017/richdata2" ref="B3:H41">
    <sortCondition ref="B28:B41"/>
  </sortState>
  <tableColumns count="7">
    <tableColumn id="1" xr3:uid="{0141EAE4-D610-44BB-92C8-92BC872CBC9D}" name="Column1" dataDxfId="62"/>
    <tableColumn id="2" xr3:uid="{2B143C8D-6335-49D9-B742-98E9F7E77A3A}" name="Column2" dataDxfId="61"/>
    <tableColumn id="3" xr3:uid="{5FF9D2E4-EF79-447E-AF1B-E13C547A3FA9}" name="Column3" dataDxfId="60"/>
    <tableColumn id="4" xr3:uid="{3FBCA969-7234-4FD4-AA60-26DBC8D5B85A}" name="Column4" dataDxfId="59"/>
    <tableColumn id="5" xr3:uid="{F7DE4760-E282-493A-A385-92BC3C858818}" name="Column5" headerRowDxfId="58" dataDxfId="57"/>
    <tableColumn id="6" xr3:uid="{AB44A5BA-1EF1-41B6-916A-6FE32D27C608}" name="Column6" headerRowDxfId="56" dataDxfId="55"/>
    <tableColumn id="7" xr3:uid="{3DA980CC-2372-4235-939D-55F468EAA51E}" name="Column7" headerRowDxfId="54" dataDxfId="53">
      <calculatedColumnFormula>__Anonymous_Sheet_DB__26[[#This Row],[Column5]]&lt;__Anonymous_Sheet_DB__26[[#This Row],[Column6]]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06F17D-D5B9-4970-B253-197F2B516D4D}" name="Table9" displayName="Table9" ref="B4:I17" totalsRowShown="0" headerRowDxfId="52">
  <autoFilter ref="B4:I17" xr:uid="{3ADEC2D9-38BB-485F-8E93-84C2F508882F}"/>
  <tableColumns count="8">
    <tableColumn id="1" xr3:uid="{68CE36A1-6B50-46A7-B893-AF03DAF4F946}" name="LOC"/>
    <tableColumn id="8" xr3:uid="{2AA2F65F-849E-4B96-94D3-D9908D5C2779}" name="16xlogLOC" dataDxfId="51" dataCellStyle="Normal 2">
      <calculatedColumnFormula>16.2 * LOG(Table9[[#This Row],[LOC]])</calculatedColumnFormula>
    </tableColumn>
    <tableColumn id="2" xr3:uid="{0AD72852-3A8F-41BE-88E1-96B699B6A0B1}" name="CC"/>
    <tableColumn id="3" xr3:uid="{43A36589-6DB2-4473-937C-0889CC048BF3}" name="HV"/>
    <tableColumn id="4" xr3:uid="{5CCA8A31-79B9-4376-AEA1-636C16D18BA4}" name="perCM"/>
    <tableColumn id="5" xr3:uid="{C4F30083-F4F3-4717-86E1-BCFD447EC945}" name="LOC-HV-CC" dataDxfId="50">
      <calculatedColumnFormula>5.2 * LOG(Table9[[#This Row],[HV]]) + 0.23 * Table9[[#This Row],[CC]] + 16.2 * LOG(Table9[[#This Row],[LOC]])</calculatedColumnFormula>
    </tableColumn>
    <tableColumn id="6" xr3:uid="{A09067F6-61F9-4C2E-A9C6-14BEAAF64AC5}" name="MI" dataDxfId="49">
      <calculatedColumnFormula>171 - Table9[[#This Row],[LOC-HV-CC]]</calculatedColumnFormula>
    </tableColumn>
    <tableColumn id="7" xr3:uid="{3F6234C5-6FC8-428E-9444-53A318534510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0B23B8-9827-4B7F-BD1C-AB909A65850E}" name="Table10" displayName="Table10" ref="A1:N24" totalsRowShown="0" headerRowDxfId="48" headerRowBorderDxfId="47" tableBorderDxfId="46" headerRowCellStyle="Normal 2">
  <autoFilter ref="A1:N24" xr:uid="{838A4190-2C98-45BC-A889-E635C8993ABA}"/>
  <sortState xmlns:xlrd2="http://schemas.microsoft.com/office/spreadsheetml/2017/richdata2" ref="A2:N24">
    <sortCondition ref="N1:N24"/>
  </sortState>
  <tableColumns count="14">
    <tableColumn id="1" xr3:uid="{777EE166-9CAF-4DF3-BB0B-CAD7D6B06EC2}" name="No"/>
    <tableColumn id="2" xr3:uid="{6A0D3D7C-4D2B-44F7-9EF2-18E41AB44D5B}" name="Kelas"/>
    <tableColumn id="3" xr3:uid="{129B0033-31E4-4552-B49D-DB3F22944C24}" name="MICL"/>
    <tableColumn id="4" xr3:uid="{82B00A06-F502-49FF-8985-6B989C010AB9}" name="MICL*"/>
    <tableColumn id="5" xr3:uid="{B46EA0C7-46F8-41B4-BF60-6C46757007AA}" name="∆MICL" dataDxfId="45">
      <calculatedColumnFormula>Table10[[#This Row],[MICL*]]-Table10[[#This Row],[MICL]]</calculatedColumnFormula>
    </tableColumn>
    <tableColumn id="6" xr3:uid="{B7344D68-6333-441D-8366-DDDA96F45E0C}" name="LOC" dataDxfId="44"/>
    <tableColumn id="7" xr3:uid="{AD00C4B3-FF7A-465B-A9C1-CA92CD9F64C5}" name="LOC*"/>
    <tableColumn id="8" xr3:uid="{7993F951-FE6A-4389-9194-7E8AB55DBCF4}" name="∆LOC" dataDxfId="43">
      <calculatedColumnFormula>Table10[[#This Row],[LOC*]]-Table10[[#This Row],[LOC]]</calculatedColumnFormula>
    </tableColumn>
    <tableColumn id="13" xr3:uid="{160BDBDC-2A93-4F9E-9B6D-5906D83D527D}" name="HV"/>
    <tableColumn id="14" xr3:uid="{946B04FA-9657-4FCD-BF46-5EFDBA9F2C7D}" name="HV*"/>
    <tableColumn id="15" xr3:uid="{F12C1573-973A-4E57-88F0-46D46E2EC01D}" name="∆HV" dataDxfId="42">
      <calculatedColumnFormula>Table10[[#This Row],[HV*]]-Table10[[#This Row],[HV]]</calculatedColumnFormula>
    </tableColumn>
    <tableColumn id="9" xr3:uid="{4A6C8227-447A-4AA2-9654-11C4B1C75439}" name="NOM" dataDxfId="41" dataCellStyle="Normal 2"/>
    <tableColumn id="10" xr3:uid="{CE42BF64-BC08-45BA-A363-627BCF7C462A}" name="NOM*" dataDxfId="40" dataCellStyle="Normal 2"/>
    <tableColumn id="11" xr3:uid="{F2DEC0CF-E96E-43D8-A76B-E44A8125E00F}" name="∆NOM" dataDxfId="39">
      <calculatedColumnFormula>Table10[[#This Row],[NOM*]]-Table10[[#This Row],[NOM]]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8DC32D-DEA1-4362-B6DA-2950BD0463CF}" name="Table8" displayName="Table8" ref="B2:O6" totalsRowShown="0" headerRowDxfId="38" dataDxfId="37">
  <autoFilter ref="B2:O6" xr:uid="{BFA7E2E6-0942-4117-AF55-9EA99D45E7D9}"/>
  <sortState xmlns:xlrd2="http://schemas.microsoft.com/office/spreadsheetml/2017/richdata2" ref="B3:O6">
    <sortCondition descending="1" ref="D2:D6"/>
  </sortState>
  <tableColumns count="14">
    <tableColumn id="1" xr3:uid="{5462F03D-179C-48B8-B2D9-A4A03D27CD31}" name="Kelas" dataDxfId="36"/>
    <tableColumn id="2" xr3:uid="{C1BB2AE8-215A-4C55-A14C-5D109FD6E654}" name="∆MICL" dataDxfId="35">
      <calculatedColumnFormula>Table8[[#This Row],[MICL*]]-Table8[[#This Row],[MICL]]</calculatedColumnFormula>
    </tableColumn>
    <tableColumn id="3" xr3:uid="{045F6AD1-D599-46FE-B8DA-1B3C28A59475}" name="∆LOC" dataDxfId="34">
      <calculatedColumnFormula>Table8[[#This Row],[LOC*]]-Table8[[#This Row],[LOC]]</calculatedColumnFormula>
    </tableColumn>
    <tableColumn id="11" xr3:uid="{DC0B220C-3727-4D78-9892-D4873584C1D4}" name="∆HV" dataDxfId="33">
      <calculatedColumnFormula>Table8[[#This Row],[HV*]]-Table8[[#This Row],[HV]]</calculatedColumnFormula>
    </tableColumn>
    <tableColumn id="15" xr3:uid="{BDDFC92A-AEB7-46C9-93F8-56D3798ACD75}" name="Column1"/>
    <tableColumn id="4" xr3:uid="{D8998324-6FB6-463D-BEB9-8BACCDB8952F}" name="∆NOM2" dataDxfId="32">
      <calculatedColumnFormula>Table8[[#This Row],[NOM*]]-Table8[[#This Row],[NOM]]</calculatedColumnFormula>
    </tableColumn>
    <tableColumn id="5" xr3:uid="{18018A9E-762E-418A-80BB-0B4E3506FBCB}" name="MICL" dataDxfId="31"/>
    <tableColumn id="6" xr3:uid="{74E6E3E9-CBBC-46ED-AC27-DA919363D83E}" name="MICL*" dataDxfId="30"/>
    <tableColumn id="7" xr3:uid="{02E59435-2AC3-4601-AAB2-10E59A029C1D}" name="LOC" dataDxfId="29"/>
    <tableColumn id="8" xr3:uid="{00EF44CF-DF7A-43B0-85F8-09D017ABDDD3}" name="LOC*" dataDxfId="28"/>
    <tableColumn id="9" xr3:uid="{CFAF3703-4D82-4244-8A19-C2D9D609745E}" name="NOM" dataDxfId="27"/>
    <tableColumn id="10" xr3:uid="{09863E19-9FA3-497A-B334-E463D76CC018}" name="NOM*" dataDxfId="26"/>
    <tableColumn id="12" xr3:uid="{403B6E0C-A1DB-4932-A2A7-43C62FAE69F3}" name="HV" dataDxfId="25"/>
    <tableColumn id="13" xr3:uid="{F2CE2F00-1740-4645-8800-94FA9A2E734C}" name="HV*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C5C65-34BB-4557-B663-E63244386EC8}" name="__Anonymous_Sheet_DB__22" displayName="__Anonymous_Sheet_DB__22" ref="B3:E41" headerRowCount="0" totalsRowShown="0" headerRowDxfId="23" dataDxfId="22" tableBorderDxfId="21" totalsRowBorderDxfId="20">
  <sortState xmlns:xlrd2="http://schemas.microsoft.com/office/spreadsheetml/2017/richdata2" ref="B3:E41">
    <sortCondition descending="1" ref="E3:E41"/>
  </sortState>
  <tableColumns count="4">
    <tableColumn id="1" xr3:uid="{8CCB84FB-6654-404A-8DFA-4CB2FEF79F1A}" name="Column1" dataDxfId="19"/>
    <tableColumn id="2" xr3:uid="{861C11E7-15EE-4D41-BB90-3A5646211A8A}" name="Column2" dataDxfId="18"/>
    <tableColumn id="5" xr3:uid="{35067E45-B925-4E96-B4F0-1F0E2E78F212}" name="Column5" headerRowDxfId="17" dataDxfId="16"/>
    <tableColumn id="3" xr3:uid="{1C682A28-F9A2-45C3-B8EF-6DAFB7610F51}" name="Column3" headerRowDxfId="15" dataDxfId="14">
      <calculatedColumnFormula>__Anonymous_Sheet_DB__22[[#This Row],[Column5]]-__Anonymous_Sheet_DB__22[[#This Row],[Column2]]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AF0A90-FED3-43C6-A044-35953C9ABBC7}" name="Table6" displayName="Table6" ref="K4:M25" totalsRowShown="0" headerRowDxfId="13" dataDxfId="12">
  <autoFilter ref="K4:M25" xr:uid="{13D49A27-8CCC-4D34-AD75-AA8D26228341}"/>
  <tableColumns count="3">
    <tableColumn id="1" xr3:uid="{A3DC227F-BB4F-45AE-8110-0B96F1DA57C1}" name="Kelas" dataDxfId="11"/>
    <tableColumn id="2" xr3:uid="{A20EBEAA-D03F-4A5E-90A7-0CCABA8EB713}" name="MICL" dataDxfId="10"/>
    <tableColumn id="3" xr3:uid="{A753DEAF-3129-4837-B115-1045815CD0E4}" name="MICL*" dataDxfId="9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FEC283-FB07-4A41-BEC8-4E0ECDC46AFD}" name="Table7" displayName="Table7" ref="U4:Y25" totalsRowShown="0" dataDxfId="7" headerRowBorderDxfId="8" tableBorderDxfId="6">
  <autoFilter ref="U4:Y25" xr:uid="{DC7E8E36-8B69-46E1-8556-0AF84A145AB9}"/>
  <tableColumns count="5">
    <tableColumn id="5" xr3:uid="{F460019C-5426-4DCE-832D-C8439F6CD9C9}" name="No" dataDxfId="5"/>
    <tableColumn id="1" xr3:uid="{71C3124E-3CC8-457C-B337-D212F88D42AD}" name="Fungsi" dataDxfId="4"/>
    <tableColumn id="2" xr3:uid="{1E2128BA-A3F2-440E-9E3D-6F8F20083278}" name="Kelas" dataDxfId="3"/>
    <tableColumn id="3" xr3:uid="{2CA47AEF-DB9D-40D0-8945-1DCBBFDC007C}" name="MIFUN" dataDxfId="2"/>
    <tableColumn id="4" xr3:uid="{61C57E71-E83D-4250-9FEF-42A33E96232C}" name="MIFUN*" dataDxfId="1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E958C8-00AE-4E87-8428-9E0F9B4652EB}" name="Table11" displayName="Table11" ref="B2:C9" totalsRowShown="0" headerRowCellStyle="Normal 2" dataCellStyle="Normal 2">
  <autoFilter ref="B2:C9" xr:uid="{A4E22C68-D517-4E5C-84C9-8C293DC232EA}"/>
  <tableColumns count="2">
    <tableColumn id="1" xr3:uid="{8A5D4D66-1345-4B11-AC9C-7404DC591B61}" name="x" dataCellStyle="Normal 2"/>
    <tableColumn id="2" xr3:uid="{27D066B2-7F0E-4A19-AB1C-A5567306A549}" name="y" dataDxfId="0" dataCellStyle="Normal 2">
      <calculatedColumnFormula>LOG(Table11[[#This Row],[x]])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425E-69D0-4DED-A8EF-5ED3C993CCC5}">
  <dimension ref="A2:M41"/>
  <sheetViews>
    <sheetView topLeftCell="A43" workbookViewId="0">
      <selection activeCell="C58" sqref="C58"/>
    </sheetView>
  </sheetViews>
  <sheetFormatPr defaultRowHeight="14.25" x14ac:dyDescent="0.2"/>
  <cols>
    <col min="1" max="1" width="3.7109375" style="2" bestFit="1" customWidth="1"/>
    <col min="2" max="2" width="35.42578125" style="2" bestFit="1" customWidth="1"/>
    <col min="3" max="3" width="29.7109375" style="2" bestFit="1" customWidth="1"/>
    <col min="4" max="4" width="9.140625" style="2"/>
    <col min="5" max="5" width="7.28515625" style="2" bestFit="1" customWidth="1"/>
    <col min="6" max="6" width="7.85546875" style="2" bestFit="1" customWidth="1"/>
    <col min="7" max="7" width="9.140625" style="2"/>
    <col min="8" max="8" width="11.5703125" style="2" bestFit="1" customWidth="1"/>
    <col min="9" max="10" width="9.140625" style="2"/>
    <col min="11" max="11" width="36.5703125" style="2" bestFit="1" customWidth="1"/>
    <col min="12" max="16384" width="9.140625" style="2"/>
  </cols>
  <sheetData>
    <row r="2" spans="1:13" ht="15.75" x14ac:dyDescent="0.25">
      <c r="A2" s="125" t="s">
        <v>67</v>
      </c>
      <c r="B2" s="124" t="s">
        <v>66</v>
      </c>
      <c r="C2" s="124" t="s">
        <v>65</v>
      </c>
      <c r="D2" s="123" t="s">
        <v>107</v>
      </c>
      <c r="E2" s="122" t="s">
        <v>106</v>
      </c>
      <c r="F2" s="61" t="s">
        <v>64</v>
      </c>
      <c r="G2" s="121" t="s">
        <v>63</v>
      </c>
      <c r="H2" s="120" t="s">
        <v>105</v>
      </c>
      <c r="I2" s="119"/>
      <c r="J2" s="50"/>
      <c r="K2" s="49"/>
    </row>
    <row r="3" spans="1:13" ht="15.75" x14ac:dyDescent="0.25">
      <c r="A3" s="83">
        <v>1</v>
      </c>
      <c r="B3" s="84" t="s">
        <v>74</v>
      </c>
      <c r="C3" s="84" t="s">
        <v>16</v>
      </c>
      <c r="D3" s="93">
        <v>5.5</v>
      </c>
      <c r="E3" s="86">
        <v>0</v>
      </c>
      <c r="F3" s="79">
        <v>70.2</v>
      </c>
      <c r="G3" s="85"/>
      <c r="H3" s="118" t="b">
        <f>__Anonymous_Sheet_DB__26[[#This Row],[Column5]]&lt;__Anonymous_Sheet_DB__26[[#This Row],[Column6]]</f>
        <v>0</v>
      </c>
      <c r="K3" s="1"/>
    </row>
    <row r="4" spans="1:13" ht="15.75" x14ac:dyDescent="0.25">
      <c r="A4" s="83">
        <v>2</v>
      </c>
      <c r="B4" s="112" t="s">
        <v>104</v>
      </c>
      <c r="C4" s="112" t="s">
        <v>33</v>
      </c>
      <c r="D4" s="115">
        <v>6.625</v>
      </c>
      <c r="E4" s="114">
        <v>0</v>
      </c>
      <c r="F4" s="113">
        <v>17.52</v>
      </c>
      <c r="G4" s="33"/>
      <c r="H4" s="112" t="b">
        <f>__Anonymous_Sheet_DB__26[[#This Row],[Column5]]&lt;__Anonymous_Sheet_DB__26[[#This Row],[Column6]]</f>
        <v>0</v>
      </c>
      <c r="K4" s="1"/>
    </row>
    <row r="5" spans="1:13" ht="18.75" customHeight="1" x14ac:dyDescent="0.25">
      <c r="A5" s="83">
        <v>3</v>
      </c>
      <c r="B5" s="112" t="s">
        <v>103</v>
      </c>
      <c r="C5" s="112" t="s">
        <v>30</v>
      </c>
      <c r="D5" s="117">
        <v>10</v>
      </c>
      <c r="E5" s="114">
        <v>0</v>
      </c>
      <c r="F5" s="113">
        <v>34.28</v>
      </c>
      <c r="G5" s="33"/>
      <c r="H5" s="112" t="b">
        <f>__Anonymous_Sheet_DB__26[[#This Row],[Column5]]&lt;__Anonymous_Sheet_DB__26[[#This Row],[Column6]]</f>
        <v>0</v>
      </c>
      <c r="I5" s="2" t="s">
        <v>102</v>
      </c>
      <c r="K5" s="116"/>
    </row>
    <row r="6" spans="1:13" ht="15.75" x14ac:dyDescent="0.25">
      <c r="A6" s="83">
        <v>4</v>
      </c>
      <c r="B6" s="112" t="s">
        <v>29</v>
      </c>
      <c r="C6" s="112" t="s">
        <v>28</v>
      </c>
      <c r="D6" s="115">
        <v>8.875</v>
      </c>
      <c r="E6" s="114">
        <v>0</v>
      </c>
      <c r="F6" s="113">
        <v>67.180000000000007</v>
      </c>
      <c r="G6" s="33"/>
      <c r="H6" s="112" t="b">
        <f>__Anonymous_Sheet_DB__26[[#This Row],[Column5]]&lt;__Anonymous_Sheet_DB__26[[#This Row],[Column6]]</f>
        <v>0</v>
      </c>
      <c r="I6" s="66"/>
      <c r="K6" s="111"/>
      <c r="L6" s="110"/>
      <c r="M6" s="109"/>
    </row>
    <row r="7" spans="1:13" ht="15.75" x14ac:dyDescent="0.25">
      <c r="A7" s="83">
        <v>5</v>
      </c>
      <c r="B7" s="84" t="s">
        <v>12</v>
      </c>
      <c r="C7" s="84" t="s">
        <v>26</v>
      </c>
      <c r="D7" s="87">
        <v>8.875</v>
      </c>
      <c r="E7" s="86">
        <v>0</v>
      </c>
      <c r="F7" s="92">
        <v>85.39</v>
      </c>
      <c r="G7" s="85"/>
      <c r="H7" s="84" t="b">
        <f>__Anonymous_Sheet_DB__26[[#This Row],[Column5]]&lt;__Anonymous_Sheet_DB__26[[#This Row],[Column6]]</f>
        <v>0</v>
      </c>
      <c r="K7" s="111"/>
      <c r="L7" s="110"/>
      <c r="M7" s="109"/>
    </row>
    <row r="8" spans="1:13" ht="15.75" x14ac:dyDescent="0.25">
      <c r="A8" s="83">
        <v>6</v>
      </c>
      <c r="B8" s="81" t="s">
        <v>20</v>
      </c>
      <c r="C8" s="81" t="s">
        <v>35</v>
      </c>
      <c r="D8" s="86">
        <v>10</v>
      </c>
      <c r="E8" s="86">
        <v>0</v>
      </c>
      <c r="F8" s="92">
        <v>70.319999999999993</v>
      </c>
      <c r="G8" s="85"/>
      <c r="H8" s="84" t="b">
        <f>__Anonymous_Sheet_DB__26[[#This Row],[Column5]]&lt;__Anonymous_Sheet_DB__26[[#This Row],[Column6]]</f>
        <v>0</v>
      </c>
      <c r="I8" s="66"/>
      <c r="K8" s="111"/>
      <c r="L8" s="110"/>
      <c r="M8" s="109"/>
    </row>
    <row r="9" spans="1:13" ht="15.75" x14ac:dyDescent="0.25">
      <c r="A9" s="83">
        <v>7</v>
      </c>
      <c r="B9" s="81" t="s">
        <v>34</v>
      </c>
      <c r="C9" s="81" t="s">
        <v>23</v>
      </c>
      <c r="D9" s="80">
        <v>8.875</v>
      </c>
      <c r="E9" s="86">
        <v>0</v>
      </c>
      <c r="F9" s="92">
        <v>66.430000000000007</v>
      </c>
      <c r="G9" s="78"/>
      <c r="H9" s="84" t="b">
        <f>__Anonymous_Sheet_DB__26[[#This Row],[Column5]]&lt;__Anonymous_Sheet_DB__26[[#This Row],[Column6]]</f>
        <v>0</v>
      </c>
      <c r="K9" s="6"/>
    </row>
    <row r="10" spans="1:13" ht="15.75" x14ac:dyDescent="0.25">
      <c r="A10" s="83">
        <v>8</v>
      </c>
      <c r="B10" s="84" t="s">
        <v>6</v>
      </c>
      <c r="C10" s="84" t="s">
        <v>41</v>
      </c>
      <c r="D10" s="98">
        <v>10</v>
      </c>
      <c r="E10" s="86">
        <v>0</v>
      </c>
      <c r="F10" s="106">
        <v>74.819999999999993</v>
      </c>
      <c r="G10" s="108"/>
      <c r="H10" s="84" t="b">
        <f>__Anonymous_Sheet_DB__26[[#This Row],[Column5]]&lt;__Anonymous_Sheet_DB__26[[#This Row],[Column6]]</f>
        <v>0</v>
      </c>
      <c r="I10" s="66"/>
      <c r="K10" s="6"/>
    </row>
    <row r="11" spans="1:13" ht="15.75" x14ac:dyDescent="0.25">
      <c r="A11" s="83">
        <v>9</v>
      </c>
      <c r="B11" s="84" t="s">
        <v>4</v>
      </c>
      <c r="C11" s="84" t="s">
        <v>4</v>
      </c>
      <c r="D11" s="87">
        <v>8.875</v>
      </c>
      <c r="E11" s="80">
        <v>6.625</v>
      </c>
      <c r="F11" s="106">
        <v>88.72</v>
      </c>
      <c r="G11" s="78"/>
      <c r="H11" s="84" t="b">
        <f>__Anonymous_Sheet_DB__26[[#This Row],[Column5]]&lt;__Anonymous_Sheet_DB__26[[#This Row],[Column6]]</f>
        <v>0</v>
      </c>
      <c r="K11" s="6"/>
    </row>
    <row r="12" spans="1:13" ht="15.75" x14ac:dyDescent="0.25">
      <c r="A12" s="83">
        <v>10</v>
      </c>
      <c r="B12" s="84" t="s">
        <v>15</v>
      </c>
      <c r="C12" s="84" t="s">
        <v>14</v>
      </c>
      <c r="D12" s="93">
        <v>7.75</v>
      </c>
      <c r="E12" s="86">
        <v>0</v>
      </c>
      <c r="F12" s="92">
        <v>85.55</v>
      </c>
      <c r="G12" s="85"/>
      <c r="H12" s="84" t="b">
        <f>__Anonymous_Sheet_DB__26[[#This Row],[Column5]]&lt;__Anonymous_Sheet_DB__26[[#This Row],[Column6]]</f>
        <v>0</v>
      </c>
      <c r="K12" s="6"/>
    </row>
    <row r="13" spans="1:13" ht="15.75" x14ac:dyDescent="0.25">
      <c r="A13" s="83">
        <v>11</v>
      </c>
      <c r="B13" s="84" t="s">
        <v>1</v>
      </c>
      <c r="C13" s="84" t="s">
        <v>31</v>
      </c>
      <c r="D13" s="93">
        <v>3.25</v>
      </c>
      <c r="E13" s="86">
        <v>0</v>
      </c>
      <c r="F13" s="97">
        <v>112.84</v>
      </c>
      <c r="G13" s="85"/>
      <c r="H13" s="84" t="b">
        <f>__Anonymous_Sheet_DB__26[[#This Row],[Column5]]&lt;__Anonymous_Sheet_DB__26[[#This Row],[Column6]]</f>
        <v>0</v>
      </c>
      <c r="K13" s="6"/>
    </row>
    <row r="14" spans="1:13" ht="15.75" x14ac:dyDescent="0.25">
      <c r="A14" s="83">
        <v>12</v>
      </c>
      <c r="B14" s="84" t="s">
        <v>44</v>
      </c>
      <c r="C14" s="84" t="s">
        <v>31</v>
      </c>
      <c r="D14" s="98">
        <v>10</v>
      </c>
      <c r="E14" s="86">
        <v>0</v>
      </c>
      <c r="F14" s="97">
        <v>49.69</v>
      </c>
      <c r="G14" s="85"/>
      <c r="H14" s="84" t="b">
        <f>__Anonymous_Sheet_DB__26[[#This Row],[Column5]]&lt;__Anonymous_Sheet_DB__26[[#This Row],[Column6]]</f>
        <v>0</v>
      </c>
      <c r="I14" s="14"/>
      <c r="K14" s="35"/>
    </row>
    <row r="15" spans="1:13" ht="15.75" x14ac:dyDescent="0.25">
      <c r="A15" s="83">
        <v>13</v>
      </c>
      <c r="B15" s="84" t="s">
        <v>13</v>
      </c>
      <c r="C15" s="84" t="s">
        <v>25</v>
      </c>
      <c r="D15" s="93">
        <v>7.75</v>
      </c>
      <c r="E15" s="86">
        <v>0</v>
      </c>
      <c r="F15" s="92">
        <v>102.03</v>
      </c>
      <c r="G15" s="85"/>
      <c r="H15" s="84" t="b">
        <f>__Anonymous_Sheet_DB__26[[#This Row],[Column5]]&lt;__Anonymous_Sheet_DB__26[[#This Row],[Column6]]</f>
        <v>0</v>
      </c>
      <c r="I15" s="14"/>
      <c r="K15" s="6"/>
    </row>
    <row r="16" spans="1:13" ht="15.75" x14ac:dyDescent="0.25">
      <c r="A16" s="83">
        <v>14</v>
      </c>
      <c r="B16" s="84" t="s">
        <v>16</v>
      </c>
      <c r="C16" s="84" t="s">
        <v>16</v>
      </c>
      <c r="D16" s="87">
        <v>8.875</v>
      </c>
      <c r="E16" s="80">
        <v>8.875</v>
      </c>
      <c r="F16" s="106">
        <v>58.98</v>
      </c>
      <c r="G16" s="85"/>
      <c r="H16" s="84" t="b">
        <f>__Anonymous_Sheet_DB__26[[#This Row],[Column5]]&lt;__Anonymous_Sheet_DB__26[[#This Row],[Column6]]</f>
        <v>0</v>
      </c>
      <c r="K16" s="6"/>
    </row>
    <row r="17" spans="1:13" ht="15.75" x14ac:dyDescent="0.25">
      <c r="A17" s="83">
        <v>15</v>
      </c>
      <c r="B17" s="81" t="s">
        <v>27</v>
      </c>
      <c r="C17" s="81" t="s">
        <v>27</v>
      </c>
      <c r="D17" s="80">
        <v>8.875</v>
      </c>
      <c r="E17" s="107">
        <v>7.75</v>
      </c>
      <c r="F17" s="92">
        <v>71.25</v>
      </c>
      <c r="G17" s="85"/>
      <c r="H17" s="84" t="b">
        <f>__Anonymous_Sheet_DB__26[[#This Row],[Column5]]&lt;__Anonymous_Sheet_DB__26[[#This Row],[Column6]]</f>
        <v>0</v>
      </c>
      <c r="K17" s="6"/>
    </row>
    <row r="18" spans="1:13" ht="15.75" x14ac:dyDescent="0.25">
      <c r="A18" s="83">
        <v>16</v>
      </c>
      <c r="B18" s="84" t="s">
        <v>24</v>
      </c>
      <c r="C18" s="84" t="s">
        <v>26</v>
      </c>
      <c r="D18" s="93">
        <v>3.25</v>
      </c>
      <c r="E18" s="86">
        <v>0</v>
      </c>
      <c r="F18" s="92">
        <v>86.8</v>
      </c>
      <c r="G18" s="78"/>
      <c r="H18" s="84" t="b">
        <f>__Anonymous_Sheet_DB__26[[#This Row],[Column5]]&lt;__Anonymous_Sheet_DB__26[[#This Row],[Column6]]</f>
        <v>0</v>
      </c>
      <c r="K18" s="35"/>
    </row>
    <row r="19" spans="1:13" ht="15.75" x14ac:dyDescent="0.25">
      <c r="A19" s="83">
        <v>17</v>
      </c>
      <c r="B19" s="84" t="s">
        <v>7</v>
      </c>
      <c r="C19" s="84" t="s">
        <v>18</v>
      </c>
      <c r="D19" s="84">
        <v>7.75</v>
      </c>
      <c r="E19" s="84">
        <v>0</v>
      </c>
      <c r="F19" s="97">
        <v>91.33</v>
      </c>
      <c r="G19" s="78"/>
      <c r="H19" s="84" t="b">
        <f>__Anonymous_Sheet_DB__26[[#This Row],[Column5]]&lt;__Anonymous_Sheet_DB__26[[#This Row],[Column6]]</f>
        <v>0</v>
      </c>
      <c r="K19" s="6"/>
    </row>
    <row r="20" spans="1:13" ht="15.75" x14ac:dyDescent="0.25">
      <c r="A20" s="83">
        <v>18</v>
      </c>
      <c r="B20" s="84" t="s">
        <v>19</v>
      </c>
      <c r="C20" s="84" t="s">
        <v>19</v>
      </c>
      <c r="D20" s="87">
        <v>8.875</v>
      </c>
      <c r="E20" s="80">
        <v>6.625</v>
      </c>
      <c r="F20" s="92">
        <v>74.739999999999995</v>
      </c>
      <c r="G20" s="85"/>
      <c r="H20" s="84" t="b">
        <f>__Anonymous_Sheet_DB__26[[#This Row],[Column5]]&lt;__Anonymous_Sheet_DB__26[[#This Row],[Column6]]</f>
        <v>0</v>
      </c>
      <c r="K20" s="6"/>
    </row>
    <row r="21" spans="1:13" ht="15.75" x14ac:dyDescent="0.25">
      <c r="A21" s="83">
        <v>19</v>
      </c>
      <c r="B21" s="14" t="s">
        <v>22</v>
      </c>
      <c r="C21" s="84" t="s">
        <v>19</v>
      </c>
      <c r="D21" s="93">
        <v>7.75</v>
      </c>
      <c r="E21" s="86">
        <v>0</v>
      </c>
      <c r="F21" s="79">
        <v>83.56</v>
      </c>
      <c r="G21" s="85"/>
      <c r="H21" s="84" t="b">
        <f>__Anonymous_Sheet_DB__26[[#This Row],[Column5]]&lt;__Anonymous_Sheet_DB__26[[#This Row],[Column6]]</f>
        <v>0</v>
      </c>
      <c r="K21" s="35"/>
      <c r="L21" s="5"/>
      <c r="M21" s="4"/>
    </row>
    <row r="22" spans="1:13" ht="15.75" x14ac:dyDescent="0.25">
      <c r="A22" s="83">
        <v>20</v>
      </c>
      <c r="B22" s="14" t="s">
        <v>2</v>
      </c>
      <c r="C22" s="84" t="s">
        <v>19</v>
      </c>
      <c r="D22" s="87">
        <v>6.625</v>
      </c>
      <c r="E22" s="86">
        <v>0</v>
      </c>
      <c r="F22" s="106">
        <v>98.08</v>
      </c>
      <c r="G22" s="78"/>
      <c r="H22" s="84" t="b">
        <f>__Anonymous_Sheet_DB__26[[#This Row],[Column5]]&lt;__Anonymous_Sheet_DB__26[[#This Row],[Column6]]</f>
        <v>0</v>
      </c>
      <c r="K22" s="6"/>
    </row>
    <row r="23" spans="1:13" ht="15.75" x14ac:dyDescent="0.25">
      <c r="A23" s="83">
        <v>21</v>
      </c>
      <c r="B23" s="81" t="s">
        <v>8</v>
      </c>
      <c r="C23" s="81" t="s">
        <v>39</v>
      </c>
      <c r="D23" s="80">
        <v>8.875</v>
      </c>
      <c r="E23" s="86">
        <v>0</v>
      </c>
      <c r="F23" s="106">
        <v>86.32</v>
      </c>
      <c r="G23" s="78"/>
      <c r="H23" s="84" t="b">
        <f>__Anonymous_Sheet_DB__26[[#This Row],[Column5]]&lt;__Anonymous_Sheet_DB__26[[#This Row],[Column6]]</f>
        <v>0</v>
      </c>
      <c r="K23" s="6"/>
    </row>
    <row r="24" spans="1:13" ht="15.75" x14ac:dyDescent="0.25">
      <c r="A24" s="83">
        <v>22</v>
      </c>
      <c r="B24" s="105" t="s">
        <v>36</v>
      </c>
      <c r="C24" s="84" t="s">
        <v>14</v>
      </c>
      <c r="D24" s="93">
        <v>5.5</v>
      </c>
      <c r="E24" s="86">
        <v>0</v>
      </c>
      <c r="F24" s="92">
        <v>82.99</v>
      </c>
      <c r="G24" s="85"/>
      <c r="H24" s="84" t="b">
        <f>__Anonymous_Sheet_DB__26[[#This Row],[Column5]]&lt;__Anonymous_Sheet_DB__26[[#This Row],[Column6]]</f>
        <v>0</v>
      </c>
      <c r="K24" s="6"/>
    </row>
    <row r="25" spans="1:13" ht="15.75" x14ac:dyDescent="0.25">
      <c r="A25" s="83">
        <v>23</v>
      </c>
      <c r="B25" s="100" t="s">
        <v>0</v>
      </c>
      <c r="C25" s="100" t="s">
        <v>14</v>
      </c>
      <c r="D25" s="104">
        <v>8.875</v>
      </c>
      <c r="E25" s="103">
        <v>0</v>
      </c>
      <c r="F25" s="102">
        <v>109.28</v>
      </c>
      <c r="G25" s="101"/>
      <c r="H25" s="100" t="b">
        <f>__Anonymous_Sheet_DB__26[[#This Row],[Column5]]&lt;__Anonymous_Sheet_DB__26[[#This Row],[Column6]]</f>
        <v>0</v>
      </c>
      <c r="K25" s="6"/>
    </row>
    <row r="26" spans="1:13" ht="15.75" x14ac:dyDescent="0.25">
      <c r="A26" s="83">
        <v>24</v>
      </c>
      <c r="B26" s="84" t="s">
        <v>17</v>
      </c>
      <c r="C26" s="84" t="s">
        <v>55</v>
      </c>
      <c r="D26" s="99">
        <v>7.75</v>
      </c>
      <c r="E26" s="98">
        <v>0</v>
      </c>
      <c r="F26" s="97">
        <v>71.47</v>
      </c>
      <c r="G26" s="78"/>
      <c r="H26" s="84" t="b">
        <f>__Anonymous_Sheet_DB__26[[#This Row],[Column5]]&lt;__Anonymous_Sheet_DB__26[[#This Row],[Column6]]</f>
        <v>0</v>
      </c>
      <c r="K26" s="6"/>
    </row>
    <row r="27" spans="1:13" ht="15.75" x14ac:dyDescent="0.25">
      <c r="A27" s="83">
        <v>25</v>
      </c>
      <c r="B27" s="84" t="s">
        <v>62</v>
      </c>
      <c r="C27" s="84" t="s">
        <v>41</v>
      </c>
      <c r="D27" s="87">
        <v>8.875</v>
      </c>
      <c r="E27" s="86">
        <v>0</v>
      </c>
      <c r="F27" s="97">
        <v>43.55</v>
      </c>
      <c r="G27" s="78"/>
      <c r="H27" s="84" t="b">
        <f>__Anonymous_Sheet_DB__26[[#This Row],[Column5]]&lt;__Anonymous_Sheet_DB__26[[#This Row],[Column6]]</f>
        <v>0</v>
      </c>
      <c r="K27" s="6"/>
    </row>
    <row r="28" spans="1:13" ht="15.75" x14ac:dyDescent="0.25">
      <c r="A28" s="83">
        <v>26</v>
      </c>
      <c r="B28" s="84" t="s">
        <v>38</v>
      </c>
      <c r="C28" s="84" t="s">
        <v>25</v>
      </c>
      <c r="D28" s="93">
        <v>5.5</v>
      </c>
      <c r="E28" s="86">
        <v>0</v>
      </c>
      <c r="F28" s="92">
        <v>68.8</v>
      </c>
      <c r="G28" s="85"/>
      <c r="H28" s="84" t="b">
        <f>__Anonymous_Sheet_DB__26[[#This Row],[Column5]]&lt;__Anonymous_Sheet_DB__26[[#This Row],[Column6]]</f>
        <v>0</v>
      </c>
      <c r="K28" s="47"/>
    </row>
    <row r="29" spans="1:13" ht="15.75" x14ac:dyDescent="0.25">
      <c r="A29" s="83">
        <v>27</v>
      </c>
      <c r="B29" s="84" t="s">
        <v>37</v>
      </c>
      <c r="C29" s="84" t="s">
        <v>25</v>
      </c>
      <c r="D29" s="93">
        <v>5.5</v>
      </c>
      <c r="E29" s="86">
        <v>0</v>
      </c>
      <c r="F29" s="92">
        <v>76.8</v>
      </c>
      <c r="G29" s="85"/>
      <c r="H29" s="84" t="b">
        <f>__Anonymous_Sheet_DB__26[[#This Row],[Column5]]&lt;__Anonymous_Sheet_DB__26[[#This Row],[Column6]]</f>
        <v>0</v>
      </c>
      <c r="K29" s="6"/>
    </row>
    <row r="30" spans="1:13" ht="15.75" x14ac:dyDescent="0.25">
      <c r="A30" s="83">
        <v>28</v>
      </c>
      <c r="B30" s="84" t="s">
        <v>3</v>
      </c>
      <c r="C30" s="84" t="s">
        <v>25</v>
      </c>
      <c r="D30" s="93">
        <v>7.75</v>
      </c>
      <c r="E30" s="86">
        <v>0</v>
      </c>
      <c r="F30" s="92">
        <v>102.92</v>
      </c>
      <c r="G30" s="85"/>
      <c r="H30" s="84" t="b">
        <f>__Anonymous_Sheet_DB__26[[#This Row],[Column5]]&lt;__Anonymous_Sheet_DB__26[[#This Row],[Column6]]</f>
        <v>0</v>
      </c>
      <c r="K30" s="6"/>
    </row>
    <row r="31" spans="1:13" ht="15.75" x14ac:dyDescent="0.25">
      <c r="A31" s="83">
        <v>29</v>
      </c>
      <c r="B31" s="84" t="s">
        <v>52</v>
      </c>
      <c r="C31" s="84" t="s">
        <v>25</v>
      </c>
      <c r="D31" s="87">
        <v>6.625</v>
      </c>
      <c r="E31" s="86">
        <v>0</v>
      </c>
      <c r="F31" s="92">
        <v>50.58</v>
      </c>
      <c r="G31" s="85"/>
      <c r="H31" s="84" t="b">
        <f>__Anonymous_Sheet_DB__26[[#This Row],[Column5]]&lt;__Anonymous_Sheet_DB__26[[#This Row],[Column6]]</f>
        <v>0</v>
      </c>
      <c r="K31" s="6"/>
    </row>
    <row r="32" spans="1:13" ht="15.75" x14ac:dyDescent="0.25">
      <c r="A32" s="83">
        <v>30</v>
      </c>
      <c r="B32" s="96" t="s">
        <v>40</v>
      </c>
      <c r="C32" s="96" t="s">
        <v>60</v>
      </c>
      <c r="D32" s="95">
        <v>10</v>
      </c>
      <c r="E32" s="86">
        <v>0</v>
      </c>
      <c r="F32" s="92">
        <v>55.16</v>
      </c>
      <c r="G32" s="78"/>
      <c r="H32" s="84" t="b">
        <f>__Anonymous_Sheet_DB__26[[#This Row],[Column5]]&lt;__Anonymous_Sheet_DB__26[[#This Row],[Column6]]</f>
        <v>0</v>
      </c>
      <c r="K32" s="6"/>
    </row>
    <row r="33" spans="1:11" ht="15.75" x14ac:dyDescent="0.25">
      <c r="A33" s="83">
        <v>31</v>
      </c>
      <c r="B33" s="84" t="s">
        <v>11</v>
      </c>
      <c r="C33" s="84" t="s">
        <v>16</v>
      </c>
      <c r="D33" s="93">
        <v>3.25</v>
      </c>
      <c r="E33" s="86">
        <v>0</v>
      </c>
      <c r="F33" s="92">
        <v>102.9</v>
      </c>
      <c r="G33" s="85"/>
      <c r="H33" s="84" t="b">
        <f>__Anonymous_Sheet_DB__26[[#This Row],[Column5]]&lt;__Anonymous_Sheet_DB__26[[#This Row],[Column6]]</f>
        <v>0</v>
      </c>
      <c r="K33" s="31"/>
    </row>
    <row r="34" spans="1:11" ht="15.75" x14ac:dyDescent="0.25">
      <c r="A34" s="83">
        <v>32</v>
      </c>
      <c r="B34" s="84" t="s">
        <v>10</v>
      </c>
      <c r="C34" s="84" t="s">
        <v>21</v>
      </c>
      <c r="D34" s="84">
        <v>8.875</v>
      </c>
      <c r="E34" s="84">
        <v>0</v>
      </c>
      <c r="F34" s="94">
        <v>81.59</v>
      </c>
      <c r="G34" s="78"/>
      <c r="H34" s="84" t="b">
        <f>__Anonymous_Sheet_DB__26[[#This Row],[Column5]]&lt;__Anonymous_Sheet_DB__26[[#This Row],[Column6]]</f>
        <v>0</v>
      </c>
      <c r="K34" s="6"/>
    </row>
    <row r="35" spans="1:11" ht="15.75" x14ac:dyDescent="0.25">
      <c r="A35" s="83">
        <v>33</v>
      </c>
      <c r="B35" s="84" t="s">
        <v>47</v>
      </c>
      <c r="C35" s="84" t="s">
        <v>14</v>
      </c>
      <c r="D35" s="93">
        <v>5.5</v>
      </c>
      <c r="E35" s="86">
        <v>0</v>
      </c>
      <c r="F35" s="92">
        <v>72.64</v>
      </c>
      <c r="G35" s="85"/>
      <c r="H35" s="84" t="b">
        <f>__Anonymous_Sheet_DB__26[[#This Row],[Column5]]&lt;__Anonymous_Sheet_DB__26[[#This Row],[Column6]]</f>
        <v>0</v>
      </c>
      <c r="K35" s="6"/>
    </row>
    <row r="36" spans="1:11" ht="15.75" x14ac:dyDescent="0.25">
      <c r="A36" s="83">
        <v>34</v>
      </c>
      <c r="B36" s="84" t="s">
        <v>31</v>
      </c>
      <c r="C36" s="84" t="s">
        <v>31</v>
      </c>
      <c r="D36" s="87">
        <v>8.875</v>
      </c>
      <c r="E36" s="86">
        <v>0</v>
      </c>
      <c r="F36" s="90">
        <v>66.16</v>
      </c>
      <c r="G36" s="85"/>
      <c r="H36" s="84" t="b">
        <f>__Anonymous_Sheet_DB__26[[#This Row],[Column5]]&lt;__Anonymous_Sheet_DB__26[[#This Row],[Column6]]</f>
        <v>0</v>
      </c>
      <c r="K36" s="15"/>
    </row>
    <row r="37" spans="1:11" ht="15.75" x14ac:dyDescent="0.25">
      <c r="A37" s="83">
        <v>35</v>
      </c>
      <c r="B37" s="91" t="s">
        <v>32</v>
      </c>
      <c r="C37" s="91" t="s">
        <v>32</v>
      </c>
      <c r="D37" s="86">
        <v>10</v>
      </c>
      <c r="E37" s="86">
        <v>0</v>
      </c>
      <c r="F37" s="90">
        <v>73.180000000000007</v>
      </c>
      <c r="G37" s="78"/>
      <c r="H37" s="84" t="b">
        <f>__Anonymous_Sheet_DB__26[[#This Row],[Column5]]&lt;__Anonymous_Sheet_DB__26[[#This Row],[Column6]]</f>
        <v>0</v>
      </c>
      <c r="K37" s="15"/>
    </row>
    <row r="38" spans="1:11" ht="15.75" x14ac:dyDescent="0.25">
      <c r="A38" s="83">
        <v>36</v>
      </c>
      <c r="B38" s="84" t="s">
        <v>9</v>
      </c>
      <c r="C38" s="84" t="s">
        <v>21</v>
      </c>
      <c r="D38" s="84">
        <v>7.75</v>
      </c>
      <c r="E38" s="89">
        <v>0</v>
      </c>
      <c r="F38" s="88">
        <v>91.38</v>
      </c>
      <c r="G38" s="78"/>
      <c r="H38" s="84" t="b">
        <f>__Anonymous_Sheet_DB__26[[#This Row],[Column5]]&lt;__Anonymous_Sheet_DB__26[[#This Row],[Column6]]</f>
        <v>0</v>
      </c>
      <c r="K38" s="15"/>
    </row>
    <row r="39" spans="1:11" ht="15.75" x14ac:dyDescent="0.25">
      <c r="A39" s="83">
        <v>37</v>
      </c>
      <c r="B39" s="84" t="s">
        <v>49</v>
      </c>
      <c r="C39" s="84" t="s">
        <v>19</v>
      </c>
      <c r="D39" s="87">
        <v>6.625</v>
      </c>
      <c r="E39" s="86">
        <v>0</v>
      </c>
      <c r="F39" s="88">
        <v>59.1</v>
      </c>
      <c r="G39" s="85"/>
      <c r="H39" s="84" t="b">
        <f>__Anonymous_Sheet_DB__26[[#This Row],[Column5]]&lt;__Anonymous_Sheet_DB__26[[#This Row],[Column6]]</f>
        <v>0</v>
      </c>
      <c r="K39" s="15"/>
    </row>
    <row r="40" spans="1:11" ht="15.75" x14ac:dyDescent="0.25">
      <c r="A40" s="83">
        <v>38</v>
      </c>
      <c r="B40" s="84" t="s">
        <v>71</v>
      </c>
      <c r="C40" s="84" t="s">
        <v>16</v>
      </c>
      <c r="D40" s="87">
        <v>8.875</v>
      </c>
      <c r="E40" s="86">
        <v>0</v>
      </c>
      <c r="F40" s="79">
        <v>78.3</v>
      </c>
      <c r="G40" s="85"/>
      <c r="H40" s="84" t="b">
        <f>__Anonymous_Sheet_DB__26[[#This Row],[Column5]]&lt;__Anonymous_Sheet_DB__26[[#This Row],[Column6]]</f>
        <v>0</v>
      </c>
      <c r="K40" s="6"/>
    </row>
    <row r="41" spans="1:11" ht="15.75" x14ac:dyDescent="0.25">
      <c r="A41" s="83">
        <v>39</v>
      </c>
      <c r="B41" s="82" t="s">
        <v>5</v>
      </c>
      <c r="C41" s="81" t="s">
        <v>46</v>
      </c>
      <c r="D41" s="80">
        <v>8.875</v>
      </c>
      <c r="E41" s="80">
        <v>6.625</v>
      </c>
      <c r="F41" s="79">
        <v>90.3</v>
      </c>
      <c r="G41" s="78"/>
      <c r="H41" s="77" t="b">
        <f>__Anonymous_Sheet_DB__26[[#This Row],[Column5]]&lt;__Anonymous_Sheet_DB__26[[#This Row],[Column6]]</f>
        <v>0</v>
      </c>
      <c r="K41" s="6"/>
    </row>
  </sheetData>
  <conditionalFormatting sqref="C3:C41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B451-7EE0-4934-8E28-8DE131B11F4C}">
  <dimension ref="B2:O53"/>
  <sheetViews>
    <sheetView topLeftCell="A11" workbookViewId="0">
      <selection activeCell="H18" sqref="H18"/>
    </sheetView>
  </sheetViews>
  <sheetFormatPr defaultRowHeight="14.25" x14ac:dyDescent="0.2"/>
  <cols>
    <col min="1" max="1" width="9.140625" style="2"/>
    <col min="2" max="2" width="7.85546875" style="2" bestFit="1" customWidth="1"/>
    <col min="3" max="3" width="15.85546875" style="2" bestFit="1" customWidth="1"/>
    <col min="4" max="6" width="9.140625" style="2"/>
    <col min="7" max="7" width="14.42578125" style="2" bestFit="1" customWidth="1"/>
    <col min="8" max="8" width="17.140625" style="2" customWidth="1"/>
    <col min="9" max="10" width="9.140625" style="2"/>
    <col min="11" max="13" width="9.28515625" style="2" bestFit="1" customWidth="1"/>
    <col min="14" max="14" width="9.5703125" style="2" bestFit="1" customWidth="1"/>
    <col min="15" max="16384" width="9.140625" style="2"/>
  </cols>
  <sheetData>
    <row r="2" spans="2:15" x14ac:dyDescent="0.2">
      <c r="E2" s="2" t="s">
        <v>101</v>
      </c>
    </row>
    <row r="3" spans="2:15" x14ac:dyDescent="0.2">
      <c r="E3" s="2" t="s">
        <v>100</v>
      </c>
    </row>
    <row r="4" spans="2:15" x14ac:dyDescent="0.2">
      <c r="B4" s="66" t="s">
        <v>81</v>
      </c>
      <c r="C4" s="66" t="s">
        <v>113</v>
      </c>
      <c r="D4" s="66" t="s">
        <v>99</v>
      </c>
      <c r="E4" s="66" t="s">
        <v>92</v>
      </c>
      <c r="F4" s="66" t="s">
        <v>98</v>
      </c>
      <c r="G4" s="66" t="s">
        <v>118</v>
      </c>
      <c r="H4" s="66" t="s">
        <v>97</v>
      </c>
      <c r="I4" s="66" t="s">
        <v>94</v>
      </c>
    </row>
    <row r="5" spans="2:15" x14ac:dyDescent="0.2">
      <c r="B5" s="2">
        <v>10</v>
      </c>
      <c r="C5" s="174">
        <f>16.2 * LOG(Table9[[#This Row],[LOC]])</f>
        <v>16.2</v>
      </c>
      <c r="D5" s="2">
        <v>10</v>
      </c>
      <c r="E5" s="2">
        <v>10</v>
      </c>
      <c r="F5" s="2">
        <v>0</v>
      </c>
      <c r="G5" s="174">
        <f>5.2 * LOG(Table9[[#This Row],[HV]]) + 0.23 * Table9[[#This Row],[CC]] + 16.2 * LOG(Table9[[#This Row],[LOC]])</f>
        <v>23.7</v>
      </c>
      <c r="H5" s="174">
        <f>171 - Table9[[#This Row],[LOC-HV-CC]]</f>
        <v>147.30000000000001</v>
      </c>
    </row>
    <row r="6" spans="2:15" ht="41.25" customHeight="1" x14ac:dyDescent="0.2">
      <c r="B6" s="2">
        <v>100</v>
      </c>
      <c r="C6" s="174">
        <f>16.2 * LOG(Table9[[#This Row],[LOC]])</f>
        <v>32.4</v>
      </c>
      <c r="D6" s="2">
        <v>10</v>
      </c>
      <c r="E6" s="2">
        <v>10</v>
      </c>
      <c r="F6" s="2">
        <v>0</v>
      </c>
      <c r="G6" s="174">
        <f>5.2 * LOG(Table9[[#This Row],[HV]]) + 0.23 * Table9[[#This Row],[CC]] + 16.2 * LOG(Table9[[#This Row],[LOC]])</f>
        <v>39.9</v>
      </c>
      <c r="H6" s="174">
        <f>171 - Table9[[#This Row],[LOC-HV-CC]]</f>
        <v>131.1</v>
      </c>
      <c r="L6" s="191" t="s">
        <v>96</v>
      </c>
      <c r="M6" s="191"/>
      <c r="N6" s="191"/>
      <c r="O6" s="191"/>
    </row>
    <row r="7" spans="2:15" ht="41.25" customHeight="1" x14ac:dyDescent="0.2">
      <c r="B7" s="2">
        <v>200</v>
      </c>
      <c r="C7" s="176">
        <f>16.2 * LOG(Table9[[#This Row],[LOC]])</f>
        <v>37.276685929756496</v>
      </c>
      <c r="G7" s="174" t="e">
        <f>5.2 * LOG(Table9[[#This Row],[HV]]) + 0.23 * Table9[[#This Row],[CC]] + 16.2 * LOG(Table9[[#This Row],[LOC]])</f>
        <v>#NUM!</v>
      </c>
      <c r="H7" s="174" t="e">
        <f>171 - Table9[[#This Row],[LOC-HV-CC]]</f>
        <v>#NUM!</v>
      </c>
      <c r="L7" s="186"/>
      <c r="M7" s="186"/>
      <c r="N7" s="186"/>
      <c r="O7" s="186"/>
    </row>
    <row r="8" spans="2:15" ht="41.25" customHeight="1" x14ac:dyDescent="0.2">
      <c r="B8" s="2">
        <v>300</v>
      </c>
      <c r="C8" s="176">
        <f>16.2 * LOG(Table9[[#This Row],[LOC]])</f>
        <v>40.129364326458536</v>
      </c>
      <c r="G8" s="174" t="e">
        <f>5.2 * LOG(Table9[[#This Row],[HV]]) + 0.23 * Table9[[#This Row],[CC]] + 16.2 * LOG(Table9[[#This Row],[LOC]])</f>
        <v>#NUM!</v>
      </c>
      <c r="H8" s="174" t="e">
        <f>171 - Table9[[#This Row],[LOC-HV-CC]]</f>
        <v>#NUM!</v>
      </c>
      <c r="K8" s="2">
        <f>LOG(1500)</f>
        <v>3.1760912590556813</v>
      </c>
      <c r="L8" s="186"/>
      <c r="M8" s="186"/>
      <c r="N8" s="186"/>
      <c r="O8" s="186"/>
    </row>
    <row r="9" spans="2:15" ht="41.25" customHeight="1" x14ac:dyDescent="0.2">
      <c r="B9" s="2">
        <v>500</v>
      </c>
      <c r="C9" s="176">
        <f>16.2 * LOG(Table9[[#This Row],[LOC]])</f>
        <v>43.723314070243504</v>
      </c>
      <c r="G9" s="174" t="e">
        <f>5.2 * LOG(Table9[[#This Row],[HV]]) + 0.23 * Table9[[#This Row],[CC]] + 16.2 * LOG(Table9[[#This Row],[LOC]])</f>
        <v>#NUM!</v>
      </c>
      <c r="H9" s="174" t="e">
        <f>171 - Table9[[#This Row],[LOC-HV-CC]]</f>
        <v>#NUM!</v>
      </c>
      <c r="K9" s="2">
        <f>LOG(100)</f>
        <v>2</v>
      </c>
      <c r="L9" s="186"/>
      <c r="M9" s="186"/>
      <c r="N9" s="186"/>
      <c r="O9" s="186"/>
    </row>
    <row r="10" spans="2:15" ht="41.25" customHeight="1" x14ac:dyDescent="0.2">
      <c r="B10" s="2">
        <v>600</v>
      </c>
      <c r="C10" s="176">
        <f>16.2 * LOG(Table9[[#This Row],[LOC]])</f>
        <v>45.006050256215019</v>
      </c>
      <c r="G10" s="174" t="e">
        <f>5.2 * LOG(Table9[[#This Row],[HV]]) + 0.23 * Table9[[#This Row],[CC]] + 16.2 * LOG(Table9[[#This Row],[LOC]])</f>
        <v>#NUM!</v>
      </c>
      <c r="H10" s="174" t="e">
        <f>171 - Table9[[#This Row],[LOC-HV-CC]]</f>
        <v>#NUM!</v>
      </c>
      <c r="K10" s="2">
        <f>LOG(10000)</f>
        <v>4</v>
      </c>
      <c r="L10" s="186"/>
      <c r="M10" s="186"/>
      <c r="N10" s="186"/>
      <c r="O10" s="186"/>
    </row>
    <row r="11" spans="2:15" ht="41.25" customHeight="1" x14ac:dyDescent="0.2">
      <c r="B11" s="2">
        <v>700</v>
      </c>
      <c r="C11" s="176">
        <f>16.2 * LOG(Table9[[#This Row],[LOC]])</f>
        <v>46.090588248230958</v>
      </c>
      <c r="G11" s="174" t="e">
        <f>5.2 * LOG(Table9[[#This Row],[HV]]) + 0.23 * Table9[[#This Row],[CC]] + 16.2 * LOG(Table9[[#This Row],[LOC]])</f>
        <v>#NUM!</v>
      </c>
      <c r="H11" s="174" t="e">
        <f>171 - Table9[[#This Row],[LOC-HV-CC]]</f>
        <v>#NUM!</v>
      </c>
      <c r="K11" s="2">
        <f>LOG(10)</f>
        <v>1</v>
      </c>
      <c r="L11" s="186"/>
      <c r="M11" s="186"/>
      <c r="N11" s="186"/>
      <c r="O11" s="186"/>
    </row>
    <row r="12" spans="2:15" x14ac:dyDescent="0.2">
      <c r="B12" s="2">
        <v>900</v>
      </c>
      <c r="C12" s="174">
        <f>16.2 * LOG(Table9[[#This Row],[LOC]])</f>
        <v>47.858728652917058</v>
      </c>
      <c r="D12" s="2">
        <v>10</v>
      </c>
      <c r="E12" s="2">
        <v>10</v>
      </c>
      <c r="F12" s="2">
        <v>0</v>
      </c>
      <c r="G12" s="174">
        <f>5.2 * LOG(Table9[[#This Row],[HV]]) + 0.23 * Table9[[#This Row],[CC]] + 16.2 * LOG(Table9[[#This Row],[LOC]])</f>
        <v>55.358728652917058</v>
      </c>
      <c r="H12" s="174">
        <f>171 - Table9[[#This Row],[LOC-HV-CC]]</f>
        <v>115.64127134708295</v>
      </c>
      <c r="K12" s="2">
        <f>LOG(2)</f>
        <v>0.3010299956639812</v>
      </c>
    </row>
    <row r="13" spans="2:15" x14ac:dyDescent="0.2">
      <c r="B13" s="2">
        <v>1200</v>
      </c>
      <c r="C13" s="174">
        <f>16.2 * LOG(Table9[[#This Row],[LOC]])</f>
        <v>49.882736185971517</v>
      </c>
      <c r="D13" s="2">
        <v>10</v>
      </c>
      <c r="E13" s="2">
        <v>10</v>
      </c>
      <c r="F13" s="2">
        <v>0</v>
      </c>
      <c r="G13" s="174">
        <f>5.2 * LOG(Table9[[#This Row],[HV]]) + 0.23 * Table9[[#This Row],[CC]] + 16.2 * LOG(Table9[[#This Row],[LOC]])</f>
        <v>57.382736185971517</v>
      </c>
      <c r="H13" s="174">
        <f>171 - Table9[[#This Row],[LOC-HV-CC]]</f>
        <v>113.61726381402849</v>
      </c>
    </row>
    <row r="14" spans="2:15" x14ac:dyDescent="0.2">
      <c r="B14" s="2">
        <v>1500</v>
      </c>
      <c r="C14" s="174">
        <f>16.2 * LOG(Table9[[#This Row],[LOC]])</f>
        <v>51.452678396702034</v>
      </c>
      <c r="D14" s="2">
        <v>10</v>
      </c>
      <c r="E14" s="2">
        <v>10</v>
      </c>
      <c r="F14" s="2">
        <v>0</v>
      </c>
      <c r="G14" s="174">
        <f>5.2 * LOG(Table9[[#This Row],[HV]]) + 0.23 * Table9[[#This Row],[CC]] + 16.2 * LOG(Table9[[#This Row],[LOC]])</f>
        <v>58.952678396702034</v>
      </c>
      <c r="H14" s="174">
        <f>171 - Table9[[#This Row],[LOC-HV-CC]]</f>
        <v>112.04732160329797</v>
      </c>
      <c r="K14" s="2" t="s">
        <v>114</v>
      </c>
    </row>
    <row r="15" spans="2:15" x14ac:dyDescent="0.2">
      <c r="B15" s="2">
        <v>2000</v>
      </c>
      <c r="C15" s="174">
        <f>16.2 * LOG(Table9[[#This Row],[LOC]])</f>
        <v>53.476685929756492</v>
      </c>
      <c r="D15" s="2">
        <v>10</v>
      </c>
      <c r="E15" s="2">
        <v>10</v>
      </c>
      <c r="F15" s="2">
        <v>0</v>
      </c>
      <c r="G15" s="174">
        <f>5.2 * LOG(Table9[[#This Row],[HV]]) + 0.23 * Table9[[#This Row],[CC]] + 16.2 * LOG(Table9[[#This Row],[LOC]])</f>
        <v>60.976685929756492</v>
      </c>
      <c r="H15" s="174">
        <f>171 - Table9[[#This Row],[LOC-HV-CC]]</f>
        <v>110.02331407024352</v>
      </c>
      <c r="K15" s="2" t="s">
        <v>115</v>
      </c>
    </row>
    <row r="16" spans="2:15" x14ac:dyDescent="0.2">
      <c r="B16" s="2">
        <v>3000</v>
      </c>
      <c r="C16" s="176">
        <f>16.2 * LOG(Table9[[#This Row],[LOC]])</f>
        <v>56.329364326458531</v>
      </c>
      <c r="D16" s="2">
        <v>100</v>
      </c>
      <c r="E16" s="2">
        <v>100</v>
      </c>
      <c r="F16" s="2">
        <v>0</v>
      </c>
      <c r="G16" s="174">
        <f>5.2 * LOG(Table9[[#This Row],[HV]]) + 0.23 * Table9[[#This Row],[CC]] + 16.2 * LOG(Table9[[#This Row],[LOC]])</f>
        <v>89.729364326458523</v>
      </c>
      <c r="H16" s="174">
        <f>171 - Table9[[#This Row],[LOC-HV-CC]]</f>
        <v>81.270635673541477</v>
      </c>
      <c r="K16" s="66" t="s">
        <v>81</v>
      </c>
      <c r="L16" s="66" t="s">
        <v>99</v>
      </c>
      <c r="M16" s="66" t="s">
        <v>92</v>
      </c>
      <c r="N16" s="66" t="s">
        <v>116</v>
      </c>
    </row>
    <row r="17" spans="2:15" x14ac:dyDescent="0.2">
      <c r="B17" s="2">
        <v>5000</v>
      </c>
      <c r="C17" s="176">
        <f>16.2 * LOG(Table9[[#This Row],[LOC]])</f>
        <v>59.923314070243499</v>
      </c>
      <c r="G17" s="174" t="e">
        <f>5.2 * LOG(Table9[[#This Row],[HV]]) + 0.23 * Table9[[#This Row],[CC]] + 16.2 * LOG(Table9[[#This Row],[LOC]])</f>
        <v>#NUM!</v>
      </c>
      <c r="H17" s="174" t="e">
        <f>171 - Table9[[#This Row],[LOC-HV-CC]]</f>
        <v>#NUM!</v>
      </c>
      <c r="K17" s="2">
        <f>16.2 * LOG(N17)</f>
        <v>32.4</v>
      </c>
      <c r="L17" s="2">
        <f>0.23 * N17</f>
        <v>23</v>
      </c>
      <c r="M17" s="2">
        <f>5.2 * LOG(N17)</f>
        <v>10.4</v>
      </c>
      <c r="N17" s="2">
        <v>100</v>
      </c>
    </row>
    <row r="18" spans="2:15" ht="49.5" customHeight="1" x14ac:dyDescent="0.2">
      <c r="C18" s="174"/>
      <c r="G18" s="174"/>
      <c r="H18" s="174"/>
      <c r="K18" s="174">
        <f t="shared" ref="K18:K20" si="0">16.2 * LOG(N18)</f>
        <v>37.276685929756496</v>
      </c>
      <c r="L18" s="175">
        <f t="shared" ref="L18:L20" si="1">0.23 * N18</f>
        <v>46</v>
      </c>
      <c r="M18" s="174">
        <f t="shared" ref="M18:M23" si="2">5.2 * LOG(N18)</f>
        <v>11.965355977452703</v>
      </c>
      <c r="N18" s="175">
        <v>200</v>
      </c>
      <c r="O18" s="2" t="s">
        <v>117</v>
      </c>
    </row>
    <row r="19" spans="2:15" x14ac:dyDescent="0.2">
      <c r="C19" s="174"/>
      <c r="G19" s="174"/>
      <c r="H19" s="174"/>
      <c r="K19" s="174">
        <f t="shared" si="0"/>
        <v>53.476685929756492</v>
      </c>
      <c r="L19" s="175">
        <f t="shared" si="1"/>
        <v>460</v>
      </c>
      <c r="M19" s="174">
        <f t="shared" si="2"/>
        <v>17.165355977452702</v>
      </c>
      <c r="N19" s="175">
        <v>2000</v>
      </c>
    </row>
    <row r="20" spans="2:15" x14ac:dyDescent="0.2">
      <c r="C20" s="174"/>
      <c r="G20" s="174"/>
      <c r="H20" s="174"/>
      <c r="K20" s="174">
        <f t="shared" si="0"/>
        <v>58.35337185951299</v>
      </c>
      <c r="L20" s="175">
        <f t="shared" si="1"/>
        <v>920</v>
      </c>
      <c r="M20" s="174">
        <f t="shared" si="2"/>
        <v>18.730711954905406</v>
      </c>
      <c r="N20" s="175">
        <v>4000</v>
      </c>
    </row>
    <row r="21" spans="2:15" x14ac:dyDescent="0.2">
      <c r="C21" s="174"/>
      <c r="G21" s="174"/>
      <c r="H21" s="174"/>
      <c r="K21" s="174">
        <f t="shared" ref="K21:K23" si="3">16.2 * LOG(N21)</f>
        <v>61.206050256215022</v>
      </c>
      <c r="L21" s="175">
        <f t="shared" ref="L21:L23" si="4">0.23 * N21</f>
        <v>1380</v>
      </c>
      <c r="M21" s="174">
        <f t="shared" si="2"/>
        <v>19.646386501994947</v>
      </c>
      <c r="N21" s="175">
        <v>6000</v>
      </c>
    </row>
    <row r="22" spans="2:15" x14ac:dyDescent="0.2">
      <c r="C22" s="174"/>
      <c r="G22" s="174"/>
      <c r="H22" s="174"/>
      <c r="K22" s="174">
        <f t="shared" si="3"/>
        <v>63.230057789269488</v>
      </c>
      <c r="L22" s="175">
        <f t="shared" si="4"/>
        <v>1840</v>
      </c>
      <c r="M22" s="174">
        <f t="shared" si="2"/>
        <v>20.29606793235811</v>
      </c>
      <c r="N22" s="175">
        <v>8000</v>
      </c>
    </row>
    <row r="23" spans="2:15" x14ac:dyDescent="0.2">
      <c r="C23" s="174"/>
      <c r="G23" s="174"/>
      <c r="H23" s="174"/>
      <c r="K23" s="174">
        <f t="shared" si="3"/>
        <v>64.8</v>
      </c>
      <c r="L23" s="175">
        <f t="shared" si="4"/>
        <v>2300</v>
      </c>
      <c r="M23" s="174">
        <f t="shared" si="2"/>
        <v>20.8</v>
      </c>
      <c r="N23" s="175">
        <v>10000</v>
      </c>
    </row>
    <row r="24" spans="2:15" x14ac:dyDescent="0.2">
      <c r="C24" s="174"/>
      <c r="G24" s="174"/>
      <c r="H24" s="174"/>
    </row>
    <row r="25" spans="2:15" x14ac:dyDescent="0.2">
      <c r="C25" s="174"/>
      <c r="G25" s="174"/>
      <c r="H25" s="174"/>
    </row>
    <row r="26" spans="2:15" x14ac:dyDescent="0.2">
      <c r="C26" s="174"/>
      <c r="G26" s="174"/>
      <c r="H26" s="174"/>
    </row>
    <row r="27" spans="2:15" x14ac:dyDescent="0.2">
      <c r="C27" s="174"/>
      <c r="G27" s="174"/>
      <c r="H27" s="174"/>
    </row>
    <row r="28" spans="2:15" x14ac:dyDescent="0.2">
      <c r="C28" s="174"/>
      <c r="G28" s="174"/>
      <c r="H28" s="174"/>
    </row>
    <row r="29" spans="2:15" x14ac:dyDescent="0.2">
      <c r="C29" s="174"/>
      <c r="G29" s="174"/>
      <c r="H29" s="174"/>
    </row>
    <row r="30" spans="2:15" x14ac:dyDescent="0.2">
      <c r="C30" s="174"/>
      <c r="G30" s="174"/>
      <c r="H30" s="174"/>
    </row>
    <row r="31" spans="2:15" x14ac:dyDescent="0.2">
      <c r="C31" s="174"/>
      <c r="G31" s="174"/>
      <c r="H31" s="174"/>
    </row>
    <row r="32" spans="2:15" x14ac:dyDescent="0.2">
      <c r="C32" s="174"/>
      <c r="G32" s="174"/>
      <c r="H32" s="174"/>
    </row>
    <row r="33" spans="3:8" x14ac:dyDescent="0.2">
      <c r="C33" s="174"/>
      <c r="G33" s="174"/>
      <c r="H33" s="174"/>
    </row>
    <row r="34" spans="3:8" x14ac:dyDescent="0.2">
      <c r="C34" s="174"/>
      <c r="G34" s="174"/>
      <c r="H34" s="174"/>
    </row>
    <row r="35" spans="3:8" x14ac:dyDescent="0.2">
      <c r="C35" s="174"/>
      <c r="G35" s="174"/>
      <c r="H35" s="174"/>
    </row>
    <row r="36" spans="3:8" x14ac:dyDescent="0.2">
      <c r="C36" s="174"/>
      <c r="G36" s="174" t="s">
        <v>108</v>
      </c>
      <c r="H36" s="174" t="s">
        <v>109</v>
      </c>
    </row>
    <row r="37" spans="3:8" x14ac:dyDescent="0.2">
      <c r="C37" s="174"/>
      <c r="G37" s="174">
        <v>1</v>
      </c>
      <c r="H37" s="174">
        <f>G37*16</f>
        <v>16</v>
      </c>
    </row>
    <row r="38" spans="3:8" x14ac:dyDescent="0.2">
      <c r="C38" s="174"/>
      <c r="G38" s="174">
        <v>2</v>
      </c>
      <c r="H38" s="174">
        <f t="shared" ref="H38:H43" si="5">G38*16</f>
        <v>32</v>
      </c>
    </row>
    <row r="39" spans="3:8" x14ac:dyDescent="0.2">
      <c r="C39" s="174"/>
      <c r="G39" s="174">
        <v>3</v>
      </c>
      <c r="H39" s="174">
        <f t="shared" si="5"/>
        <v>48</v>
      </c>
    </row>
    <row r="40" spans="3:8" x14ac:dyDescent="0.2">
      <c r="C40" s="174"/>
      <c r="G40" s="174">
        <v>4</v>
      </c>
      <c r="H40" s="174">
        <f t="shared" si="5"/>
        <v>64</v>
      </c>
    </row>
    <row r="41" spans="3:8" x14ac:dyDescent="0.2">
      <c r="C41" s="174"/>
      <c r="G41" s="174">
        <v>5</v>
      </c>
      <c r="H41" s="174">
        <f t="shared" si="5"/>
        <v>80</v>
      </c>
    </row>
    <row r="42" spans="3:8" x14ac:dyDescent="0.2">
      <c r="C42" s="174"/>
      <c r="G42" s="174">
        <v>6</v>
      </c>
      <c r="H42" s="174">
        <f t="shared" si="5"/>
        <v>96</v>
      </c>
    </row>
    <row r="43" spans="3:8" x14ac:dyDescent="0.2">
      <c r="C43" s="174"/>
      <c r="G43" s="174">
        <v>7</v>
      </c>
      <c r="H43" s="174">
        <f t="shared" si="5"/>
        <v>112</v>
      </c>
    </row>
    <row r="44" spans="3:8" x14ac:dyDescent="0.2">
      <c r="C44" s="174"/>
      <c r="G44" s="174"/>
      <c r="H44" s="174"/>
    </row>
    <row r="45" spans="3:8" x14ac:dyDescent="0.2">
      <c r="C45" s="174"/>
      <c r="G45" s="174"/>
      <c r="H45" s="174"/>
    </row>
    <row r="46" spans="3:8" x14ac:dyDescent="0.2">
      <c r="C46" s="174"/>
      <c r="G46" s="174"/>
      <c r="H46" s="174"/>
    </row>
    <row r="47" spans="3:8" x14ac:dyDescent="0.2">
      <c r="C47" s="174"/>
      <c r="G47" s="174"/>
      <c r="H47" s="174"/>
    </row>
    <row r="48" spans="3:8" x14ac:dyDescent="0.2">
      <c r="C48" s="174"/>
      <c r="G48" s="174"/>
      <c r="H48" s="174"/>
    </row>
    <row r="49" spans="3:8" x14ac:dyDescent="0.2">
      <c r="C49" s="174"/>
      <c r="G49" s="174"/>
      <c r="H49" s="174"/>
    </row>
    <row r="50" spans="3:8" x14ac:dyDescent="0.2">
      <c r="C50" s="174"/>
      <c r="G50" s="174"/>
      <c r="H50" s="174"/>
    </row>
    <row r="51" spans="3:8" x14ac:dyDescent="0.2">
      <c r="C51" s="174"/>
      <c r="G51" s="174"/>
      <c r="H51" s="174"/>
    </row>
    <row r="52" spans="3:8" x14ac:dyDescent="0.2">
      <c r="C52" s="174"/>
      <c r="G52" s="174"/>
      <c r="H52" s="174"/>
    </row>
    <row r="53" spans="3:8" x14ac:dyDescent="0.2">
      <c r="C53" s="174"/>
      <c r="G53" s="174"/>
      <c r="H53" s="174"/>
    </row>
  </sheetData>
  <mergeCells count="1">
    <mergeCell ref="L6:O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3577-C968-48EF-983B-96E29181B6B4}">
  <dimension ref="A1:P39"/>
  <sheetViews>
    <sheetView zoomScale="166" zoomScaleNormal="166" workbookViewId="0">
      <selection activeCell="B4" sqref="B4"/>
    </sheetView>
  </sheetViews>
  <sheetFormatPr defaultRowHeight="15" x14ac:dyDescent="0.25"/>
  <cols>
    <col min="2" max="2" width="30.85546875" bestFit="1" customWidth="1"/>
    <col min="3" max="3" width="9.140625" customWidth="1"/>
    <col min="4" max="4" width="10.42578125" customWidth="1"/>
    <col min="5" max="5" width="10.140625" bestFit="1" customWidth="1"/>
    <col min="6" max="7" width="0" hidden="1" customWidth="1"/>
    <col min="8" max="11" width="9.28515625" hidden="1" customWidth="1"/>
    <col min="13" max="13" width="10" customWidth="1"/>
    <col min="14" max="14" width="10.28515625" customWidth="1"/>
  </cols>
  <sheetData>
    <row r="1" spans="1:14" s="169" customFormat="1" ht="15.75" x14ac:dyDescent="0.25">
      <c r="A1" s="165" t="s">
        <v>67</v>
      </c>
      <c r="B1" s="166" t="s">
        <v>65</v>
      </c>
      <c r="C1" s="155" t="s">
        <v>70</v>
      </c>
      <c r="D1" s="167" t="s">
        <v>69</v>
      </c>
      <c r="E1" s="167" t="s">
        <v>82</v>
      </c>
      <c r="F1" s="167" t="s">
        <v>81</v>
      </c>
      <c r="G1" s="167" t="s">
        <v>80</v>
      </c>
      <c r="H1" s="167" t="s">
        <v>79</v>
      </c>
      <c r="I1" s="167" t="s">
        <v>92</v>
      </c>
      <c r="J1" s="167" t="s">
        <v>91</v>
      </c>
      <c r="K1" s="167" t="s">
        <v>95</v>
      </c>
      <c r="L1" s="167" t="s">
        <v>78</v>
      </c>
      <c r="M1" s="167" t="s">
        <v>77</v>
      </c>
      <c r="N1" s="168" t="s">
        <v>76</v>
      </c>
    </row>
    <row r="2" spans="1:14" ht="15.75" x14ac:dyDescent="0.25">
      <c r="A2" s="149">
        <v>3</v>
      </c>
      <c r="B2" s="126" t="s">
        <v>46</v>
      </c>
      <c r="C2" s="127">
        <v>84.96</v>
      </c>
      <c r="D2" s="134">
        <v>84</v>
      </c>
      <c r="E2" s="132">
        <f>Table10[[#This Row],[MICL*]]-Table10[[#This Row],[MICL]]</f>
        <v>-0.95999999999999375</v>
      </c>
      <c r="F2" s="183"/>
      <c r="G2" s="132"/>
      <c r="H2" s="183">
        <f>Table10[[#This Row],[LOC*]]-Table10[[#This Row],[LOC]]</f>
        <v>0</v>
      </c>
      <c r="I2" s="161"/>
      <c r="J2" s="161"/>
      <c r="K2" s="161">
        <f>Table10[[#This Row],[HV*]]-Table10[[#This Row],[HV]]</f>
        <v>0</v>
      </c>
      <c r="L2" s="129">
        <v>6</v>
      </c>
      <c r="M2" s="129">
        <v>6</v>
      </c>
      <c r="N2" s="153">
        <f>Table10[[#This Row],[NOM*]]-Table10[[#This Row],[NOM]]</f>
        <v>0</v>
      </c>
    </row>
    <row r="3" spans="1:14" ht="15.75" x14ac:dyDescent="0.25">
      <c r="A3" s="150">
        <v>5</v>
      </c>
      <c r="B3" s="126" t="s">
        <v>51</v>
      </c>
      <c r="C3" s="127">
        <v>71.7</v>
      </c>
      <c r="D3" s="159">
        <v>70.290000000000006</v>
      </c>
      <c r="E3" s="128">
        <f>Table10[[#This Row],[MICL*]]-Table10[[#This Row],[MICL]]</f>
        <v>-1.4099999999999966</v>
      </c>
      <c r="F3" s="212"/>
      <c r="G3" s="163"/>
      <c r="H3" s="212">
        <f>Table10[[#This Row],[LOC*]]-Table10[[#This Row],[LOC]]</f>
        <v>0</v>
      </c>
      <c r="I3" s="163"/>
      <c r="J3" s="163"/>
      <c r="K3" s="163">
        <f>Table10[[#This Row],[HV*]]-Table10[[#This Row],[HV]]</f>
        <v>0</v>
      </c>
      <c r="L3" s="129">
        <v>13</v>
      </c>
      <c r="M3" s="129">
        <v>13</v>
      </c>
      <c r="N3" s="160">
        <f>Table10[[#This Row],[NOM*]]-Table10[[#This Row],[NOM]]</f>
        <v>0</v>
      </c>
    </row>
    <row r="4" spans="1:14" ht="15.75" x14ac:dyDescent="0.25">
      <c r="A4" s="149">
        <v>9</v>
      </c>
      <c r="B4" s="126" t="s">
        <v>28</v>
      </c>
      <c r="C4" s="127">
        <v>57.93</v>
      </c>
      <c r="D4" s="139">
        <v>58.74</v>
      </c>
      <c r="E4" s="140">
        <f>Table10[[#This Row],[MICL*]]-Table10[[#This Row],[MICL]]</f>
        <v>0.81000000000000227</v>
      </c>
      <c r="F4" s="183"/>
      <c r="G4" s="132"/>
      <c r="H4" s="183">
        <f>Table10[[#This Row],[LOC*]]-Table10[[#This Row],[LOC]]</f>
        <v>0</v>
      </c>
      <c r="I4" s="161"/>
      <c r="J4" s="161"/>
      <c r="K4" s="161">
        <f>Table10[[#This Row],[HV*]]-Table10[[#This Row],[HV]]</f>
        <v>0</v>
      </c>
      <c r="L4" s="129">
        <v>6</v>
      </c>
      <c r="M4" s="129">
        <v>7</v>
      </c>
      <c r="N4" s="156">
        <f>Table10[[#This Row],[NOM*]]-Table10[[#This Row],[NOM]]</f>
        <v>1</v>
      </c>
    </row>
    <row r="5" spans="1:14" ht="15.75" x14ac:dyDescent="0.25">
      <c r="A5" s="150">
        <v>11</v>
      </c>
      <c r="B5" s="126" t="s">
        <v>4</v>
      </c>
      <c r="C5" s="127">
        <v>68.33</v>
      </c>
      <c r="D5" s="134">
        <v>68.95</v>
      </c>
      <c r="E5" s="132">
        <f>Table10[[#This Row],[MICL*]]-Table10[[#This Row],[MICL]]</f>
        <v>0.62000000000000455</v>
      </c>
      <c r="F5" s="183"/>
      <c r="G5" s="132"/>
      <c r="H5" s="183">
        <f>Table10[[#This Row],[LOC*]]-Table10[[#This Row],[LOC]]</f>
        <v>0</v>
      </c>
      <c r="I5" s="161"/>
      <c r="J5" s="161"/>
      <c r="K5" s="161">
        <f>Table10[[#This Row],[HV*]]-Table10[[#This Row],[HV]]</f>
        <v>0</v>
      </c>
      <c r="L5" s="129">
        <v>15</v>
      </c>
      <c r="M5" s="129">
        <v>16</v>
      </c>
      <c r="N5" s="153">
        <f>Table10[[#This Row],[NOM*]]-Table10[[#This Row],[NOM]]</f>
        <v>1</v>
      </c>
    </row>
    <row r="6" spans="1:14" ht="15.75" x14ac:dyDescent="0.25">
      <c r="A6" s="149">
        <v>22</v>
      </c>
      <c r="B6" s="130" t="s">
        <v>39</v>
      </c>
      <c r="C6" s="26">
        <v>54.95</v>
      </c>
      <c r="D6" s="136">
        <v>55.1</v>
      </c>
      <c r="E6" s="133">
        <f>Table10[[#This Row],[MICL*]]-Table10[[#This Row],[MICL]]</f>
        <v>0.14999999999999858</v>
      </c>
      <c r="F6" s="182"/>
      <c r="G6" s="133"/>
      <c r="H6" s="182">
        <f>Table10[[#This Row],[LOC*]]-Table10[[#This Row],[LOC]]</f>
        <v>0</v>
      </c>
      <c r="I6" s="162"/>
      <c r="J6" s="162"/>
      <c r="K6" s="162">
        <f>Table10[[#This Row],[HV*]]-Table10[[#This Row],[HV]]</f>
        <v>0</v>
      </c>
      <c r="L6" s="129">
        <v>8</v>
      </c>
      <c r="M6" s="129">
        <v>9</v>
      </c>
      <c r="N6" s="154">
        <f>Table10[[#This Row],[NOM*]]-Table10[[#This Row],[NOM]]</f>
        <v>1</v>
      </c>
    </row>
    <row r="7" spans="1:14" ht="15.75" x14ac:dyDescent="0.25">
      <c r="A7" s="150">
        <v>23</v>
      </c>
      <c r="B7" s="126" t="s">
        <v>18</v>
      </c>
      <c r="C7" s="127">
        <v>79.069999999999993</v>
      </c>
      <c r="D7" s="134">
        <v>80.66</v>
      </c>
      <c r="E7" s="132">
        <f>Table10[[#This Row],[MICL*]]-Table10[[#This Row],[MICL]]</f>
        <v>1.5900000000000034</v>
      </c>
      <c r="F7" s="183"/>
      <c r="G7" s="132"/>
      <c r="H7" s="183">
        <f>Table10[[#This Row],[LOC*]]-Table10[[#This Row],[LOC]]</f>
        <v>0</v>
      </c>
      <c r="I7" s="132"/>
      <c r="J7" s="132"/>
      <c r="K7" s="132">
        <f>Table10[[#This Row],[HV*]]-Table10[[#This Row],[HV]]</f>
        <v>0</v>
      </c>
      <c r="L7" s="135">
        <v>3</v>
      </c>
      <c r="M7" s="129">
        <v>4</v>
      </c>
      <c r="N7" s="153">
        <f>Table10[[#This Row],[NOM*]]-Table10[[#This Row],[NOM]]</f>
        <v>1</v>
      </c>
    </row>
    <row r="8" spans="1:14" ht="15.75" x14ac:dyDescent="0.25">
      <c r="A8" s="149">
        <v>2</v>
      </c>
      <c r="B8" s="194" t="s">
        <v>32</v>
      </c>
      <c r="C8" s="195">
        <v>62.2</v>
      </c>
      <c r="D8" s="196">
        <v>61.17</v>
      </c>
      <c r="E8" s="197">
        <f>Table10[[#This Row],[MICL*]]-Table10[[#This Row],[MICL]]</f>
        <v>-1.0300000000000011</v>
      </c>
      <c r="F8" s="211"/>
      <c r="G8" s="197"/>
      <c r="H8" s="211">
        <f>Table10[[#This Row],[LOC*]]-Table10[[#This Row],[LOC]]</f>
        <v>0</v>
      </c>
      <c r="I8" s="198"/>
      <c r="J8" s="198"/>
      <c r="K8" s="198">
        <f>Table10[[#This Row],[HV*]]-Table10[[#This Row],[HV]]</f>
        <v>0</v>
      </c>
      <c r="L8" s="199">
        <v>14</v>
      </c>
      <c r="M8" s="199">
        <v>16</v>
      </c>
      <c r="N8" s="200">
        <f>Table10[[#This Row],[NOM*]]-Table10[[#This Row],[NOM]]</f>
        <v>2</v>
      </c>
    </row>
    <row r="9" spans="1:14" ht="15.75" x14ac:dyDescent="0.25">
      <c r="A9" s="150">
        <v>13</v>
      </c>
      <c r="B9" s="137" t="s">
        <v>27</v>
      </c>
      <c r="C9" s="138">
        <v>57.63</v>
      </c>
      <c r="D9" s="134">
        <v>58.09</v>
      </c>
      <c r="E9" s="132">
        <f>Table10[[#This Row],[MICL*]]-Table10[[#This Row],[MICL]]</f>
        <v>0.46000000000000085</v>
      </c>
      <c r="F9" s="183">
        <v>602</v>
      </c>
      <c r="G9" s="132"/>
      <c r="H9" s="183">
        <f>Table10[[#This Row],[LOC*]]-Table10[[#This Row],[LOC]]</f>
        <v>-602</v>
      </c>
      <c r="I9" s="161"/>
      <c r="J9" s="161"/>
      <c r="K9" s="161">
        <f>Table10[[#This Row],[HV*]]-Table10[[#This Row],[HV]]</f>
        <v>0</v>
      </c>
      <c r="L9" s="129">
        <v>15</v>
      </c>
      <c r="M9" s="129">
        <v>17</v>
      </c>
      <c r="N9" s="153">
        <f>Table10[[#This Row],[NOM*]]-Table10[[#This Row],[NOM]]</f>
        <v>2</v>
      </c>
    </row>
    <row r="10" spans="1:14" ht="15.75" x14ac:dyDescent="0.25">
      <c r="A10" s="149">
        <v>10</v>
      </c>
      <c r="B10" s="130" t="s">
        <v>26</v>
      </c>
      <c r="C10" s="26">
        <v>74.27</v>
      </c>
      <c r="D10" s="136">
        <v>75.36</v>
      </c>
      <c r="E10" s="133">
        <f>Table10[[#This Row],[MICL*]]-Table10[[#This Row],[MICL]]</f>
        <v>1.0900000000000034</v>
      </c>
      <c r="F10" s="182"/>
      <c r="G10" s="133"/>
      <c r="H10" s="182">
        <f>Table10[[#This Row],[LOC*]]-Table10[[#This Row],[LOC]]</f>
        <v>0</v>
      </c>
      <c r="I10" s="162"/>
      <c r="J10" s="162"/>
      <c r="K10" s="162">
        <f>Table10[[#This Row],[HV*]]-Table10[[#This Row],[HV]]</f>
        <v>0</v>
      </c>
      <c r="L10" s="129">
        <v>13</v>
      </c>
      <c r="M10" s="129">
        <v>17</v>
      </c>
      <c r="N10" s="154">
        <f>Table10[[#This Row],[NOM*]]-Table10[[#This Row],[NOM]]</f>
        <v>4</v>
      </c>
    </row>
    <row r="11" spans="1:14" ht="15.75" x14ac:dyDescent="0.25">
      <c r="A11" s="214">
        <v>6</v>
      </c>
      <c r="B11" s="215" t="s">
        <v>43</v>
      </c>
      <c r="C11" s="202">
        <v>79.599999999999994</v>
      </c>
      <c r="D11" s="216">
        <v>78.930000000000007</v>
      </c>
      <c r="E11" s="216">
        <f>Table10[[#This Row],[MICL*]]-Table10[[#This Row],[MICL]]</f>
        <v>-0.66999999999998749</v>
      </c>
      <c r="F11" s="217"/>
      <c r="G11" s="218"/>
      <c r="H11" s="217">
        <f>Table10[[#This Row],[LOC*]]-Table10[[#This Row],[LOC]]</f>
        <v>0</v>
      </c>
      <c r="I11" s="219"/>
      <c r="J11" s="219"/>
      <c r="K11" s="219">
        <f>Table10[[#This Row],[HV*]]-Table10[[#This Row],[HV]]</f>
        <v>0</v>
      </c>
      <c r="L11" s="206">
        <v>67</v>
      </c>
      <c r="M11" s="206">
        <v>72</v>
      </c>
      <c r="N11" s="220">
        <f>Table10[[#This Row],[NOM*]]-Table10[[#This Row],[NOM]]</f>
        <v>5</v>
      </c>
    </row>
    <row r="12" spans="1:14" ht="15.75" x14ac:dyDescent="0.25">
      <c r="A12" s="221">
        <v>14</v>
      </c>
      <c r="B12" s="215" t="s">
        <v>19</v>
      </c>
      <c r="C12" s="202">
        <v>67.69</v>
      </c>
      <c r="D12" s="209">
        <v>69</v>
      </c>
      <c r="E12" s="210">
        <f>Table10[[#This Row],[MICL*]]-Table10[[#This Row],[MICL]]</f>
        <v>1.3100000000000023</v>
      </c>
      <c r="F12" s="204">
        <v>331</v>
      </c>
      <c r="G12" s="203"/>
      <c r="H12" s="204">
        <f>Table10[[#This Row],[LOC*]]-Table10[[#This Row],[LOC]]</f>
        <v>-331</v>
      </c>
      <c r="I12" s="205"/>
      <c r="J12" s="205"/>
      <c r="K12" s="205">
        <f>Table10[[#This Row],[HV*]]-Table10[[#This Row],[HV]]</f>
        <v>0</v>
      </c>
      <c r="L12" s="206">
        <v>14</v>
      </c>
      <c r="M12" s="206">
        <v>19</v>
      </c>
      <c r="N12" s="213">
        <f>Table10[[#This Row],[NOM*]]-Table10[[#This Row],[NOM]]</f>
        <v>5</v>
      </c>
    </row>
    <row r="13" spans="1:14" ht="15.75" x14ac:dyDescent="0.25">
      <c r="A13" s="214">
        <v>19</v>
      </c>
      <c r="B13" s="201" t="s">
        <v>23</v>
      </c>
      <c r="C13" s="202">
        <v>49.42</v>
      </c>
      <c r="D13" s="209">
        <v>50.6</v>
      </c>
      <c r="E13" s="210">
        <f>Table10[[#This Row],[MICL*]]-Table10[[#This Row],[MICL]]</f>
        <v>1.1799999999999997</v>
      </c>
      <c r="F13" s="204"/>
      <c r="G13" s="203"/>
      <c r="H13" s="204">
        <f>Table10[[#This Row],[LOC*]]-Table10[[#This Row],[LOC]]</f>
        <v>0</v>
      </c>
      <c r="I13" s="205"/>
      <c r="J13" s="205"/>
      <c r="K13" s="205">
        <f>Table10[[#This Row],[HV*]]-Table10[[#This Row],[HV]]</f>
        <v>0</v>
      </c>
      <c r="L13" s="206">
        <v>32</v>
      </c>
      <c r="M13" s="206">
        <v>37</v>
      </c>
      <c r="N13" s="213">
        <f>Table10[[#This Row],[NOM*]]-Table10[[#This Row],[NOM]]</f>
        <v>5</v>
      </c>
    </row>
    <row r="14" spans="1:14" ht="15.75" x14ac:dyDescent="0.25">
      <c r="A14" s="221">
        <v>21</v>
      </c>
      <c r="B14" s="222" t="s">
        <v>35</v>
      </c>
      <c r="C14" s="223">
        <v>73.8</v>
      </c>
      <c r="D14" s="224">
        <v>74.36</v>
      </c>
      <c r="E14" s="225">
        <f>Table10[[#This Row],[MICL*]]-Table10[[#This Row],[MICL]]</f>
        <v>0.56000000000000227</v>
      </c>
      <c r="F14" s="226"/>
      <c r="G14" s="225"/>
      <c r="H14" s="226">
        <f>Table10[[#This Row],[LOC*]]-Table10[[#This Row],[LOC]]</f>
        <v>0</v>
      </c>
      <c r="I14" s="225"/>
      <c r="J14" s="225"/>
      <c r="K14" s="225">
        <f>Table10[[#This Row],[HV*]]-Table10[[#This Row],[HV]]</f>
        <v>0</v>
      </c>
      <c r="L14" s="227">
        <v>37</v>
      </c>
      <c r="M14" s="206">
        <v>42</v>
      </c>
      <c r="N14" s="228">
        <f>Table10[[#This Row],[NOM*]]-Table10[[#This Row],[NOM]]</f>
        <v>5</v>
      </c>
    </row>
    <row r="15" spans="1:14" ht="15.75" x14ac:dyDescent="0.25">
      <c r="A15" s="150">
        <v>7</v>
      </c>
      <c r="B15" s="130" t="s">
        <v>33</v>
      </c>
      <c r="C15" s="26">
        <v>61.84</v>
      </c>
      <c r="D15" s="136">
        <v>62.45</v>
      </c>
      <c r="E15" s="133">
        <f>Table10[[#This Row],[MICL*]]-Table10[[#This Row],[MICL]]</f>
        <v>0.60999999999999943</v>
      </c>
      <c r="F15" s="182"/>
      <c r="G15" s="133"/>
      <c r="H15" s="182">
        <f>Table10[[#This Row],[LOC*]]-Table10[[#This Row],[LOC]]</f>
        <v>0</v>
      </c>
      <c r="I15" s="162"/>
      <c r="J15" s="162"/>
      <c r="K15" s="162">
        <f>Table10[[#This Row],[HV*]]-Table10[[#This Row],[HV]]</f>
        <v>0</v>
      </c>
      <c r="L15" s="129">
        <v>12</v>
      </c>
      <c r="M15" s="129">
        <v>18</v>
      </c>
      <c r="N15" s="154">
        <f>Table10[[#This Row],[NOM*]]-Table10[[#This Row],[NOM]]</f>
        <v>6</v>
      </c>
    </row>
    <row r="16" spans="1:14" ht="15.75" x14ac:dyDescent="0.25">
      <c r="A16" s="149">
        <v>15</v>
      </c>
      <c r="B16" s="126" t="s">
        <v>21</v>
      </c>
      <c r="C16" s="141">
        <v>62.75</v>
      </c>
      <c r="D16" s="134">
        <v>64.010000000000005</v>
      </c>
      <c r="E16" s="132">
        <f>Table10[[#This Row],[MICL*]]-Table10[[#This Row],[MICL]]</f>
        <v>1.2600000000000051</v>
      </c>
      <c r="F16" s="183">
        <v>482</v>
      </c>
      <c r="G16" s="132"/>
      <c r="H16" s="183">
        <f>Table10[[#This Row],[LOC*]]-Table10[[#This Row],[LOC]]</f>
        <v>-482</v>
      </c>
      <c r="I16" s="161"/>
      <c r="J16" s="161"/>
      <c r="K16" s="161">
        <f>Table10[[#This Row],[HV*]]-Table10[[#This Row],[HV]]</f>
        <v>0</v>
      </c>
      <c r="L16" s="129">
        <v>11</v>
      </c>
      <c r="M16" s="129">
        <v>17</v>
      </c>
      <c r="N16" s="153">
        <f>Table10[[#This Row],[NOM*]]-Table10[[#This Row],[NOM]]</f>
        <v>6</v>
      </c>
    </row>
    <row r="17" spans="1:16" ht="15.75" x14ac:dyDescent="0.25">
      <c r="A17" s="150">
        <v>1</v>
      </c>
      <c r="B17" s="130" t="s">
        <v>55</v>
      </c>
      <c r="C17" s="26">
        <v>80.77</v>
      </c>
      <c r="D17" s="45">
        <v>77.150000000000006</v>
      </c>
      <c r="E17" s="133">
        <f>Table10[[#This Row],[MICL*]]-Table10[[#This Row],[MICL]]</f>
        <v>-3.6199999999999903</v>
      </c>
      <c r="F17" s="182"/>
      <c r="G17" s="133"/>
      <c r="H17" s="182">
        <f>Table10[[#This Row],[LOC*]]-Table10[[#This Row],[LOC]]</f>
        <v>0</v>
      </c>
      <c r="I17" s="162"/>
      <c r="J17" s="162"/>
      <c r="K17" s="162">
        <f>Table10[[#This Row],[HV*]]-Table10[[#This Row],[HV]]</f>
        <v>0</v>
      </c>
      <c r="L17" s="44">
        <v>2</v>
      </c>
      <c r="M17" s="129">
        <v>9</v>
      </c>
      <c r="N17" s="154">
        <f>Table10[[#This Row],[NOM*]]-Table10[[#This Row],[NOM]]</f>
        <v>7</v>
      </c>
    </row>
    <row r="18" spans="1:16" ht="15.75" x14ac:dyDescent="0.25">
      <c r="A18" s="149">
        <v>16</v>
      </c>
      <c r="B18" s="126" t="s">
        <v>41</v>
      </c>
      <c r="C18" s="127">
        <v>45.07</v>
      </c>
      <c r="D18" s="134">
        <v>45.13</v>
      </c>
      <c r="E18" s="132">
        <f>Table10[[#This Row],[MICL*]]-Table10[[#This Row],[MICL]]</f>
        <v>6.0000000000002274E-2</v>
      </c>
      <c r="F18" s="183">
        <v>864</v>
      </c>
      <c r="G18" s="132"/>
      <c r="H18" s="183">
        <f>Table10[[#This Row],[LOC*]]-Table10[[#This Row],[LOC]]</f>
        <v>-864</v>
      </c>
      <c r="I18" s="161">
        <v>197.27</v>
      </c>
      <c r="J18" s="161"/>
      <c r="K18" s="161">
        <f>Table10[[#This Row],[HV*]]-Table10[[#This Row],[HV]]</f>
        <v>-197.27</v>
      </c>
      <c r="L18" s="129">
        <v>31</v>
      </c>
      <c r="M18" s="129">
        <v>40</v>
      </c>
      <c r="N18" s="153">
        <f>Table10[[#This Row],[NOM*]]-Table10[[#This Row],[NOM]]</f>
        <v>9</v>
      </c>
    </row>
    <row r="19" spans="1:16" ht="15.75" x14ac:dyDescent="0.25">
      <c r="A19" s="150">
        <v>18</v>
      </c>
      <c r="B19" s="126" t="s">
        <v>14</v>
      </c>
      <c r="C19" s="127">
        <v>50.42</v>
      </c>
      <c r="D19" s="139">
        <v>55.01</v>
      </c>
      <c r="E19" s="140">
        <f>Table10[[#This Row],[MICL*]]-Table10[[#This Row],[MICL]]</f>
        <v>4.5899999999999963</v>
      </c>
      <c r="F19" s="183"/>
      <c r="G19" s="132"/>
      <c r="H19" s="183">
        <f>Table10[[#This Row],[LOC*]]-Table10[[#This Row],[LOC]]</f>
        <v>0</v>
      </c>
      <c r="I19" s="161"/>
      <c r="J19" s="161"/>
      <c r="K19" s="161">
        <f>Table10[[#This Row],[HV*]]-Table10[[#This Row],[HV]]</f>
        <v>0</v>
      </c>
      <c r="L19" s="129">
        <v>59</v>
      </c>
      <c r="M19" s="129">
        <v>69</v>
      </c>
      <c r="N19" s="156">
        <f>Table10[[#This Row],[NOM*]]-Table10[[#This Row],[NOM]]</f>
        <v>10</v>
      </c>
    </row>
    <row r="20" spans="1:16" ht="15.75" x14ac:dyDescent="0.25">
      <c r="A20" s="149">
        <v>12</v>
      </c>
      <c r="B20" s="130" t="s">
        <v>16</v>
      </c>
      <c r="C20" s="26">
        <v>48.52</v>
      </c>
      <c r="D20" s="136">
        <v>51.13</v>
      </c>
      <c r="E20" s="133">
        <f>Table10[[#This Row],[MICL*]]-Table10[[#This Row],[MICL]]</f>
        <v>2.6099999999999994</v>
      </c>
      <c r="F20" s="171">
        <v>2035</v>
      </c>
      <c r="G20" s="171">
        <v>1880</v>
      </c>
      <c r="H20" s="172">
        <f>Table10[[#This Row],[LOC*]]-Table10[[#This Row],[LOC]]</f>
        <v>-155</v>
      </c>
      <c r="I20" s="70">
        <v>267.63</v>
      </c>
      <c r="J20" s="70">
        <v>208.84</v>
      </c>
      <c r="K20" s="5">
        <f>Table10[[#This Row],[HV*]]-Table10[[#This Row],[HV]]</f>
        <v>-58.789999999999992</v>
      </c>
      <c r="L20" s="129">
        <v>87</v>
      </c>
      <c r="M20" s="129">
        <v>98</v>
      </c>
      <c r="N20" s="154">
        <f>Table10[[#This Row],[NOM*]]-Table10[[#This Row],[NOM]]</f>
        <v>11</v>
      </c>
    </row>
    <row r="21" spans="1:16" ht="15.75" x14ac:dyDescent="0.25">
      <c r="A21" s="150">
        <v>17</v>
      </c>
      <c r="B21" s="126" t="s">
        <v>25</v>
      </c>
      <c r="C21" s="127">
        <v>52.5</v>
      </c>
      <c r="D21" s="134">
        <v>53.61</v>
      </c>
      <c r="E21" s="132">
        <f>Table10[[#This Row],[MICL*]]-Table10[[#This Row],[MICL]]</f>
        <v>1.1099999999999994</v>
      </c>
      <c r="F21" s="183"/>
      <c r="G21" s="132"/>
      <c r="H21" s="183">
        <f>Table10[[#This Row],[LOC*]]-Table10[[#This Row],[LOC]]</f>
        <v>0</v>
      </c>
      <c r="I21" s="161"/>
      <c r="J21" s="161"/>
      <c r="K21" s="161">
        <f>Table10[[#This Row],[HV*]]-Table10[[#This Row],[HV]]</f>
        <v>0</v>
      </c>
      <c r="L21" s="129">
        <v>23</v>
      </c>
      <c r="M21" s="129">
        <v>34</v>
      </c>
      <c r="N21" s="153">
        <f>Table10[[#This Row],[NOM*]]-Table10[[#This Row],[NOM]]</f>
        <v>11</v>
      </c>
    </row>
    <row r="22" spans="1:16" ht="15.75" x14ac:dyDescent="0.25">
      <c r="A22" s="149">
        <v>20</v>
      </c>
      <c r="B22" s="207" t="s">
        <v>31</v>
      </c>
      <c r="C22" s="208">
        <v>53.99</v>
      </c>
      <c r="D22" s="136">
        <v>54.5</v>
      </c>
      <c r="E22" s="133">
        <f>Table10[[#This Row],[MICL*]]-Table10[[#This Row],[MICL]]</f>
        <v>0.50999999999999801</v>
      </c>
      <c r="F22" s="182"/>
      <c r="G22" s="133"/>
      <c r="H22" s="182">
        <f>Table10[[#This Row],[LOC*]]-Table10[[#This Row],[LOC]]</f>
        <v>0</v>
      </c>
      <c r="I22" s="162">
        <v>459.46</v>
      </c>
      <c r="J22" s="162"/>
      <c r="K22" s="162">
        <f>Table10[[#This Row],[HV*]]-Table10[[#This Row],[HV]]</f>
        <v>-459.46</v>
      </c>
      <c r="L22" s="129">
        <v>38</v>
      </c>
      <c r="M22" s="129">
        <v>50</v>
      </c>
      <c r="N22" s="154">
        <f>Table10[[#This Row],[NOM*]]-Table10[[#This Row],[NOM]]</f>
        <v>12</v>
      </c>
    </row>
    <row r="23" spans="1:16" ht="15.75" x14ac:dyDescent="0.25">
      <c r="A23" s="151">
        <v>8</v>
      </c>
      <c r="B23" s="142" t="s">
        <v>30</v>
      </c>
      <c r="C23" s="143">
        <v>40.5</v>
      </c>
      <c r="D23" s="144">
        <v>41.26</v>
      </c>
      <c r="E23" s="143">
        <f>Table10[[#This Row],[MICL*]]-Table10[[#This Row],[MICL]]</f>
        <v>0.75999999999999801</v>
      </c>
      <c r="F23" s="182"/>
      <c r="G23" s="133"/>
      <c r="H23" s="182">
        <f>Table10[[#This Row],[LOC*]]-Table10[[#This Row],[LOC]]</f>
        <v>0</v>
      </c>
      <c r="I23" s="162"/>
      <c r="J23" s="162"/>
      <c r="K23" s="162">
        <f>Table10[[#This Row],[HV*]]-Table10[[#This Row],[HV]]</f>
        <v>0</v>
      </c>
      <c r="L23" s="129">
        <v>26</v>
      </c>
      <c r="M23" s="129">
        <v>48</v>
      </c>
      <c r="N23" s="157">
        <f>Table10[[#This Row],[NOM*]]-Table10[[#This Row],[NOM]]</f>
        <v>22</v>
      </c>
    </row>
    <row r="24" spans="1:16" ht="15.75" x14ac:dyDescent="0.25">
      <c r="A24" s="152">
        <v>4</v>
      </c>
      <c r="B24" s="145" t="s">
        <v>61</v>
      </c>
      <c r="C24" s="146">
        <v>89.62</v>
      </c>
      <c r="D24" s="146">
        <v>85.01</v>
      </c>
      <c r="E24" s="146">
        <f>Table10[[#This Row],[MICL*]]-Table10[[#This Row],[MICL]]</f>
        <v>-4.6099999999999994</v>
      </c>
      <c r="F24" s="184"/>
      <c r="G24" s="146"/>
      <c r="H24" s="184">
        <f>Table10[[#This Row],[LOC*]]-Table10[[#This Row],[LOC]]</f>
        <v>0</v>
      </c>
      <c r="I24" s="164"/>
      <c r="J24" s="164"/>
      <c r="K24" s="164">
        <f>Table10[[#This Row],[HV*]]-Table10[[#This Row],[HV]]</f>
        <v>0</v>
      </c>
      <c r="L24" s="147">
        <v>34</v>
      </c>
      <c r="M24" s="148">
        <v>57</v>
      </c>
      <c r="N24" s="158">
        <f>Table10[[#This Row],[NOM*]]-Table10[[#This Row],[NOM]]</f>
        <v>23</v>
      </c>
    </row>
    <row r="26" spans="1:16" ht="15.75" x14ac:dyDescent="0.25">
      <c r="A26" s="187">
        <v>24</v>
      </c>
      <c r="B26" s="126" t="s">
        <v>60</v>
      </c>
      <c r="C26" s="127">
        <v>138.71</v>
      </c>
      <c r="D26" s="159">
        <v>74.87</v>
      </c>
      <c r="E26" s="128" t="e">
        <f>#REF!-#REF!</f>
        <v>#REF!</v>
      </c>
      <c r="F26" s="128"/>
      <c r="G26" s="128"/>
      <c r="H26" s="128"/>
      <c r="I26" s="54">
        <v>1</v>
      </c>
      <c r="J26" s="129">
        <v>17</v>
      </c>
      <c r="K26" s="188" t="e">
        <f>#REF!-#REF!</f>
        <v>#REF!</v>
      </c>
    </row>
    <row r="27" spans="1:16" ht="15.75" x14ac:dyDescent="0.25">
      <c r="A27" s="189">
        <v>25</v>
      </c>
      <c r="B27" s="130" t="s">
        <v>54</v>
      </c>
      <c r="C27" s="26">
        <v>138.71</v>
      </c>
      <c r="D27" s="38">
        <v>83</v>
      </c>
      <c r="E27" s="131" t="e">
        <f>#REF!-#REF!</f>
        <v>#REF!</v>
      </c>
      <c r="F27" s="131"/>
      <c r="G27" s="131"/>
      <c r="H27" s="131"/>
      <c r="I27" s="53">
        <v>1</v>
      </c>
      <c r="J27" s="129">
        <v>17</v>
      </c>
      <c r="K27" s="190" t="e">
        <f>#REF!-#REF!</f>
        <v>#REF!</v>
      </c>
      <c r="M27" s="185"/>
      <c r="N27" s="170"/>
      <c r="P27" t="s">
        <v>110</v>
      </c>
    </row>
    <row r="29" spans="1:16" ht="15.75" x14ac:dyDescent="0.25">
      <c r="A29" s="179"/>
      <c r="E29" s="130"/>
    </row>
    <row r="30" spans="1:16" ht="15.75" x14ac:dyDescent="0.25">
      <c r="A30" s="180"/>
      <c r="E30" s="137"/>
    </row>
    <row r="31" spans="1:16" ht="15.75" x14ac:dyDescent="0.25">
      <c r="A31" s="179"/>
      <c r="B31" s="177" t="s">
        <v>119</v>
      </c>
      <c r="E31" s="130"/>
    </row>
    <row r="32" spans="1:16" x14ac:dyDescent="0.25">
      <c r="A32" s="180"/>
      <c r="B32" s="177" t="s">
        <v>120</v>
      </c>
      <c r="C32" s="177" t="s">
        <v>81</v>
      </c>
    </row>
    <row r="33" spans="1:4" x14ac:dyDescent="0.25">
      <c r="A33" s="179"/>
      <c r="B33" s="178" t="s">
        <v>16</v>
      </c>
      <c r="C33" s="178" t="s">
        <v>121</v>
      </c>
    </row>
    <row r="34" spans="1:4" x14ac:dyDescent="0.25">
      <c r="A34" s="180"/>
      <c r="B34" s="178" t="s">
        <v>27</v>
      </c>
      <c r="C34" s="178" t="s">
        <v>122</v>
      </c>
      <c r="D34" t="s">
        <v>128</v>
      </c>
    </row>
    <row r="35" spans="1:4" x14ac:dyDescent="0.25">
      <c r="B35" s="181" t="s">
        <v>19</v>
      </c>
      <c r="C35" s="181" t="s">
        <v>123</v>
      </c>
    </row>
    <row r="36" spans="1:4" x14ac:dyDescent="0.25">
      <c r="B36" s="178" t="s">
        <v>21</v>
      </c>
      <c r="C36" s="178" t="s">
        <v>124</v>
      </c>
    </row>
    <row r="37" spans="1:4" x14ac:dyDescent="0.25">
      <c r="B37" s="181" t="s">
        <v>41</v>
      </c>
      <c r="C37" s="181" t="s">
        <v>125</v>
      </c>
    </row>
    <row r="38" spans="1:4" x14ac:dyDescent="0.25">
      <c r="B38" s="178" t="s">
        <v>43</v>
      </c>
      <c r="C38" s="178" t="s">
        <v>126</v>
      </c>
    </row>
    <row r="39" spans="1:4" x14ac:dyDescent="0.25">
      <c r="B39" s="181" t="s">
        <v>51</v>
      </c>
      <c r="C39" s="181" t="s">
        <v>127</v>
      </c>
    </row>
  </sheetData>
  <phoneticPr fontId="13" type="noConversion"/>
  <conditionalFormatting sqref="B2:B24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E29:E31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26:B27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AC10-19CE-4F28-B3B5-1BC86A6F0707}">
  <dimension ref="B1:P20"/>
  <sheetViews>
    <sheetView topLeftCell="B1" workbookViewId="0">
      <selection activeCell="O5" sqref="N5:O5"/>
    </sheetView>
  </sheetViews>
  <sheetFormatPr defaultRowHeight="14.25" x14ac:dyDescent="0.2"/>
  <cols>
    <col min="1" max="1" width="9.140625" style="2"/>
    <col min="2" max="2" width="17.5703125" style="2" bestFit="1" customWidth="1"/>
    <col min="3" max="3" width="11.85546875" style="2" customWidth="1"/>
    <col min="4" max="8" width="9.140625" style="2"/>
    <col min="9" max="9" width="10.42578125" style="2" customWidth="1"/>
    <col min="10" max="16384" width="9.140625" style="2"/>
  </cols>
  <sheetData>
    <row r="1" spans="2:16" ht="16.5" customHeight="1" x14ac:dyDescent="0.2"/>
    <row r="2" spans="2:16" ht="15.75" x14ac:dyDescent="0.25">
      <c r="B2" s="76" t="s">
        <v>65</v>
      </c>
      <c r="C2" s="75" t="s">
        <v>82</v>
      </c>
      <c r="D2" s="75" t="s">
        <v>79</v>
      </c>
      <c r="E2" s="75" t="s">
        <v>95</v>
      </c>
      <c r="F2" s="75" t="s">
        <v>94</v>
      </c>
      <c r="G2" s="75" t="s">
        <v>93</v>
      </c>
      <c r="H2" s="76" t="s">
        <v>70</v>
      </c>
      <c r="I2" s="75" t="s">
        <v>69</v>
      </c>
      <c r="J2" s="75" t="s">
        <v>81</v>
      </c>
      <c r="K2" s="75" t="s">
        <v>80</v>
      </c>
      <c r="L2" s="75" t="s">
        <v>78</v>
      </c>
      <c r="M2" s="75" t="s">
        <v>77</v>
      </c>
      <c r="N2" s="75" t="s">
        <v>92</v>
      </c>
      <c r="O2" s="75" t="s">
        <v>91</v>
      </c>
      <c r="P2" s="74"/>
    </row>
    <row r="3" spans="2:16" ht="15.75" x14ac:dyDescent="0.25">
      <c r="B3" s="1" t="s">
        <v>54</v>
      </c>
      <c r="C3" s="37">
        <f>Table8[[#This Row],[MICL*]]-Table8[[#This Row],[MICL]]</f>
        <v>-55.710000000000008</v>
      </c>
      <c r="D3" s="36">
        <f>Table8[[#This Row],[LOC*]]-Table8[[#This Row],[LOC]]</f>
        <v>235</v>
      </c>
      <c r="E3" s="37">
        <f>Table8[[#This Row],[HV*]]-Table8[[#This Row],[HV]]</f>
        <v>195.94</v>
      </c>
      <c r="F3" s="37"/>
      <c r="G3" s="68">
        <f>Table8[[#This Row],[NOM*]]-Table8[[#This Row],[NOM]]</f>
        <v>16</v>
      </c>
      <c r="H3" s="25">
        <v>138.71</v>
      </c>
      <c r="I3" s="37">
        <v>83</v>
      </c>
      <c r="J3" s="36">
        <v>4</v>
      </c>
      <c r="K3" s="36">
        <v>239</v>
      </c>
      <c r="L3" s="73">
        <v>1</v>
      </c>
      <c r="M3" s="36">
        <v>17</v>
      </c>
      <c r="N3" s="37">
        <v>6.34</v>
      </c>
      <c r="O3" s="37">
        <v>202.28</v>
      </c>
      <c r="P3" s="36"/>
    </row>
    <row r="4" spans="2:16" ht="15.75" x14ac:dyDescent="0.25">
      <c r="B4" s="1" t="s">
        <v>89</v>
      </c>
      <c r="C4" s="69">
        <f>Table8[[#This Row],[MICL*]]-Table8[[#This Row],[MICL]]</f>
        <v>-15.490000000000009</v>
      </c>
      <c r="D4" s="68">
        <f>Table8[[#This Row],[LOC*]]-Table8[[#This Row],[LOC]]</f>
        <v>6</v>
      </c>
      <c r="E4" s="69">
        <f>Table8[[#This Row],[HV*]]-Table8[[#This Row],[HV]]</f>
        <v>0.83000000000000007</v>
      </c>
      <c r="F4" s="69"/>
      <c r="G4" s="68">
        <f>Table8[[#This Row],[NOM*]]-Table8[[#This Row],[NOM]]</f>
        <v>1</v>
      </c>
      <c r="H4" s="25">
        <v>138.71</v>
      </c>
      <c r="I4" s="1">
        <v>123.22</v>
      </c>
      <c r="J4" s="36">
        <v>4</v>
      </c>
      <c r="K4" s="68">
        <v>10</v>
      </c>
      <c r="L4" s="73">
        <v>1</v>
      </c>
      <c r="M4" s="1">
        <v>2</v>
      </c>
      <c r="N4" s="1">
        <v>6.34</v>
      </c>
      <c r="O4" s="1">
        <v>7.17</v>
      </c>
    </row>
    <row r="5" spans="2:16" ht="15.75" x14ac:dyDescent="0.25">
      <c r="B5" s="1" t="s">
        <v>16</v>
      </c>
      <c r="C5" s="69">
        <f>Table8[[#This Row],[MICL*]]-Table8[[#This Row],[MICL]]</f>
        <v>-2.6099999999999994</v>
      </c>
      <c r="D5" s="71">
        <f>Table8[[#This Row],[LOC*]]-Table8[[#This Row],[LOC]]</f>
        <v>-155</v>
      </c>
      <c r="E5" s="5">
        <f>Table8[[#This Row],[HV*]]-Table8[[#This Row],[HV]]</f>
        <v>-58.789999999999992</v>
      </c>
      <c r="F5" s="5"/>
      <c r="G5" s="71">
        <f>Table8[[#This Row],[NOM*]]-Table8[[#This Row],[NOM]]</f>
        <v>11</v>
      </c>
      <c r="H5" s="72">
        <v>51.13</v>
      </c>
      <c r="I5" s="46">
        <v>48.52</v>
      </c>
      <c r="J5" s="71">
        <v>2035</v>
      </c>
      <c r="K5" s="71">
        <v>1880</v>
      </c>
      <c r="L5" s="70">
        <v>87</v>
      </c>
      <c r="M5" s="70">
        <v>98</v>
      </c>
      <c r="N5" s="70">
        <v>267.63</v>
      </c>
      <c r="O5" s="70">
        <v>208.84</v>
      </c>
    </row>
    <row r="6" spans="2:16" ht="15.75" x14ac:dyDescent="0.25">
      <c r="B6" s="1"/>
      <c r="C6" s="69"/>
      <c r="D6" s="68"/>
      <c r="E6" s="68"/>
      <c r="F6" s="68"/>
      <c r="G6" s="68"/>
      <c r="H6" s="1"/>
      <c r="I6" s="1"/>
      <c r="J6" s="68"/>
      <c r="K6" s="68"/>
      <c r="L6" s="1"/>
      <c r="M6" s="1"/>
      <c r="N6" s="1"/>
      <c r="O6" s="1"/>
    </row>
    <row r="9" spans="2:16" ht="15.75" x14ac:dyDescent="0.25">
      <c r="B9" s="67" t="s">
        <v>89</v>
      </c>
      <c r="C9" s="2" t="s">
        <v>90</v>
      </c>
    </row>
    <row r="11" spans="2:16" x14ac:dyDescent="0.2">
      <c r="H11" s="66" t="s">
        <v>89</v>
      </c>
    </row>
    <row r="12" spans="2:16" x14ac:dyDescent="0.2">
      <c r="B12" s="2" t="s">
        <v>88</v>
      </c>
      <c r="H12" s="2" t="s">
        <v>86</v>
      </c>
      <c r="I12" s="2">
        <f>5.2 * LOG(O4)</f>
        <v>4.4486996094725608</v>
      </c>
    </row>
    <row r="13" spans="2:16" x14ac:dyDescent="0.2">
      <c r="B13" s="2" t="s">
        <v>87</v>
      </c>
      <c r="H13" s="2" t="s">
        <v>85</v>
      </c>
      <c r="I13" s="2">
        <f xml:space="preserve"> 16.2 * LOG(K4)</f>
        <v>16.2</v>
      </c>
    </row>
    <row r="18" spans="8:9" x14ac:dyDescent="0.2">
      <c r="H18" s="66" t="s">
        <v>16</v>
      </c>
    </row>
    <row r="19" spans="8:9" x14ac:dyDescent="0.2">
      <c r="H19" s="2" t="s">
        <v>86</v>
      </c>
      <c r="I19" s="2">
        <f>5.2 * LOG(O5)</f>
        <v>12.063031159601126</v>
      </c>
    </row>
    <row r="20" spans="8:9" x14ac:dyDescent="0.2">
      <c r="H20" s="2" t="s">
        <v>85</v>
      </c>
      <c r="I20" s="2">
        <f xml:space="preserve"> 16.2 * LOG(K5)</f>
        <v>53.041357158071612</v>
      </c>
    </row>
  </sheetData>
  <conditionalFormatting sqref="B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47AC-929E-4432-8C25-3B97E3D842CE}">
  <dimension ref="A1:Y43"/>
  <sheetViews>
    <sheetView tabSelected="1" zoomScale="78" zoomScaleNormal="78" workbookViewId="0">
      <selection activeCell="F26" sqref="F26"/>
    </sheetView>
  </sheetViews>
  <sheetFormatPr defaultRowHeight="15.75" x14ac:dyDescent="0.25"/>
  <cols>
    <col min="1" max="1" width="3.85546875" style="1" bestFit="1" customWidth="1"/>
    <col min="2" max="2" width="36.5703125" style="1" bestFit="1" customWidth="1"/>
    <col min="3" max="3" width="9" style="1" bestFit="1" customWidth="1"/>
    <col min="4" max="4" width="11.5703125" style="1" customWidth="1"/>
    <col min="5" max="5" width="14.5703125" style="3" bestFit="1" customWidth="1"/>
    <col min="6" max="6" width="11.5703125" style="1" customWidth="1"/>
    <col min="7" max="7" width="8.140625" style="3" customWidth="1"/>
    <col min="8" max="8" width="9.42578125" style="3" customWidth="1"/>
    <col min="9" max="9" width="32.140625" style="3" customWidth="1"/>
    <col min="10" max="10" width="12.7109375" style="2" customWidth="1"/>
    <col min="11" max="11" width="16.5703125" style="1" bestFit="1" customWidth="1"/>
    <col min="12" max="12" width="10.42578125" style="1" customWidth="1"/>
    <col min="13" max="20" width="9.140625" style="1"/>
    <col min="21" max="21" width="5.42578125" style="1" customWidth="1"/>
    <col min="22" max="22" width="16.5703125" style="1" bestFit="1" customWidth="1"/>
    <col min="23" max="23" width="10.85546875" style="1" customWidth="1"/>
    <col min="24" max="24" width="12" style="1" customWidth="1"/>
    <col min="25" max="16384" width="9.140625" style="1"/>
  </cols>
  <sheetData>
    <row r="1" spans="1:25" x14ac:dyDescent="0.25">
      <c r="B1" s="192" t="s">
        <v>84</v>
      </c>
      <c r="C1" s="192"/>
      <c r="D1" s="192"/>
      <c r="E1" s="65"/>
      <c r="F1" s="64"/>
    </row>
    <row r="2" spans="1:25" x14ac:dyDescent="0.25">
      <c r="A2" s="63" t="s">
        <v>67</v>
      </c>
      <c r="B2" s="62" t="s">
        <v>66</v>
      </c>
      <c r="C2" s="61" t="s">
        <v>64</v>
      </c>
      <c r="D2" s="60" t="s">
        <v>63</v>
      </c>
      <c r="E2" s="59" t="s">
        <v>83</v>
      </c>
      <c r="F2" s="49"/>
      <c r="G2" s="7"/>
      <c r="H2" s="7"/>
      <c r="I2" s="7"/>
      <c r="J2" s="49"/>
      <c r="O2" s="1" t="s">
        <v>75</v>
      </c>
    </row>
    <row r="3" spans="1:25" ht="23.25" customHeight="1" x14ac:dyDescent="0.25">
      <c r="A3" s="14">
        <v>1</v>
      </c>
      <c r="B3" s="58" t="s">
        <v>74</v>
      </c>
      <c r="C3" s="57">
        <v>70.2</v>
      </c>
      <c r="D3" s="56">
        <v>157.07</v>
      </c>
      <c r="E3" s="55">
        <f>__Anonymous_Sheet_DB__22[[#This Row],[Column5]]-__Anonymous_Sheet_DB__22[[#This Row],[Column2]]</f>
        <v>86.86999999999999</v>
      </c>
      <c r="G3" s="36"/>
      <c r="H3" s="36"/>
      <c r="I3" s="36"/>
      <c r="J3" s="4"/>
      <c r="K3" s="1" t="s">
        <v>73</v>
      </c>
      <c r="V3" s="193" t="s">
        <v>72</v>
      </c>
      <c r="W3" s="193"/>
    </row>
    <row r="4" spans="1:25" x14ac:dyDescent="0.25">
      <c r="A4" s="14">
        <v>2</v>
      </c>
      <c r="B4" s="19" t="s">
        <v>71</v>
      </c>
      <c r="C4" s="18">
        <v>78.3</v>
      </c>
      <c r="D4" s="21">
        <v>162.66999999999999</v>
      </c>
      <c r="E4" s="16">
        <f>__Anonymous_Sheet_DB__22[[#This Row],[Column5]]-__Anonymous_Sheet_DB__22[[#This Row],[Column2]]</f>
        <v>84.36999999999999</v>
      </c>
      <c r="G4" s="36"/>
      <c r="H4" s="36"/>
      <c r="I4" s="36"/>
      <c r="J4" s="4"/>
      <c r="K4" s="52" t="s">
        <v>65</v>
      </c>
      <c r="L4" s="52" t="s">
        <v>70</v>
      </c>
      <c r="M4" s="52" t="s">
        <v>69</v>
      </c>
      <c r="O4" s="6" t="s">
        <v>68</v>
      </c>
      <c r="P4" s="6"/>
      <c r="U4" s="51" t="s">
        <v>67</v>
      </c>
      <c r="V4" s="51" t="s">
        <v>66</v>
      </c>
      <c r="W4" s="51" t="s">
        <v>65</v>
      </c>
      <c r="X4" s="50" t="s">
        <v>64</v>
      </c>
      <c r="Y4" s="49" t="s">
        <v>63</v>
      </c>
    </row>
    <row r="5" spans="1:25" ht="31.5" x14ac:dyDescent="0.25">
      <c r="A5" s="14">
        <v>3</v>
      </c>
      <c r="B5" s="27" t="s">
        <v>62</v>
      </c>
      <c r="C5" s="18">
        <v>43.55</v>
      </c>
      <c r="D5" s="18">
        <v>106.84</v>
      </c>
      <c r="E5" s="20">
        <f>__Anonymous_Sheet_DB__22[[#This Row],[Column5]]-__Anonymous_Sheet_DB__22[[#This Row],[Column2]]</f>
        <v>63.290000000000006</v>
      </c>
      <c r="G5" s="43"/>
      <c r="H5" s="43"/>
      <c r="I5" s="43"/>
      <c r="J5" s="4"/>
      <c r="K5" s="1" t="s">
        <v>60</v>
      </c>
      <c r="L5" s="1">
        <v>138.71</v>
      </c>
      <c r="M5" s="1">
        <v>74.87</v>
      </c>
      <c r="O5" s="48" t="s">
        <v>59</v>
      </c>
      <c r="P5" s="48" t="s">
        <v>58</v>
      </c>
      <c r="U5" s="31">
        <v>1</v>
      </c>
      <c r="V5" s="47" t="s">
        <v>57</v>
      </c>
      <c r="W5" s="47" t="s">
        <v>14</v>
      </c>
      <c r="X5" s="5">
        <v>171</v>
      </c>
      <c r="Y5" s="46">
        <v>96.16</v>
      </c>
    </row>
    <row r="6" spans="1:25" x14ac:dyDescent="0.25">
      <c r="A6" s="14">
        <v>4</v>
      </c>
      <c r="B6" s="27" t="s">
        <v>56</v>
      </c>
      <c r="C6" s="18">
        <v>17.52</v>
      </c>
      <c r="D6" s="18">
        <v>68.08</v>
      </c>
      <c r="E6" s="20">
        <f>__Anonymous_Sheet_DB__22[[#This Row],[Column5]]-__Anonymous_Sheet_DB__22[[#This Row],[Column2]]</f>
        <v>50.56</v>
      </c>
      <c r="G6" s="43"/>
      <c r="H6" s="43"/>
      <c r="I6" s="43"/>
      <c r="J6" s="4"/>
      <c r="K6" s="1" t="s">
        <v>54</v>
      </c>
      <c r="L6" s="1">
        <v>138.71</v>
      </c>
      <c r="M6" s="1">
        <v>83.82</v>
      </c>
      <c r="O6" s="41" t="s">
        <v>53</v>
      </c>
      <c r="P6" s="6">
        <v>3</v>
      </c>
      <c r="U6" s="30">
        <v>2</v>
      </c>
      <c r="W6" s="6"/>
      <c r="X6" s="42"/>
      <c r="Y6" s="4"/>
    </row>
    <row r="7" spans="1:25" ht="21" customHeight="1" x14ac:dyDescent="0.25">
      <c r="A7" s="14">
        <v>5</v>
      </c>
      <c r="B7" s="19" t="s">
        <v>52</v>
      </c>
      <c r="C7" s="21">
        <v>50.58</v>
      </c>
      <c r="D7" s="21">
        <v>99.25</v>
      </c>
      <c r="E7" s="16">
        <f>__Anonymous_Sheet_DB__22[[#This Row],[Column5]]-__Anonymous_Sheet_DB__22[[#This Row],[Column2]]</f>
        <v>48.67</v>
      </c>
      <c r="G7" s="36"/>
      <c r="H7" s="36"/>
      <c r="I7" s="36"/>
      <c r="J7" s="4"/>
      <c r="O7" s="41" t="s">
        <v>50</v>
      </c>
      <c r="P7" s="6">
        <v>2</v>
      </c>
      <c r="U7" s="32">
        <v>3</v>
      </c>
      <c r="V7" s="40"/>
      <c r="W7" s="40"/>
      <c r="X7" s="6"/>
    </row>
    <row r="8" spans="1:25" ht="20.25" customHeight="1" x14ac:dyDescent="0.25">
      <c r="A8" s="14">
        <v>6</v>
      </c>
      <c r="B8" s="19" t="s">
        <v>49</v>
      </c>
      <c r="C8" s="18">
        <v>59.1</v>
      </c>
      <c r="D8" s="28">
        <v>107.66</v>
      </c>
      <c r="E8" s="23">
        <f>__Anonymous_Sheet_DB__22[[#This Row],[Column5]]-__Anonymous_Sheet_DB__22[[#This Row],[Column2]]</f>
        <v>48.559999999999995</v>
      </c>
      <c r="G8" s="36"/>
      <c r="H8" s="36"/>
      <c r="I8" s="36"/>
      <c r="J8" s="4"/>
      <c r="O8" s="39" t="s">
        <v>48</v>
      </c>
      <c r="P8" s="1">
        <v>2</v>
      </c>
      <c r="U8" s="31">
        <v>4</v>
      </c>
      <c r="X8" s="6"/>
    </row>
    <row r="9" spans="1:25" ht="31.5" x14ac:dyDescent="0.25">
      <c r="A9" s="14">
        <v>7</v>
      </c>
      <c r="B9" s="19" t="s">
        <v>47</v>
      </c>
      <c r="C9" s="21">
        <v>72.64</v>
      </c>
      <c r="D9" s="21">
        <v>117.18</v>
      </c>
      <c r="E9" s="23">
        <f>__Anonymous_Sheet_DB__22[[#This Row],[Column5]]-__Anonymous_Sheet_DB__22[[#This Row],[Column2]]</f>
        <v>44.540000000000006</v>
      </c>
      <c r="G9" s="24"/>
      <c r="H9" s="24"/>
      <c r="I9" s="24"/>
      <c r="J9" s="4"/>
      <c r="O9" s="39" t="s">
        <v>45</v>
      </c>
      <c r="P9" s="1">
        <v>2</v>
      </c>
      <c r="U9" s="30">
        <v>5</v>
      </c>
      <c r="X9" s="6"/>
    </row>
    <row r="10" spans="1:25" x14ac:dyDescent="0.25">
      <c r="A10" s="14">
        <v>8</v>
      </c>
      <c r="B10" s="19" t="s">
        <v>44</v>
      </c>
      <c r="C10" s="18">
        <v>49.69</v>
      </c>
      <c r="D10" s="17">
        <v>91.86</v>
      </c>
      <c r="E10" s="16">
        <f>__Anonymous_Sheet_DB__22[[#This Row],[Column5]]-__Anonymous_Sheet_DB__22[[#This Row],[Column2]]</f>
        <v>42.17</v>
      </c>
      <c r="G10" s="36"/>
      <c r="H10" s="36"/>
      <c r="I10" s="36"/>
      <c r="J10" s="4"/>
      <c r="U10" s="32">
        <v>6</v>
      </c>
      <c r="X10" s="35"/>
    </row>
    <row r="11" spans="1:25" x14ac:dyDescent="0.25">
      <c r="A11" s="14">
        <v>9</v>
      </c>
      <c r="B11" s="27" t="s">
        <v>42</v>
      </c>
      <c r="C11" s="18">
        <v>34.28</v>
      </c>
      <c r="D11" s="18">
        <v>75.41</v>
      </c>
      <c r="E11" s="20">
        <f>__Anonymous_Sheet_DB__22[[#This Row],[Column5]]-__Anonymous_Sheet_DB__22[[#This Row],[Column2]]</f>
        <v>41.129999999999995</v>
      </c>
      <c r="G11" s="24"/>
      <c r="H11" s="24"/>
      <c r="I11" s="24"/>
      <c r="J11" s="4"/>
      <c r="U11" s="31">
        <v>7</v>
      </c>
    </row>
    <row r="12" spans="1:25" x14ac:dyDescent="0.25">
      <c r="A12" s="14">
        <v>10</v>
      </c>
      <c r="B12" s="34" t="s">
        <v>40</v>
      </c>
      <c r="C12" s="21">
        <v>55.16</v>
      </c>
      <c r="D12" s="18">
        <v>95.9</v>
      </c>
      <c r="E12" s="20">
        <f>__Anonymous_Sheet_DB__22[[#This Row],[Column5]]-__Anonymous_Sheet_DB__22[[#This Row],[Column2]]</f>
        <v>40.740000000000009</v>
      </c>
      <c r="G12" s="24"/>
      <c r="H12" s="24"/>
      <c r="I12" s="24"/>
      <c r="J12" s="4"/>
      <c r="U12" s="30">
        <v>8</v>
      </c>
    </row>
    <row r="13" spans="1:25" ht="25.5" customHeight="1" x14ac:dyDescent="0.25">
      <c r="A13" s="14">
        <v>11</v>
      </c>
      <c r="B13" s="19" t="s">
        <v>38</v>
      </c>
      <c r="C13" s="21">
        <v>68.8</v>
      </c>
      <c r="D13" s="21">
        <v>105.26</v>
      </c>
      <c r="E13" s="16">
        <f>__Anonymous_Sheet_DB__22[[#This Row],[Column5]]-__Anonymous_Sheet_DB__22[[#This Row],[Column2]]</f>
        <v>36.460000000000008</v>
      </c>
      <c r="G13" s="24"/>
      <c r="H13" s="24"/>
      <c r="I13" s="24"/>
      <c r="J13" s="4"/>
      <c r="U13" s="32">
        <v>9</v>
      </c>
    </row>
    <row r="14" spans="1:25" ht="15" customHeight="1" x14ac:dyDescent="0.25">
      <c r="A14" s="14">
        <v>12</v>
      </c>
      <c r="B14" s="19" t="s">
        <v>37</v>
      </c>
      <c r="C14" s="21">
        <v>76.8</v>
      </c>
      <c r="D14" s="21">
        <v>110.94</v>
      </c>
      <c r="E14" s="16">
        <f>__Anonymous_Sheet_DB__22[[#This Row],[Column5]]-__Anonymous_Sheet_DB__22[[#This Row],[Column2]]</f>
        <v>34.14</v>
      </c>
      <c r="G14" s="24"/>
      <c r="H14" s="24"/>
      <c r="I14" s="24"/>
      <c r="J14" s="4"/>
      <c r="U14" s="31">
        <v>10</v>
      </c>
    </row>
    <row r="15" spans="1:25" x14ac:dyDescent="0.25">
      <c r="A15" s="14">
        <v>13</v>
      </c>
      <c r="B15" s="19" t="s">
        <v>36</v>
      </c>
      <c r="C15" s="21">
        <v>82.99</v>
      </c>
      <c r="D15" s="28">
        <v>116.46</v>
      </c>
      <c r="E15" s="23">
        <f>__Anonymous_Sheet_DB__22[[#This Row],[Column5]]-__Anonymous_Sheet_DB__22[[#This Row],[Column2]]</f>
        <v>33.47</v>
      </c>
      <c r="G15" s="24"/>
      <c r="H15" s="24"/>
      <c r="I15" s="24"/>
      <c r="J15" s="4"/>
      <c r="U15" s="30">
        <v>11</v>
      </c>
    </row>
    <row r="16" spans="1:25" x14ac:dyDescent="0.25">
      <c r="A16" s="14">
        <v>14</v>
      </c>
      <c r="B16" s="22" t="s">
        <v>34</v>
      </c>
      <c r="C16" s="21">
        <v>66.430000000000007</v>
      </c>
      <c r="D16" s="18">
        <v>98.74</v>
      </c>
      <c r="E16" s="16">
        <f>__Anonymous_Sheet_DB__22[[#This Row],[Column5]]-__Anonymous_Sheet_DB__22[[#This Row],[Column2]]</f>
        <v>32.309999999999988</v>
      </c>
      <c r="G16" s="24"/>
      <c r="H16" s="24"/>
      <c r="I16" s="24"/>
      <c r="J16" s="4"/>
    </row>
    <row r="17" spans="1:10" x14ac:dyDescent="0.25">
      <c r="A17" s="14">
        <v>15</v>
      </c>
      <c r="B17" s="29" t="s">
        <v>32</v>
      </c>
      <c r="C17" s="21">
        <v>73.180000000000007</v>
      </c>
      <c r="D17" s="18">
        <v>103.3</v>
      </c>
      <c r="E17" s="23">
        <f>__Anonymous_Sheet_DB__22[[#This Row],[Column5]]-__Anonymous_Sheet_DB__22[[#This Row],[Column2]]</f>
        <v>30.11999999999999</v>
      </c>
      <c r="G17" s="24"/>
      <c r="H17" s="24"/>
      <c r="I17" s="24"/>
      <c r="J17" s="4"/>
    </row>
    <row r="18" spans="1:10" ht="18.75" customHeight="1" x14ac:dyDescent="0.25">
      <c r="A18" s="14">
        <v>16</v>
      </c>
      <c r="B18" s="19" t="s">
        <v>31</v>
      </c>
      <c r="C18" s="21">
        <v>66.16</v>
      </c>
      <c r="D18" s="28">
        <v>95.9</v>
      </c>
      <c r="E18" s="23">
        <f>__Anonymous_Sheet_DB__22[[#This Row],[Column5]]-__Anonymous_Sheet_DB__22[[#This Row],[Column2]]</f>
        <v>29.740000000000009</v>
      </c>
      <c r="G18" s="24"/>
      <c r="H18" s="24"/>
      <c r="I18" s="24"/>
      <c r="J18" s="4"/>
    </row>
    <row r="19" spans="1:10" x14ac:dyDescent="0.25">
      <c r="A19" s="14">
        <v>17</v>
      </c>
      <c r="B19" s="27" t="s">
        <v>29</v>
      </c>
      <c r="C19" s="18">
        <v>67.180000000000007</v>
      </c>
      <c r="D19" s="18">
        <v>96.01</v>
      </c>
      <c r="E19" s="20">
        <f>__Anonymous_Sheet_DB__22[[#This Row],[Column5]]-__Anonymous_Sheet_DB__22[[#This Row],[Column2]]</f>
        <v>28.83</v>
      </c>
      <c r="G19" s="24"/>
      <c r="H19" s="24"/>
      <c r="I19" s="24"/>
      <c r="J19" s="4"/>
    </row>
    <row r="20" spans="1:10" x14ac:dyDescent="0.25">
      <c r="A20" s="14">
        <v>18</v>
      </c>
      <c r="B20" s="22" t="s">
        <v>27</v>
      </c>
      <c r="C20" s="21">
        <v>71.25</v>
      </c>
      <c r="D20" s="21">
        <v>97.74</v>
      </c>
      <c r="E20" s="20">
        <f>__Anonymous_Sheet_DB__22[[#This Row],[Column5]]-__Anonymous_Sheet_DB__22[[#This Row],[Column2]]</f>
        <v>26.489999999999995</v>
      </c>
      <c r="G20" s="24"/>
      <c r="H20" s="24"/>
      <c r="I20" s="24"/>
      <c r="J20" s="4"/>
    </row>
    <row r="21" spans="1:10" x14ac:dyDescent="0.25">
      <c r="A21" s="14">
        <v>19</v>
      </c>
      <c r="B21" s="19" t="s">
        <v>19</v>
      </c>
      <c r="C21" s="21">
        <v>74.739999999999995</v>
      </c>
      <c r="D21" s="21">
        <v>98.93</v>
      </c>
      <c r="E21" s="16">
        <f>__Anonymous_Sheet_DB__22[[#This Row],[Column5]]-__Anonymous_Sheet_DB__22[[#This Row],[Column2]]</f>
        <v>24.190000000000012</v>
      </c>
      <c r="G21" s="24"/>
      <c r="H21" s="24"/>
      <c r="I21" s="24"/>
      <c r="J21" s="4"/>
    </row>
    <row r="22" spans="1:10" x14ac:dyDescent="0.25">
      <c r="A22" s="14">
        <v>20</v>
      </c>
      <c r="B22" s="19" t="s">
        <v>24</v>
      </c>
      <c r="C22" s="21">
        <v>86.8</v>
      </c>
      <c r="D22" s="18">
        <v>109.96</v>
      </c>
      <c r="E22" s="20">
        <f>__Anonymous_Sheet_DB__22[[#This Row],[Column5]]-__Anonymous_Sheet_DB__22[[#This Row],[Column2]]</f>
        <v>23.159999999999997</v>
      </c>
      <c r="G22" s="24"/>
      <c r="H22" s="24"/>
      <c r="I22" s="24"/>
      <c r="J22" s="4"/>
    </row>
    <row r="23" spans="1:10" x14ac:dyDescent="0.25">
      <c r="A23" s="14">
        <v>21</v>
      </c>
      <c r="B23" s="19" t="s">
        <v>22</v>
      </c>
      <c r="C23" s="18">
        <v>83.56</v>
      </c>
      <c r="D23" s="21">
        <v>106.61</v>
      </c>
      <c r="E23" s="16">
        <f>__Anonymous_Sheet_DB__22[[#This Row],[Column5]]-__Anonymous_Sheet_DB__22[[#This Row],[Column2]]</f>
        <v>23.049999999999997</v>
      </c>
      <c r="G23" s="24"/>
      <c r="H23" s="24"/>
      <c r="I23" s="24"/>
      <c r="J23" s="4"/>
    </row>
    <row r="24" spans="1:10" x14ac:dyDescent="0.25">
      <c r="A24" s="14">
        <v>22</v>
      </c>
      <c r="B24" s="22" t="s">
        <v>20</v>
      </c>
      <c r="C24" s="21">
        <v>70.319999999999993</v>
      </c>
      <c r="D24" s="21">
        <v>92.19</v>
      </c>
      <c r="E24" s="16">
        <f>__Anonymous_Sheet_DB__22[[#This Row],[Column5]]-__Anonymous_Sheet_DB__22[[#This Row],[Column2]]</f>
        <v>21.870000000000005</v>
      </c>
      <c r="G24" s="24"/>
      <c r="H24" s="24"/>
      <c r="I24" s="24"/>
      <c r="J24" s="4"/>
    </row>
    <row r="25" spans="1:10" x14ac:dyDescent="0.25">
      <c r="A25" s="14">
        <v>23</v>
      </c>
      <c r="B25" s="19" t="s">
        <v>16</v>
      </c>
      <c r="C25" s="21">
        <v>58.98</v>
      </c>
      <c r="D25" s="21">
        <v>80.81</v>
      </c>
      <c r="E25" s="20">
        <f>__Anonymous_Sheet_DB__22[[#This Row],[Column5]]-__Anonymous_Sheet_DB__22[[#This Row],[Column2]]</f>
        <v>21.830000000000005</v>
      </c>
      <c r="G25" s="24"/>
      <c r="H25" s="24"/>
      <c r="I25" s="24"/>
      <c r="J25" s="4"/>
    </row>
    <row r="26" spans="1:10" x14ac:dyDescent="0.25">
      <c r="A26" s="14">
        <v>24</v>
      </c>
      <c r="B26" s="19" t="s">
        <v>17</v>
      </c>
      <c r="C26" s="18">
        <v>71.47</v>
      </c>
      <c r="D26" s="18">
        <v>91.79</v>
      </c>
      <c r="E26" s="23">
        <f>__Anonymous_Sheet_DB__22[[#This Row],[Column5]]-__Anonymous_Sheet_DB__22[[#This Row],[Column2]]</f>
        <v>20.320000000000007</v>
      </c>
      <c r="G26" s="24"/>
      <c r="H26" s="24"/>
      <c r="I26" s="24"/>
    </row>
    <row r="27" spans="1:10" x14ac:dyDescent="0.25">
      <c r="A27" s="14">
        <v>25</v>
      </c>
      <c r="B27" s="19" t="s">
        <v>15</v>
      </c>
      <c r="C27" s="21">
        <v>85.55</v>
      </c>
      <c r="D27" s="17">
        <v>104.66</v>
      </c>
      <c r="E27" s="16">
        <f>__Anonymous_Sheet_DB__22[[#This Row],[Column5]]-__Anonymous_Sheet_DB__22[[#This Row],[Column2]]</f>
        <v>19.11</v>
      </c>
      <c r="G27" s="24"/>
      <c r="H27" s="24"/>
      <c r="I27" s="24"/>
    </row>
    <row r="28" spans="1:10" x14ac:dyDescent="0.25">
      <c r="A28" s="14">
        <v>26</v>
      </c>
      <c r="B28" s="19" t="s">
        <v>13</v>
      </c>
      <c r="C28" s="21">
        <v>102.03</v>
      </c>
      <c r="D28" s="21">
        <v>120.24</v>
      </c>
      <c r="E28" s="16">
        <f>__Anonymous_Sheet_DB__22[[#This Row],[Column5]]-__Anonymous_Sheet_DB__22[[#This Row],[Column2]]</f>
        <v>18.209999999999994</v>
      </c>
      <c r="G28" s="24"/>
      <c r="H28" s="24"/>
      <c r="I28" s="24"/>
    </row>
    <row r="29" spans="1:10" x14ac:dyDescent="0.25">
      <c r="A29" s="14">
        <v>27</v>
      </c>
      <c r="B29" s="19" t="s">
        <v>12</v>
      </c>
      <c r="C29" s="21">
        <v>85.39</v>
      </c>
      <c r="D29" s="21">
        <v>102.87</v>
      </c>
      <c r="E29" s="16">
        <f>__Anonymous_Sheet_DB__22[[#This Row],[Column5]]-__Anonymous_Sheet_DB__22[[#This Row],[Column2]]</f>
        <v>17.480000000000004</v>
      </c>
    </row>
    <row r="30" spans="1:10" x14ac:dyDescent="0.25">
      <c r="A30" s="14">
        <v>28</v>
      </c>
      <c r="B30" s="19" t="s">
        <v>11</v>
      </c>
      <c r="C30" s="21">
        <v>102.9</v>
      </c>
      <c r="D30" s="21">
        <v>115.91</v>
      </c>
      <c r="E30" s="16">
        <f>__Anonymous_Sheet_DB__22[[#This Row],[Column5]]-__Anonymous_Sheet_DB__22[[#This Row],[Column2]]</f>
        <v>13.009999999999991</v>
      </c>
    </row>
    <row r="31" spans="1:10" x14ac:dyDescent="0.25">
      <c r="A31" s="14">
        <v>29</v>
      </c>
      <c r="B31" s="19" t="s">
        <v>10</v>
      </c>
      <c r="C31" s="21">
        <v>81.59</v>
      </c>
      <c r="D31" s="18">
        <v>94.45</v>
      </c>
      <c r="E31" s="20">
        <f>__Anonymous_Sheet_DB__22[[#This Row],[Column5]]-__Anonymous_Sheet_DB__22[[#This Row],[Column2]]</f>
        <v>12.86</v>
      </c>
    </row>
    <row r="32" spans="1:10" x14ac:dyDescent="0.25">
      <c r="A32" s="14">
        <v>30</v>
      </c>
      <c r="B32" s="19" t="s">
        <v>9</v>
      </c>
      <c r="C32" s="18">
        <v>91.38</v>
      </c>
      <c r="D32" s="18">
        <v>101.77</v>
      </c>
      <c r="E32" s="23">
        <f>__Anonymous_Sheet_DB__22[[#This Row],[Column5]]-__Anonymous_Sheet_DB__22[[#This Row],[Column2]]</f>
        <v>10.39</v>
      </c>
    </row>
    <row r="33" spans="1:6" x14ac:dyDescent="0.25">
      <c r="A33" s="14">
        <v>31</v>
      </c>
      <c r="B33" s="22" t="s">
        <v>8</v>
      </c>
      <c r="C33" s="21">
        <v>86.32</v>
      </c>
      <c r="D33" s="18">
        <v>95.17</v>
      </c>
      <c r="E33" s="20">
        <f>__Anonymous_Sheet_DB__22[[#This Row],[Column5]]-__Anonymous_Sheet_DB__22[[#This Row],[Column2]]</f>
        <v>8.8500000000000085</v>
      </c>
    </row>
    <row r="34" spans="1:6" x14ac:dyDescent="0.25">
      <c r="A34" s="14">
        <v>32</v>
      </c>
      <c r="B34" s="19" t="s">
        <v>7</v>
      </c>
      <c r="C34" s="18">
        <v>91.33</v>
      </c>
      <c r="D34" s="18">
        <v>100.06</v>
      </c>
      <c r="E34" s="20">
        <f>__Anonymous_Sheet_DB__22[[#This Row],[Column5]]-__Anonymous_Sheet_DB__22[[#This Row],[Column2]]</f>
        <v>8.730000000000004</v>
      </c>
    </row>
    <row r="35" spans="1:6" x14ac:dyDescent="0.25">
      <c r="A35" s="14">
        <v>33</v>
      </c>
      <c r="B35" s="19" t="s">
        <v>6</v>
      </c>
      <c r="C35" s="21">
        <v>74.819999999999993</v>
      </c>
      <c r="D35" s="21">
        <v>82.48</v>
      </c>
      <c r="E35" s="16">
        <f>__Anonymous_Sheet_DB__22[[#This Row],[Column5]]-__Anonymous_Sheet_DB__22[[#This Row],[Column2]]</f>
        <v>7.6600000000000108</v>
      </c>
    </row>
    <row r="36" spans="1:6" x14ac:dyDescent="0.25">
      <c r="A36" s="14">
        <v>34</v>
      </c>
      <c r="B36" s="22" t="s">
        <v>5</v>
      </c>
      <c r="C36" s="18">
        <v>90.3</v>
      </c>
      <c r="D36" s="18">
        <v>97.77</v>
      </c>
      <c r="E36" s="20">
        <f>__Anonymous_Sheet_DB__22[[#This Row],[Column5]]-__Anonymous_Sheet_DB__22[[#This Row],[Column2]]</f>
        <v>7.4699999999999989</v>
      </c>
      <c r="F36" s="15"/>
    </row>
    <row r="37" spans="1:6" x14ac:dyDescent="0.25">
      <c r="A37" s="14">
        <v>35</v>
      </c>
      <c r="B37" s="19" t="s">
        <v>4</v>
      </c>
      <c r="C37" s="21">
        <v>88.72</v>
      </c>
      <c r="D37" s="18">
        <v>95.42</v>
      </c>
      <c r="E37" s="16">
        <f>__Anonymous_Sheet_DB__22[[#This Row],[Column5]]-__Anonymous_Sheet_DB__22[[#This Row],[Column2]]</f>
        <v>6.7000000000000028</v>
      </c>
      <c r="F37" s="15"/>
    </row>
    <row r="38" spans="1:6" x14ac:dyDescent="0.25">
      <c r="A38" s="14">
        <v>36</v>
      </c>
      <c r="B38" s="19" t="s">
        <v>3</v>
      </c>
      <c r="C38" s="21">
        <v>102.92</v>
      </c>
      <c r="D38" s="21">
        <v>106.75</v>
      </c>
      <c r="E38" s="16">
        <f>__Anonymous_Sheet_DB__22[[#This Row],[Column5]]-__Anonymous_Sheet_DB__22[[#This Row],[Column2]]</f>
        <v>3.8299999999999983</v>
      </c>
      <c r="F38" s="15"/>
    </row>
    <row r="39" spans="1:6" x14ac:dyDescent="0.25">
      <c r="A39" s="14">
        <v>37</v>
      </c>
      <c r="B39" s="19" t="s">
        <v>2</v>
      </c>
      <c r="C39" s="21">
        <v>98.08</v>
      </c>
      <c r="D39" s="18">
        <v>100.22</v>
      </c>
      <c r="E39" s="20">
        <f>__Anonymous_Sheet_DB__22[[#This Row],[Column5]]-__Anonymous_Sheet_DB__22[[#This Row],[Column2]]</f>
        <v>2.1400000000000006</v>
      </c>
      <c r="F39" s="15"/>
    </row>
    <row r="40" spans="1:6" x14ac:dyDescent="0.25">
      <c r="A40" s="14">
        <v>38</v>
      </c>
      <c r="B40" s="19" t="s">
        <v>1</v>
      </c>
      <c r="C40" s="18">
        <v>112.84</v>
      </c>
      <c r="D40" s="17">
        <v>113.42</v>
      </c>
      <c r="E40" s="16">
        <f>__Anonymous_Sheet_DB__22[[#This Row],[Column5]]-__Anonymous_Sheet_DB__22[[#This Row],[Column2]]</f>
        <v>0.57999999999999829</v>
      </c>
      <c r="F40" s="15"/>
    </row>
    <row r="41" spans="1:6" x14ac:dyDescent="0.25">
      <c r="A41" s="14">
        <v>39</v>
      </c>
      <c r="B41" s="13" t="s">
        <v>0</v>
      </c>
      <c r="C41" s="12">
        <v>109.28</v>
      </c>
      <c r="D41" s="11">
        <v>99.75</v>
      </c>
      <c r="E41" s="10">
        <f>__Anonymous_Sheet_DB__22[[#This Row],[Column5]]-__Anonymous_Sheet_DB__22[[#This Row],[Column2]]</f>
        <v>-9.5300000000000011</v>
      </c>
    </row>
    <row r="42" spans="1:6" x14ac:dyDescent="0.25">
      <c r="B42" s="9"/>
      <c r="C42" s="9"/>
      <c r="D42" s="8"/>
      <c r="E42" s="7"/>
    </row>
    <row r="43" spans="1:6" x14ac:dyDescent="0.25">
      <c r="B43" s="6"/>
      <c r="C43" s="6"/>
      <c r="D43" s="5"/>
      <c r="E43" s="4"/>
    </row>
  </sheetData>
  <mergeCells count="2">
    <mergeCell ref="B1:D1"/>
    <mergeCell ref="V3:W3"/>
  </mergeCells>
  <phoneticPr fontId="13" type="noConversion"/>
  <conditionalFormatting sqref="W5:W6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X6:Y6">
    <cfRule type="iconSet" priority="1">
      <iconSet iconSet="3Arrows">
        <cfvo type="percent" val="0"/>
        <cfvo type="percent" val="33"/>
        <cfvo type="percent" val="67"/>
      </iconSet>
    </cfRule>
  </conditionalFormatting>
  <conditionalFormatting sqref="Y6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C42:E42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D42:E42">
    <cfRule type="iconSet" priority="5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1FD2-D7F3-4065-9B22-A871C10F16E1}">
  <dimension ref="A1:C22"/>
  <sheetViews>
    <sheetView workbookViewId="0">
      <selection activeCell="C5" sqref="C5"/>
    </sheetView>
  </sheetViews>
  <sheetFormatPr defaultRowHeight="14.25" x14ac:dyDescent="0.2"/>
  <cols>
    <col min="1" max="2" width="9.140625" style="2"/>
    <col min="3" max="3" width="9.5703125" style="2" bestFit="1" customWidth="1"/>
    <col min="4" max="16384" width="9.140625" style="2"/>
  </cols>
  <sheetData>
    <row r="1" spans="1:3" x14ac:dyDescent="0.2">
      <c r="A1" s="2" t="s">
        <v>111</v>
      </c>
    </row>
    <row r="2" spans="1:3" x14ac:dyDescent="0.2">
      <c r="B2" s="2" t="s">
        <v>108</v>
      </c>
      <c r="C2" s="2" t="s">
        <v>109</v>
      </c>
    </row>
    <row r="3" spans="1:3" x14ac:dyDescent="0.2">
      <c r="B3" s="2">
        <v>10</v>
      </c>
      <c r="C3" s="173">
        <f>LOG(Table11[[#This Row],[x]])</f>
        <v>1</v>
      </c>
    </row>
    <row r="4" spans="1:3" x14ac:dyDescent="0.2">
      <c r="B4" s="2">
        <v>140</v>
      </c>
      <c r="C4" s="173">
        <f>LOG(Table11[[#This Row],[x]])</f>
        <v>2.1461280356782382</v>
      </c>
    </row>
    <row r="5" spans="1:3" x14ac:dyDescent="0.2">
      <c r="B5" s="2">
        <v>900</v>
      </c>
      <c r="C5" s="173">
        <f>LOG(Table11[[#This Row],[x]])</f>
        <v>2.9542425094393248</v>
      </c>
    </row>
    <row r="6" spans="1:3" x14ac:dyDescent="0.2">
      <c r="B6" s="2">
        <v>1400</v>
      </c>
      <c r="C6" s="173">
        <f>LOG(Table11[[#This Row],[x]])</f>
        <v>3.1461280356782382</v>
      </c>
    </row>
    <row r="7" spans="1:3" x14ac:dyDescent="0.2">
      <c r="B7" s="2">
        <v>9400</v>
      </c>
      <c r="C7" s="173">
        <f>LOG(Table11[[#This Row],[x]])</f>
        <v>3.9731278535996988</v>
      </c>
    </row>
    <row r="8" spans="1:3" x14ac:dyDescent="0.2">
      <c r="B8" s="2">
        <v>44400</v>
      </c>
      <c r="C8" s="173">
        <f>LOG(Table11[[#This Row],[x]])</f>
        <v>4.6473829701146201</v>
      </c>
    </row>
    <row r="9" spans="1:3" x14ac:dyDescent="0.2">
      <c r="B9" s="2">
        <v>80000</v>
      </c>
      <c r="C9" s="173">
        <f>LOG(Table11[[#This Row],[x]])</f>
        <v>4.9030899869919438</v>
      </c>
    </row>
    <row r="22" spans="1:1" x14ac:dyDescent="0.2">
      <c r="A22" s="2" t="s">
        <v>112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mi-dch-fungsi</vt:lpstr>
      <vt:lpstr>simulasi-mi</vt:lpstr>
      <vt:lpstr>micl</vt:lpstr>
      <vt:lpstr>EditorEntry</vt:lpstr>
      <vt:lpstr>mifun</vt:lpstr>
      <vt:lpstr>sca-plot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2021-05-07T09:38:30Z</dcterms:created>
  <dcterms:modified xsi:type="dcterms:W3CDTF">2021-05-11T02:02:25Z</dcterms:modified>
</cp:coreProperties>
</file>