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MetaPi_Data Analytics_Training\Excel-Week_1_&amp;_2\"/>
    </mc:Choice>
  </mc:AlternateContent>
  <xr:revisionPtr revIDLastSave="0" documentId="13_ncr:1_{48B7E56D-E136-48C8-AEDA-263D2652AF95}" xr6:coauthVersionLast="47" xr6:coauthVersionMax="47" xr10:uidLastSave="{00000000-0000-0000-0000-000000000000}"/>
  <bookViews>
    <workbookView xWindow="-120" yWindow="-120" windowWidth="20730" windowHeight="11160" firstSheet="2" activeTab="3" xr2:uid="{00000000-000D-0000-FFFF-FFFF00000000}"/>
  </bookViews>
  <sheets>
    <sheet name="Topics" sheetId="1" r:id="rId1"/>
    <sheet name="Basic Formulas" sheetId="12" r:id="rId2"/>
    <sheet name="Advance Formulas (2)" sheetId="24" r:id="rId3"/>
    <sheet name="Advance Formulas" sheetId="11" r:id="rId4"/>
  </sheets>
  <externalReferences>
    <externalReference r:id="rId5"/>
  </externalReferences>
  <definedNames>
    <definedName name="abc">_xlfn.XLOOKUP('[1]Picture Lookup'!$F$4,'[1]Picture Lookup'!$B$4:$B$7,'[1]Picture Lookup'!$D$4:$D$7)</definedName>
    <definedName name="Box" localSheetId="2">'Advance Formulas (2)'!$D$11:$D$14</definedName>
    <definedName name="Box">'Advance Formulas'!$D$11:$D$14</definedName>
    <definedName name="Fig" localSheetId="2">_xlfn.XLOOKUP('Advance Formulas (2)'!XFD1048575,'Advance Formulas (2)'!XEZ1048574:XEZ2,'Advance Formulas (2)'!XFB1048574:XFB2)</definedName>
    <definedName name="Fig">_xlfn.XLOOKUP('Advance Formulas'!XFD1048575,'Advance Formulas'!XEZ1048574:XEZ2,'Advance Formulas'!XFB1048574:XFB2)</definedName>
    <definedName name="pic" localSheetId="2">_xlfn.XLOOKUP('Advance Formulas (2)'!#REF!,'Advance Formulas (2)'!#REF!,'Advance Formulas (2)'!#REF!,"NF")</definedName>
    <definedName name="pic">_xlfn.XLOOKUP('Advance Formulas'!$G$68,'Advance Formulas'!$C$67:$C$71,'Advance Formulas'!$E$67:$E$71,"NF")</definedName>
    <definedName name="Picture" localSheetId="2">_xlfn.XLOOKUP('Advance Formulas (2)'!#REF!,'Advance Formulas (2)'!#REF!,'Advance Formulas (2)'!#REF!,"Not Found")</definedName>
    <definedName name="Picture">_xlfn.XLOOKUP('Advance Formulas'!$G$68,'Advance Formulas'!$C$67:$C$71,'Advance Formulas'!$E$67:$E$71,"Not Found")</definedName>
    <definedName name="trim">#REF!</definedName>
    <definedName name="xyz" localSheetId="2">_xlfn.XLOOKUP('Advance Formulas (2)'!#REF!,'Advance Formulas (2)'!#REF!,'Advance Formulas (2)'!#REF!,"NF")</definedName>
    <definedName name="xyz">_xlfn.XLOOKUP('Advance Formulas'!$G$68,'Advance Formulas'!$C$67:$C$71,'Advance Formulas'!$E$67:$E$71,"NF")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 1_863e4268-0ef9-4d13-ba5e-201be4625a3b" name="Table 1" connection="Query - Table 1"/>
          <x15:modelTable id="Table 2_fa84972b-7935-4351-a41a-dc406e87c558" name="Table 2" connection="Query - Table 2"/>
          <x15:modelTable id="Table 3_bc743b13-5eaa-428d-993c-48106a8adf03" name="Table 3" connection="Query - Table 3"/>
          <x15:modelTable id="Table 4_629d575c-5f2f-4120-987c-e0debe9873cd" name="Table 4" connection="Query - Table 4"/>
          <x15:modelTable id="Table 5_569bce00-9e57-446d-bd14-d890ae17da2b" name="Table 5" connection="Query - Table 5"/>
          <x15:modelTable id="Table 6_b6c2f617-bdf2-40c2-acc9-9ea535502199" name="Table 6" connection="Query - Table 6"/>
          <x15:modelTable id="Table 7_37d290e6-077e-4636-abd1-7d36381c1c33" name="Table 7" connection="Query - Table 7"/>
          <x15:modelTable id="Table 8_07c8f88a-89ad-497b-8bb1-7ea7dc243241" name="Table 8" connection="Query - Table 8"/>
          <x15:modelTable id="Table 9_34e6a73f-b03f-46d0-8458-7a1a515b1b2f" name="Table 9" connection="Query - Table 9"/>
          <x15:modelTable id="Table 10_ed04e103-0077-44a7-8882-9e1b9285e4fd" name="Table 10" connection="Query - Table 10"/>
          <x15:modelTable id="Table 11_b57868ba-b8aa-4eb1-bffb-50338630d1f0" name="Table 11" connection="Query - Table 11"/>
          <x15:modelTable id="Table 12_ddc6cd23-815e-48aa-a8e1-4c940d037fa4" name="Table 12" connection="Query - Table 12"/>
          <x15:modelTable id="Table 13_9609ba5c-69d3-4034-b3eb-cea389f08acb" name="Table 13" connection="Query - Table 13"/>
          <x15:modelTable id="Table 14_aa622981-2457-48ea-b544-69304ea781cf" name="Table 14" connection="Query - Table 14"/>
          <x15:modelTable id="Trending Stocks_f8ef42ce-95f3-470e-bcd2-e12a3b2d6705" name="Trending Stocks" connection="Query - Trending Stocks"/>
          <x15:modelTable id="Piza Shop_ac6c9a9e-9a55-487f-86c5-cc323e78f2b8" name="Piza Shop" connection="Query - Piza Shop"/>
          <x15:modelTable id="Order_ID_966c35fb-8bc9-4047-9bc2-7f9873879fbc" name="Order_ID" connection="Query - Order_ID"/>
          <x15:modelTable id="Order_Details_a7aaaa39-0c11-4861-98a2-e85bfed30e06" name="Order_Details" connection="Query - Order_Details"/>
          <x15:modelTable id="Pizza_ID_ec3b83a6-2658-4537-8ec4-6ad5e7ccdfaf" name="Pizza_ID" connection="Query - Pizza_ID"/>
          <x15:modelTable id="Piza_Type_cd64b320-5d54-4bff-82c3-5d84f48b24bd" name="Piza_Type" connection="Query - Piza_Type"/>
          <x15:modelTable id="MonthWise Files_1dbbbf51-5ca7-445c-bd52-65151cb4ae2d" name="MonthWise Files" connection="Query - MonthWise Files"/>
          <x15:modelTable id="Table 11  2_b1a43483-c0c5-42b6-bcad-1c590ca52052" name="Table 11  2" connection="Query - Table 11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24" l="1" a="1"/>
  <c r="I37" i="24"/>
  <c r="I24" i="24"/>
  <c r="J12" i="24"/>
  <c r="K12" i="24"/>
  <c r="I12" i="24"/>
  <c r="I9" i="24"/>
  <c r="I6" i="24"/>
  <c r="F123" i="12"/>
  <c r="J123" i="12"/>
  <c r="B124" i="12"/>
  <c r="B125" i="12"/>
  <c r="B126" i="12"/>
  <c r="B127" i="12"/>
  <c r="B128" i="12"/>
  <c r="I124" i="12"/>
  <c r="I125" i="12"/>
  <c r="I126" i="12"/>
  <c r="I127" i="12"/>
  <c r="I123" i="12"/>
  <c r="G109" i="12"/>
  <c r="F109" i="12"/>
  <c r="D110" i="12"/>
  <c r="D111" i="12"/>
  <c r="D112" i="12"/>
  <c r="D113" i="12"/>
  <c r="D114" i="12"/>
  <c r="D115" i="12"/>
  <c r="D116" i="12"/>
  <c r="D109" i="12"/>
  <c r="O98" i="12"/>
  <c r="O99" i="12"/>
  <c r="O100" i="12"/>
  <c r="O97" i="12"/>
  <c r="M97" i="12"/>
  <c r="D97" i="12"/>
  <c r="E97" i="12" s="1"/>
  <c r="K98" i="12"/>
  <c r="K99" i="12"/>
  <c r="K100" i="12"/>
  <c r="J98" i="12"/>
  <c r="J99" i="12"/>
  <c r="J100" i="12"/>
  <c r="I98" i="12"/>
  <c r="I99" i="12"/>
  <c r="I100" i="12"/>
  <c r="F97" i="12"/>
  <c r="H97" i="12" s="1"/>
  <c r="D98" i="12"/>
  <c r="D99" i="12"/>
  <c r="D100" i="12"/>
  <c r="K90" i="12"/>
  <c r="K91" i="12"/>
  <c r="K92" i="12"/>
  <c r="F83" i="12"/>
  <c r="K25" i="12"/>
  <c r="E25" i="12"/>
  <c r="F17" i="12"/>
  <c r="H68" i="11"/>
  <c r="I38" i="24"/>
  <c r="F84" i="12"/>
  <c r="F85" i="12"/>
  <c r="F86" i="12"/>
  <c r="F87" i="12"/>
  <c r="F88" i="12"/>
  <c r="F89" i="12"/>
  <c r="F90" i="12"/>
  <c r="G83" i="12"/>
  <c r="B85" i="24" a="1"/>
  <c r="I43" i="24"/>
  <c r="I40" i="24"/>
  <c r="I26" i="24"/>
  <c r="L14" i="24"/>
  <c r="K14" i="24"/>
  <c r="J14" i="24"/>
  <c r="I14" i="24"/>
  <c r="I10" i="24"/>
  <c r="I7" i="24"/>
  <c r="B81" i="24" a="1"/>
  <c r="I95" i="24"/>
  <c r="I94" i="24"/>
  <c r="H139" i="24"/>
  <c r="I158" i="24"/>
  <c r="J178" i="24"/>
  <c r="J177" i="24"/>
  <c r="I175" i="24"/>
  <c r="I193" i="24"/>
  <c r="F215" i="24" a="1"/>
  <c r="F211" i="24" a="1"/>
  <c r="F210" i="24" a="1"/>
  <c r="I44" i="11"/>
  <c r="J44" i="11"/>
  <c r="K44" i="11"/>
  <c r="L44" i="11"/>
  <c r="H44" i="11"/>
  <c r="H95" i="11" a="1"/>
  <c r="H82" i="11" a="1"/>
  <c r="I43" i="11"/>
  <c r="I97" i="12" l="1"/>
  <c r="K32" i="12"/>
  <c r="K30" i="12"/>
  <c r="K29" i="12"/>
  <c r="K26" i="12"/>
  <c r="K27" i="12"/>
  <c r="K28" i="12"/>
  <c r="K31" i="12"/>
  <c r="E30" i="12"/>
  <c r="E32" i="12"/>
  <c r="E29" i="12"/>
  <c r="E31" i="12"/>
  <c r="E26" i="12"/>
  <c r="E27" i="12"/>
  <c r="E28" i="12"/>
  <c r="E106" i="24"/>
  <c r="J106" i="24"/>
  <c r="L24" i="24" l="1"/>
  <c r="J55" i="24"/>
  <c r="J37" i="24"/>
  <c r="J13" i="24"/>
  <c r="K13" i="24"/>
  <c r="L13" i="24"/>
  <c r="I13" i="24"/>
  <c r="I159" i="24"/>
  <c r="I157" i="24"/>
  <c r="H144" i="24"/>
  <c r="F219" i="24" a="1"/>
  <c r="F217" i="24"/>
  <c r="F214" i="24" a="1"/>
  <c r="F213" i="24"/>
  <c r="K211" i="24"/>
  <c r="F209" i="24"/>
  <c r="I195" i="24"/>
  <c r="I192" i="24"/>
  <c r="I179" i="24"/>
  <c r="I178" i="24"/>
  <c r="I177" i="24"/>
  <c r="I174" i="24"/>
  <c r="I156" i="24"/>
  <c r="H141" i="24"/>
  <c r="H138" i="24"/>
  <c r="E133" i="24"/>
  <c r="H125" i="24"/>
  <c r="H122" i="24"/>
  <c r="J113" i="24"/>
  <c r="E113" i="24"/>
  <c r="J112" i="24"/>
  <c r="E112" i="24"/>
  <c r="J111" i="24"/>
  <c r="E111" i="24"/>
  <c r="J110" i="24"/>
  <c r="E110" i="24"/>
  <c r="J109" i="24"/>
  <c r="E109" i="24"/>
  <c r="J108" i="24"/>
  <c r="E108" i="24"/>
  <c r="J107" i="24"/>
  <c r="E107" i="24"/>
  <c r="F98" i="24"/>
  <c r="E98" i="24"/>
  <c r="D98" i="24"/>
  <c r="C98" i="24"/>
  <c r="H84" i="24" a="1"/>
  <c r="O72" i="24" a="1"/>
  <c r="J58" i="24"/>
  <c r="J57" i="24"/>
  <c r="J56" i="24"/>
  <c r="F55" i="24"/>
  <c r="E55" i="24"/>
  <c r="D55" i="24"/>
  <c r="C55" i="24"/>
  <c r="J59" i="24" s="1"/>
  <c r="J51" i="24"/>
  <c r="L43" i="24"/>
  <c r="K43" i="24"/>
  <c r="J43" i="24"/>
  <c r="J40" i="24"/>
  <c r="F28" i="24"/>
  <c r="E28" i="24"/>
  <c r="D28" i="24"/>
  <c r="C28" i="24"/>
  <c r="L28" i="24" s="1"/>
  <c r="L27" i="24"/>
  <c r="I27" i="24"/>
  <c r="L26" i="24"/>
  <c r="L25" i="24"/>
  <c r="L12" i="24"/>
  <c r="B123" i="12" l="1"/>
  <c r="G123" i="12" s="1"/>
  <c r="G124" i="12"/>
  <c r="G125" i="12"/>
  <c r="G126" i="12"/>
  <c r="G127" i="12"/>
  <c r="G128" i="12"/>
  <c r="F124" i="12"/>
  <c r="F125" i="12"/>
  <c r="F126" i="12"/>
  <c r="F127" i="12"/>
  <c r="F128" i="12"/>
  <c r="E124" i="12"/>
  <c r="E125" i="12"/>
  <c r="E126" i="12"/>
  <c r="E127" i="12"/>
  <c r="E128" i="12"/>
  <c r="D124" i="12"/>
  <c r="D125" i="12"/>
  <c r="D126" i="12"/>
  <c r="D127" i="12"/>
  <c r="D128" i="12"/>
  <c r="C124" i="12"/>
  <c r="C125" i="12"/>
  <c r="C126" i="12"/>
  <c r="C127" i="12"/>
  <c r="C128" i="12"/>
  <c r="L87" i="12"/>
  <c r="L86" i="12"/>
  <c r="C123" i="12"/>
  <c r="M100" i="12"/>
  <c r="F99" i="12"/>
  <c r="H99" i="12" s="1"/>
  <c r="E99" i="12"/>
  <c r="G99" i="12" s="1"/>
  <c r="M99" i="12"/>
  <c r="F98" i="12"/>
  <c r="E98" i="12"/>
  <c r="G98" i="12" s="1"/>
  <c r="G97" i="12"/>
  <c r="C109" i="12"/>
  <c r="C110" i="12"/>
  <c r="F110" i="12"/>
  <c r="G110" i="12"/>
  <c r="C111" i="12"/>
  <c r="F111" i="12"/>
  <c r="G111" i="12"/>
  <c r="C112" i="12"/>
  <c r="F112" i="12"/>
  <c r="C113" i="12"/>
  <c r="F113" i="12"/>
  <c r="G113" i="12"/>
  <c r="C114" i="12"/>
  <c r="F114" i="12"/>
  <c r="G114" i="12"/>
  <c r="C115" i="12"/>
  <c r="F115" i="12"/>
  <c r="G115" i="12"/>
  <c r="C116" i="12"/>
  <c r="F116" i="12"/>
  <c r="G116" i="12"/>
  <c r="I12" i="11"/>
  <c r="H70" i="11"/>
  <c r="D123" i="12" l="1"/>
  <c r="L97" i="12"/>
  <c r="K97" i="12"/>
  <c r="J97" i="12"/>
  <c r="E123" i="12"/>
  <c r="L99" i="12"/>
  <c r="L98" i="12"/>
  <c r="E100" i="12"/>
  <c r="G100" i="12" s="1"/>
  <c r="H98" i="12"/>
  <c r="M98" i="12"/>
  <c r="F100" i="12"/>
  <c r="G112" i="12"/>
  <c r="F221" i="11" a="1"/>
  <c r="F230" i="11" a="1"/>
  <c r="F228" i="11"/>
  <c r="I222" i="11"/>
  <c r="I173" i="11"/>
  <c r="H155" i="11"/>
  <c r="O83" i="11" a="1"/>
  <c r="J40" i="11"/>
  <c r="J37" i="11"/>
  <c r="I27" i="11"/>
  <c r="I6" i="11"/>
  <c r="I83" i="12"/>
  <c r="F225" i="11" a="1"/>
  <c r="F224" i="11"/>
  <c r="F220" i="11"/>
  <c r="I171" i="11"/>
  <c r="H152" i="11"/>
  <c r="L12" i="11"/>
  <c r="K12" i="11"/>
  <c r="J12" i="11"/>
  <c r="J56" i="11"/>
  <c r="J57" i="11"/>
  <c r="J58" i="11"/>
  <c r="J55" i="11"/>
  <c r="J43" i="11"/>
  <c r="K43" i="11"/>
  <c r="L43" i="11"/>
  <c r="I37" i="11"/>
  <c r="L27" i="11"/>
  <c r="L26" i="11"/>
  <c r="L25" i="11"/>
  <c r="L24" i="11"/>
  <c r="I206" i="11"/>
  <c r="I190" i="11"/>
  <c r="I188" i="11"/>
  <c r="I189" i="11"/>
  <c r="H100" i="12" l="1"/>
  <c r="L100" i="12"/>
  <c r="G84" i="12"/>
  <c r="G85" i="12"/>
  <c r="G86" i="12"/>
  <c r="G87" i="12"/>
  <c r="G88" i="12"/>
  <c r="G89" i="12"/>
  <c r="G90" i="12"/>
  <c r="F109" i="11"/>
  <c r="E109" i="11"/>
  <c r="D109" i="11"/>
  <c r="C109" i="11"/>
  <c r="I105" i="11"/>
  <c r="F28" i="11"/>
  <c r="E28" i="11"/>
  <c r="D28" i="11"/>
  <c r="C28" i="11"/>
  <c r="L28" i="11" s="1"/>
  <c r="I24" i="11"/>
  <c r="I203" i="11"/>
  <c r="I185" i="11"/>
  <c r="I167" i="11"/>
  <c r="H149" i="11"/>
  <c r="E144" i="11"/>
  <c r="H136" i="11"/>
  <c r="H133" i="11"/>
  <c r="E123" i="11"/>
  <c r="E120" i="11"/>
  <c r="J118" i="11"/>
  <c r="J119" i="11"/>
  <c r="J120" i="11"/>
  <c r="J121" i="11"/>
  <c r="J122" i="11"/>
  <c r="J123" i="11"/>
  <c r="J124" i="11"/>
  <c r="J117" i="11"/>
  <c r="E124" i="11"/>
  <c r="E122" i="11"/>
  <c r="E121" i="11"/>
  <c r="E119" i="11"/>
  <c r="E118" i="11"/>
  <c r="E117" i="11"/>
  <c r="F55" i="11"/>
  <c r="E55" i="11"/>
  <c r="D55" i="11"/>
  <c r="C55" i="11"/>
  <c r="J59" i="11" s="1"/>
  <c r="I9" i="11"/>
  <c r="J51" i="11"/>
  <c r="I40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CA497-23C2-4AA5-8371-E517DDE22EB8}" name="Query - MonthWise Files" description="Connection to the 'MonthWise Files' query in the workbook." type="100" refreshedVersion="8" minRefreshableVersion="5">
    <extLst>
      <ext xmlns:x15="http://schemas.microsoft.com/office/spreadsheetml/2010/11/main" uri="{DE250136-89BD-433C-8126-D09CA5730AF9}">
        <x15:connection id="df06936a-8e0f-45c2-8b7e-04c45c012362"/>
      </ext>
    </extLst>
  </connection>
  <connection id="2" xr16:uid="{E64751BB-7614-45D5-9B72-8B0A89EA421C}" keepAlive="1" name="Query - MonthWise Files (2)" description="Connection to the 'MonthWise Files (2)' query in the workbook." type="5" refreshedVersion="8" background="1" saveData="1">
    <dbPr connection="Provider=Microsoft.Mashup.OleDb.1;Data Source=$Workbook$;Location=&quot;MonthWise Files (2)&quot;;Extended Properties=&quot;&quot;" command="SELECT * FROM [MonthWise Files (2)]"/>
  </connection>
  <connection id="3" xr16:uid="{6DFB9035-5D83-4984-AE0C-DB22E42685D2}" keepAlive="1" name="Query - MonthWise Files (3)" description="Connection to the 'MonthWise Files (3)' query in the workbook." type="5" refreshedVersion="8" background="1" saveData="1">
    <dbPr connection="Provider=Microsoft.Mashup.OleDb.1;Data Source=$Workbook$;Location=&quot;MonthWise Files (3)&quot;;Extended Properties=&quot;&quot;" command="SELECT * FROM [MonthWise Files (3)]"/>
  </connection>
  <connection id="4" xr16:uid="{E3771B5A-D58C-4C0C-A5E9-947DA334874F}" name="Query - Order_Details" description="Connection to the 'Order_Details' query in the workbook." type="100" refreshedVersion="8" minRefreshableVersion="5">
    <extLst>
      <ext xmlns:x15="http://schemas.microsoft.com/office/spreadsheetml/2010/11/main" uri="{DE250136-89BD-433C-8126-D09CA5730AF9}">
        <x15:connection id="116de0eb-82e6-4ca1-b08f-ebd7d0b1e8d4"/>
      </ext>
    </extLst>
  </connection>
  <connection id="5" xr16:uid="{00D10BDF-AEC6-4378-9841-3B93F2FF8E79}" name="Query - Order_ID" description="Connection to the 'Order_ID' query in the workbook." type="100" refreshedVersion="8" minRefreshableVersion="5">
    <extLst>
      <ext xmlns:x15="http://schemas.microsoft.com/office/spreadsheetml/2010/11/main" uri="{DE250136-89BD-433C-8126-D09CA5730AF9}">
        <x15:connection id="6ea7d895-e29a-4b9f-a5b5-7929a1beff15"/>
      </ext>
    </extLst>
  </connection>
  <connection id="6" xr16:uid="{7C478F8B-2D7D-4F45-85D9-AC0A52536E0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3C96B88C-7F71-49A5-812A-D88CDA500610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8" xr16:uid="{82F1B7C3-3DA4-4F0F-B2B7-0B1FEBAD1963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9" xr16:uid="{9E9202A1-85FB-4294-AD6D-06AF62DF30E5}" name="Query - Piza Shop" description="Connection to the 'Piza Shop' query in the workbook." type="100" refreshedVersion="8" minRefreshableVersion="5">
    <extLst>
      <ext xmlns:x15="http://schemas.microsoft.com/office/spreadsheetml/2010/11/main" uri="{DE250136-89BD-433C-8126-D09CA5730AF9}">
        <x15:connection id="403edc32-3541-4983-b7f7-f69877667265"/>
      </ext>
    </extLst>
  </connection>
  <connection id="10" xr16:uid="{10EB2EEE-7771-468D-8D6B-C13149908AAB}" name="Query - Piza_Type" description="Connection to the 'Piza_Type' query in the workbook." type="100" refreshedVersion="8" minRefreshableVersion="5">
    <extLst>
      <ext xmlns:x15="http://schemas.microsoft.com/office/spreadsheetml/2010/11/main" uri="{DE250136-89BD-433C-8126-D09CA5730AF9}">
        <x15:connection id="675edc6f-90bc-4bd8-83e7-3d323947b822"/>
      </ext>
    </extLst>
  </connection>
  <connection id="11" xr16:uid="{41D14536-4B96-4709-8980-C2F65109862F}" name="Query - Pizza_ID" description="Connection to the 'Pizza_ID' query in the workbook." type="100" refreshedVersion="8" minRefreshableVersion="5">
    <extLst>
      <ext xmlns:x15="http://schemas.microsoft.com/office/spreadsheetml/2010/11/main" uri="{DE250136-89BD-433C-8126-D09CA5730AF9}">
        <x15:connection id="b32c40f2-dcb9-4014-907f-22e49a848a81"/>
      </ext>
    </extLst>
  </connection>
  <connection id="12" xr16:uid="{92844D61-CBB5-4E34-B0CB-3CCB0D9256A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3" xr16:uid="{604E1B38-F842-4639-A12E-CA8AEC01E4FD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4" xr16:uid="{3420941D-78B5-447B-9FE0-4B30407FF893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5" xr16:uid="{DD427E02-4B1C-4D6C-9B55-6B6EBC25F8D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16" xr16:uid="{118F752E-E316-43F5-8620-A42AA7462497}" name="Query - Table 1" description="Connection to the 'Table 1' query in the workbook." type="100" refreshedVersion="8" minRefreshableVersion="5">
    <extLst>
      <ext xmlns:x15="http://schemas.microsoft.com/office/spreadsheetml/2010/11/main" uri="{DE250136-89BD-433C-8126-D09CA5730AF9}">
        <x15:connection id="1bd608e4-d775-4f8c-90b9-fded120545ad"/>
      </ext>
    </extLst>
  </connection>
  <connection id="17" xr16:uid="{7E4EE83F-23CF-48F9-B268-45A48F6E4BCA}" name="Query - Table 10" description="Connection to the 'Table 10' query in the workbook." type="100" refreshedVersion="8" minRefreshableVersion="5">
    <extLst>
      <ext xmlns:x15="http://schemas.microsoft.com/office/spreadsheetml/2010/11/main" uri="{DE250136-89BD-433C-8126-D09CA5730AF9}">
        <x15:connection id="1b0837a9-a0a6-46cb-9507-4a7af9525a2a"/>
      </ext>
    </extLst>
  </connection>
  <connection id="18" xr16:uid="{90588E1E-6E2C-4040-B75E-DBA67EBFFF81}" name="Query - Table 11" description="Connection to the 'Table 11' query in the workbook." type="100" refreshedVersion="8" minRefreshableVersion="5">
    <extLst>
      <ext xmlns:x15="http://schemas.microsoft.com/office/spreadsheetml/2010/11/main" uri="{DE250136-89BD-433C-8126-D09CA5730AF9}">
        <x15:connection id="2f9409c2-81b7-45f8-a9d1-de5e9228142d"/>
      </ext>
    </extLst>
  </connection>
  <connection id="19" xr16:uid="{6C3FA89F-9991-474B-BBE1-7944E7F94DB9}" name="Query - Table 11 (2)" description="Connection to the 'Table 11 (2)' query in the workbook." type="100" refreshedVersion="8" minRefreshableVersion="5">
    <extLst>
      <ext xmlns:x15="http://schemas.microsoft.com/office/spreadsheetml/2010/11/main" uri="{DE250136-89BD-433C-8126-D09CA5730AF9}">
        <x15:connection id="e202b66b-3e8c-4c25-9a61-3f289bd76ddf"/>
      </ext>
    </extLst>
  </connection>
  <connection id="20" xr16:uid="{44051574-69C2-46A0-8043-C0DC984CB1D6}" name="Query - Table 12" description="Connection to the 'Table 12' query in the workbook." type="100" refreshedVersion="8" minRefreshableVersion="5">
    <extLst>
      <ext xmlns:x15="http://schemas.microsoft.com/office/spreadsheetml/2010/11/main" uri="{DE250136-89BD-433C-8126-D09CA5730AF9}">
        <x15:connection id="8dd6737b-e7ed-49bf-aeca-901bdb0fe0c7"/>
      </ext>
    </extLst>
  </connection>
  <connection id="21" xr16:uid="{E4A87366-CC6E-4436-9081-F639B9F5A26E}" name="Query - Table 13" description="Connection to the 'Table 13' query in the workbook." type="100" refreshedVersion="8" minRefreshableVersion="5">
    <extLst>
      <ext xmlns:x15="http://schemas.microsoft.com/office/spreadsheetml/2010/11/main" uri="{DE250136-89BD-433C-8126-D09CA5730AF9}">
        <x15:connection id="647bf2af-e0d7-4d53-ba34-bc49e763ca50"/>
      </ext>
    </extLst>
  </connection>
  <connection id="22" xr16:uid="{C773F96C-5EC4-4E64-804D-85712F412AF4}" name="Query - Table 14" description="Connection to the 'Table 14' query in the workbook." type="100" refreshedVersion="8" minRefreshableVersion="5">
    <extLst>
      <ext xmlns:x15="http://schemas.microsoft.com/office/spreadsheetml/2010/11/main" uri="{DE250136-89BD-433C-8126-D09CA5730AF9}">
        <x15:connection id="e521bf13-10d1-407a-84fc-fad2480663ad"/>
      </ext>
    </extLst>
  </connection>
  <connection id="23" xr16:uid="{12C34910-AF11-42C8-8408-411225953E3B}" name="Query - Table 2" description="Connection to the 'Table 2' query in the workbook." type="100" refreshedVersion="8" minRefreshableVersion="5">
    <extLst>
      <ext xmlns:x15="http://schemas.microsoft.com/office/spreadsheetml/2010/11/main" uri="{DE250136-89BD-433C-8126-D09CA5730AF9}">
        <x15:connection id="3f69f2de-11d6-40e4-87f9-abc701ae1463"/>
      </ext>
    </extLst>
  </connection>
  <connection id="24" xr16:uid="{BA4D170C-F616-462E-B363-FAB61D2F940A}" name="Query - Table 3" description="Connection to the 'Table 3' query in the workbook." type="100" refreshedVersion="8" minRefreshableVersion="5">
    <extLst>
      <ext xmlns:x15="http://schemas.microsoft.com/office/spreadsheetml/2010/11/main" uri="{DE250136-89BD-433C-8126-D09CA5730AF9}">
        <x15:connection id="93c2fa8b-9908-473f-981e-eff7cf113557"/>
      </ext>
    </extLst>
  </connection>
  <connection id="25" xr16:uid="{A48240C3-EE9A-4834-B98C-DA59AF78562E}" name="Query - Table 4" description="Connection to the 'Table 4' query in the workbook." type="100" refreshedVersion="8" minRefreshableVersion="5">
    <extLst>
      <ext xmlns:x15="http://schemas.microsoft.com/office/spreadsheetml/2010/11/main" uri="{DE250136-89BD-433C-8126-D09CA5730AF9}">
        <x15:connection id="d3ba611a-16aa-4fdb-98f0-5ae2325a0a21"/>
      </ext>
    </extLst>
  </connection>
  <connection id="26" xr16:uid="{05CDB256-07FE-4656-A911-1A208B4F763F}" name="Query - Table 5" description="Connection to the 'Table 5' query in the workbook." type="100" refreshedVersion="8" minRefreshableVersion="5">
    <extLst>
      <ext xmlns:x15="http://schemas.microsoft.com/office/spreadsheetml/2010/11/main" uri="{DE250136-89BD-433C-8126-D09CA5730AF9}">
        <x15:connection id="a2c0fddb-e012-48ab-9ee3-8724e6816332"/>
      </ext>
    </extLst>
  </connection>
  <connection id="27" xr16:uid="{E8875758-23CB-4B2F-9633-249DB76CC4E0}" name="Query - Table 6" description="Connection to the 'Table 6' query in the workbook." type="100" refreshedVersion="8" minRefreshableVersion="5">
    <extLst>
      <ext xmlns:x15="http://schemas.microsoft.com/office/spreadsheetml/2010/11/main" uri="{DE250136-89BD-433C-8126-D09CA5730AF9}">
        <x15:connection id="9acb6f14-5e3b-40d1-8b6b-530def256245"/>
      </ext>
    </extLst>
  </connection>
  <connection id="28" xr16:uid="{1EE72493-6DD6-480C-96E2-DEB8178780BC}" name="Query - Table 7" description="Connection to the 'Table 7' query in the workbook." type="100" refreshedVersion="8" minRefreshableVersion="5">
    <extLst>
      <ext xmlns:x15="http://schemas.microsoft.com/office/spreadsheetml/2010/11/main" uri="{DE250136-89BD-433C-8126-D09CA5730AF9}">
        <x15:connection id="c04d5957-767c-4cce-a151-d3827ad31211"/>
      </ext>
    </extLst>
  </connection>
  <connection id="29" xr16:uid="{FF9D4CC7-F123-46DB-A9EC-9723D04B17D5}" name="Query - Table 8" description="Connection to the 'Table 8' query in the workbook." type="100" refreshedVersion="8" minRefreshableVersion="5">
    <extLst>
      <ext xmlns:x15="http://schemas.microsoft.com/office/spreadsheetml/2010/11/main" uri="{DE250136-89BD-433C-8126-D09CA5730AF9}">
        <x15:connection id="c82c1636-d688-4457-9ba9-405c9ff68c72"/>
      </ext>
    </extLst>
  </connection>
  <connection id="30" xr16:uid="{554DD103-DB6F-4E17-A018-1B09028CAC30}" name="Query - Table 9" description="Connection to the 'Table 9' query in the workbook." type="100" refreshedVersion="8" minRefreshableVersion="5">
    <extLst>
      <ext xmlns:x15="http://schemas.microsoft.com/office/spreadsheetml/2010/11/main" uri="{DE250136-89BD-433C-8126-D09CA5730AF9}">
        <x15:connection id="77596e27-42a9-4c65-abfe-f354ee48c896"/>
      </ext>
    </extLst>
  </connection>
  <connection id="31" xr16:uid="{CAD8B4F8-3A3B-4287-B9CD-832EE11D044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32" xr16:uid="{CB7C8C1A-3F6F-41B9-B1EA-25B5F61E2CB0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33" xr16:uid="{D769C2F9-89C3-4CA0-9CF8-3B78AA966D33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34" xr16:uid="{DCFB7B49-FE16-4C42-83E9-B2FEFFAA83F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35" xr16:uid="{8DF3B47E-ECDD-41F1-BB96-E569495EA487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36" xr16:uid="{176440EB-EB68-4D80-930D-97A1484976A9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37" xr16:uid="{1D65CBC8-6B24-4D9C-A3C0-AD89B9CDDD74}" name="Query - Trending Stocks" description="Connection to the 'Trending Stocks' query in the workbook." type="100" refreshedVersion="8" minRefreshableVersion="5">
    <extLst>
      <ext xmlns:x15="http://schemas.microsoft.com/office/spreadsheetml/2010/11/main" uri="{DE250136-89BD-433C-8126-D09CA5730AF9}">
        <x15:connection id="b6588bdf-6329-4096-9214-7b2f18fb7030"/>
      </ext>
    </extLst>
  </connection>
  <connection id="38" xr16:uid="{AC5E12DD-A8C4-4F21-A857-739C48F353E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<sst xmlns="http://schemas.openxmlformats.org/spreadsheetml/2006/main" count="1389" uniqueCount="229">
  <si>
    <t>Sorting Data in Excel</t>
  </si>
  <si>
    <t>Filtering Data in Excel</t>
  </si>
  <si>
    <t>Dealing With Duplicate Values</t>
  </si>
  <si>
    <t>Trimming Whitespaces</t>
  </si>
  <si>
    <t>Text Functions in Excel</t>
  </si>
  <si>
    <t>If, AND, and OR Functions in Excel</t>
  </si>
  <si>
    <t>Date &amp; Time Functions in Excel</t>
  </si>
  <si>
    <t>Lookup and VLOOKUP in Excel</t>
  </si>
  <si>
    <t>XLOOKUP in Excel</t>
  </si>
  <si>
    <t>Data Connectors in Excel</t>
  </si>
  <si>
    <t>Power Query in MS Excel</t>
  </si>
  <si>
    <t>Combine Files Using Power Query</t>
  </si>
  <si>
    <t>Data Modeling and Its Importance</t>
  </si>
  <si>
    <t>Pivot Tables in Excel</t>
  </si>
  <si>
    <t>Pivot Charts in Excel</t>
  </si>
  <si>
    <t>Slicer in Excel</t>
  </si>
  <si>
    <t>Measures in Excel</t>
  </si>
  <si>
    <t>Buttons in Excel</t>
  </si>
  <si>
    <t>Forecasting in Excel</t>
  </si>
  <si>
    <t>What-if Analysis in Excel</t>
  </si>
  <si>
    <t>COUNTIF, COUNTIFS, SUMIF, SUMIFS -Functions in Excel</t>
  </si>
  <si>
    <t>Cleaning and Transformation in Power Query</t>
  </si>
  <si>
    <t>Cleaning Null Values in Power QueryEditor</t>
  </si>
  <si>
    <t>Introduction</t>
  </si>
  <si>
    <t>Day 2 - Data Analytics and BI</t>
  </si>
  <si>
    <t>Status</t>
  </si>
  <si>
    <t>Not Completed</t>
  </si>
  <si>
    <t>Gender</t>
  </si>
  <si>
    <t>Male</t>
  </si>
  <si>
    <t>Female</t>
  </si>
  <si>
    <t>upper</t>
  </si>
  <si>
    <t>left</t>
  </si>
  <si>
    <t>right</t>
  </si>
  <si>
    <t>Completed</t>
  </si>
  <si>
    <t>How to Create a Dashboard</t>
  </si>
  <si>
    <t>Product ID</t>
  </si>
  <si>
    <t>Product Name</t>
  </si>
  <si>
    <t>HSN Code</t>
  </si>
  <si>
    <t>Seller Name</t>
  </si>
  <si>
    <t>Qty Sold</t>
  </si>
  <si>
    <t>HardDisk</t>
  </si>
  <si>
    <t>AP0101</t>
  </si>
  <si>
    <t>Ram Traders</t>
  </si>
  <si>
    <t>Microphone</t>
  </si>
  <si>
    <t>AP0102</t>
  </si>
  <si>
    <t xml:space="preserve">Rajesh </t>
  </si>
  <si>
    <t>Mobile Stand</t>
  </si>
  <si>
    <t>AP0103</t>
  </si>
  <si>
    <t>Shivam</t>
  </si>
  <si>
    <t>Laptop Stand</t>
  </si>
  <si>
    <t>AP0104</t>
  </si>
  <si>
    <t>Sethi</t>
  </si>
  <si>
    <t>AP0105</t>
  </si>
  <si>
    <t>Mic Holder</t>
  </si>
  <si>
    <t>Rahul</t>
  </si>
  <si>
    <t>Printer</t>
  </si>
  <si>
    <t>AP0106</t>
  </si>
  <si>
    <t>Aman</t>
  </si>
  <si>
    <t>Scanner</t>
  </si>
  <si>
    <t>AP0107</t>
  </si>
  <si>
    <t>Sohan</t>
  </si>
  <si>
    <t>Monitor</t>
  </si>
  <si>
    <t>AP0108</t>
  </si>
  <si>
    <t>Chandu</t>
  </si>
  <si>
    <t>Mouse</t>
  </si>
  <si>
    <t>AP0109</t>
  </si>
  <si>
    <t>Rohan</t>
  </si>
  <si>
    <t>Keyboard</t>
  </si>
  <si>
    <t>AP0110</t>
  </si>
  <si>
    <t>Sonu</t>
  </si>
  <si>
    <t>Vlookup Formula</t>
  </si>
  <si>
    <t>Xlookup Formula</t>
  </si>
  <si>
    <t>Region</t>
  </si>
  <si>
    <t>East</t>
  </si>
  <si>
    <t>West</t>
  </si>
  <si>
    <t>North</t>
  </si>
  <si>
    <t>South</t>
  </si>
  <si>
    <t>west</t>
  </si>
  <si>
    <t>Q1 Sales</t>
  </si>
  <si>
    <t>Total</t>
  </si>
  <si>
    <t>Q2 Sales</t>
  </si>
  <si>
    <t>Q3 Sales</t>
  </si>
  <si>
    <t>Q4 Sales</t>
  </si>
  <si>
    <t>east</t>
  </si>
  <si>
    <t>ID</t>
  </si>
  <si>
    <t>NAME</t>
  </si>
  <si>
    <t>Image</t>
  </si>
  <si>
    <t>Name 1</t>
  </si>
  <si>
    <t>Name 2</t>
  </si>
  <si>
    <t>Name 3</t>
  </si>
  <si>
    <t>Name 4</t>
  </si>
  <si>
    <t>Picture Lookup Formula</t>
  </si>
  <si>
    <t>mouse</t>
  </si>
  <si>
    <t>Filter Formula</t>
  </si>
  <si>
    <t>iferror Formula</t>
  </si>
  <si>
    <t>First Name</t>
  </si>
  <si>
    <t>Last Name</t>
  </si>
  <si>
    <t>Raj</t>
  </si>
  <si>
    <t>Singh</t>
  </si>
  <si>
    <t>Rohit</t>
  </si>
  <si>
    <t>Sharma</t>
  </si>
  <si>
    <t>Suresh</t>
  </si>
  <si>
    <t>Anil</t>
  </si>
  <si>
    <t>Kumar</t>
  </si>
  <si>
    <t>Reena</t>
  </si>
  <si>
    <t>Kumari</t>
  </si>
  <si>
    <t>Anjali</t>
  </si>
  <si>
    <t>Rajpoot</t>
  </si>
  <si>
    <t>Deepak</t>
  </si>
  <si>
    <t>Nehra</t>
  </si>
  <si>
    <t>Neha</t>
  </si>
  <si>
    <t>Concatinate, &amp; Formula</t>
  </si>
  <si>
    <t>&amp; Formula</t>
  </si>
  <si>
    <t>Concatenate Formula</t>
  </si>
  <si>
    <t>Total Qty Sold</t>
  </si>
  <si>
    <t>scanner</t>
  </si>
  <si>
    <t>Printer HP</t>
  </si>
  <si>
    <t>*mouse*</t>
  </si>
  <si>
    <t>HP Scanner</t>
  </si>
  <si>
    <t>HCL Monitor</t>
  </si>
  <si>
    <t>Mouse HP</t>
  </si>
  <si>
    <t>HCL Printer</t>
  </si>
  <si>
    <t>Monitor 32" HCL</t>
  </si>
  <si>
    <t>Mouse HP PS2</t>
  </si>
  <si>
    <t>Sumif Formula</t>
  </si>
  <si>
    <t>ABC Ltd</t>
  </si>
  <si>
    <t>Sumifs Formula</t>
  </si>
  <si>
    <t>Total Records</t>
  </si>
  <si>
    <t>north</t>
  </si>
  <si>
    <t>Countif Formula</t>
  </si>
  <si>
    <t>Countifs Formula</t>
  </si>
  <si>
    <t>Hlookup Formula</t>
  </si>
  <si>
    <t>fgh</t>
  </si>
  <si>
    <t>Cardinality and Filter Direction in Power Pivot</t>
  </si>
  <si>
    <t>Dealing with Blank Values</t>
  </si>
  <si>
    <t xml:space="preserve">Conditional Formatting  </t>
  </si>
  <si>
    <t>Text-to-Columns</t>
  </si>
  <si>
    <t xml:space="preserve">Data Validation  in Excel </t>
  </si>
  <si>
    <t>Sum Formula</t>
  </si>
  <si>
    <t>Text to Column</t>
  </si>
  <si>
    <t>Mr. Raj Singh</t>
  </si>
  <si>
    <t>Mr. Rohit Sharma</t>
  </si>
  <si>
    <t>Mr. Suresh Sharma</t>
  </si>
  <si>
    <t>Mr. Anil Kumar</t>
  </si>
  <si>
    <t>Miss Reena Kumari</t>
  </si>
  <si>
    <t>Miss Anjali Rajpoot</t>
  </si>
  <si>
    <t>Mr. Deepak Nehra</t>
  </si>
  <si>
    <t>Miss Neha Sharma</t>
  </si>
  <si>
    <t>Mr.</t>
  </si>
  <si>
    <t>Miss</t>
  </si>
  <si>
    <t>Data Validation - Minimum 3 Charators and Maximum 10 Charators</t>
  </si>
  <si>
    <t>Listing</t>
  </si>
  <si>
    <t>Conditional Formating</t>
  </si>
  <si>
    <t>Triming WhiteSpaces</t>
  </si>
  <si>
    <t>Mr.  Rohit  Sharma</t>
  </si>
  <si>
    <t>Mr. Suresh  Sharma</t>
  </si>
  <si>
    <t>Miss Rea  Kumari</t>
  </si>
  <si>
    <t>Miss Anja li Rajpoot</t>
  </si>
  <si>
    <t>Mr. Deepak   Nehra</t>
  </si>
  <si>
    <t xml:space="preserve">  Mr.   Raj   Singh</t>
  </si>
  <si>
    <t>Trim Formula</t>
  </si>
  <si>
    <t xml:space="preserve">Text Functions </t>
  </si>
  <si>
    <t>OR</t>
  </si>
  <si>
    <t>If, AND, OR, Functions</t>
  </si>
  <si>
    <t>Date and Time Functions</t>
  </si>
  <si>
    <t>countif</t>
  </si>
  <si>
    <t>count for digits</t>
  </si>
  <si>
    <t>counta for text</t>
  </si>
  <si>
    <t>*HP*</t>
  </si>
  <si>
    <t>Month</t>
  </si>
  <si>
    <t>Sales</t>
  </si>
  <si>
    <t>Enter Number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</si>
  <si>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</si>
  <si>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</si>
  <si>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</si>
  <si>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</si>
  <si>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</si>
  <si>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</si>
  <si>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</si>
  <si>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</si>
  <si>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</si>
  <si>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</si>
  <si>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</si>
  <si>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</si>
  <si>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sum(large(array range,sequence()))</t>
  </si>
  <si>
    <t>south</t>
  </si>
  <si>
    <t>USA</t>
  </si>
  <si>
    <t>UK</t>
  </si>
  <si>
    <t>India</t>
  </si>
  <si>
    <t>Pakistan</t>
  </si>
  <si>
    <t>Japan</t>
  </si>
  <si>
    <t>AND</t>
  </si>
  <si>
    <t>Country</t>
  </si>
  <si>
    <t>If Condition</t>
  </si>
  <si>
    <t>Age</t>
  </si>
  <si>
    <t>concatinate</t>
  </si>
  <si>
    <t>lower</t>
  </si>
  <si>
    <t>proper</t>
  </si>
  <si>
    <t>length</t>
  </si>
  <si>
    <t>mid</t>
  </si>
  <si>
    <t>find</t>
  </si>
  <si>
    <t>search</t>
  </si>
  <si>
    <t>Replace</t>
  </si>
  <si>
    <t>Subtitute</t>
  </si>
  <si>
    <t>Zahid</t>
  </si>
  <si>
    <t>Faraz</t>
  </si>
  <si>
    <t>Jamal</t>
  </si>
  <si>
    <t>Akram</t>
  </si>
  <si>
    <t>Waheed</t>
  </si>
  <si>
    <t>Naseer</t>
  </si>
  <si>
    <t>kareem</t>
  </si>
  <si>
    <t>Today</t>
  </si>
  <si>
    <t>Now</t>
  </si>
  <si>
    <t>Day</t>
  </si>
  <si>
    <t>Year</t>
  </si>
  <si>
    <t>Date</t>
  </si>
  <si>
    <t>edate</t>
  </si>
  <si>
    <t>Mr.     Khan     Waheed</t>
  </si>
  <si>
    <t xml:space="preserve">     Mr. Akram      Naseer</t>
  </si>
  <si>
    <t>15//6/2028</t>
  </si>
  <si>
    <t>16/6/2028</t>
  </si>
  <si>
    <t>15//6/2029</t>
  </si>
  <si>
    <t>printer</t>
  </si>
  <si>
    <t>monitor</t>
  </si>
  <si>
    <t>*HCL*</t>
  </si>
  <si>
    <t>Category</t>
  </si>
  <si>
    <t>PIT-1</t>
  </si>
  <si>
    <t>"Marketing"</t>
  </si>
  <si>
    <t>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</si>
</sst>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yy;@"/>
  </numFmts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4"/>
      <color theme="2" tint="-0.74999237037263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7" fillId="7" borderId="0" applyNumberFormat="0" applyBorder="0" applyAlignment="0" applyProtection="0"/>
    <xf numFmtId="0" fontId="2" fillId="9" borderId="0" applyNumberFormat="0" applyBorder="0" applyAlignment="0" applyProtection="0"/>
  </cellStyleXfs>
  <cellXfs count="40">
    <xf numFmtId="0" fontId="0" fillId="0" borderId="0" xfId="0"/>
    <xf numFmtId="0" fontId="0" fillId="5" borderId="1" xfId="0" applyFill="1" applyBorder="1"/>
    <xf numFmtId="0" fontId="4" fillId="5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3" fillId="4" borderId="1" xfId="3" applyFont="1" applyBorder="1" applyAlignment="1">
      <alignment horizontal="center"/>
    </xf>
    <xf numFmtId="0" fontId="3" fillId="3" borderId="1" xfId="2" applyFont="1" applyBorder="1" applyAlignment="1">
      <alignment horizontal="center"/>
    </xf>
    <xf numFmtId="0" fontId="1" fillId="2" borderId="1" xfId="1" applyBorder="1" applyAlignment="1">
      <alignment horizontal="center" vertical="center"/>
    </xf>
    <xf numFmtId="22" fontId="0" fillId="0" borderId="0" xfId="0" applyNumberFormat="1"/>
    <xf numFmtId="0" fontId="7" fillId="7" borderId="1" xfId="4" applyBorder="1" applyAlignment="1">
      <alignment horizontal="center" vertical="center"/>
    </xf>
    <xf numFmtId="0" fontId="8" fillId="8" borderId="1" xfId="0" applyFont="1" applyFill="1" applyBorder="1" applyAlignment="1">
      <alignment horizontal="left"/>
    </xf>
    <xf numFmtId="0" fontId="8" fillId="8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8" fillId="8" borderId="1" xfId="0" applyFont="1" applyFill="1" applyBorder="1" applyAlignment="1">
      <alignment horizontal="center"/>
    </xf>
    <xf numFmtId="0" fontId="8" fillId="10" borderId="1" xfId="0" applyFont="1" applyFill="1" applyBorder="1"/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8" fillId="8" borderId="5" xfId="0" applyFont="1" applyFill="1" applyBorder="1"/>
    <xf numFmtId="0" fontId="8" fillId="8" borderId="6" xfId="0" applyFont="1" applyFill="1" applyBorder="1"/>
    <xf numFmtId="0" fontId="8" fillId="11" borderId="1" xfId="0" applyFont="1" applyFill="1" applyBorder="1"/>
    <xf numFmtId="0" fontId="8" fillId="8" borderId="1" xfId="0" applyFont="1" applyFill="1" applyBorder="1" applyAlignment="1">
      <alignment horizontal="right" indent="1"/>
    </xf>
    <xf numFmtId="0" fontId="10" fillId="0" borderId="1" xfId="0" applyFont="1" applyBorder="1"/>
    <xf numFmtId="3" fontId="0" fillId="0" borderId="1" xfId="0" applyNumberFormat="1" applyBorder="1"/>
    <xf numFmtId="0" fontId="0" fillId="0" borderId="1" xfId="0" applyBorder="1" applyAlignment="1">
      <alignment horizontal="right" indent="1"/>
    </xf>
    <xf numFmtId="14" fontId="0" fillId="0" borderId="0" xfId="0" applyNumberFormat="1"/>
    <xf numFmtId="0" fontId="0" fillId="5" borderId="0" xfId="0" applyFill="1"/>
    <xf numFmtId="0" fontId="11" fillId="5" borderId="0" xfId="0" applyFont="1" applyFill="1"/>
    <xf numFmtId="0" fontId="11" fillId="0" borderId="0" xfId="0" applyFont="1"/>
    <xf numFmtId="165" fontId="0" fillId="0" borderId="0" xfId="0" applyNumberFormat="1"/>
    <xf numFmtId="0" fontId="0" fillId="0" borderId="7" xfId="0" applyBorder="1"/>
    <xf numFmtId="0" fontId="0" fillId="12" borderId="7" xfId="0" applyFill="1" applyBorder="1"/>
    <xf numFmtId="0" fontId="8" fillId="8" borderId="8" xfId="0" applyFont="1" applyFill="1" applyBorder="1"/>
    <xf numFmtId="0" fontId="0" fillId="0" borderId="8" xfId="0" applyBorder="1"/>
    <xf numFmtId="0" fontId="9" fillId="9" borderId="0" xfId="5" applyFont="1" applyAlignment="1">
      <alignment horizontal="center" vertical="center"/>
    </xf>
    <xf numFmtId="0" fontId="3" fillId="9" borderId="0" xfId="5" applyFont="1" applyAlignment="1">
      <alignment horizontal="center" vertic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</cellXfs>
  <cellStyles count="6">
    <cellStyle name="Accent2" xfId="2" builtinId="33"/>
    <cellStyle name="Accent4" xfId="5" builtinId="41"/>
    <cellStyle name="Accent6" xfId="3" builtinId="49"/>
    <cellStyle name="Bad" xfId="4" builtinId="27"/>
    <cellStyle name="Good" xfId="1" builtinId="26"/>
    <cellStyle name="Normal" xfId="0" builtinId="0"/>
  </cellStyles>
  <dxfs count="20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9" tint="-0.24994659260841701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9" tint="-0.24994659260841701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9" tint="-0.24994659260841701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3" Type="http://schemas.openxmlformats.org/officeDocument/2006/relationships/image" Target="../media/image2.png"/><Relationship Id="rId7" Type="http://schemas.openxmlformats.org/officeDocument/2006/relationships/image" Target="../media/image5.emf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jpeg"/><Relationship Id="rId4" Type="http://schemas.microsoft.com/office/2007/relationships/hdphoto" Target="../media/hdphoto2.wdp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110997</xdr:colOff>
      <xdr:row>67</xdr:row>
      <xdr:rowOff>80804</xdr:rowOff>
    </xdr:from>
    <xdr:to>
      <xdr:col>4</xdr:col>
      <xdr:colOff>852364</xdr:colOff>
      <xdr:row>67</xdr:row>
      <xdr:rowOff>906078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339B05-3773-D6C0-ED99-F0439EDE8C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9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289" t="1" r="21267" b="39394"/>
        <a:stretch/>
      </xdr:blipFill>
      <xdr:spPr>
        <a:xfrm>
          <a:off x="3992964" y="13348071"/>
          <a:ext cx="741367" cy="825274"/>
        </a:xfrm>
        <a:prstGeom prst="rect">
          <a:avLst/>
        </a:prstGeom>
      </xdr:spPr>
    </xdr:pic>
    <xdr:clientData/>
  </xdr:twoCellAnchor>
  <xdr:twoCellAnchor editAs="oneCell">
    <xdr:from>
      <xdr:col>4</xdr:col>
      <xdr:colOff>1380</xdr:colOff>
      <xdr:row>68</xdr:row>
      <xdr:rowOff>5521</xdr:rowOff>
    </xdr:from>
    <xdr:to>
      <xdr:col>4</xdr:col>
      <xdr:colOff>765279</xdr:colOff>
      <xdr:row>69</xdr:row>
      <xdr:rowOff>5939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01746-3ABF-5FDC-63A5-249FB600A1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1543" t="18256" r="22092" b="43071"/>
        <a:stretch/>
      </xdr:blipFill>
      <xdr:spPr>
        <a:xfrm>
          <a:off x="2765747" y="1648054"/>
          <a:ext cx="763899" cy="804750"/>
        </a:xfrm>
        <a:prstGeom prst="rect">
          <a:avLst/>
        </a:prstGeom>
      </xdr:spPr>
    </xdr:pic>
    <xdr:clientData/>
  </xdr:twoCellAnchor>
  <xdr:twoCellAnchor editAs="oneCell">
    <xdr:from>
      <xdr:col>4</xdr:col>
      <xdr:colOff>16911</xdr:colOff>
      <xdr:row>69</xdr:row>
      <xdr:rowOff>43657</xdr:rowOff>
    </xdr:from>
    <xdr:to>
      <xdr:col>4</xdr:col>
      <xdr:colOff>723348</xdr:colOff>
      <xdr:row>69</xdr:row>
      <xdr:rowOff>812243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7C7013-835B-9C0D-82D8-5B9A18840C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28" t="1" r="26398" b="39318"/>
        <a:stretch/>
      </xdr:blipFill>
      <xdr:spPr>
        <a:xfrm>
          <a:off x="2781278" y="2524390"/>
          <a:ext cx="706437" cy="768586"/>
        </a:xfrm>
        <a:prstGeom prst="rect">
          <a:avLst/>
        </a:prstGeom>
      </xdr:spPr>
    </xdr:pic>
    <xdr:clientData/>
  </xdr:twoCellAnchor>
  <xdr:twoCellAnchor editAs="oneCell">
    <xdr:from>
      <xdr:col>4</xdr:col>
      <xdr:colOff>15736</xdr:colOff>
      <xdr:row>70</xdr:row>
      <xdr:rowOff>8835</xdr:rowOff>
    </xdr:from>
    <xdr:to>
      <xdr:col>4</xdr:col>
      <xdr:colOff>781291</xdr:colOff>
      <xdr:row>70</xdr:row>
      <xdr:rowOff>813584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42F8EA-5B26-41C4-AB0C-2C085C38D4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1543" t="18256" r="22092" b="43071"/>
        <a:stretch/>
      </xdr:blipFill>
      <xdr:spPr>
        <a:xfrm>
          <a:off x="2780103" y="3327768"/>
          <a:ext cx="765555" cy="8047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548494</xdr:colOff>
          <xdr:row>66</xdr:row>
          <xdr:rowOff>203199</xdr:rowOff>
        </xdr:from>
        <xdr:to>
          <xdr:col>8</xdr:col>
          <xdr:colOff>914401</xdr:colOff>
          <xdr:row>67</xdr:row>
          <xdr:rowOff>948631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CCEBF78D-48FC-4BBA-B7F7-04D2C82FF868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Picture" spid="_x0000_s3272"/>
                </a:ext>
              </a:extLst>
            </xdr:cNvPicPr>
          </xdr:nvPicPr>
          <xdr:blipFill rotWithShape="1">
            <a:blip xmlns:r="http://schemas.openxmlformats.org/officeDocument/2006/relationships" r:embed="rId7"/>
            <a:srcRect l="8260" t="4786" r="6102" b="3111"/>
            <a:stretch>
              <a:fillRect/>
            </a:stretch>
          </xdr:blipFill>
          <xdr:spPr>
            <a:xfrm>
              <a:off x="8528327" y="13241866"/>
              <a:ext cx="1504674" cy="974032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901699</xdr:colOff>
          <xdr:row>68</xdr:row>
          <xdr:rowOff>681567</xdr:rowOff>
        </xdr:from>
        <xdr:to>
          <xdr:col>10</xdr:col>
          <xdr:colOff>709083</xdr:colOff>
          <xdr:row>70</xdr:row>
          <xdr:rowOff>745067</xdr:rowOff>
        </xdr:to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D37F5280-A765-4D17-ABAE-0FFDF36A7F50}"/>
                </a:ext>
              </a:extLst>
            </xdr:cNvPr>
            <xdr:cNvPicPr>
              <a:picLocks/>
              <a:extLst>
                <a:ext uri="{84589F7E-364E-4C9E-8A38-B11213B215E9}">
                  <a14:cameraTool cellRange="xyz" spid="_x0000_s3273"/>
                </a:ext>
              </a:extLst>
            </xdr:cNvPicPr>
          </xdr:nvPicPr>
          <xdr:blipFill rotWithShape="1">
            <a:blip xmlns:r="http://schemas.openxmlformats.org/officeDocument/2006/relationships" r:embed="rId8"/>
            <a:srcRect l="17828" t="1" r="26398" b="39318"/>
            <a:stretch>
              <a:fillRect/>
            </a:stretch>
          </xdr:blipFill>
          <xdr:spPr>
            <a:xfrm>
              <a:off x="10020299" y="15002934"/>
              <a:ext cx="2622551" cy="1748366"/>
            </a:xfrm>
            <a:prstGeom prst="rect">
              <a:avLst/>
            </a:prstGeom>
            <a:solidFill>
              <a:srgbClr val="FFFFFF">
                <a:shade val="85000"/>
              </a:srgbClr>
            </a:solidFill>
            <a:ln w="88900" cap="sq">
              <a:solidFill>
                <a:srgbClr val="FFFFFF"/>
              </a:solidFill>
              <a:miter lim="800000"/>
            </a:ln>
            <a:effectLst>
              <a:outerShdw blurRad="55000" dist="18000" dir="5400000" algn="tl" rotWithShape="0">
                <a:srgbClr val="000000">
                  <a:alpha val="40000"/>
                </a:srgbClr>
              </a:outerShdw>
            </a:effectLst>
            <a:scene3d>
              <a:camera prst="orthographicFront"/>
              <a:lightRig rig="twoPt" dir="t">
                <a:rot lat="0" lon="0" rev="7200000"/>
              </a:lightRig>
            </a:scene3d>
            <a:sp3d>
              <a:bevelT w="25400" h="19050"/>
              <a:contourClr>
                <a:srgbClr val="FFFFFF"/>
              </a:contourClr>
            </a:sp3d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jem\Downloads\12%20most%20useful%20excel%20form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"/>
      <sheetName val="Hlookup"/>
      <sheetName val="Xlookup"/>
      <sheetName val="Picture Lookup"/>
      <sheetName val="Filter"/>
      <sheetName val="iferror"/>
      <sheetName val="&amp; Formula"/>
      <sheetName val="Textjoin"/>
      <sheetName val="Sumif"/>
      <sheetName val="Sumifs"/>
      <sheetName val="Countif"/>
      <sheetName val="Countifs"/>
    </sheetNames>
    <sheetDataSet>
      <sheetData sheetId="0"/>
      <sheetData sheetId="1"/>
      <sheetData sheetId="2"/>
      <sheetData sheetId="3">
        <row r="4">
          <cell r="B4">
            <v>100</v>
          </cell>
          <cell r="D4"/>
          <cell r="F4">
            <v>101</v>
          </cell>
        </row>
        <row r="5">
          <cell r="B5">
            <v>101</v>
          </cell>
          <cell r="D5"/>
        </row>
        <row r="6">
          <cell r="B6">
            <v>102</v>
          </cell>
          <cell r="D6"/>
        </row>
        <row r="7">
          <cell r="B7">
            <v>103</v>
          </cell>
          <cell r="D7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40"/>
  <sheetViews>
    <sheetView showGridLines="0" workbookViewId="0">
      <selection activeCell="F12" sqref="F12"/>
    </sheetView>
  </sheetViews>
  <sheetFormatPr defaultRowHeight="15" x14ac:dyDescent="0.25"/>
  <cols>
    <col min="3" max="3" width="58" bestFit="1" customWidth="1"/>
    <col min="4" max="4" width="24.85546875" customWidth="1"/>
    <col min="6" max="6" width="31" bestFit="1" customWidth="1"/>
  </cols>
  <sheetData>
    <row r="3" spans="3:4" ht="26.25" x14ac:dyDescent="0.4">
      <c r="C3" s="6" t="s">
        <v>24</v>
      </c>
      <c r="D3" s="5" t="s">
        <v>25</v>
      </c>
    </row>
    <row r="4" spans="3:4" x14ac:dyDescent="0.25">
      <c r="C4" s="1"/>
      <c r="D4" s="7"/>
    </row>
    <row r="5" spans="3:4" ht="18.75" x14ac:dyDescent="0.3">
      <c r="C5" s="2" t="s">
        <v>23</v>
      </c>
      <c r="D5" s="4" t="s">
        <v>33</v>
      </c>
    </row>
    <row r="6" spans="3:4" ht="18.75" x14ac:dyDescent="0.3">
      <c r="C6" s="2" t="s">
        <v>136</v>
      </c>
      <c r="D6" s="4" t="s">
        <v>33</v>
      </c>
    </row>
    <row r="7" spans="3:4" ht="18.75" x14ac:dyDescent="0.3">
      <c r="C7" s="2" t="s">
        <v>137</v>
      </c>
      <c r="D7" s="4" t="s">
        <v>33</v>
      </c>
    </row>
    <row r="8" spans="3:4" ht="18.75" x14ac:dyDescent="0.3">
      <c r="C8" s="2" t="s">
        <v>135</v>
      </c>
      <c r="D8" s="4" t="s">
        <v>33</v>
      </c>
    </row>
    <row r="9" spans="3:4" ht="18.75" x14ac:dyDescent="0.3">
      <c r="C9" s="2" t="s">
        <v>0</v>
      </c>
      <c r="D9" s="4" t="s">
        <v>33</v>
      </c>
    </row>
    <row r="10" spans="3:4" ht="18.75" x14ac:dyDescent="0.3">
      <c r="C10" s="2" t="s">
        <v>1</v>
      </c>
      <c r="D10" s="4" t="s">
        <v>33</v>
      </c>
    </row>
    <row r="11" spans="3:4" ht="18.75" x14ac:dyDescent="0.3">
      <c r="C11" s="2" t="s">
        <v>134</v>
      </c>
      <c r="D11" s="4" t="s">
        <v>33</v>
      </c>
    </row>
    <row r="12" spans="3:4" ht="18.75" x14ac:dyDescent="0.3">
      <c r="C12" s="2" t="s">
        <v>2</v>
      </c>
      <c r="D12" s="4" t="s">
        <v>33</v>
      </c>
    </row>
    <row r="13" spans="3:4" ht="18.75" x14ac:dyDescent="0.3">
      <c r="C13" s="2" t="s">
        <v>3</v>
      </c>
      <c r="D13" s="4" t="s">
        <v>33</v>
      </c>
    </row>
    <row r="14" spans="3:4" ht="18.75" x14ac:dyDescent="0.3">
      <c r="C14" s="2" t="s">
        <v>4</v>
      </c>
      <c r="D14" s="4" t="s">
        <v>33</v>
      </c>
    </row>
    <row r="15" spans="3:4" ht="18.75" x14ac:dyDescent="0.3">
      <c r="C15" s="2" t="s">
        <v>5</v>
      </c>
      <c r="D15" s="4" t="s">
        <v>33</v>
      </c>
    </row>
    <row r="16" spans="3:4" ht="18.75" x14ac:dyDescent="0.3">
      <c r="C16" s="2" t="s">
        <v>6</v>
      </c>
      <c r="D16" s="4" t="s">
        <v>33</v>
      </c>
    </row>
    <row r="17" spans="3:4" ht="18.75" x14ac:dyDescent="0.3">
      <c r="C17" s="2" t="s">
        <v>20</v>
      </c>
      <c r="D17" s="4" t="s">
        <v>33</v>
      </c>
    </row>
    <row r="18" spans="3:4" ht="18.75" x14ac:dyDescent="0.3">
      <c r="C18" s="2" t="s">
        <v>7</v>
      </c>
      <c r="D18" s="4" t="s">
        <v>33</v>
      </c>
    </row>
    <row r="19" spans="3:4" ht="18.75" x14ac:dyDescent="0.3">
      <c r="C19" s="2" t="s">
        <v>8</v>
      </c>
      <c r="D19" s="4" t="s">
        <v>33</v>
      </c>
    </row>
    <row r="20" spans="3:4" ht="18.75" x14ac:dyDescent="0.3">
      <c r="C20" s="2" t="s">
        <v>9</v>
      </c>
      <c r="D20" s="4" t="s">
        <v>26</v>
      </c>
    </row>
    <row r="21" spans="3:4" ht="18.75" x14ac:dyDescent="0.3">
      <c r="C21" s="2" t="s">
        <v>10</v>
      </c>
      <c r="D21" s="4" t="s">
        <v>26</v>
      </c>
    </row>
    <row r="22" spans="3:4" ht="18.75" x14ac:dyDescent="0.3">
      <c r="C22" s="2" t="s">
        <v>21</v>
      </c>
      <c r="D22" s="4" t="s">
        <v>26</v>
      </c>
    </row>
    <row r="23" spans="3:4" ht="18.75" x14ac:dyDescent="0.3">
      <c r="C23" s="2" t="s">
        <v>22</v>
      </c>
      <c r="D23" s="4" t="s">
        <v>26</v>
      </c>
    </row>
    <row r="24" spans="3:4" ht="18.75" x14ac:dyDescent="0.3">
      <c r="C24" s="2" t="s">
        <v>13</v>
      </c>
      <c r="D24" s="4" t="s">
        <v>26</v>
      </c>
    </row>
    <row r="25" spans="3:4" ht="18.75" x14ac:dyDescent="0.3">
      <c r="C25" s="2" t="s">
        <v>14</v>
      </c>
      <c r="D25" s="4" t="s">
        <v>26</v>
      </c>
    </row>
    <row r="26" spans="3:4" ht="18.75" x14ac:dyDescent="0.3">
      <c r="C26" s="2" t="s">
        <v>15</v>
      </c>
      <c r="D26" s="4" t="s">
        <v>26</v>
      </c>
    </row>
    <row r="27" spans="3:4" ht="18.75" x14ac:dyDescent="0.3">
      <c r="C27" s="2" t="s">
        <v>11</v>
      </c>
      <c r="D27" s="4" t="s">
        <v>26</v>
      </c>
    </row>
    <row r="28" spans="3:4" ht="18.75" x14ac:dyDescent="0.3">
      <c r="C28" s="2" t="s">
        <v>12</v>
      </c>
      <c r="D28" s="4" t="s">
        <v>26</v>
      </c>
    </row>
    <row r="29" spans="3:4" ht="18.75" x14ac:dyDescent="0.3">
      <c r="C29" s="2" t="s">
        <v>133</v>
      </c>
      <c r="D29" s="4" t="s">
        <v>26</v>
      </c>
    </row>
    <row r="30" spans="3:4" ht="18.75" x14ac:dyDescent="0.3">
      <c r="C30" s="2" t="s">
        <v>16</v>
      </c>
      <c r="D30" s="4" t="s">
        <v>26</v>
      </c>
    </row>
    <row r="31" spans="3:4" ht="18.75" x14ac:dyDescent="0.3">
      <c r="C31" s="2" t="s">
        <v>17</v>
      </c>
      <c r="D31" s="4" t="s">
        <v>26</v>
      </c>
    </row>
    <row r="32" spans="3:4" ht="18.75" x14ac:dyDescent="0.3">
      <c r="C32" s="2" t="s">
        <v>18</v>
      </c>
      <c r="D32" s="4" t="s">
        <v>26</v>
      </c>
    </row>
    <row r="33" spans="3:4" ht="18.75" x14ac:dyDescent="0.3">
      <c r="C33" s="2" t="s">
        <v>19</v>
      </c>
      <c r="D33" s="4" t="s">
        <v>26</v>
      </c>
    </row>
    <row r="34" spans="3:4" ht="18.75" x14ac:dyDescent="0.3">
      <c r="C34" s="2" t="s">
        <v>34</v>
      </c>
      <c r="D34" s="4" t="s">
        <v>26</v>
      </c>
    </row>
    <row r="35" spans="3:4" ht="18.75" x14ac:dyDescent="0.3">
      <c r="C35" s="2"/>
      <c r="D35" s="9"/>
    </row>
    <row r="36" spans="3:4" ht="18.75" x14ac:dyDescent="0.3">
      <c r="C36" s="2"/>
      <c r="D36" s="9"/>
    </row>
    <row r="37" spans="3:4" ht="18.75" x14ac:dyDescent="0.3">
      <c r="C37" s="2"/>
      <c r="D37" s="9"/>
    </row>
    <row r="38" spans="3:4" ht="18.75" x14ac:dyDescent="0.3">
      <c r="C38" s="2"/>
      <c r="D38" s="9"/>
    </row>
    <row r="39" spans="3:4" ht="18.75" x14ac:dyDescent="0.3">
      <c r="C39" s="2"/>
      <c r="D39" s="9"/>
    </row>
    <row r="40" spans="3:4" x14ac:dyDescent="0.25">
      <c r="C40" s="3"/>
      <c r="D40" s="9"/>
    </row>
  </sheetData>
  <dataConsolidate/>
  <conditionalFormatting sqref="C1:D1048576">
    <cfRule type="containsText" dxfId="19" priority="1" operator="containsText" text="Not">
      <formula>NOT(ISERROR(SEARCH("Not",C1)))</formula>
    </cfRule>
  </conditionalFormatting>
  <conditionalFormatting sqref="D4:D40">
    <cfRule type="containsText" dxfId="18" priority="3" operator="containsText" text="Completed">
      <formula>NOT(ISERROR(SEARCH("Completed",D4)))</formula>
    </cfRule>
  </conditionalFormatting>
  <dataValidations count="1">
    <dataValidation type="list" allowBlank="1" showInputMessage="1" showErrorMessage="1" sqref="D30:D40 D4:D29" xr:uid="{00000000-0002-0000-0000-000000000000}">
      <formula1>"Completed, Not Completed"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134"/>
  <sheetViews>
    <sheetView topLeftCell="A128" workbookViewId="0">
      <selection activeCell="G123" sqref="G123"/>
    </sheetView>
  </sheetViews>
  <sheetFormatPr defaultRowHeight="15" x14ac:dyDescent="0.25"/>
  <cols>
    <col min="2" max="2" width="20.7109375" bestFit="1" customWidth="1"/>
    <col min="3" max="3" width="15.85546875" bestFit="1" customWidth="1"/>
    <col min="4" max="4" width="14.28515625" bestFit="1" customWidth="1"/>
    <col min="5" max="5" width="15.85546875" bestFit="1" customWidth="1"/>
    <col min="6" max="6" width="14.28515625" bestFit="1" customWidth="1"/>
    <col min="7" max="7" width="15.85546875" bestFit="1" customWidth="1"/>
    <col min="8" max="8" width="11.85546875" bestFit="1" customWidth="1"/>
    <col min="9" max="9" width="11.7109375" bestFit="1" customWidth="1"/>
    <col min="10" max="10" width="14.85546875" bestFit="1" customWidth="1"/>
    <col min="11" max="11" width="23.28515625" bestFit="1" customWidth="1"/>
  </cols>
  <sheetData>
    <row r="2" spans="2:12" x14ac:dyDescent="0.25">
      <c r="B2" s="36" t="s">
        <v>138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2:12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5" spans="2:12" ht="18.75" x14ac:dyDescent="0.3">
      <c r="B5" s="10" t="s">
        <v>35</v>
      </c>
      <c r="C5" s="11" t="s">
        <v>36</v>
      </c>
      <c r="D5" s="11" t="s">
        <v>37</v>
      </c>
      <c r="E5" s="11" t="s">
        <v>38</v>
      </c>
      <c r="F5" s="11" t="s">
        <v>39</v>
      </c>
    </row>
    <row r="6" spans="2:12" x14ac:dyDescent="0.25">
      <c r="B6" s="12">
        <v>101</v>
      </c>
      <c r="C6" s="13" t="s">
        <v>40</v>
      </c>
      <c r="D6" s="13" t="s">
        <v>41</v>
      </c>
      <c r="E6" s="13" t="s">
        <v>42</v>
      </c>
      <c r="F6" s="13">
        <v>23</v>
      </c>
    </row>
    <row r="7" spans="2:12" x14ac:dyDescent="0.25">
      <c r="B7" s="12">
        <v>102</v>
      </c>
      <c r="C7" s="13" t="s">
        <v>43</v>
      </c>
      <c r="D7" s="13" t="s">
        <v>44</v>
      </c>
      <c r="E7" s="13" t="s">
        <v>45</v>
      </c>
      <c r="F7" s="13">
        <v>20</v>
      </c>
    </row>
    <row r="8" spans="2:12" x14ac:dyDescent="0.25">
      <c r="B8" s="12">
        <v>103</v>
      </c>
      <c r="C8" s="13" t="s">
        <v>46</v>
      </c>
      <c r="D8" s="13" t="s">
        <v>47</v>
      </c>
      <c r="E8" s="13" t="s">
        <v>48</v>
      </c>
      <c r="F8" s="13">
        <v>30</v>
      </c>
    </row>
    <row r="9" spans="2:12" x14ac:dyDescent="0.25">
      <c r="B9" s="12">
        <v>104</v>
      </c>
      <c r="C9" s="13" t="s">
        <v>49</v>
      </c>
      <c r="D9" s="13" t="s">
        <v>50</v>
      </c>
      <c r="E9" s="13" t="s">
        <v>51</v>
      </c>
      <c r="F9" s="13">
        <v>40</v>
      </c>
    </row>
    <row r="10" spans="2:12" x14ac:dyDescent="0.25">
      <c r="B10" s="12">
        <v>105</v>
      </c>
      <c r="C10" s="13" t="s">
        <v>53</v>
      </c>
      <c r="D10" s="13" t="s">
        <v>52</v>
      </c>
      <c r="E10" s="13" t="s">
        <v>54</v>
      </c>
      <c r="F10" s="13">
        <v>34</v>
      </c>
    </row>
    <row r="11" spans="2:12" x14ac:dyDescent="0.25">
      <c r="B11" s="12">
        <v>106</v>
      </c>
      <c r="C11" s="13" t="s">
        <v>55</v>
      </c>
      <c r="D11" s="13" t="s">
        <v>56</v>
      </c>
      <c r="E11" s="13" t="s">
        <v>57</v>
      </c>
      <c r="F11" s="13">
        <v>54</v>
      </c>
    </row>
    <row r="12" spans="2:12" x14ac:dyDescent="0.25">
      <c r="B12" s="12">
        <v>107</v>
      </c>
      <c r="C12" s="13" t="s">
        <v>58</v>
      </c>
      <c r="D12" s="13" t="s">
        <v>59</v>
      </c>
      <c r="E12" s="13" t="s">
        <v>60</v>
      </c>
      <c r="F12" s="13">
        <v>30</v>
      </c>
    </row>
    <row r="13" spans="2:12" x14ac:dyDescent="0.25">
      <c r="B13" s="12">
        <v>108</v>
      </c>
      <c r="C13" s="13" t="s">
        <v>61</v>
      </c>
      <c r="D13" s="13" t="s">
        <v>62</v>
      </c>
      <c r="E13" s="13" t="s">
        <v>63</v>
      </c>
      <c r="F13" s="13">
        <v>10</v>
      </c>
    </row>
    <row r="14" spans="2:12" x14ac:dyDescent="0.25">
      <c r="B14" s="12">
        <v>109</v>
      </c>
      <c r="C14" s="13" t="s">
        <v>64</v>
      </c>
      <c r="D14" s="13" t="s">
        <v>65</v>
      </c>
      <c r="E14" s="13" t="s">
        <v>66</v>
      </c>
      <c r="F14" s="13">
        <v>20</v>
      </c>
    </row>
    <row r="15" spans="2:12" x14ac:dyDescent="0.25">
      <c r="B15" s="12">
        <v>110</v>
      </c>
      <c r="C15" s="13" t="s">
        <v>67</v>
      </c>
      <c r="D15" s="13" t="s">
        <v>68</v>
      </c>
      <c r="E15" s="13" t="s">
        <v>69</v>
      </c>
      <c r="F15" s="13">
        <v>25</v>
      </c>
    </row>
    <row r="17" spans="2:12" ht="18.75" x14ac:dyDescent="0.3">
      <c r="B17" s="37" t="s">
        <v>79</v>
      </c>
      <c r="C17" s="38"/>
      <c r="D17" s="38"/>
      <c r="E17" s="39"/>
      <c r="F17" s="11">
        <f>SUM(F6:F15)</f>
        <v>286</v>
      </c>
    </row>
    <row r="20" spans="2:12" x14ac:dyDescent="0.25">
      <c r="B20" s="36" t="s">
        <v>139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 spans="2:12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4" spans="2:12" ht="18.75" x14ac:dyDescent="0.3">
      <c r="B24" s="11" t="s">
        <v>95</v>
      </c>
      <c r="C24" s="11" t="s">
        <v>96</v>
      </c>
      <c r="D24" s="11" t="s">
        <v>27</v>
      </c>
      <c r="E24" s="11" t="s">
        <v>112</v>
      </c>
      <c r="G24" s="11" t="s">
        <v>112</v>
      </c>
      <c r="H24" s="19" t="s">
        <v>95</v>
      </c>
      <c r="I24" s="19" t="s">
        <v>96</v>
      </c>
      <c r="J24" s="19" t="s">
        <v>27</v>
      </c>
      <c r="K24" s="21" t="s">
        <v>113</v>
      </c>
    </row>
    <row r="25" spans="2:12" x14ac:dyDescent="0.25">
      <c r="B25" s="13" t="s">
        <v>97</v>
      </c>
      <c r="C25" s="13" t="s">
        <v>98</v>
      </c>
      <c r="D25" s="13" t="s">
        <v>28</v>
      </c>
      <c r="E25" s="13" t="str">
        <f>"Mr. "&amp;B25&amp;" "&amp;C25</f>
        <v>Mr. Raj Singh</v>
      </c>
      <c r="G25" s="13" t="s">
        <v>148</v>
      </c>
      <c r="H25" t="s">
        <v>97</v>
      </c>
      <c r="I25" t="s">
        <v>98</v>
      </c>
      <c r="J25" s="13" t="s">
        <v>28</v>
      </c>
      <c r="K25" s="13" t="str">
        <f>CONCATENATE("Mr."," ",E40,H25, " ", I25)</f>
        <v>Mr. "Marketing"Raj Singh</v>
      </c>
    </row>
    <row r="26" spans="2:12" x14ac:dyDescent="0.25">
      <c r="B26" s="13" t="s">
        <v>99</v>
      </c>
      <c r="C26" s="13" t="s">
        <v>100</v>
      </c>
      <c r="D26" s="13" t="s">
        <v>28</v>
      </c>
      <c r="E26" s="13" t="str">
        <f t="shared" ref="E26:E31" si="0">"Mr. "&amp;B26&amp;" "&amp;C26</f>
        <v>Mr. Rohit Sharma</v>
      </c>
      <c r="G26" s="13" t="s">
        <v>148</v>
      </c>
      <c r="H26" t="s">
        <v>99</v>
      </c>
      <c r="I26" t="s">
        <v>100</v>
      </c>
      <c r="J26" s="13" t="s">
        <v>28</v>
      </c>
      <c r="K26" s="13" t="str">
        <f t="shared" ref="K26:K31" si="1">CONCATENATE("Mr."," ",H26, " ", I26)</f>
        <v>Mr. Rohit Sharma</v>
      </c>
    </row>
    <row r="27" spans="2:12" x14ac:dyDescent="0.25">
      <c r="B27" s="13" t="s">
        <v>101</v>
      </c>
      <c r="C27" s="13" t="s">
        <v>100</v>
      </c>
      <c r="D27" s="13" t="s">
        <v>28</v>
      </c>
      <c r="E27" s="13" t="str">
        <f t="shared" si="0"/>
        <v>Mr. Suresh Sharma</v>
      </c>
      <c r="G27" s="13" t="s">
        <v>148</v>
      </c>
      <c r="H27" t="s">
        <v>101</v>
      </c>
      <c r="I27" t="s">
        <v>100</v>
      </c>
      <c r="J27" s="13" t="s">
        <v>28</v>
      </c>
      <c r="K27" s="13" t="str">
        <f t="shared" si="1"/>
        <v>Mr. Suresh Sharma</v>
      </c>
    </row>
    <row r="28" spans="2:12" x14ac:dyDescent="0.25">
      <c r="B28" s="13" t="s">
        <v>102</v>
      </c>
      <c r="C28" s="13" t="s">
        <v>103</v>
      </c>
      <c r="D28" s="13" t="s">
        <v>28</v>
      </c>
      <c r="E28" s="13" t="str">
        <f t="shared" si="0"/>
        <v>Mr. Anil Kumar</v>
      </c>
      <c r="G28" s="13" t="s">
        <v>148</v>
      </c>
      <c r="H28" t="s">
        <v>102</v>
      </c>
      <c r="I28" t="s">
        <v>103</v>
      </c>
      <c r="J28" s="13" t="s">
        <v>28</v>
      </c>
      <c r="K28" s="13" t="str">
        <f t="shared" si="1"/>
        <v>Mr. Anil Kumar</v>
      </c>
    </row>
    <row r="29" spans="2:12" x14ac:dyDescent="0.25">
      <c r="B29" s="13" t="s">
        <v>104</v>
      </c>
      <c r="C29" s="13" t="s">
        <v>105</v>
      </c>
      <c r="D29" s="13" t="s">
        <v>29</v>
      </c>
      <c r="E29" s="13" t="str">
        <f>"Miss. "&amp;B29&amp;" "&amp;C29</f>
        <v>Miss. Reena Kumari</v>
      </c>
      <c r="G29" s="13" t="s">
        <v>149</v>
      </c>
      <c r="H29" t="s">
        <v>104</v>
      </c>
      <c r="I29" t="s">
        <v>105</v>
      </c>
      <c r="J29" s="13" t="s">
        <v>29</v>
      </c>
      <c r="K29" s="13" t="str">
        <f>CONCATENATE("Miss."," ",H29, " ", I29)</f>
        <v>Miss. Reena Kumari</v>
      </c>
    </row>
    <row r="30" spans="2:12" x14ac:dyDescent="0.25">
      <c r="B30" s="13" t="s">
        <v>106</v>
      </c>
      <c r="C30" s="13" t="s">
        <v>107</v>
      </c>
      <c r="D30" s="13" t="s">
        <v>29</v>
      </c>
      <c r="E30" s="13" t="str">
        <f>"Miss. "&amp;B30&amp;" "&amp;C30</f>
        <v>Miss. Anjali Rajpoot</v>
      </c>
      <c r="G30" s="13" t="s">
        <v>149</v>
      </c>
      <c r="H30" t="s">
        <v>106</v>
      </c>
      <c r="I30" t="s">
        <v>107</v>
      </c>
      <c r="J30" s="13" t="s">
        <v>29</v>
      </c>
      <c r="K30" s="13" t="str">
        <f>CONCATENATE("Miss."," ",H30, " ", I30)</f>
        <v>Miss. Anjali Rajpoot</v>
      </c>
    </row>
    <row r="31" spans="2:12" x14ac:dyDescent="0.25">
      <c r="B31" s="13" t="s">
        <v>108</v>
      </c>
      <c r="C31" s="13" t="s">
        <v>109</v>
      </c>
      <c r="D31" s="13" t="s">
        <v>28</v>
      </c>
      <c r="E31" s="13" t="str">
        <f t="shared" si="0"/>
        <v>Mr. Deepak Nehra</v>
      </c>
      <c r="G31" s="13" t="s">
        <v>148</v>
      </c>
      <c r="H31" t="s">
        <v>108</v>
      </c>
      <c r="I31" t="s">
        <v>109</v>
      </c>
      <c r="J31" s="13" t="s">
        <v>28</v>
      </c>
      <c r="K31" s="13" t="str">
        <f t="shared" si="1"/>
        <v>Mr. Deepak Nehra</v>
      </c>
    </row>
    <row r="32" spans="2:12" x14ac:dyDescent="0.25">
      <c r="B32" s="13" t="s">
        <v>110</v>
      </c>
      <c r="C32" s="13" t="s">
        <v>100</v>
      </c>
      <c r="D32" s="13" t="s">
        <v>29</v>
      </c>
      <c r="E32" s="13" t="str">
        <f>"Miss. "&amp;B32&amp;" "&amp;C32</f>
        <v>Miss. Neha Sharma</v>
      </c>
      <c r="G32" s="13" t="s">
        <v>149</v>
      </c>
      <c r="H32" t="s">
        <v>110</v>
      </c>
      <c r="I32" t="s">
        <v>100</v>
      </c>
      <c r="J32" s="13" t="s">
        <v>29</v>
      </c>
      <c r="K32" s="13" t="str">
        <f>CONCATENATE("Miss."," ",H32, " ", I32)</f>
        <v>Miss. Neha Sharma</v>
      </c>
    </row>
    <row r="33" spans="2:12" x14ac:dyDescent="0.25">
      <c r="K33" s="13"/>
    </row>
    <row r="35" spans="2:12" x14ac:dyDescent="0.25">
      <c r="B35" s="36" t="s">
        <v>150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</row>
    <row r="36" spans="2:12" x14ac:dyDescent="0.2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9" spans="2:12" ht="18.75" x14ac:dyDescent="0.3">
      <c r="B39" s="11" t="s">
        <v>95</v>
      </c>
      <c r="C39" s="11" t="s">
        <v>96</v>
      </c>
      <c r="D39" s="11" t="s">
        <v>27</v>
      </c>
      <c r="E39" s="11" t="s">
        <v>112</v>
      </c>
      <c r="F39" s="33"/>
    </row>
    <row r="40" spans="2:12" x14ac:dyDescent="0.25">
      <c r="B40" s="13" t="s">
        <v>97</v>
      </c>
      <c r="C40" s="13" t="s">
        <v>98</v>
      </c>
      <c r="D40" s="13" t="s">
        <v>28</v>
      </c>
      <c r="E40" s="13" t="s">
        <v>227</v>
      </c>
      <c r="F40" s="34"/>
    </row>
    <row r="41" spans="2:12" x14ac:dyDescent="0.25">
      <c r="B41" s="13" t="s">
        <v>99</v>
      </c>
      <c r="C41" s="13" t="s">
        <v>100</v>
      </c>
      <c r="D41" s="13" t="s">
        <v>28</v>
      </c>
      <c r="E41" s="13"/>
    </row>
    <row r="42" spans="2:12" x14ac:dyDescent="0.25">
      <c r="B42" s="13" t="s">
        <v>101</v>
      </c>
      <c r="C42" s="13" t="s">
        <v>100</v>
      </c>
      <c r="D42" s="13" t="s">
        <v>28</v>
      </c>
      <c r="E42" s="13"/>
    </row>
    <row r="43" spans="2:12" x14ac:dyDescent="0.25">
      <c r="B43" s="13" t="s">
        <v>102</v>
      </c>
      <c r="C43" s="13" t="s">
        <v>103</v>
      </c>
      <c r="D43" s="13" t="s">
        <v>28</v>
      </c>
      <c r="E43" s="13"/>
    </row>
    <row r="46" spans="2:12" ht="14.45" customHeight="1" x14ac:dyDescent="0.25">
      <c r="B46" s="36" t="s">
        <v>151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</row>
    <row r="47" spans="2:12" ht="14.45" customHeight="1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</row>
    <row r="50" spans="2:12" ht="18.75" x14ac:dyDescent="0.3">
      <c r="B50" s="11" t="s">
        <v>95</v>
      </c>
      <c r="C50" s="11" t="s">
        <v>96</v>
      </c>
      <c r="D50" s="11" t="s">
        <v>27</v>
      </c>
      <c r="E50" s="11" t="s">
        <v>112</v>
      </c>
      <c r="F50" s="33" t="s">
        <v>225</v>
      </c>
    </row>
    <row r="51" spans="2:12" x14ac:dyDescent="0.25">
      <c r="B51" s="13" t="s">
        <v>97</v>
      </c>
      <c r="C51" s="13" t="s">
        <v>98</v>
      </c>
      <c r="D51" s="13" t="s">
        <v>28</v>
      </c>
      <c r="E51" s="13" t="s">
        <v>140</v>
      </c>
    </row>
    <row r="52" spans="2:12" x14ac:dyDescent="0.25">
      <c r="B52" s="13" t="s">
        <v>99</v>
      </c>
      <c r="C52" s="13" t="s">
        <v>100</v>
      </c>
      <c r="D52" s="13" t="s">
        <v>28</v>
      </c>
      <c r="E52" s="13" t="s">
        <v>141</v>
      </c>
    </row>
    <row r="53" spans="2:12" x14ac:dyDescent="0.25">
      <c r="B53" s="13" t="s">
        <v>101</v>
      </c>
      <c r="C53" s="13" t="s">
        <v>100</v>
      </c>
      <c r="D53" s="13" t="s">
        <v>28</v>
      </c>
      <c r="E53" s="13" t="s">
        <v>142</v>
      </c>
    </row>
    <row r="54" spans="2:12" x14ac:dyDescent="0.25">
      <c r="B54" s="13" t="s">
        <v>102</v>
      </c>
      <c r="C54" s="13" t="s">
        <v>103</v>
      </c>
      <c r="D54" s="13" t="s">
        <v>28</v>
      </c>
      <c r="E54" s="13" t="s">
        <v>143</v>
      </c>
    </row>
    <row r="55" spans="2:12" x14ac:dyDescent="0.25">
      <c r="B55" s="13" t="s">
        <v>104</v>
      </c>
      <c r="C55" s="13" t="s">
        <v>105</v>
      </c>
      <c r="D55" s="13" t="s">
        <v>29</v>
      </c>
      <c r="E55" s="13" t="s">
        <v>144</v>
      </c>
    </row>
    <row r="56" spans="2:12" x14ac:dyDescent="0.25">
      <c r="B56" s="13" t="s">
        <v>106</v>
      </c>
      <c r="C56" s="13" t="s">
        <v>107</v>
      </c>
      <c r="D56" s="13" t="s">
        <v>29</v>
      </c>
      <c r="E56" s="13" t="s">
        <v>145</v>
      </c>
    </row>
    <row r="57" spans="2:12" x14ac:dyDescent="0.25">
      <c r="B57" s="13" t="s">
        <v>108</v>
      </c>
      <c r="C57" s="13" t="s">
        <v>109</v>
      </c>
      <c r="D57" s="13" t="s">
        <v>28</v>
      </c>
      <c r="E57" s="13" t="s">
        <v>146</v>
      </c>
    </row>
    <row r="58" spans="2:12" x14ac:dyDescent="0.25">
      <c r="B58" s="13" t="s">
        <v>110</v>
      </c>
      <c r="C58" s="13" t="s">
        <v>100</v>
      </c>
      <c r="D58" s="13" t="s">
        <v>29</v>
      </c>
      <c r="E58" s="13" t="s">
        <v>147</v>
      </c>
    </row>
    <row r="61" spans="2:12" x14ac:dyDescent="0.25">
      <c r="B61" s="36" t="s">
        <v>152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2:12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4" spans="2:12" x14ac:dyDescent="0.25">
      <c r="K64" t="s">
        <v>58</v>
      </c>
    </row>
    <row r="65" spans="2:12" ht="18.75" x14ac:dyDescent="0.3">
      <c r="B65" s="11" t="s">
        <v>95</v>
      </c>
      <c r="C65" s="11" t="s">
        <v>96</v>
      </c>
      <c r="D65" s="11" t="s">
        <v>27</v>
      </c>
      <c r="E65" s="11" t="s">
        <v>112</v>
      </c>
      <c r="G65" s="10" t="s">
        <v>35</v>
      </c>
      <c r="H65" s="11" t="s">
        <v>36</v>
      </c>
      <c r="I65" s="11" t="s">
        <v>37</v>
      </c>
      <c r="J65" s="11" t="s">
        <v>38</v>
      </c>
      <c r="K65" s="11" t="s">
        <v>39</v>
      </c>
    </row>
    <row r="66" spans="2:12" x14ac:dyDescent="0.25">
      <c r="B66" s="13" t="s">
        <v>97</v>
      </c>
      <c r="C66" s="13" t="s">
        <v>98</v>
      </c>
      <c r="D66" s="13" t="s">
        <v>28</v>
      </c>
      <c r="E66" s="13" t="s">
        <v>140</v>
      </c>
      <c r="G66" s="12">
        <v>101</v>
      </c>
      <c r="H66" s="13" t="s">
        <v>40</v>
      </c>
      <c r="I66" s="13" t="s">
        <v>41</v>
      </c>
      <c r="J66" s="13" t="s">
        <v>42</v>
      </c>
      <c r="K66" s="13">
        <v>23</v>
      </c>
    </row>
    <row r="67" spans="2:12" x14ac:dyDescent="0.25">
      <c r="B67" s="13" t="s">
        <v>99</v>
      </c>
      <c r="C67" s="13" t="s">
        <v>100</v>
      </c>
      <c r="D67" s="13" t="s">
        <v>28</v>
      </c>
      <c r="E67" s="13" t="s">
        <v>141</v>
      </c>
      <c r="G67" s="12">
        <v>102</v>
      </c>
      <c r="H67" s="13" t="s">
        <v>43</v>
      </c>
      <c r="I67" s="13" t="s">
        <v>44</v>
      </c>
      <c r="J67" s="13" t="s">
        <v>45</v>
      </c>
      <c r="K67" s="13">
        <v>20</v>
      </c>
    </row>
    <row r="68" spans="2:12" x14ac:dyDescent="0.25">
      <c r="B68" s="13" t="s">
        <v>101</v>
      </c>
      <c r="C68" s="13" t="s">
        <v>100</v>
      </c>
      <c r="D68" s="13" t="s">
        <v>28</v>
      </c>
      <c r="E68" s="13" t="s">
        <v>142</v>
      </c>
      <c r="G68" s="12">
        <v>103</v>
      </c>
      <c r="H68" s="13" t="s">
        <v>46</v>
      </c>
      <c r="I68" s="13" t="s">
        <v>47</v>
      </c>
      <c r="J68" s="13" t="s">
        <v>48</v>
      </c>
      <c r="K68" s="13">
        <v>75</v>
      </c>
    </row>
    <row r="69" spans="2:12" x14ac:dyDescent="0.25">
      <c r="B69" s="13" t="s">
        <v>102</v>
      </c>
      <c r="C69" s="13" t="s">
        <v>103</v>
      </c>
      <c r="D69" s="13" t="s">
        <v>28</v>
      </c>
      <c r="E69" s="13" t="s">
        <v>143</v>
      </c>
      <c r="G69" s="12">
        <v>104</v>
      </c>
      <c r="H69" s="13" t="s">
        <v>49</v>
      </c>
      <c r="I69" s="13" t="s">
        <v>50</v>
      </c>
      <c r="J69" s="13" t="s">
        <v>51</v>
      </c>
      <c r="K69" s="13">
        <v>40</v>
      </c>
    </row>
    <row r="70" spans="2:12" x14ac:dyDescent="0.25">
      <c r="B70" s="13" t="s">
        <v>104</v>
      </c>
      <c r="C70" s="13" t="s">
        <v>105</v>
      </c>
      <c r="D70" s="13" t="s">
        <v>29</v>
      </c>
      <c r="E70" s="13" t="s">
        <v>144</v>
      </c>
      <c r="G70" s="12">
        <v>105</v>
      </c>
      <c r="H70" s="13" t="s">
        <v>53</v>
      </c>
      <c r="I70" s="13" t="s">
        <v>52</v>
      </c>
      <c r="J70" s="13" t="s">
        <v>54</v>
      </c>
      <c r="K70" s="13">
        <v>34</v>
      </c>
    </row>
    <row r="71" spans="2:12" x14ac:dyDescent="0.25">
      <c r="B71" s="13" t="s">
        <v>106</v>
      </c>
      <c r="C71" s="13" t="s">
        <v>107</v>
      </c>
      <c r="D71" s="13" t="s">
        <v>29</v>
      </c>
      <c r="E71" s="13" t="s">
        <v>145</v>
      </c>
      <c r="G71" s="12">
        <v>106</v>
      </c>
      <c r="H71" s="13" t="s">
        <v>55</v>
      </c>
      <c r="I71" s="13" t="s">
        <v>56</v>
      </c>
      <c r="J71" s="13" t="s">
        <v>57</v>
      </c>
      <c r="K71" s="13">
        <v>54</v>
      </c>
    </row>
    <row r="72" spans="2:12" x14ac:dyDescent="0.25">
      <c r="B72" s="13" t="s">
        <v>108</v>
      </c>
      <c r="C72" s="13" t="s">
        <v>109</v>
      </c>
      <c r="D72" s="13" t="s">
        <v>28</v>
      </c>
      <c r="E72" s="13" t="s">
        <v>146</v>
      </c>
      <c r="G72" s="12">
        <v>107</v>
      </c>
      <c r="H72" s="13" t="s">
        <v>58</v>
      </c>
      <c r="I72" s="13" t="s">
        <v>59</v>
      </c>
      <c r="J72" s="13" t="s">
        <v>60</v>
      </c>
      <c r="K72" s="13">
        <v>30</v>
      </c>
    </row>
    <row r="73" spans="2:12" x14ac:dyDescent="0.25">
      <c r="B73" s="13" t="s">
        <v>110</v>
      </c>
      <c r="C73" s="13" t="s">
        <v>100</v>
      </c>
      <c r="D73" s="13" t="s">
        <v>29</v>
      </c>
      <c r="E73" s="13" t="s">
        <v>147</v>
      </c>
      <c r="G73" s="12">
        <v>108</v>
      </c>
      <c r="H73" s="13" t="s">
        <v>61</v>
      </c>
      <c r="I73" s="13" t="s">
        <v>62</v>
      </c>
      <c r="J73" s="13" t="s">
        <v>63</v>
      </c>
      <c r="K73" s="13">
        <v>60</v>
      </c>
    </row>
    <row r="74" spans="2:12" x14ac:dyDescent="0.25">
      <c r="B74" s="13" t="s">
        <v>102</v>
      </c>
      <c r="C74" s="13" t="s">
        <v>103</v>
      </c>
      <c r="D74" s="13" t="s">
        <v>28</v>
      </c>
      <c r="E74" s="13" t="s">
        <v>143</v>
      </c>
      <c r="G74" s="12">
        <v>109</v>
      </c>
      <c r="H74" s="13" t="s">
        <v>64</v>
      </c>
      <c r="I74" s="13" t="s">
        <v>65</v>
      </c>
      <c r="J74" s="13" t="s">
        <v>66</v>
      </c>
      <c r="K74" s="13">
        <v>20</v>
      </c>
    </row>
    <row r="75" spans="2:12" x14ac:dyDescent="0.25">
      <c r="B75" s="13" t="s">
        <v>104</v>
      </c>
      <c r="C75" s="13" t="s">
        <v>105</v>
      </c>
      <c r="D75" s="13" t="s">
        <v>29</v>
      </c>
      <c r="E75" s="13" t="s">
        <v>144</v>
      </c>
      <c r="G75" s="12">
        <v>110</v>
      </c>
      <c r="H75" s="13" t="s">
        <v>67</v>
      </c>
      <c r="I75" s="13" t="s">
        <v>68</v>
      </c>
      <c r="J75" s="13" t="s">
        <v>69</v>
      </c>
      <c r="K75" s="13">
        <v>25</v>
      </c>
    </row>
    <row r="78" spans="2:12" x14ac:dyDescent="0.25">
      <c r="B78" s="36" t="s">
        <v>153</v>
      </c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spans="2:12" x14ac:dyDescent="0.25"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1" spans="2:15" x14ac:dyDescent="0.25">
      <c r="J81">
        <v>100</v>
      </c>
    </row>
    <row r="82" spans="2:15" ht="18.75" x14ac:dyDescent="0.3">
      <c r="B82" s="11" t="s">
        <v>95</v>
      </c>
      <c r="C82" s="11" t="s">
        <v>96</v>
      </c>
      <c r="D82" s="11" t="s">
        <v>27</v>
      </c>
      <c r="E82" s="11" t="s">
        <v>112</v>
      </c>
      <c r="G82" s="20" t="s">
        <v>160</v>
      </c>
    </row>
    <row r="83" spans="2:15" x14ac:dyDescent="0.25">
      <c r="B83" s="13" t="s">
        <v>97</v>
      </c>
      <c r="C83" s="13" t="s">
        <v>98</v>
      </c>
      <c r="D83" s="13" t="s">
        <v>28</v>
      </c>
      <c r="E83" s="13" t="s">
        <v>159</v>
      </c>
      <c r="F83" t="str">
        <f>TRIM(E83)</f>
        <v>Mr. Raj Singh</v>
      </c>
      <c r="G83" t="str">
        <f>TRIM(E83:E90)</f>
        <v>Mr. Raj Singh</v>
      </c>
      <c r="I83" t="str">
        <f>TRIM(E83)</f>
        <v>Mr. Raj Singh</v>
      </c>
      <c r="K83" t="s">
        <v>226</v>
      </c>
    </row>
    <row r="84" spans="2:15" x14ac:dyDescent="0.25">
      <c r="B84" s="13" t="s">
        <v>99</v>
      </c>
      <c r="C84" s="13" t="s">
        <v>100</v>
      </c>
      <c r="D84" s="13" t="s">
        <v>28</v>
      </c>
      <c r="E84" s="13" t="s">
        <v>154</v>
      </c>
      <c r="F84" t="str">
        <f t="shared" ref="F84:F90" si="2">TRIM(E84)</f>
        <v>Mr. Rohit Sharma</v>
      </c>
      <c r="G84" t="str">
        <f t="shared" ref="G84:G90" si="3">TRIM(E84:E91)</f>
        <v>Mr. Rohit Sharma</v>
      </c>
      <c r="K84" t="s">
        <v>226</v>
      </c>
    </row>
    <row r="85" spans="2:15" x14ac:dyDescent="0.25">
      <c r="B85" s="13" t="s">
        <v>101</v>
      </c>
      <c r="C85" s="13" t="s">
        <v>100</v>
      </c>
      <c r="D85" s="13" t="s">
        <v>28</v>
      </c>
      <c r="E85" s="13" t="s">
        <v>155</v>
      </c>
      <c r="F85" t="str">
        <f t="shared" si="2"/>
        <v>Mr. Suresh Sharma</v>
      </c>
      <c r="G85" t="str">
        <f t="shared" si="3"/>
        <v>Mr. Suresh Sharma</v>
      </c>
      <c r="K85" t="s">
        <v>226</v>
      </c>
    </row>
    <row r="86" spans="2:15" x14ac:dyDescent="0.25">
      <c r="B86" s="13" t="s">
        <v>102</v>
      </c>
      <c r="C86" s="13" t="s">
        <v>103</v>
      </c>
      <c r="D86" s="13" t="s">
        <v>28</v>
      </c>
      <c r="E86" s="13" t="s">
        <v>143</v>
      </c>
      <c r="F86" t="str">
        <f t="shared" si="2"/>
        <v>Mr. Anil Kumar</v>
      </c>
      <c r="G86" t="str">
        <f t="shared" si="3"/>
        <v>Mr. Anil Kumar</v>
      </c>
      <c r="I86" t="s">
        <v>217</v>
      </c>
      <c r="K86" t="s">
        <v>226</v>
      </c>
      <c r="L86" t="str">
        <f>TRIM(I86)</f>
        <v>Mr. Khan Waheed</v>
      </c>
    </row>
    <row r="87" spans="2:15" x14ac:dyDescent="0.25">
      <c r="B87" s="13" t="s">
        <v>104</v>
      </c>
      <c r="C87" s="13" t="s">
        <v>105</v>
      </c>
      <c r="D87" s="13" t="s">
        <v>29</v>
      </c>
      <c r="E87" s="13" t="s">
        <v>156</v>
      </c>
      <c r="F87" t="str">
        <f t="shared" si="2"/>
        <v>Miss Rea Kumari</v>
      </c>
      <c r="G87" t="str">
        <f t="shared" si="3"/>
        <v>Miss Rea Kumari</v>
      </c>
      <c r="I87" t="s">
        <v>218</v>
      </c>
      <c r="K87" t="s">
        <v>226</v>
      </c>
      <c r="L87" t="str">
        <f>TRIM(I87)</f>
        <v>Mr. Akram Naseer</v>
      </c>
    </row>
    <row r="88" spans="2:15" x14ac:dyDescent="0.25">
      <c r="B88" s="13" t="s">
        <v>106</v>
      </c>
      <c r="C88" s="13" t="s">
        <v>107</v>
      </c>
      <c r="D88" s="13" t="s">
        <v>29</v>
      </c>
      <c r="E88" s="13" t="s">
        <v>157</v>
      </c>
      <c r="F88" t="str">
        <f t="shared" si="2"/>
        <v>Miss Anja li Rajpoot</v>
      </c>
      <c r="G88" t="str">
        <f t="shared" si="3"/>
        <v>Miss Anja li Rajpoot</v>
      </c>
      <c r="K88" t="s">
        <v>226</v>
      </c>
    </row>
    <row r="89" spans="2:15" x14ac:dyDescent="0.25">
      <c r="B89" s="13" t="s">
        <v>108</v>
      </c>
      <c r="C89" s="13" t="s">
        <v>109</v>
      </c>
      <c r="D89" s="13" t="s">
        <v>28</v>
      </c>
      <c r="E89" s="13" t="s">
        <v>158</v>
      </c>
      <c r="F89" t="str">
        <f t="shared" si="2"/>
        <v>Mr. Deepak Nehra</v>
      </c>
      <c r="G89" t="str">
        <f t="shared" si="3"/>
        <v>Mr. Deepak Nehra</v>
      </c>
      <c r="K89" t="s">
        <v>226</v>
      </c>
    </row>
    <row r="90" spans="2:15" x14ac:dyDescent="0.25">
      <c r="B90" s="13" t="s">
        <v>110</v>
      </c>
      <c r="C90" s="13" t="s">
        <v>100</v>
      </c>
      <c r="D90" s="13" t="s">
        <v>29</v>
      </c>
      <c r="E90" s="13" t="s">
        <v>147</v>
      </c>
      <c r="F90" t="str">
        <f t="shared" si="2"/>
        <v>Miss Neha Sharma</v>
      </c>
      <c r="G90" t="str">
        <f t="shared" si="3"/>
        <v>Miss Neha Sharma</v>
      </c>
      <c r="I90">
        <v>2</v>
      </c>
      <c r="K90">
        <f>PRODUCT($J$81,I90)</f>
        <v>200</v>
      </c>
    </row>
    <row r="91" spans="2:15" x14ac:dyDescent="0.25">
      <c r="I91">
        <v>3</v>
      </c>
      <c r="K91">
        <f t="shared" ref="K91:K92" si="4">PRODUCT($J$81,I91)</f>
        <v>300</v>
      </c>
    </row>
    <row r="92" spans="2:15" x14ac:dyDescent="0.25">
      <c r="I92">
        <v>4</v>
      </c>
      <c r="K92">
        <f t="shared" si="4"/>
        <v>400</v>
      </c>
    </row>
    <row r="93" spans="2:15" x14ac:dyDescent="0.25">
      <c r="B93" s="36" t="s">
        <v>161</v>
      </c>
      <c r="C93" s="36"/>
      <c r="D93" s="36"/>
      <c r="E93" s="36"/>
      <c r="F93" s="36"/>
      <c r="G93" s="36"/>
      <c r="H93" s="36"/>
      <c r="I93" s="36"/>
      <c r="J93" s="36"/>
    </row>
    <row r="94" spans="2:15" x14ac:dyDescent="0.25">
      <c r="B94" s="36"/>
      <c r="C94" s="36"/>
      <c r="D94" s="36"/>
      <c r="E94" s="36"/>
      <c r="F94" s="36"/>
      <c r="G94" s="36"/>
      <c r="H94" s="36"/>
      <c r="I94" s="36"/>
      <c r="J94" s="36"/>
    </row>
    <row r="96" spans="2:15" x14ac:dyDescent="0.25">
      <c r="B96" s="29" t="s">
        <v>95</v>
      </c>
      <c r="C96" s="29" t="s">
        <v>96</v>
      </c>
      <c r="D96" s="29" t="s">
        <v>195</v>
      </c>
      <c r="E96" s="29" t="s">
        <v>196</v>
      </c>
      <c r="F96" s="29" t="s">
        <v>30</v>
      </c>
      <c r="G96" s="29" t="s">
        <v>197</v>
      </c>
      <c r="H96" s="29" t="s">
        <v>198</v>
      </c>
      <c r="I96" s="29" t="s">
        <v>31</v>
      </c>
      <c r="J96" s="29" t="s">
        <v>32</v>
      </c>
      <c r="K96" s="29" t="s">
        <v>199</v>
      </c>
      <c r="L96" s="29" t="s">
        <v>200</v>
      </c>
      <c r="M96" s="29" t="s">
        <v>201</v>
      </c>
      <c r="N96" s="29" t="s">
        <v>202</v>
      </c>
      <c r="O96" s="29" t="s">
        <v>203</v>
      </c>
    </row>
    <row r="97" spans="2:15" x14ac:dyDescent="0.25">
      <c r="B97" t="s">
        <v>204</v>
      </c>
      <c r="C97" t="s">
        <v>228</v>
      </c>
      <c r="D97" s="27" t="str">
        <f>CONCATENATE(B97," ",C97)</f>
        <v>Zahid Khan</v>
      </c>
      <c r="E97" t="str">
        <f>LOWER(D97)</f>
        <v>zahid khan</v>
      </c>
      <c r="F97" t="str">
        <f>UPPER(D97)</f>
        <v>ZAHID KHAN</v>
      </c>
      <c r="G97" t="str">
        <f>PROPER(E97)</f>
        <v>Zahid Khan</v>
      </c>
      <c r="H97">
        <f>LEN(F97)</f>
        <v>10</v>
      </c>
      <c r="I97" t="str">
        <f>LEFT(F97,4)</f>
        <v>ZAHI</v>
      </c>
      <c r="J97" t="str">
        <f>RIGHT(G97,3)</f>
        <v>han</v>
      </c>
      <c r="K97" t="str">
        <f>MID(G97,3,5)</f>
        <v>hid K</v>
      </c>
      <c r="L97">
        <f>FIND("K",G97)</f>
        <v>7</v>
      </c>
      <c r="M97">
        <f>SEARCH("a",D97,1)</f>
        <v>2</v>
      </c>
      <c r="O97" t="str">
        <f>SUBSTITUTE(G97,"a","e")</f>
        <v>Zehid Khen</v>
      </c>
    </row>
    <row r="98" spans="2:15" x14ac:dyDescent="0.25">
      <c r="B98" t="s">
        <v>205</v>
      </c>
      <c r="C98" t="s">
        <v>206</v>
      </c>
      <c r="D98" s="27" t="str">
        <f t="shared" ref="D98:D100" si="5">CONCATENATE(B98," ",C98)</f>
        <v>Faraz Jamal</v>
      </c>
      <c r="E98" t="str">
        <f t="shared" ref="E98:E100" si="6">LOWER(D98)</f>
        <v>faraz jamal</v>
      </c>
      <c r="F98" t="str">
        <f t="shared" ref="F98:F100" si="7">UPPER(D98)</f>
        <v>FARAZ JAMAL</v>
      </c>
      <c r="G98" t="str">
        <f t="shared" ref="G98:G100" si="8">PROPER(E98)</f>
        <v>Faraz Jamal</v>
      </c>
      <c r="H98">
        <f t="shared" ref="H98:H100" si="9">LEN(F98)</f>
        <v>11</v>
      </c>
      <c r="I98" t="str">
        <f t="shared" ref="I98:I100" si="10">LEFT(F98,4)</f>
        <v>FARA</v>
      </c>
      <c r="J98" t="str">
        <f t="shared" ref="J98:J100" si="11">RIGHT(G98,3)</f>
        <v>mal</v>
      </c>
      <c r="K98" t="str">
        <f t="shared" ref="K98:K100" si="12">MID(G98,3,5)</f>
        <v>raz J</v>
      </c>
      <c r="L98" t="e">
        <f t="shared" ref="L98:L100" si="13">FIND("k",G98)</f>
        <v>#VALUE!</v>
      </c>
      <c r="M98">
        <f t="shared" ref="M98:M100" si="14">SEARCH("a",D98,2)</f>
        <v>2</v>
      </c>
      <c r="O98" t="str">
        <f t="shared" ref="O98:O100" si="15">SUBSTITUTE(G98,"a","e")</f>
        <v>Ferez Jemel</v>
      </c>
    </row>
    <row r="99" spans="2:15" x14ac:dyDescent="0.25">
      <c r="B99" t="s">
        <v>207</v>
      </c>
      <c r="C99" t="s">
        <v>208</v>
      </c>
      <c r="D99" s="27" t="str">
        <f t="shared" si="5"/>
        <v>Akram Waheed</v>
      </c>
      <c r="E99" t="str">
        <f t="shared" si="6"/>
        <v>akram waheed</v>
      </c>
      <c r="F99" t="str">
        <f t="shared" si="7"/>
        <v>AKRAM WAHEED</v>
      </c>
      <c r="G99" t="str">
        <f t="shared" si="8"/>
        <v>Akram Waheed</v>
      </c>
      <c r="H99">
        <f t="shared" si="9"/>
        <v>12</v>
      </c>
      <c r="I99" t="str">
        <f t="shared" si="10"/>
        <v>AKRA</v>
      </c>
      <c r="J99" t="str">
        <f t="shared" si="11"/>
        <v>eed</v>
      </c>
      <c r="K99" t="str">
        <f t="shared" si="12"/>
        <v>ram W</v>
      </c>
      <c r="L99">
        <f t="shared" si="13"/>
        <v>2</v>
      </c>
      <c r="M99">
        <f t="shared" si="14"/>
        <v>4</v>
      </c>
      <c r="O99" t="str">
        <f t="shared" si="15"/>
        <v>Akrem Weheed</v>
      </c>
    </row>
    <row r="100" spans="2:15" x14ac:dyDescent="0.25">
      <c r="B100" t="s">
        <v>209</v>
      </c>
      <c r="C100" t="s">
        <v>210</v>
      </c>
      <c r="D100" s="27" t="str">
        <f t="shared" si="5"/>
        <v>Naseer kareem</v>
      </c>
      <c r="E100" t="str">
        <f t="shared" si="6"/>
        <v>naseer kareem</v>
      </c>
      <c r="F100" t="str">
        <f t="shared" si="7"/>
        <v>NASEER KAREEM</v>
      </c>
      <c r="G100" t="str">
        <f t="shared" si="8"/>
        <v>Naseer Kareem</v>
      </c>
      <c r="H100">
        <f t="shared" si="9"/>
        <v>13</v>
      </c>
      <c r="I100" t="str">
        <f t="shared" si="10"/>
        <v>NASE</v>
      </c>
      <c r="J100" t="str">
        <f t="shared" si="11"/>
        <v>eem</v>
      </c>
      <c r="K100" t="str">
        <f t="shared" si="12"/>
        <v xml:space="preserve">seer </v>
      </c>
      <c r="L100" t="e">
        <f t="shared" si="13"/>
        <v>#VALUE!</v>
      </c>
      <c r="M100">
        <f t="shared" si="14"/>
        <v>2</v>
      </c>
      <c r="O100" t="str">
        <f t="shared" si="15"/>
        <v>Neseer Kereem</v>
      </c>
    </row>
    <row r="105" spans="2:15" x14ac:dyDescent="0.25">
      <c r="B105" s="36" t="s">
        <v>163</v>
      </c>
      <c r="C105" s="36"/>
      <c r="D105" s="36"/>
      <c r="E105" s="36"/>
      <c r="F105" s="36"/>
      <c r="G105" s="36"/>
      <c r="H105" s="36"/>
      <c r="I105" s="36"/>
      <c r="J105" s="36"/>
    </row>
    <row r="106" spans="2:15" x14ac:dyDescent="0.25">
      <c r="B106" s="36"/>
      <c r="C106" s="36"/>
      <c r="D106" s="36"/>
      <c r="E106" s="36"/>
      <c r="F106" s="36"/>
      <c r="G106" s="36"/>
      <c r="H106" s="36"/>
      <c r="I106" s="36"/>
      <c r="J106" s="36"/>
    </row>
    <row r="108" spans="2:15" x14ac:dyDescent="0.25">
      <c r="B108" s="28" t="s">
        <v>194</v>
      </c>
      <c r="C108" s="28" t="s">
        <v>25</v>
      </c>
      <c r="D108" s="28" t="s">
        <v>193</v>
      </c>
      <c r="E108" s="28" t="s">
        <v>192</v>
      </c>
      <c r="F108" s="28" t="s">
        <v>191</v>
      </c>
      <c r="G108" s="28" t="s">
        <v>162</v>
      </c>
    </row>
    <row r="109" spans="2:15" x14ac:dyDescent="0.25">
      <c r="B109">
        <v>34</v>
      </c>
      <c r="C109" t="b">
        <f t="shared" ref="C109:C116" si="16">B109&gt;30</f>
        <v>1</v>
      </c>
      <c r="D109" t="str">
        <f>IF(B109&gt;=60,"Senior Citizen",IF(B109&gt;=30,"Adult",IF(B109&gt;=10,"Teen Age","Chid")))</f>
        <v>Adult</v>
      </c>
      <c r="E109" t="s">
        <v>189</v>
      </c>
      <c r="F109" s="27" t="str">
        <f>IF(AND(D109="Adult",E109="Pakistan"),"Pakistani","Not Pakistani")</f>
        <v>Pakistani</v>
      </c>
      <c r="G109" s="27" t="str">
        <f>IF(OR(D109="Adult",E109="Pakistan"),"Good","Not Good")</f>
        <v>Good</v>
      </c>
    </row>
    <row r="110" spans="2:15" x14ac:dyDescent="0.25">
      <c r="B110">
        <v>65</v>
      </c>
      <c r="C110" t="b">
        <f t="shared" si="16"/>
        <v>1</v>
      </c>
      <c r="D110" t="str">
        <f t="shared" ref="D110:D116" si="17">IF(B110&gt;=60,"Senior Citizen",IF(B110&gt;=30,"Adult",IF(B110&gt;=10,"Teen Age","Chid")))</f>
        <v>Senior Citizen</v>
      </c>
      <c r="E110" t="s">
        <v>188</v>
      </c>
      <c r="F110" t="str">
        <f t="shared" ref="F110:F116" si="18">IF(AND(D110="Adult",E110="Pakistan"),"Pakistani","Not Pakistani")</f>
        <v>Not Pakistani</v>
      </c>
      <c r="G110" s="27" t="str">
        <f t="shared" ref="G110:G116" si="19">IF(OR(D110="Adult",E110="Pakistan"),"Good","Not Good")</f>
        <v>Not Good</v>
      </c>
    </row>
    <row r="111" spans="2:15" x14ac:dyDescent="0.25">
      <c r="B111">
        <v>77</v>
      </c>
      <c r="C111" t="b">
        <f t="shared" si="16"/>
        <v>1</v>
      </c>
      <c r="D111" t="str">
        <f t="shared" si="17"/>
        <v>Senior Citizen</v>
      </c>
      <c r="E111" t="s">
        <v>190</v>
      </c>
      <c r="F111" t="str">
        <f t="shared" si="18"/>
        <v>Not Pakistani</v>
      </c>
      <c r="G111" s="27" t="str">
        <f t="shared" si="19"/>
        <v>Not Good</v>
      </c>
    </row>
    <row r="112" spans="2:15" x14ac:dyDescent="0.25">
      <c r="B112">
        <v>66</v>
      </c>
      <c r="C112" t="b">
        <f t="shared" si="16"/>
        <v>1</v>
      </c>
      <c r="D112" t="str">
        <f t="shared" si="17"/>
        <v>Senior Citizen</v>
      </c>
      <c r="E112" t="s">
        <v>189</v>
      </c>
      <c r="F112" t="str">
        <f t="shared" si="18"/>
        <v>Not Pakistani</v>
      </c>
      <c r="G112" s="27" t="str">
        <f t="shared" si="19"/>
        <v>Good</v>
      </c>
    </row>
    <row r="113" spans="2:10" x14ac:dyDescent="0.25">
      <c r="B113">
        <v>3</v>
      </c>
      <c r="C113" t="b">
        <f t="shared" si="16"/>
        <v>0</v>
      </c>
      <c r="D113" t="str">
        <f t="shared" si="17"/>
        <v>Chid</v>
      </c>
      <c r="E113" t="s">
        <v>188</v>
      </c>
      <c r="F113" t="str">
        <f t="shared" si="18"/>
        <v>Not Pakistani</v>
      </c>
      <c r="G113" s="27" t="str">
        <f t="shared" si="19"/>
        <v>Not Good</v>
      </c>
    </row>
    <row r="114" spans="2:10" x14ac:dyDescent="0.25">
      <c r="B114">
        <v>5</v>
      </c>
      <c r="C114" t="b">
        <f t="shared" si="16"/>
        <v>0</v>
      </c>
      <c r="D114" t="str">
        <f t="shared" si="17"/>
        <v>Chid</v>
      </c>
      <c r="E114" t="s">
        <v>187</v>
      </c>
      <c r="F114" t="str">
        <f t="shared" si="18"/>
        <v>Not Pakistani</v>
      </c>
      <c r="G114" s="27" t="str">
        <f t="shared" si="19"/>
        <v>Not Good</v>
      </c>
    </row>
    <row r="115" spans="2:10" x14ac:dyDescent="0.25">
      <c r="B115">
        <v>30</v>
      </c>
      <c r="C115" t="b">
        <f t="shared" si="16"/>
        <v>0</v>
      </c>
      <c r="D115" t="str">
        <f t="shared" si="17"/>
        <v>Adult</v>
      </c>
      <c r="E115" t="s">
        <v>186</v>
      </c>
      <c r="F115" t="str">
        <f t="shared" si="18"/>
        <v>Not Pakistani</v>
      </c>
      <c r="G115" s="27" t="str">
        <f t="shared" si="19"/>
        <v>Good</v>
      </c>
    </row>
    <row r="116" spans="2:10" x14ac:dyDescent="0.25">
      <c r="B116">
        <v>45</v>
      </c>
      <c r="C116" t="b">
        <f t="shared" si="16"/>
        <v>1</v>
      </c>
      <c r="D116" t="str">
        <f t="shared" si="17"/>
        <v>Adult</v>
      </c>
      <c r="E116" t="s">
        <v>186</v>
      </c>
      <c r="F116" t="str">
        <f t="shared" si="18"/>
        <v>Not Pakistani</v>
      </c>
      <c r="G116" s="27" t="str">
        <f t="shared" si="19"/>
        <v>Good</v>
      </c>
    </row>
    <row r="119" spans="2:10" x14ac:dyDescent="0.25">
      <c r="B119" s="36" t="s">
        <v>164</v>
      </c>
      <c r="C119" s="36"/>
      <c r="D119" s="36"/>
      <c r="E119" s="36"/>
      <c r="F119" s="36"/>
      <c r="G119" s="36"/>
      <c r="H119" s="36"/>
      <c r="I119" s="36"/>
      <c r="J119" s="36"/>
    </row>
    <row r="120" spans="2:10" x14ac:dyDescent="0.25">
      <c r="B120" s="36"/>
      <c r="C120" s="36"/>
      <c r="D120" s="36"/>
      <c r="E120" s="36"/>
      <c r="F120" s="36"/>
      <c r="G120" s="36"/>
      <c r="H120" s="36"/>
      <c r="I120" s="36"/>
      <c r="J120" s="36"/>
    </row>
    <row r="122" spans="2:10" x14ac:dyDescent="0.25">
      <c r="B122" t="s">
        <v>211</v>
      </c>
      <c r="C122" t="s">
        <v>212</v>
      </c>
      <c r="D122" t="s">
        <v>213</v>
      </c>
      <c r="E122" t="s">
        <v>214</v>
      </c>
      <c r="F122" t="s">
        <v>215</v>
      </c>
      <c r="G122" t="s">
        <v>216</v>
      </c>
    </row>
    <row r="123" spans="2:10" x14ac:dyDescent="0.25">
      <c r="B123" s="26">
        <f ca="1">TODAY()</f>
        <v>46258</v>
      </c>
      <c r="C123" s="8">
        <f ca="1">NOW()</f>
        <v>46258.432042476852</v>
      </c>
      <c r="D123">
        <f ca="1">DAY(B123)</f>
        <v>24</v>
      </c>
      <c r="E123">
        <f ca="1">YEAR(B123)</f>
        <v>2026</v>
      </c>
      <c r="F123" s="30">
        <f>DATE(2025,6,12)</f>
        <v>45820</v>
      </c>
      <c r="G123" s="26">
        <f ca="1">EDATE(B123,7)</f>
        <v>46470</v>
      </c>
      <c r="I123" s="26">
        <f ca="1">TODAY()</f>
        <v>46258</v>
      </c>
      <c r="J123" s="8">
        <f ca="1">NOW()</f>
        <v>46258.432042476852</v>
      </c>
    </row>
    <row r="124" spans="2:10" x14ac:dyDescent="0.25">
      <c r="B124" s="26">
        <f t="shared" ref="B124:B128" ca="1" si="20">TODAY()</f>
        <v>46258</v>
      </c>
      <c r="C124" s="8">
        <f t="shared" ref="C124:C128" ca="1" si="21">NOW()</f>
        <v>46258.432042476852</v>
      </c>
      <c r="D124">
        <f t="shared" ref="D124:D128" ca="1" si="22">DAY(B124)</f>
        <v>24</v>
      </c>
      <c r="E124">
        <f t="shared" ref="E124:E128" ca="1" si="23">YEAR(B124)</f>
        <v>2026</v>
      </c>
      <c r="F124" s="30">
        <f t="shared" ref="F124:F128" si="24">DATE(2026,6,12)</f>
        <v>46185</v>
      </c>
      <c r="G124" s="26">
        <f t="shared" ref="G124:G128" ca="1" si="25">EDATE(B124,6)</f>
        <v>46442</v>
      </c>
      <c r="I124" s="26">
        <f t="shared" ref="I124:I127" ca="1" si="26">TODAY()</f>
        <v>46258</v>
      </c>
    </row>
    <row r="125" spans="2:10" x14ac:dyDescent="0.25">
      <c r="B125" s="26">
        <f t="shared" ca="1" si="20"/>
        <v>46258</v>
      </c>
      <c r="C125" s="8">
        <f t="shared" ca="1" si="21"/>
        <v>46258.432042476852</v>
      </c>
      <c r="D125">
        <f t="shared" ca="1" si="22"/>
        <v>24</v>
      </c>
      <c r="E125">
        <f t="shared" ca="1" si="23"/>
        <v>2026</v>
      </c>
      <c r="F125" s="30">
        <f t="shared" si="24"/>
        <v>46185</v>
      </c>
      <c r="G125" s="26">
        <f t="shared" ca="1" si="25"/>
        <v>46442</v>
      </c>
      <c r="I125" s="26">
        <f t="shared" ca="1" si="26"/>
        <v>46258</v>
      </c>
    </row>
    <row r="126" spans="2:10" x14ac:dyDescent="0.25">
      <c r="B126" s="26">
        <f t="shared" ca="1" si="20"/>
        <v>46258</v>
      </c>
      <c r="C126" s="8">
        <f t="shared" ca="1" si="21"/>
        <v>46258.432042476852</v>
      </c>
      <c r="D126">
        <f t="shared" ca="1" si="22"/>
        <v>24</v>
      </c>
      <c r="E126">
        <f t="shared" ca="1" si="23"/>
        <v>2026</v>
      </c>
      <c r="F126" s="30">
        <f t="shared" si="24"/>
        <v>46185</v>
      </c>
      <c r="G126" s="26">
        <f t="shared" ca="1" si="25"/>
        <v>46442</v>
      </c>
      <c r="I126" s="26">
        <f t="shared" ca="1" si="26"/>
        <v>46258</v>
      </c>
    </row>
    <row r="127" spans="2:10" x14ac:dyDescent="0.25">
      <c r="B127" s="26">
        <f t="shared" ca="1" si="20"/>
        <v>46258</v>
      </c>
      <c r="C127" s="8">
        <f t="shared" ca="1" si="21"/>
        <v>46258.432042476852</v>
      </c>
      <c r="D127">
        <f t="shared" ca="1" si="22"/>
        <v>24</v>
      </c>
      <c r="E127">
        <f t="shared" ca="1" si="23"/>
        <v>2026</v>
      </c>
      <c r="F127" s="30">
        <f t="shared" si="24"/>
        <v>46185</v>
      </c>
      <c r="G127" s="26">
        <f t="shared" ca="1" si="25"/>
        <v>46442</v>
      </c>
      <c r="I127" s="26">
        <f t="shared" ca="1" si="26"/>
        <v>46258</v>
      </c>
    </row>
    <row r="128" spans="2:10" x14ac:dyDescent="0.25">
      <c r="B128" s="26">
        <f t="shared" ca="1" si="20"/>
        <v>46258</v>
      </c>
      <c r="C128" s="8">
        <f t="shared" ca="1" si="21"/>
        <v>46258.432042476852</v>
      </c>
      <c r="D128">
        <f t="shared" ca="1" si="22"/>
        <v>24</v>
      </c>
      <c r="E128">
        <f t="shared" ca="1" si="23"/>
        <v>2026</v>
      </c>
      <c r="F128" s="30">
        <f t="shared" si="24"/>
        <v>46185</v>
      </c>
      <c r="G128" s="26">
        <f t="shared" ca="1" si="25"/>
        <v>46442</v>
      </c>
    </row>
    <row r="129" spans="2:10" x14ac:dyDescent="0.25">
      <c r="B129" s="31" t="s">
        <v>219</v>
      </c>
    </row>
    <row r="130" spans="2:10" x14ac:dyDescent="0.25">
      <c r="B130" s="32" t="s">
        <v>220</v>
      </c>
    </row>
    <row r="131" spans="2:10" x14ac:dyDescent="0.25">
      <c r="B131" s="31" t="s">
        <v>221</v>
      </c>
    </row>
    <row r="133" spans="2:10" x14ac:dyDescent="0.25">
      <c r="B133" s="36"/>
      <c r="C133" s="36"/>
      <c r="D133" s="36"/>
      <c r="E133" s="36"/>
      <c r="F133" s="36"/>
      <c r="G133" s="36"/>
      <c r="H133" s="36"/>
      <c r="I133" s="36"/>
      <c r="J133" s="36"/>
    </row>
    <row r="134" spans="2:10" x14ac:dyDescent="0.25">
      <c r="B134" s="36"/>
      <c r="C134" s="36"/>
      <c r="D134" s="36"/>
      <c r="E134" s="36"/>
      <c r="F134" s="36"/>
      <c r="G134" s="36"/>
      <c r="H134" s="36"/>
      <c r="I134" s="36"/>
      <c r="J134" s="36"/>
    </row>
  </sheetData>
  <mergeCells count="11">
    <mergeCell ref="B61:L62"/>
    <mergeCell ref="B2:L3"/>
    <mergeCell ref="B17:E17"/>
    <mergeCell ref="B20:L21"/>
    <mergeCell ref="B35:L36"/>
    <mergeCell ref="B46:L47"/>
    <mergeCell ref="B78:L79"/>
    <mergeCell ref="B93:J94"/>
    <mergeCell ref="B105:J106"/>
    <mergeCell ref="B119:J120"/>
    <mergeCell ref="B133:J134"/>
  </mergeCells>
  <phoneticPr fontId="12" type="noConversion"/>
  <conditionalFormatting sqref="B65:E75">
    <cfRule type="containsText" dxfId="17" priority="8" operator="containsText" text="Sharma">
      <formula>NOT(ISERROR(SEARCH("Sharma",B65)))</formula>
    </cfRule>
  </conditionalFormatting>
  <conditionalFormatting sqref="G65:K75">
    <cfRule type="expression" dxfId="16" priority="2">
      <formula>$H$65:$H$75=$K$64</formula>
    </cfRule>
  </conditionalFormatting>
  <conditionalFormatting sqref="K66:K75">
    <cfRule type="cellIs" dxfId="15" priority="1" operator="between">
      <formula>50</formula>
      <formula>100</formula>
    </cfRule>
  </conditionalFormatting>
  <dataValidations count="5">
    <dataValidation type="textLength" allowBlank="1" showInputMessage="1" showErrorMessage="1" sqref="B40:D48 E44:E48" xr:uid="{00000000-0002-0000-0100-000000000000}">
      <formula1>3</formula1>
      <formula2>10</formula2>
    </dataValidation>
    <dataValidation type="list" allowBlank="1" showInputMessage="1" showErrorMessage="1" sqref="D51:D58" xr:uid="{00000000-0002-0000-0100-000001000000}">
      <formula1>"Male, Female, Others"</formula1>
    </dataValidation>
    <dataValidation type="textLength" allowBlank="1" showInputMessage="1" showErrorMessage="1" errorTitle="Wrong Data Type" error="Please Enter text between 6 and 20 characters" sqref="E41:E43" xr:uid="{82F25402-63AC-4EEE-A152-07EBCA1FB0ED}">
      <formula1>6</formula1>
      <formula2>20</formula2>
    </dataValidation>
    <dataValidation type="list" allowBlank="1" showInputMessage="1" showErrorMessage="1" sqref="F51" xr:uid="{74CEF7C1-83F6-4AC3-858C-9E2BE716B770}">
      <formula1>"HR, Marketing, Finance, Sales"</formula1>
    </dataValidation>
    <dataValidation type="list" allowBlank="1" showInputMessage="1" showErrorMessage="1" errorTitle="Wrong Data Type" error="Please Enter text between 6 and 20 characters" sqref="E40" xr:uid="{B4FD2C18-2484-426D-AD1F-43F73C26BCA6}">
      <formula1>"""HR"", ""Marketing"", ""Finance"""</formula1>
    </dataValidation>
  </dataValidations>
  <pageMargins left="0.7" right="0.7" top="0.75" bottom="0.75" header="0.3" footer="0.3"/>
  <pageSetup orientation="portrait" r:id="rId1"/>
  <ignoredErrors>
    <ignoredError sqref="E31 K3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CFF0-C51E-49D8-B27A-81EB69EE065F}">
  <dimension ref="B2:S223"/>
  <sheetViews>
    <sheetView topLeftCell="A213" workbookViewId="0">
      <selection activeCell="I94" sqref="I94"/>
    </sheetView>
  </sheetViews>
  <sheetFormatPr defaultRowHeight="15" x14ac:dyDescent="0.25"/>
  <cols>
    <col min="2" max="3" width="15.85546875" bestFit="1" customWidth="1"/>
    <col min="4" max="4" width="13.28515625" bestFit="1" customWidth="1"/>
    <col min="5" max="5" width="16.7109375" bestFit="1" customWidth="1"/>
    <col min="6" max="6" width="25.7109375" bestFit="1" customWidth="1"/>
    <col min="7" max="9" width="15.85546875" bestFit="1" customWidth="1"/>
    <col min="10" max="10" width="23.28515625" bestFit="1" customWidth="1"/>
    <col min="11" max="11" width="13.28515625" bestFit="1" customWidth="1"/>
    <col min="12" max="12" width="9.7109375" bestFit="1" customWidth="1"/>
    <col min="15" max="15" width="11.85546875" bestFit="1" customWidth="1"/>
    <col min="16" max="16" width="15.85546875" bestFit="1" customWidth="1"/>
    <col min="17" max="17" width="11.140625" bestFit="1" customWidth="1"/>
    <col min="18" max="18" width="13.28515625" bestFit="1" customWidth="1"/>
  </cols>
  <sheetData>
    <row r="2" spans="2:12" x14ac:dyDescent="0.25">
      <c r="B2" s="35" t="s">
        <v>70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2:12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5" spans="2:12" ht="18.75" x14ac:dyDescent="0.3">
      <c r="B5" s="10" t="s">
        <v>35</v>
      </c>
      <c r="C5" s="11" t="s">
        <v>36</v>
      </c>
      <c r="D5" s="11" t="s">
        <v>37</v>
      </c>
      <c r="E5" s="11" t="s">
        <v>38</v>
      </c>
      <c r="F5" s="11" t="s">
        <v>39</v>
      </c>
      <c r="H5" s="10" t="s">
        <v>35</v>
      </c>
      <c r="I5" s="11" t="s">
        <v>39</v>
      </c>
    </row>
    <row r="6" spans="2:12" x14ac:dyDescent="0.25">
      <c r="B6" s="12">
        <v>101</v>
      </c>
      <c r="C6" s="13" t="s">
        <v>40</v>
      </c>
      <c r="D6" s="13" t="s">
        <v>41</v>
      </c>
      <c r="E6" s="13" t="s">
        <v>42</v>
      </c>
      <c r="F6" s="13">
        <v>23</v>
      </c>
      <c r="H6" s="13">
        <v>104</v>
      </c>
      <c r="I6" s="13">
        <f>VLOOKUP(H6,B5:F15,5,FALSE)</f>
        <v>40</v>
      </c>
    </row>
    <row r="7" spans="2:12" x14ac:dyDescent="0.25">
      <c r="B7" s="12">
        <v>102</v>
      </c>
      <c r="C7" s="13" t="s">
        <v>43</v>
      </c>
      <c r="D7" s="13" t="s">
        <v>44</v>
      </c>
      <c r="E7" s="13" t="s">
        <v>45</v>
      </c>
      <c r="F7" s="13">
        <v>20</v>
      </c>
      <c r="H7">
        <v>103</v>
      </c>
      <c r="I7">
        <f>VLOOKUP(H7,B5:F15,5,FALSE)</f>
        <v>30</v>
      </c>
    </row>
    <row r="8" spans="2:12" ht="18.75" x14ac:dyDescent="0.3">
      <c r="B8" s="12">
        <v>103</v>
      </c>
      <c r="C8" s="13" t="s">
        <v>46</v>
      </c>
      <c r="D8" s="13" t="s">
        <v>47</v>
      </c>
      <c r="E8" s="13" t="s">
        <v>48</v>
      </c>
      <c r="F8" s="13">
        <v>30</v>
      </c>
      <c r="H8" s="11" t="s">
        <v>37</v>
      </c>
      <c r="I8" s="11" t="s">
        <v>39</v>
      </c>
    </row>
    <row r="9" spans="2:12" x14ac:dyDescent="0.25">
      <c r="B9" s="12">
        <v>104</v>
      </c>
      <c r="C9" s="13" t="s">
        <v>49</v>
      </c>
      <c r="D9" s="13" t="s">
        <v>50</v>
      </c>
      <c r="E9" s="13" t="s">
        <v>51</v>
      </c>
      <c r="F9" s="13">
        <v>40</v>
      </c>
      <c r="H9" s="13" t="s">
        <v>40</v>
      </c>
      <c r="I9" s="13">
        <f>VLOOKUP(H9,C5:F15,4,0)</f>
        <v>23</v>
      </c>
    </row>
    <row r="10" spans="2:12" x14ac:dyDescent="0.25">
      <c r="B10" s="12">
        <v>105</v>
      </c>
      <c r="C10" s="13" t="s">
        <v>53</v>
      </c>
      <c r="D10" s="13" t="s">
        <v>52</v>
      </c>
      <c r="E10" s="13" t="s">
        <v>54</v>
      </c>
      <c r="F10" s="13">
        <v>34</v>
      </c>
      <c r="H10" t="s">
        <v>56</v>
      </c>
      <c r="I10">
        <f>VLOOKUP(H10,D5:F15,3,FALSE)</f>
        <v>54</v>
      </c>
    </row>
    <row r="11" spans="2:12" ht="18.75" x14ac:dyDescent="0.3">
      <c r="B11" s="12">
        <v>106</v>
      </c>
      <c r="C11" s="13" t="s">
        <v>55</v>
      </c>
      <c r="D11" s="13" t="s">
        <v>56</v>
      </c>
      <c r="E11" s="13" t="s">
        <v>57</v>
      </c>
      <c r="F11" s="13">
        <v>54</v>
      </c>
      <c r="H11" s="10" t="s">
        <v>35</v>
      </c>
      <c r="I11" s="11" t="s">
        <v>36</v>
      </c>
      <c r="J11" s="11" t="s">
        <v>37</v>
      </c>
      <c r="K11" s="11" t="s">
        <v>38</v>
      </c>
      <c r="L11" s="11" t="s">
        <v>39</v>
      </c>
    </row>
    <row r="12" spans="2:12" x14ac:dyDescent="0.25">
      <c r="B12" s="12">
        <v>107</v>
      </c>
      <c r="C12" s="13" t="s">
        <v>58</v>
      </c>
      <c r="D12" s="13" t="s">
        <v>59</v>
      </c>
      <c r="E12" s="13" t="s">
        <v>60</v>
      </c>
      <c r="F12" s="13">
        <v>30</v>
      </c>
      <c r="H12" s="13">
        <v>103</v>
      </c>
      <c r="I12" s="13" t="str">
        <f>VLOOKUP($H$12,B5:F15,2,0)</f>
        <v>Mobile Stand</v>
      </c>
      <c r="J12" s="13" t="str">
        <f>VLOOKUP($H$12,$B$5:$F$15,3,0)</f>
        <v>AP0103</v>
      </c>
      <c r="K12" s="13" t="str">
        <f>VLOOKUP($H$12,$B$5:$F$15,4,0)</f>
        <v>Shivam</v>
      </c>
      <c r="L12" s="13">
        <f>VLOOKUP($H$12,$B$5:$F$15,5,0)</f>
        <v>30</v>
      </c>
    </row>
    <row r="13" spans="2:12" x14ac:dyDescent="0.25">
      <c r="B13" s="12">
        <v>108</v>
      </c>
      <c r="C13" s="13" t="s">
        <v>61</v>
      </c>
      <c r="D13" s="13" t="s">
        <v>62</v>
      </c>
      <c r="E13" s="13" t="s">
        <v>63</v>
      </c>
      <c r="F13" s="13">
        <v>10</v>
      </c>
      <c r="I13" t="str">
        <f>VLOOKUP(H12,B5:F15,2,0)</f>
        <v>Mobile Stand</v>
      </c>
      <c r="J13" t="str">
        <f t="shared" ref="J13:L13" si="0">VLOOKUP(I12,C5:G15,2,0)</f>
        <v>AP0103</v>
      </c>
      <c r="K13" t="str">
        <f t="shared" si="0"/>
        <v>Shivam</v>
      </c>
      <c r="L13">
        <f t="shared" si="0"/>
        <v>30</v>
      </c>
    </row>
    <row r="14" spans="2:12" x14ac:dyDescent="0.25">
      <c r="B14" s="12">
        <v>109</v>
      </c>
      <c r="C14" s="13" t="s">
        <v>64</v>
      </c>
      <c r="D14" s="13" t="s">
        <v>65</v>
      </c>
      <c r="E14" s="13" t="s">
        <v>66</v>
      </c>
      <c r="F14" s="13">
        <v>20</v>
      </c>
      <c r="H14">
        <v>109</v>
      </c>
      <c r="I14" t="str">
        <f>VLOOKUP($H$14,$B$5:$F$15,2,FALSE)</f>
        <v>Mouse</v>
      </c>
      <c r="J14" t="str">
        <f>VLOOKUP($H$14,$B$5:$F$15,3,FALSE)</f>
        <v>AP0109</v>
      </c>
      <c r="K14" t="str">
        <f>VLOOKUP($H$14,$B$5:$F$15,4,FALSE)</f>
        <v>Rohan</v>
      </c>
      <c r="L14">
        <f>VLOOKUP($H$14,$B$5:$F$15,5,FALSE)</f>
        <v>20</v>
      </c>
    </row>
    <row r="15" spans="2:12" x14ac:dyDescent="0.25">
      <c r="B15" s="12">
        <v>110</v>
      </c>
      <c r="C15" s="13" t="s">
        <v>67</v>
      </c>
      <c r="D15" s="13" t="s">
        <v>68</v>
      </c>
      <c r="E15" s="13" t="s">
        <v>69</v>
      </c>
      <c r="F15" s="13">
        <v>25</v>
      </c>
    </row>
    <row r="16" spans="2:12" x14ac:dyDescent="0.25">
      <c r="B16" s="18"/>
    </row>
    <row r="17" spans="2:12" x14ac:dyDescent="0.25">
      <c r="B17" s="18"/>
    </row>
    <row r="18" spans="2:12" x14ac:dyDescent="0.25">
      <c r="B18" s="35" t="s">
        <v>131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</row>
    <row r="19" spans="2:12" x14ac:dyDescent="0.25"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</row>
    <row r="20" spans="2:12" x14ac:dyDescent="0.25">
      <c r="B20" s="18"/>
    </row>
    <row r="21" spans="2:12" x14ac:dyDescent="0.25">
      <c r="B21" s="18"/>
    </row>
    <row r="23" spans="2:12" ht="18.75" x14ac:dyDescent="0.3">
      <c r="B23" s="11" t="s">
        <v>72</v>
      </c>
      <c r="C23" s="14" t="s">
        <v>73</v>
      </c>
      <c r="D23" s="14" t="s">
        <v>74</v>
      </c>
      <c r="E23" s="14" t="s">
        <v>75</v>
      </c>
      <c r="F23" s="14" t="s">
        <v>76</v>
      </c>
      <c r="H23" s="11" t="s">
        <v>72</v>
      </c>
      <c r="I23" s="13" t="s">
        <v>77</v>
      </c>
      <c r="K23" s="11" t="s">
        <v>72</v>
      </c>
      <c r="L23" s="17" t="s">
        <v>83</v>
      </c>
    </row>
    <row r="24" spans="2:12" ht="18.75" x14ac:dyDescent="0.3">
      <c r="B24" s="15" t="s">
        <v>78</v>
      </c>
      <c r="C24" s="16">
        <v>500</v>
      </c>
      <c r="D24" s="16">
        <v>350</v>
      </c>
      <c r="E24" s="16">
        <v>860</v>
      </c>
      <c r="F24" s="16">
        <v>350</v>
      </c>
      <c r="H24" s="15" t="s">
        <v>79</v>
      </c>
      <c r="I24" s="13">
        <f>IFERROR(HLOOKUP(I23,B23:F28,6,0),"Not Found")</f>
        <v>1800</v>
      </c>
      <c r="K24" s="15" t="s">
        <v>78</v>
      </c>
      <c r="L24" s="13">
        <f>HLOOKUP($L$23,$B$23:$F$28,2,0)</f>
        <v>500</v>
      </c>
    </row>
    <row r="25" spans="2:12" ht="18.75" x14ac:dyDescent="0.3">
      <c r="B25" s="15" t="s">
        <v>80</v>
      </c>
      <c r="C25" s="16">
        <v>700</v>
      </c>
      <c r="D25" s="16">
        <v>400</v>
      </c>
      <c r="E25" s="16">
        <v>550</v>
      </c>
      <c r="F25" s="16">
        <v>990</v>
      </c>
      <c r="K25" s="15" t="s">
        <v>80</v>
      </c>
      <c r="L25" s="13">
        <f>HLOOKUP($L$23,$B$23:$F$28,3,0)</f>
        <v>700</v>
      </c>
    </row>
    <row r="26" spans="2:12" ht="18.75" x14ac:dyDescent="0.3">
      <c r="B26" s="15" t="s">
        <v>81</v>
      </c>
      <c r="C26" s="16">
        <v>1100</v>
      </c>
      <c r="D26" s="16">
        <v>650</v>
      </c>
      <c r="E26" s="16">
        <v>770</v>
      </c>
      <c r="F26" s="16">
        <v>950</v>
      </c>
      <c r="H26" t="s">
        <v>128</v>
      </c>
      <c r="I26">
        <f>HLOOKUP(H26,B23:F28,6,FALSE)</f>
        <v>2380</v>
      </c>
      <c r="K26" s="15" t="s">
        <v>81</v>
      </c>
      <c r="L26" s="13">
        <f>HLOOKUP($L$23,$B$23:$F$28,4,0)</f>
        <v>1100</v>
      </c>
    </row>
    <row r="27" spans="2:12" ht="18.75" x14ac:dyDescent="0.3">
      <c r="B27" s="15" t="s">
        <v>82</v>
      </c>
      <c r="C27" s="16">
        <v>500</v>
      </c>
      <c r="D27" s="16">
        <v>400</v>
      </c>
      <c r="E27" s="16">
        <v>200</v>
      </c>
      <c r="F27" s="16">
        <v>600</v>
      </c>
      <c r="I27">
        <f>IFERROR(HLOOKUP(I23,B23:F28,3,0),"")</f>
        <v>400</v>
      </c>
      <c r="K27" s="15" t="s">
        <v>82</v>
      </c>
      <c r="L27" s="13">
        <f>HLOOKUP($L$23,$B$23:$F$28,5,0)</f>
        <v>500</v>
      </c>
    </row>
    <row r="28" spans="2:12" ht="18.75" x14ac:dyDescent="0.3">
      <c r="B28" s="15" t="s">
        <v>79</v>
      </c>
      <c r="C28" s="16">
        <f>SUM(C24:C27)</f>
        <v>2800</v>
      </c>
      <c r="D28" s="16">
        <f t="shared" ref="D28:F28" si="1">SUM(D24:D27)</f>
        <v>1800</v>
      </c>
      <c r="E28" s="16">
        <f t="shared" si="1"/>
        <v>2380</v>
      </c>
      <c r="F28" s="16">
        <f t="shared" si="1"/>
        <v>2890</v>
      </c>
      <c r="K28" s="15" t="s">
        <v>79</v>
      </c>
      <c r="L28" s="13">
        <f t="shared" ref="L28" si="2">HLOOKUP($L$23,$B$23:$F$28,6,0)</f>
        <v>2800</v>
      </c>
    </row>
    <row r="30" spans="2:12" x14ac:dyDescent="0.25">
      <c r="B30" s="18"/>
    </row>
    <row r="32" spans="2:12" x14ac:dyDescent="0.25">
      <c r="B32" s="35" t="s">
        <v>71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</row>
    <row r="33" spans="2:12" x14ac:dyDescent="0.25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</row>
    <row r="36" spans="2:12" ht="18.75" x14ac:dyDescent="0.3">
      <c r="B36" s="10" t="s">
        <v>35</v>
      </c>
      <c r="C36" s="11" t="s">
        <v>36</v>
      </c>
      <c r="D36" s="11" t="s">
        <v>37</v>
      </c>
      <c r="E36" s="11" t="s">
        <v>38</v>
      </c>
      <c r="F36" s="11" t="s">
        <v>39</v>
      </c>
      <c r="H36" s="10" t="s">
        <v>35</v>
      </c>
      <c r="I36" s="11" t="s">
        <v>38</v>
      </c>
    </row>
    <row r="37" spans="2:12" x14ac:dyDescent="0.25">
      <c r="B37" s="12">
        <v>101</v>
      </c>
      <c r="C37" s="13" t="s">
        <v>40</v>
      </c>
      <c r="D37" s="13" t="s">
        <v>41</v>
      </c>
      <c r="E37" s="13" t="s">
        <v>42</v>
      </c>
      <c r="F37" s="13">
        <v>23</v>
      </c>
      <c r="H37" s="12">
        <v>108</v>
      </c>
      <c r="I37" t="str">
        <f>_xlfn.XLOOKUP(H37,B36:B46,E36:E46,"")</f>
        <v>Chandu</v>
      </c>
      <c r="J37">
        <f>_xlfn.XLOOKUP(H37,B36:B46,F36:F46,"NF")</f>
        <v>10</v>
      </c>
    </row>
    <row r="38" spans="2:12" x14ac:dyDescent="0.25">
      <c r="B38" s="12">
        <v>102</v>
      </c>
      <c r="C38" s="13" t="s">
        <v>43</v>
      </c>
      <c r="D38" s="13" t="s">
        <v>44</v>
      </c>
      <c r="E38" s="13" t="s">
        <v>45</v>
      </c>
      <c r="F38" s="13">
        <v>20</v>
      </c>
      <c r="I38" t="str">
        <f>_xlfn.XLOOKUP(H37,B36:B46,E36:E46,"")</f>
        <v>Chandu</v>
      </c>
    </row>
    <row r="39" spans="2:12" ht="18.75" x14ac:dyDescent="0.3">
      <c r="B39" s="12">
        <v>103</v>
      </c>
      <c r="C39" s="13" t="s">
        <v>46</v>
      </c>
      <c r="D39" s="13" t="s">
        <v>47</v>
      </c>
      <c r="E39" s="13" t="s">
        <v>48</v>
      </c>
      <c r="F39" s="13">
        <v>30</v>
      </c>
      <c r="H39" s="11" t="s">
        <v>37</v>
      </c>
      <c r="I39" s="11" t="s">
        <v>36</v>
      </c>
    </row>
    <row r="40" spans="2:12" x14ac:dyDescent="0.25">
      <c r="B40" s="12">
        <v>104</v>
      </c>
      <c r="C40" s="13" t="s">
        <v>49</v>
      </c>
      <c r="D40" s="13" t="s">
        <v>50</v>
      </c>
      <c r="E40" s="13" t="s">
        <v>51</v>
      </c>
      <c r="F40" s="13">
        <v>40</v>
      </c>
      <c r="H40" s="13" t="s">
        <v>56</v>
      </c>
      <c r="I40" s="13" t="str">
        <f>_xlfn.XLOOKUP(H40,D37:D46,C37:C46,"Not Found")</f>
        <v>Printer</v>
      </c>
      <c r="J40" t="str">
        <f>_xlfn.XLOOKUP(H40,D36:D46,C36:C46,"NF")</f>
        <v>Printer</v>
      </c>
    </row>
    <row r="41" spans="2:12" x14ac:dyDescent="0.25">
      <c r="B41" s="12">
        <v>105</v>
      </c>
      <c r="C41" s="13" t="s">
        <v>53</v>
      </c>
      <c r="D41" s="13" t="s">
        <v>52</v>
      </c>
      <c r="E41" s="13" t="s">
        <v>54</v>
      </c>
      <c r="F41" s="13">
        <v>34</v>
      </c>
    </row>
    <row r="42" spans="2:12" ht="18.75" x14ac:dyDescent="0.3">
      <c r="B42" s="12">
        <v>106</v>
      </c>
      <c r="C42" s="13" t="s">
        <v>55</v>
      </c>
      <c r="D42" s="13" t="s">
        <v>56</v>
      </c>
      <c r="E42" s="13" t="s">
        <v>57</v>
      </c>
      <c r="F42" s="13">
        <v>54</v>
      </c>
      <c r="H42" s="10" t="s">
        <v>35</v>
      </c>
      <c r="I42" s="11" t="s">
        <v>36</v>
      </c>
      <c r="J42" s="11" t="s">
        <v>37</v>
      </c>
      <c r="K42" s="11" t="s">
        <v>38</v>
      </c>
      <c r="L42" s="11" t="s">
        <v>39</v>
      </c>
    </row>
    <row r="43" spans="2:12" x14ac:dyDescent="0.25">
      <c r="B43" s="12">
        <v>107</v>
      </c>
      <c r="C43" s="13" t="s">
        <v>58</v>
      </c>
      <c r="D43" s="13" t="s">
        <v>59</v>
      </c>
      <c r="E43" s="13" t="s">
        <v>60</v>
      </c>
      <c r="F43" s="13">
        <v>30</v>
      </c>
      <c r="H43" s="12">
        <v>105</v>
      </c>
      <c r="I43" s="13" t="str">
        <f>_xlfn.XLOOKUP($H$43,$B$36:$B$46,C36:C46)</f>
        <v>Mic Holder</v>
      </c>
      <c r="J43" s="13" t="str">
        <f t="shared" ref="J43:L43" si="3">_xlfn.XLOOKUP($H$43,$B$36:$B$46,D36:D46)</f>
        <v>AP0105</v>
      </c>
      <c r="K43" s="13" t="str">
        <f t="shared" si="3"/>
        <v>Rahul</v>
      </c>
      <c r="L43" s="13">
        <f t="shared" si="3"/>
        <v>34</v>
      </c>
    </row>
    <row r="44" spans="2:12" x14ac:dyDescent="0.25">
      <c r="B44" s="12">
        <v>108</v>
      </c>
      <c r="C44" s="13" t="s">
        <v>61</v>
      </c>
      <c r="D44" s="13" t="s">
        <v>62</v>
      </c>
      <c r="E44" s="13" t="s">
        <v>63</v>
      </c>
      <c r="F44" s="13">
        <v>10</v>
      </c>
    </row>
    <row r="45" spans="2:12" x14ac:dyDescent="0.25">
      <c r="B45" s="12">
        <v>109</v>
      </c>
      <c r="C45" s="13" t="s">
        <v>64</v>
      </c>
      <c r="D45" s="13" t="s">
        <v>65</v>
      </c>
      <c r="E45" s="13" t="s">
        <v>66</v>
      </c>
      <c r="F45" s="13">
        <v>20</v>
      </c>
    </row>
    <row r="46" spans="2:12" x14ac:dyDescent="0.25">
      <c r="B46" s="12">
        <v>110</v>
      </c>
      <c r="C46" s="13" t="s">
        <v>67</v>
      </c>
      <c r="D46" s="13" t="s">
        <v>68</v>
      </c>
      <c r="E46" s="13" t="s">
        <v>69</v>
      </c>
      <c r="F46" s="13">
        <v>25</v>
      </c>
    </row>
    <row r="50" spans="2:12" ht="18.75" x14ac:dyDescent="0.3">
      <c r="B50" s="11" t="s">
        <v>72</v>
      </c>
      <c r="C50" s="14" t="s">
        <v>73</v>
      </c>
      <c r="D50" s="14" t="s">
        <v>74</v>
      </c>
      <c r="E50" s="14" t="s">
        <v>75</v>
      </c>
      <c r="F50" s="14" t="s">
        <v>76</v>
      </c>
      <c r="I50" s="11" t="s">
        <v>72</v>
      </c>
      <c r="J50" s="13" t="s">
        <v>77</v>
      </c>
    </row>
    <row r="51" spans="2:12" ht="18.75" x14ac:dyDescent="0.3">
      <c r="B51" s="15" t="s">
        <v>78</v>
      </c>
      <c r="C51" s="16">
        <v>500</v>
      </c>
      <c r="D51" s="16">
        <v>350</v>
      </c>
      <c r="E51" s="16">
        <v>860</v>
      </c>
      <c r="F51" s="16">
        <v>350</v>
      </c>
      <c r="I51" s="15" t="s">
        <v>79</v>
      </c>
      <c r="J51" s="13">
        <f>_xlfn.XLOOKUP(J50,B50:F50,B55:F55)</f>
        <v>1800</v>
      </c>
    </row>
    <row r="52" spans="2:12" ht="18.75" x14ac:dyDescent="0.3">
      <c r="B52" s="15" t="s">
        <v>80</v>
      </c>
      <c r="C52" s="16">
        <v>700</v>
      </c>
      <c r="D52" s="16">
        <v>400</v>
      </c>
      <c r="E52" s="16">
        <v>550</v>
      </c>
      <c r="F52" s="16">
        <v>990</v>
      </c>
    </row>
    <row r="53" spans="2:12" ht="18.75" x14ac:dyDescent="0.3">
      <c r="B53" s="15" t="s">
        <v>81</v>
      </c>
      <c r="C53" s="16">
        <v>1100</v>
      </c>
      <c r="D53" s="16">
        <v>650</v>
      </c>
      <c r="E53" s="16">
        <v>770</v>
      </c>
      <c r="F53" s="16">
        <v>950</v>
      </c>
    </row>
    <row r="54" spans="2:12" ht="18.75" x14ac:dyDescent="0.3">
      <c r="B54" s="15" t="s">
        <v>82</v>
      </c>
      <c r="C54" s="16">
        <v>500</v>
      </c>
      <c r="D54" s="16">
        <v>400</v>
      </c>
      <c r="E54" s="16">
        <v>200</v>
      </c>
      <c r="F54" s="16">
        <v>600</v>
      </c>
      <c r="I54" s="11" t="s">
        <v>72</v>
      </c>
      <c r="J54" s="17" t="s">
        <v>83</v>
      </c>
    </row>
    <row r="55" spans="2:12" ht="18.75" x14ac:dyDescent="0.3">
      <c r="B55" s="15" t="s">
        <v>79</v>
      </c>
      <c r="C55" s="16">
        <f>SUM(C51:C54)</f>
        <v>2800</v>
      </c>
      <c r="D55" s="16">
        <f t="shared" ref="D55:F55" si="4">SUM(D51:D54)</f>
        <v>1800</v>
      </c>
      <c r="E55" s="16">
        <f t="shared" si="4"/>
        <v>2380</v>
      </c>
      <c r="F55" s="16">
        <f t="shared" si="4"/>
        <v>2890</v>
      </c>
      <c r="I55" s="15" t="s">
        <v>78</v>
      </c>
      <c r="J55" s="13">
        <f>_xlfn.XLOOKUP($J$54,$B$50:$F$50,B51:F51)</f>
        <v>500</v>
      </c>
    </row>
    <row r="56" spans="2:12" ht="18.75" x14ac:dyDescent="0.3">
      <c r="I56" s="15" t="s">
        <v>80</v>
      </c>
      <c r="J56" s="13">
        <f t="shared" ref="J56:J59" si="5">_xlfn.XLOOKUP($J$54,$B$50:$F$50,B52:F52)</f>
        <v>700</v>
      </c>
    </row>
    <row r="57" spans="2:12" ht="18.75" x14ac:dyDescent="0.3">
      <c r="I57" s="15" t="s">
        <v>81</v>
      </c>
      <c r="J57" s="13">
        <f t="shared" si="5"/>
        <v>1100</v>
      </c>
    </row>
    <row r="58" spans="2:12" ht="18.75" x14ac:dyDescent="0.3">
      <c r="I58" s="15" t="s">
        <v>82</v>
      </c>
      <c r="J58" s="13">
        <f t="shared" si="5"/>
        <v>500</v>
      </c>
    </row>
    <row r="59" spans="2:12" ht="18.75" x14ac:dyDescent="0.3">
      <c r="I59" s="15" t="s">
        <v>79</v>
      </c>
      <c r="J59" s="13">
        <f t="shared" si="5"/>
        <v>2800</v>
      </c>
    </row>
    <row r="63" spans="2:12" x14ac:dyDescent="0.25">
      <c r="B63" s="35" t="s">
        <v>93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</row>
    <row r="64" spans="2:12" x14ac:dyDescent="0.25"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</row>
    <row r="67" spans="2:19" ht="18.75" x14ac:dyDescent="0.3">
      <c r="B67" s="10" t="s">
        <v>35</v>
      </c>
      <c r="C67" s="11" t="s">
        <v>36</v>
      </c>
      <c r="D67" s="11" t="s">
        <v>72</v>
      </c>
      <c r="E67" s="11" t="s">
        <v>38</v>
      </c>
      <c r="F67" s="11" t="s">
        <v>39</v>
      </c>
      <c r="H67" s="11" t="s">
        <v>36</v>
      </c>
      <c r="I67" s="11"/>
    </row>
    <row r="68" spans="2:19" x14ac:dyDescent="0.25">
      <c r="B68" s="12">
        <v>101</v>
      </c>
      <c r="C68" s="13" t="s">
        <v>55</v>
      </c>
      <c r="D68" s="13" t="s">
        <v>73</v>
      </c>
      <c r="E68" s="13" t="s">
        <v>42</v>
      </c>
      <c r="F68" s="13">
        <v>23</v>
      </c>
      <c r="H68" s="13" t="s">
        <v>61</v>
      </c>
      <c r="I68" s="13"/>
    </row>
    <row r="69" spans="2:19" x14ac:dyDescent="0.25">
      <c r="B69" s="12">
        <v>102</v>
      </c>
      <c r="C69" s="13" t="s">
        <v>58</v>
      </c>
      <c r="D69" s="13" t="s">
        <v>74</v>
      </c>
      <c r="E69" s="13" t="s">
        <v>45</v>
      </c>
      <c r="F69" s="13">
        <v>20</v>
      </c>
    </row>
    <row r="70" spans="2:19" ht="18.75" x14ac:dyDescent="0.3">
      <c r="B70" s="12">
        <v>103</v>
      </c>
      <c r="C70" s="13" t="s">
        <v>61</v>
      </c>
      <c r="D70" s="13" t="s">
        <v>75</v>
      </c>
      <c r="E70" s="13" t="s">
        <v>48</v>
      </c>
      <c r="F70" s="13">
        <v>30</v>
      </c>
      <c r="H70" s="10" t="s">
        <v>35</v>
      </c>
      <c r="I70" s="11" t="s">
        <v>36</v>
      </c>
      <c r="J70" s="11" t="s">
        <v>37</v>
      </c>
      <c r="K70" s="11" t="s">
        <v>38</v>
      </c>
      <c r="L70" s="11" t="s">
        <v>39</v>
      </c>
      <c r="O70" s="10" t="s">
        <v>35</v>
      </c>
      <c r="P70" s="11" t="s">
        <v>36</v>
      </c>
      <c r="Q70" s="11" t="s">
        <v>37</v>
      </c>
      <c r="R70" s="11" t="s">
        <v>38</v>
      </c>
      <c r="S70" s="11" t="s">
        <v>39</v>
      </c>
    </row>
    <row r="71" spans="2:19" x14ac:dyDescent="0.25">
      <c r="B71" s="12">
        <v>104</v>
      </c>
      <c r="C71" s="13" t="s">
        <v>61</v>
      </c>
      <c r="D71" s="13" t="s">
        <v>73</v>
      </c>
      <c r="E71" s="13" t="s">
        <v>51</v>
      </c>
      <c r="F71" s="13">
        <v>40</v>
      </c>
      <c r="H71" cm="1">
        <f t="array" ref="H71:L74">_xlfn._xlws.FILTER(B67:F77,C67:C77=H68,"Not Found")</f>
        <v>103</v>
      </c>
      <c r="I71" t="str">
        <v>Monitor</v>
      </c>
      <c r="J71" t="str">
        <v>North</v>
      </c>
      <c r="K71" t="str">
        <v>Shivam</v>
      </c>
      <c r="L71">
        <v>30</v>
      </c>
    </row>
    <row r="72" spans="2:19" x14ac:dyDescent="0.25">
      <c r="B72" s="12">
        <v>105</v>
      </c>
      <c r="C72" s="13" t="s">
        <v>61</v>
      </c>
      <c r="D72" s="13" t="s">
        <v>74</v>
      </c>
      <c r="E72" s="13" t="s">
        <v>54</v>
      </c>
      <c r="F72" s="13">
        <v>34</v>
      </c>
      <c r="H72">
        <v>104</v>
      </c>
      <c r="I72" t="str">
        <v>Monitor</v>
      </c>
      <c r="J72" t="str">
        <v>East</v>
      </c>
      <c r="K72" t="str">
        <v>Sethi</v>
      </c>
      <c r="L72">
        <v>40</v>
      </c>
      <c r="O72" cm="1">
        <f t="array" ref="O72:S75">_xlfn._xlws.FILTER(B67:F77,C67:C77=H68,"NF")</f>
        <v>103</v>
      </c>
      <c r="P72" t="str">
        <v>Monitor</v>
      </c>
      <c r="Q72" t="str">
        <v>North</v>
      </c>
      <c r="R72" t="str">
        <v>Shivam</v>
      </c>
      <c r="S72">
        <v>30</v>
      </c>
    </row>
    <row r="73" spans="2:19" x14ac:dyDescent="0.25">
      <c r="B73" s="12">
        <v>106</v>
      </c>
      <c r="C73" s="13" t="s">
        <v>58</v>
      </c>
      <c r="D73" s="13" t="s">
        <v>75</v>
      </c>
      <c r="E73" s="13" t="s">
        <v>57</v>
      </c>
      <c r="F73" s="13">
        <v>54</v>
      </c>
      <c r="H73">
        <v>105</v>
      </c>
      <c r="I73" t="str">
        <v>Monitor</v>
      </c>
      <c r="J73" t="str">
        <v>West</v>
      </c>
      <c r="K73" t="str">
        <v>Rahul</v>
      </c>
      <c r="L73">
        <v>34</v>
      </c>
      <c r="O73">
        <v>104</v>
      </c>
      <c r="P73" t="str">
        <v>Monitor</v>
      </c>
      <c r="Q73" t="str">
        <v>East</v>
      </c>
      <c r="R73" t="str">
        <v>Sethi</v>
      </c>
      <c r="S73">
        <v>40</v>
      </c>
    </row>
    <row r="74" spans="2:19" x14ac:dyDescent="0.25">
      <c r="B74" s="12">
        <v>107</v>
      </c>
      <c r="C74" s="13" t="s">
        <v>61</v>
      </c>
      <c r="D74" s="13" t="s">
        <v>73</v>
      </c>
      <c r="E74" s="13" t="s">
        <v>60</v>
      </c>
      <c r="F74" s="13">
        <v>30</v>
      </c>
      <c r="H74">
        <v>107</v>
      </c>
      <c r="I74" t="str">
        <v>Monitor</v>
      </c>
      <c r="J74" t="str">
        <v>East</v>
      </c>
      <c r="K74" t="str">
        <v>Sohan</v>
      </c>
      <c r="L74">
        <v>30</v>
      </c>
      <c r="O74">
        <v>105</v>
      </c>
      <c r="P74" t="str">
        <v>Monitor</v>
      </c>
      <c r="Q74" t="str">
        <v>West</v>
      </c>
      <c r="R74" t="str">
        <v>Rahul</v>
      </c>
      <c r="S74">
        <v>34</v>
      </c>
    </row>
    <row r="75" spans="2:19" x14ac:dyDescent="0.25">
      <c r="B75" s="12">
        <v>108</v>
      </c>
      <c r="C75" s="13" t="s">
        <v>64</v>
      </c>
      <c r="D75" s="13" t="s">
        <v>74</v>
      </c>
      <c r="E75" s="13" t="s">
        <v>63</v>
      </c>
      <c r="F75" s="13">
        <v>10</v>
      </c>
      <c r="O75">
        <v>107</v>
      </c>
      <c r="P75" t="str">
        <v>Monitor</v>
      </c>
      <c r="Q75" t="str">
        <v>East</v>
      </c>
      <c r="R75" t="str">
        <v>Sohan</v>
      </c>
      <c r="S75">
        <v>30</v>
      </c>
    </row>
    <row r="76" spans="2:19" x14ac:dyDescent="0.25">
      <c r="B76" s="12">
        <v>109</v>
      </c>
      <c r="C76" s="13" t="s">
        <v>64</v>
      </c>
      <c r="D76" s="13" t="s">
        <v>75</v>
      </c>
      <c r="E76" s="13" t="s">
        <v>66</v>
      </c>
      <c r="F76" s="13">
        <v>20</v>
      </c>
    </row>
    <row r="77" spans="2:19" x14ac:dyDescent="0.25">
      <c r="B77" s="12">
        <v>110</v>
      </c>
      <c r="C77" s="13" t="s">
        <v>58</v>
      </c>
      <c r="D77" s="13" t="s">
        <v>74</v>
      </c>
      <c r="E77" s="13" t="s">
        <v>69</v>
      </c>
      <c r="F77" s="13">
        <v>25</v>
      </c>
    </row>
    <row r="79" spans="2:19" ht="18.75" x14ac:dyDescent="0.3">
      <c r="H79" s="11" t="s">
        <v>36</v>
      </c>
      <c r="I79" s="11" t="s">
        <v>72</v>
      </c>
    </row>
    <row r="80" spans="2:19" x14ac:dyDescent="0.25">
      <c r="H80" s="13" t="s">
        <v>58</v>
      </c>
      <c r="I80" s="13" t="s">
        <v>74</v>
      </c>
    </row>
    <row r="81" spans="2:12" x14ac:dyDescent="0.25">
      <c r="B81" cm="1">
        <f t="array" ref="B81:F82">_xlfn._xlws.FILTER(B67:F77,(C67:C77=H80)*(D67:D77=I80),"Not Found")</f>
        <v>102</v>
      </c>
      <c r="C81" t="str">
        <v>Scanner</v>
      </c>
      <c r="D81" t="str">
        <v>West</v>
      </c>
      <c r="E81" t="str">
        <v xml:space="preserve">Rajesh </v>
      </c>
      <c r="F81">
        <v>20</v>
      </c>
    </row>
    <row r="82" spans="2:12" x14ac:dyDescent="0.25">
      <c r="B82">
        <v>110</v>
      </c>
      <c r="C82" t="str">
        <v>Scanner</v>
      </c>
      <c r="D82" t="str">
        <v>West</v>
      </c>
      <c r="E82" t="str">
        <v>Sonu</v>
      </c>
      <c r="F82">
        <v>25</v>
      </c>
    </row>
    <row r="83" spans="2:12" ht="18.75" x14ac:dyDescent="0.3">
      <c r="H83" s="10" t="s">
        <v>35</v>
      </c>
      <c r="I83" s="11" t="s">
        <v>36</v>
      </c>
      <c r="J83" s="11" t="s">
        <v>37</v>
      </c>
      <c r="K83" s="11" t="s">
        <v>38</v>
      </c>
      <c r="L83" s="11" t="s">
        <v>39</v>
      </c>
    </row>
    <row r="84" spans="2:12" x14ac:dyDescent="0.25">
      <c r="H84" cm="1">
        <f t="array" ref="H84:L85">_xlfn._xlws.FILTER(B67:F77,(C67:C77=H80)*(D67:D77=I80),"Not Found")</f>
        <v>102</v>
      </c>
      <c r="I84" t="str">
        <v>Scanner</v>
      </c>
      <c r="J84" t="str">
        <v>West</v>
      </c>
      <c r="K84" t="str">
        <v xml:space="preserve">Rajesh </v>
      </c>
      <c r="L84">
        <v>20</v>
      </c>
    </row>
    <row r="85" spans="2:12" x14ac:dyDescent="0.25">
      <c r="B85" cm="1">
        <f t="array" ref="B85:F85">_xlfn._xlws.FILTER(B67:F77,B67:B77=109,"NF")</f>
        <v>109</v>
      </c>
      <c r="C85" t="str">
        <v>Mouse</v>
      </c>
      <c r="D85" t="str">
        <v>North</v>
      </c>
      <c r="E85" t="str">
        <v>Rohan</v>
      </c>
      <c r="F85">
        <v>20</v>
      </c>
      <c r="H85">
        <v>110</v>
      </c>
      <c r="I85" t="str">
        <v>Scanner</v>
      </c>
      <c r="J85" t="str">
        <v>West</v>
      </c>
      <c r="K85" t="str">
        <v>Sonu</v>
      </c>
      <c r="L85">
        <v>25</v>
      </c>
    </row>
    <row r="89" spans="2:12" x14ac:dyDescent="0.25">
      <c r="B89" s="35" t="s">
        <v>94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</row>
    <row r="90" spans="2:12" x14ac:dyDescent="0.25"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</row>
    <row r="93" spans="2:12" ht="18.75" x14ac:dyDescent="0.3">
      <c r="B93" s="11" t="s">
        <v>72</v>
      </c>
      <c r="C93" s="14" t="s">
        <v>73</v>
      </c>
      <c r="D93" s="14" t="s">
        <v>74</v>
      </c>
      <c r="E93" s="14" t="s">
        <v>75</v>
      </c>
      <c r="F93" s="14" t="s">
        <v>76</v>
      </c>
      <c r="H93" s="11" t="s">
        <v>72</v>
      </c>
      <c r="I93" s="13" t="s">
        <v>132</v>
      </c>
    </row>
    <row r="94" spans="2:12" ht="18.75" x14ac:dyDescent="0.3">
      <c r="B94" s="15" t="s">
        <v>78</v>
      </c>
      <c r="C94" s="16">
        <v>500</v>
      </c>
      <c r="D94" s="16">
        <v>350</v>
      </c>
      <c r="E94" s="16">
        <v>860</v>
      </c>
      <c r="F94" s="16">
        <v>350</v>
      </c>
      <c r="H94" s="15" t="s">
        <v>79</v>
      </c>
      <c r="I94" s="13" t="str">
        <f>IFERROR(HLOOKUP(I93,B93:F98,6,0),"Not Found")</f>
        <v>Not Found</v>
      </c>
    </row>
    <row r="95" spans="2:12" ht="18.75" x14ac:dyDescent="0.3">
      <c r="B95" s="15" t="s">
        <v>80</v>
      </c>
      <c r="C95" s="16">
        <v>700</v>
      </c>
      <c r="D95" s="16">
        <v>400</v>
      </c>
      <c r="E95" s="16">
        <v>550</v>
      </c>
      <c r="F95" s="16">
        <v>990</v>
      </c>
      <c r="H95" t="s">
        <v>83</v>
      </c>
      <c r="I95">
        <f>IFERROR(HLOOKUP(H95,B93:F98,6,FALSE),"Not Found")</f>
        <v>2800</v>
      </c>
    </row>
    <row r="96" spans="2:12" ht="18.75" x14ac:dyDescent="0.3">
      <c r="B96" s="15" t="s">
        <v>81</v>
      </c>
      <c r="C96" s="16">
        <v>1100</v>
      </c>
      <c r="D96" s="16">
        <v>650</v>
      </c>
      <c r="E96" s="16">
        <v>770</v>
      </c>
      <c r="F96" s="16">
        <v>950</v>
      </c>
    </row>
    <row r="97" spans="2:12" ht="18.75" x14ac:dyDescent="0.3">
      <c r="B97" s="15" t="s">
        <v>82</v>
      </c>
      <c r="C97" s="16">
        <v>500</v>
      </c>
      <c r="D97" s="16">
        <v>400</v>
      </c>
      <c r="E97" s="16">
        <v>200</v>
      </c>
      <c r="F97" s="16">
        <v>600</v>
      </c>
    </row>
    <row r="98" spans="2:12" ht="18.75" x14ac:dyDescent="0.3">
      <c r="B98" s="15" t="s">
        <v>79</v>
      </c>
      <c r="C98" s="16">
        <f>SUM(C94:C97)</f>
        <v>2800</v>
      </c>
      <c r="D98" s="16">
        <f t="shared" ref="D98:F98" si="6">SUM(D94:D97)</f>
        <v>1800</v>
      </c>
      <c r="E98" s="16">
        <f t="shared" si="6"/>
        <v>2380</v>
      </c>
      <c r="F98" s="16">
        <f t="shared" si="6"/>
        <v>2890</v>
      </c>
    </row>
    <row r="101" spans="2:12" x14ac:dyDescent="0.25">
      <c r="B101" s="35" t="s">
        <v>111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</row>
    <row r="102" spans="2:12" x14ac:dyDescent="0.25"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</row>
    <row r="105" spans="2:12" ht="18.75" x14ac:dyDescent="0.3">
      <c r="B105" s="11" t="s">
        <v>95</v>
      </c>
      <c r="C105" s="11" t="s">
        <v>96</v>
      </c>
      <c r="D105" s="11" t="s">
        <v>27</v>
      </c>
      <c r="E105" s="21" t="s">
        <v>112</v>
      </c>
      <c r="G105" s="11" t="s">
        <v>95</v>
      </c>
      <c r="H105" s="11" t="s">
        <v>96</v>
      </c>
      <c r="I105" s="11" t="s">
        <v>27</v>
      </c>
      <c r="J105" s="21" t="s">
        <v>113</v>
      </c>
    </row>
    <row r="106" spans="2:12" x14ac:dyDescent="0.25">
      <c r="B106" s="13" t="s">
        <v>97</v>
      </c>
      <c r="C106" s="13" t="s">
        <v>98</v>
      </c>
      <c r="D106" s="13" t="s">
        <v>28</v>
      </c>
      <c r="E106" s="13" t="str">
        <f>"Mr. "&amp;B106&amp;" "&amp;C106</f>
        <v>Mr. Raj Singh</v>
      </c>
      <c r="G106" s="13" t="s">
        <v>97</v>
      </c>
      <c r="H106" s="13" t="s">
        <v>98</v>
      </c>
      <c r="I106" s="13" t="s">
        <v>28</v>
      </c>
      <c r="J106" s="13" t="str">
        <f>CONCATENATE("Mr."," ",G106, " ", H106)</f>
        <v>Mr. Raj Singh</v>
      </c>
    </row>
    <row r="107" spans="2:12" x14ac:dyDescent="0.25">
      <c r="B107" s="13" t="s">
        <v>99</v>
      </c>
      <c r="C107" s="13" t="s">
        <v>100</v>
      </c>
      <c r="D107" s="13" t="s">
        <v>28</v>
      </c>
      <c r="E107" s="13" t="str">
        <f t="shared" ref="E107:E109" si="7">"Mr. "&amp;B107&amp;" "&amp;C107</f>
        <v>Mr. Rohit Sharma</v>
      </c>
      <c r="G107" s="13" t="s">
        <v>99</v>
      </c>
      <c r="H107" s="13" t="s">
        <v>100</v>
      </c>
      <c r="I107" s="13" t="s">
        <v>28</v>
      </c>
      <c r="J107" s="13" t="str">
        <f t="shared" ref="J107:J113" si="8">CONCATENATE("Mr."," ",G107, " ", H107)</f>
        <v>Mr. Rohit Sharma</v>
      </c>
    </row>
    <row r="108" spans="2:12" x14ac:dyDescent="0.25">
      <c r="B108" s="13" t="s">
        <v>101</v>
      </c>
      <c r="C108" s="13" t="s">
        <v>100</v>
      </c>
      <c r="D108" s="13" t="s">
        <v>28</v>
      </c>
      <c r="E108" s="13" t="str">
        <f t="shared" si="7"/>
        <v>Mr. Suresh Sharma</v>
      </c>
      <c r="G108" s="13" t="s">
        <v>101</v>
      </c>
      <c r="H108" s="13" t="s">
        <v>100</v>
      </c>
      <c r="I108" s="13" t="s">
        <v>28</v>
      </c>
      <c r="J108" s="13" t="str">
        <f t="shared" si="8"/>
        <v>Mr. Suresh Sharma</v>
      </c>
    </row>
    <row r="109" spans="2:12" x14ac:dyDescent="0.25">
      <c r="B109" s="13" t="s">
        <v>102</v>
      </c>
      <c r="C109" s="13" t="s">
        <v>103</v>
      </c>
      <c r="D109" s="13" t="s">
        <v>28</v>
      </c>
      <c r="E109" s="13" t="str">
        <f t="shared" si="7"/>
        <v>Mr. Anil Kumar</v>
      </c>
      <c r="G109" s="13" t="s">
        <v>102</v>
      </c>
      <c r="H109" s="13" t="s">
        <v>103</v>
      </c>
      <c r="I109" s="13" t="s">
        <v>28</v>
      </c>
      <c r="J109" s="13" t="str">
        <f t="shared" si="8"/>
        <v>Mr. Anil Kumar</v>
      </c>
    </row>
    <row r="110" spans="2:12" x14ac:dyDescent="0.25">
      <c r="B110" s="13" t="s">
        <v>104</v>
      </c>
      <c r="C110" s="13" t="s">
        <v>105</v>
      </c>
      <c r="D110" s="13" t="s">
        <v>29</v>
      </c>
      <c r="E110" s="13" t="str">
        <f>"Miss "&amp;B110&amp;" "&amp;C110</f>
        <v>Miss Reena Kumari</v>
      </c>
      <c r="G110" s="13" t="s">
        <v>104</v>
      </c>
      <c r="H110" s="13" t="s">
        <v>105</v>
      </c>
      <c r="I110" s="13" t="s">
        <v>29</v>
      </c>
      <c r="J110" s="13" t="str">
        <f t="shared" si="8"/>
        <v>Mr. Reena Kumari</v>
      </c>
    </row>
    <row r="111" spans="2:12" x14ac:dyDescent="0.25">
      <c r="B111" s="13" t="s">
        <v>106</v>
      </c>
      <c r="C111" s="13" t="s">
        <v>107</v>
      </c>
      <c r="D111" s="13" t="s">
        <v>29</v>
      </c>
      <c r="E111" s="13" t="str">
        <f>"Miss "&amp;B111&amp;" "&amp;C111</f>
        <v>Miss Anjali Rajpoot</v>
      </c>
      <c r="G111" s="13" t="s">
        <v>106</v>
      </c>
      <c r="H111" s="13" t="s">
        <v>107</v>
      </c>
      <c r="I111" s="13" t="s">
        <v>29</v>
      </c>
      <c r="J111" s="13" t="str">
        <f t="shared" si="8"/>
        <v>Mr. Anjali Rajpoot</v>
      </c>
    </row>
    <row r="112" spans="2:12" x14ac:dyDescent="0.25">
      <c r="B112" s="13" t="s">
        <v>108</v>
      </c>
      <c r="C112" s="13" t="s">
        <v>109</v>
      </c>
      <c r="D112" s="13" t="s">
        <v>28</v>
      </c>
      <c r="E112" s="13" t="str">
        <f t="shared" ref="E112" si="9">"Mr. "&amp;B112&amp;" "&amp;C112</f>
        <v>Mr. Deepak Nehra</v>
      </c>
      <c r="G112" s="13" t="s">
        <v>108</v>
      </c>
      <c r="H112" s="13" t="s">
        <v>109</v>
      </c>
      <c r="I112" s="13" t="s">
        <v>28</v>
      </c>
      <c r="J112" s="13" t="str">
        <f t="shared" si="8"/>
        <v>Mr. Deepak Nehra</v>
      </c>
    </row>
    <row r="113" spans="2:12" x14ac:dyDescent="0.25">
      <c r="B113" s="13" t="s">
        <v>110</v>
      </c>
      <c r="C113" s="13" t="s">
        <v>100</v>
      </c>
      <c r="D113" s="13" t="s">
        <v>29</v>
      </c>
      <c r="E113" s="13" t="str">
        <f>"Miss "&amp;B113&amp;" "&amp;C113</f>
        <v>Miss Neha Sharma</v>
      </c>
      <c r="G113" s="13" t="s">
        <v>110</v>
      </c>
      <c r="H113" s="13" t="s">
        <v>100</v>
      </c>
      <c r="I113" s="13" t="s">
        <v>29</v>
      </c>
      <c r="J113" s="13" t="str">
        <f t="shared" si="8"/>
        <v>Mr. Neha Sharma</v>
      </c>
    </row>
    <row r="116" spans="2:12" x14ac:dyDescent="0.25">
      <c r="B116" s="35" t="s">
        <v>124</v>
      </c>
      <c r="C116" s="35"/>
      <c r="D116" s="35"/>
      <c r="E116" s="35"/>
      <c r="F116" s="35"/>
      <c r="G116" s="35"/>
      <c r="H116" s="35"/>
      <c r="I116" s="35"/>
      <c r="J116" s="35"/>
      <c r="K116" s="35"/>
      <c r="L116" s="35"/>
    </row>
    <row r="117" spans="2:12" x14ac:dyDescent="0.25"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</row>
    <row r="121" spans="2:12" ht="18.75" x14ac:dyDescent="0.3">
      <c r="B121" s="11" t="s">
        <v>36</v>
      </c>
      <c r="C121" s="11" t="s">
        <v>72</v>
      </c>
      <c r="D121" s="11" t="s">
        <v>38</v>
      </c>
      <c r="E121" s="11" t="s">
        <v>39</v>
      </c>
      <c r="G121" s="11" t="s">
        <v>36</v>
      </c>
      <c r="H121" s="11" t="s">
        <v>114</v>
      </c>
    </row>
    <row r="122" spans="2:12" x14ac:dyDescent="0.25">
      <c r="B122" s="13" t="s">
        <v>55</v>
      </c>
      <c r="C122" s="13" t="s">
        <v>73</v>
      </c>
      <c r="D122" s="13" t="s">
        <v>42</v>
      </c>
      <c r="E122" s="13">
        <v>23</v>
      </c>
      <c r="G122" t="s">
        <v>115</v>
      </c>
      <c r="H122">
        <f>SUMIF(B121:B131,G122,E121:E131)</f>
        <v>50</v>
      </c>
    </row>
    <row r="123" spans="2:12" x14ac:dyDescent="0.25">
      <c r="B123" s="13" t="s">
        <v>58</v>
      </c>
      <c r="C123" s="13" t="s">
        <v>74</v>
      </c>
      <c r="D123" s="13" t="s">
        <v>45</v>
      </c>
      <c r="E123" s="13">
        <v>20</v>
      </c>
    </row>
    <row r="124" spans="2:12" ht="18.75" x14ac:dyDescent="0.3">
      <c r="B124" s="13" t="s">
        <v>61</v>
      </c>
      <c r="C124" s="13" t="s">
        <v>75</v>
      </c>
      <c r="D124" s="13" t="s">
        <v>48</v>
      </c>
      <c r="E124" s="13">
        <v>30</v>
      </c>
      <c r="G124" s="11" t="s">
        <v>72</v>
      </c>
      <c r="H124" s="11" t="s">
        <v>39</v>
      </c>
    </row>
    <row r="125" spans="2:12" x14ac:dyDescent="0.25">
      <c r="B125" s="13" t="s">
        <v>64</v>
      </c>
      <c r="C125" s="13" t="s">
        <v>73</v>
      </c>
      <c r="D125" s="13" t="s">
        <v>51</v>
      </c>
      <c r="E125" s="13">
        <v>40</v>
      </c>
      <c r="G125" s="13" t="s">
        <v>77</v>
      </c>
      <c r="H125" s="13">
        <f>SUMIF(C121:C131,G125,E121:E131)</f>
        <v>64</v>
      </c>
    </row>
    <row r="126" spans="2:12" x14ac:dyDescent="0.25">
      <c r="B126" s="13" t="s">
        <v>64</v>
      </c>
      <c r="C126" s="13" t="s">
        <v>74</v>
      </c>
      <c r="D126" s="13" t="s">
        <v>54</v>
      </c>
      <c r="E126" s="13">
        <v>34</v>
      </c>
    </row>
    <row r="127" spans="2:12" x14ac:dyDescent="0.25">
      <c r="B127" s="13" t="s">
        <v>55</v>
      </c>
      <c r="C127" s="13" t="s">
        <v>75</v>
      </c>
      <c r="D127" s="13" t="s">
        <v>57</v>
      </c>
      <c r="E127" s="13">
        <v>54</v>
      </c>
    </row>
    <row r="128" spans="2:12" x14ac:dyDescent="0.25">
      <c r="B128" s="13" t="s">
        <v>58</v>
      </c>
      <c r="C128" s="13" t="s">
        <v>73</v>
      </c>
      <c r="D128" s="13" t="s">
        <v>60</v>
      </c>
      <c r="E128" s="13">
        <v>30</v>
      </c>
    </row>
    <row r="129" spans="2:8" x14ac:dyDescent="0.25">
      <c r="B129" s="13" t="s">
        <v>61</v>
      </c>
      <c r="C129" s="13" t="s">
        <v>74</v>
      </c>
      <c r="D129" s="13" t="s">
        <v>63</v>
      </c>
      <c r="E129" s="13">
        <v>10</v>
      </c>
    </row>
    <row r="130" spans="2:8" x14ac:dyDescent="0.25">
      <c r="B130" s="13" t="s">
        <v>64</v>
      </c>
      <c r="C130" s="13" t="s">
        <v>75</v>
      </c>
      <c r="D130" s="13" t="s">
        <v>66</v>
      </c>
      <c r="E130" s="13">
        <v>20</v>
      </c>
    </row>
    <row r="131" spans="2:8" x14ac:dyDescent="0.25">
      <c r="B131" s="13" t="s">
        <v>64</v>
      </c>
      <c r="C131" s="13" t="s">
        <v>73</v>
      </c>
      <c r="D131" s="13" t="s">
        <v>69</v>
      </c>
      <c r="E131" s="13">
        <v>25</v>
      </c>
    </row>
    <row r="133" spans="2:8" x14ac:dyDescent="0.25">
      <c r="E133">
        <f>SUM(E122:E131)</f>
        <v>286</v>
      </c>
    </row>
    <row r="137" spans="2:8" ht="18.75" x14ac:dyDescent="0.3">
      <c r="B137" s="11" t="s">
        <v>36</v>
      </c>
      <c r="C137" s="11" t="s">
        <v>72</v>
      </c>
      <c r="D137" s="11" t="s">
        <v>38</v>
      </c>
      <c r="E137" s="11" t="s">
        <v>39</v>
      </c>
      <c r="G137" s="11" t="s">
        <v>36</v>
      </c>
      <c r="H137" s="11" t="s">
        <v>39</v>
      </c>
    </row>
    <row r="138" spans="2:8" x14ac:dyDescent="0.25">
      <c r="B138" s="13" t="s">
        <v>116</v>
      </c>
      <c r="C138" s="13" t="s">
        <v>73</v>
      </c>
      <c r="D138" s="13" t="s">
        <v>42</v>
      </c>
      <c r="E138" s="13">
        <v>23</v>
      </c>
      <c r="G138" s="13" t="s">
        <v>168</v>
      </c>
      <c r="H138" s="13">
        <f>SUMIF(B137:B147,G138,E137:E147)</f>
        <v>103</v>
      </c>
    </row>
    <row r="139" spans="2:8" x14ac:dyDescent="0.25">
      <c r="B139" s="13" t="s">
        <v>118</v>
      </c>
      <c r="C139" s="13" t="s">
        <v>74</v>
      </c>
      <c r="D139" s="13" t="s">
        <v>45</v>
      </c>
      <c r="E139" s="13">
        <v>20</v>
      </c>
      <c r="G139" t="s">
        <v>224</v>
      </c>
      <c r="H139">
        <f>SUMIF(B138:B147,G139,E138:E147)</f>
        <v>94</v>
      </c>
    </row>
    <row r="140" spans="2:8" x14ac:dyDescent="0.25">
      <c r="B140" s="13" t="s">
        <v>119</v>
      </c>
      <c r="C140" s="13" t="s">
        <v>75</v>
      </c>
      <c r="D140" s="13" t="s">
        <v>48</v>
      </c>
      <c r="E140" s="13">
        <v>30</v>
      </c>
    </row>
    <row r="141" spans="2:8" x14ac:dyDescent="0.25">
      <c r="B141" s="13" t="s">
        <v>120</v>
      </c>
      <c r="C141" s="13" t="s">
        <v>73</v>
      </c>
      <c r="D141" s="13" t="s">
        <v>51</v>
      </c>
      <c r="E141" s="13">
        <v>40</v>
      </c>
      <c r="H141">
        <f>SUMIF(B137:B147,G138,E137:E147)</f>
        <v>103</v>
      </c>
    </row>
    <row r="142" spans="2:8" x14ac:dyDescent="0.25">
      <c r="B142" s="13" t="s">
        <v>64</v>
      </c>
      <c r="C142" s="13" t="s">
        <v>74</v>
      </c>
      <c r="D142" s="13" t="s">
        <v>54</v>
      </c>
      <c r="E142" s="13">
        <v>34</v>
      </c>
    </row>
    <row r="143" spans="2:8" x14ac:dyDescent="0.25">
      <c r="B143" s="13" t="s">
        <v>121</v>
      </c>
      <c r="C143" s="13" t="s">
        <v>75</v>
      </c>
      <c r="D143" s="13" t="s">
        <v>57</v>
      </c>
      <c r="E143" s="13">
        <v>54</v>
      </c>
    </row>
    <row r="144" spans="2:8" x14ac:dyDescent="0.25">
      <c r="B144" s="13" t="s">
        <v>58</v>
      </c>
      <c r="C144" s="13" t="s">
        <v>73</v>
      </c>
      <c r="D144" s="13" t="s">
        <v>60</v>
      </c>
      <c r="E144" s="13">
        <v>30</v>
      </c>
      <c r="H144">
        <f>E138+E139+E141+E146</f>
        <v>103</v>
      </c>
    </row>
    <row r="145" spans="2:12" x14ac:dyDescent="0.25">
      <c r="B145" s="13" t="s">
        <v>122</v>
      </c>
      <c r="C145" s="13" t="s">
        <v>74</v>
      </c>
      <c r="D145" s="13" t="s">
        <v>63</v>
      </c>
      <c r="E145" s="13">
        <v>10</v>
      </c>
    </row>
    <row r="146" spans="2:12" x14ac:dyDescent="0.25">
      <c r="B146" s="13" t="s">
        <v>123</v>
      </c>
      <c r="C146" s="13" t="s">
        <v>75</v>
      </c>
      <c r="D146" s="13" t="s">
        <v>66</v>
      </c>
      <c r="E146" s="13">
        <v>20</v>
      </c>
    </row>
    <row r="147" spans="2:12" x14ac:dyDescent="0.25">
      <c r="B147" s="13" t="s">
        <v>64</v>
      </c>
      <c r="C147" s="13" t="s">
        <v>73</v>
      </c>
      <c r="D147" s="13" t="s">
        <v>69</v>
      </c>
      <c r="E147" s="13">
        <v>25</v>
      </c>
    </row>
    <row r="150" spans="2:12" x14ac:dyDescent="0.25">
      <c r="B150" s="35" t="s">
        <v>126</v>
      </c>
      <c r="C150" s="35"/>
      <c r="D150" s="35"/>
      <c r="E150" s="35"/>
      <c r="F150" s="35"/>
      <c r="G150" s="35"/>
      <c r="H150" s="35"/>
      <c r="I150" s="35"/>
      <c r="J150" s="35"/>
      <c r="K150" s="35"/>
      <c r="L150" s="35"/>
    </row>
    <row r="151" spans="2:12" x14ac:dyDescent="0.25"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</row>
    <row r="155" spans="2:12" ht="18.75" x14ac:dyDescent="0.3">
      <c r="B155" s="11" t="s">
        <v>36</v>
      </c>
      <c r="C155" s="11" t="s">
        <v>72</v>
      </c>
      <c r="D155" s="11" t="s">
        <v>38</v>
      </c>
      <c r="E155" s="11" t="s">
        <v>39</v>
      </c>
      <c r="G155" s="11" t="s">
        <v>36</v>
      </c>
      <c r="H155" s="11" t="s">
        <v>72</v>
      </c>
      <c r="I155" s="11" t="s">
        <v>39</v>
      </c>
    </row>
    <row r="156" spans="2:12" x14ac:dyDescent="0.25">
      <c r="B156" s="13" t="s">
        <v>55</v>
      </c>
      <c r="C156" s="13" t="s">
        <v>73</v>
      </c>
      <c r="D156" s="13" t="s">
        <v>42</v>
      </c>
      <c r="E156" s="13">
        <v>23</v>
      </c>
      <c r="G156" s="13" t="s">
        <v>117</v>
      </c>
      <c r="H156" s="13" t="s">
        <v>83</v>
      </c>
      <c r="I156" s="13">
        <f>SUMIFS(E155:E165,B155:B165,G156,C155:C165,H156)</f>
        <v>65</v>
      </c>
    </row>
    <row r="157" spans="2:12" x14ac:dyDescent="0.25">
      <c r="B157" s="13" t="s">
        <v>58</v>
      </c>
      <c r="C157" s="13" t="s">
        <v>74</v>
      </c>
      <c r="D157" s="13" t="s">
        <v>125</v>
      </c>
      <c r="E157" s="13">
        <v>20</v>
      </c>
      <c r="I157">
        <f>SUMIFS(E155:E165,B155:B165,G156,C155:C165,H156)</f>
        <v>65</v>
      </c>
    </row>
    <row r="158" spans="2:12" x14ac:dyDescent="0.25">
      <c r="B158" s="13" t="s">
        <v>61</v>
      </c>
      <c r="C158" s="13" t="s">
        <v>75</v>
      </c>
      <c r="D158" s="13" t="s">
        <v>48</v>
      </c>
      <c r="E158" s="13">
        <v>30</v>
      </c>
      <c r="G158" t="s">
        <v>223</v>
      </c>
      <c r="H158" t="s">
        <v>128</v>
      </c>
      <c r="I158">
        <f>SUMIFS(E156:E165,B156:B165,G158,C156:C165,H158)</f>
        <v>30</v>
      </c>
    </row>
    <row r="159" spans="2:12" x14ac:dyDescent="0.25">
      <c r="B159" s="13" t="s">
        <v>64</v>
      </c>
      <c r="C159" s="13" t="s">
        <v>73</v>
      </c>
      <c r="D159" s="13" t="s">
        <v>42</v>
      </c>
      <c r="E159" s="13">
        <v>40</v>
      </c>
      <c r="I159">
        <f>E159+E165</f>
        <v>65</v>
      </c>
    </row>
    <row r="160" spans="2:12" x14ac:dyDescent="0.25">
      <c r="B160" s="13" t="s">
        <v>64</v>
      </c>
      <c r="C160" s="13" t="s">
        <v>74</v>
      </c>
      <c r="D160" s="13" t="s">
        <v>125</v>
      </c>
      <c r="E160" s="13">
        <v>34</v>
      </c>
    </row>
    <row r="161" spans="2:12" x14ac:dyDescent="0.25">
      <c r="B161" s="13" t="s">
        <v>55</v>
      </c>
      <c r="C161" s="13" t="s">
        <v>75</v>
      </c>
      <c r="D161" s="13" t="s">
        <v>48</v>
      </c>
      <c r="E161" s="13">
        <v>54</v>
      </c>
    </row>
    <row r="162" spans="2:12" x14ac:dyDescent="0.25">
      <c r="B162" s="13" t="s">
        <v>58</v>
      </c>
      <c r="C162" s="13" t="s">
        <v>73</v>
      </c>
      <c r="D162" s="13" t="s">
        <v>42</v>
      </c>
      <c r="E162" s="13">
        <v>30</v>
      </c>
    </row>
    <row r="163" spans="2:12" x14ac:dyDescent="0.25">
      <c r="B163" s="13" t="s">
        <v>61</v>
      </c>
      <c r="C163" s="13" t="s">
        <v>74</v>
      </c>
      <c r="D163" s="13" t="s">
        <v>125</v>
      </c>
      <c r="E163" s="13">
        <v>10</v>
      </c>
    </row>
    <row r="164" spans="2:12" x14ac:dyDescent="0.25">
      <c r="B164" s="13" t="s">
        <v>64</v>
      </c>
      <c r="C164" s="13" t="s">
        <v>75</v>
      </c>
      <c r="D164" s="13" t="s">
        <v>48</v>
      </c>
      <c r="E164" s="13">
        <v>20</v>
      </c>
    </row>
    <row r="165" spans="2:12" x14ac:dyDescent="0.25">
      <c r="B165" s="13" t="s">
        <v>64</v>
      </c>
      <c r="C165" s="13" t="s">
        <v>73</v>
      </c>
      <c r="D165" s="13" t="s">
        <v>42</v>
      </c>
      <c r="E165" s="13">
        <v>25</v>
      </c>
    </row>
    <row r="168" spans="2:12" x14ac:dyDescent="0.25">
      <c r="B168" s="35" t="s">
        <v>129</v>
      </c>
      <c r="C168" s="35"/>
      <c r="D168" s="35"/>
      <c r="E168" s="35"/>
      <c r="F168" s="35"/>
      <c r="G168" s="35"/>
      <c r="H168" s="35"/>
      <c r="I168" s="35"/>
      <c r="J168" s="35"/>
      <c r="K168" s="35"/>
      <c r="L168" s="35"/>
    </row>
    <row r="169" spans="2:12" x14ac:dyDescent="0.25"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</row>
    <row r="173" spans="2:12" ht="18.75" x14ac:dyDescent="0.3">
      <c r="B173" s="11" t="s">
        <v>36</v>
      </c>
      <c r="C173" s="11" t="s">
        <v>72</v>
      </c>
      <c r="D173" s="11" t="s">
        <v>38</v>
      </c>
      <c r="E173" s="11" t="s">
        <v>39</v>
      </c>
      <c r="G173" s="11" t="s">
        <v>36</v>
      </c>
      <c r="H173" s="11" t="s">
        <v>72</v>
      </c>
      <c r="I173" s="11" t="s">
        <v>127</v>
      </c>
    </row>
    <row r="174" spans="2:12" x14ac:dyDescent="0.25">
      <c r="B174" s="13" t="s">
        <v>55</v>
      </c>
      <c r="C174" s="13" t="s">
        <v>73</v>
      </c>
      <c r="D174" s="13" t="s">
        <v>42</v>
      </c>
      <c r="E174" s="13">
        <v>23</v>
      </c>
      <c r="G174" s="13" t="s">
        <v>92</v>
      </c>
      <c r="H174" s="13" t="s">
        <v>128</v>
      </c>
      <c r="I174" s="13">
        <f>COUNTIF(C173:C183,H174)</f>
        <v>3</v>
      </c>
    </row>
    <row r="175" spans="2:12" x14ac:dyDescent="0.25">
      <c r="B175" s="13" t="s">
        <v>58</v>
      </c>
      <c r="C175" s="13" t="s">
        <v>74</v>
      </c>
      <c r="D175" s="13" t="s">
        <v>125</v>
      </c>
      <c r="E175" s="13">
        <v>20</v>
      </c>
      <c r="G175" t="s">
        <v>115</v>
      </c>
      <c r="I175">
        <f>COUNTIF(B174:B183,G175)</f>
        <v>2</v>
      </c>
    </row>
    <row r="176" spans="2:12" x14ac:dyDescent="0.25">
      <c r="B176" s="13" t="s">
        <v>61</v>
      </c>
      <c r="C176" s="13" t="s">
        <v>75</v>
      </c>
      <c r="D176" s="13" t="s">
        <v>48</v>
      </c>
      <c r="E176" s="13">
        <v>30</v>
      </c>
    </row>
    <row r="177" spans="2:12" x14ac:dyDescent="0.25">
      <c r="B177" s="13" t="s">
        <v>64</v>
      </c>
      <c r="C177" s="13" t="s">
        <v>73</v>
      </c>
      <c r="D177" s="13" t="s">
        <v>42</v>
      </c>
      <c r="E177" s="13">
        <v>40</v>
      </c>
      <c r="H177" t="s">
        <v>166</v>
      </c>
      <c r="I177">
        <f>COUNT(E174:E183)</f>
        <v>10</v>
      </c>
      <c r="J177">
        <f>COUNT(I174:I175)</f>
        <v>2</v>
      </c>
    </row>
    <row r="178" spans="2:12" x14ac:dyDescent="0.25">
      <c r="B178" s="13" t="s">
        <v>64</v>
      </c>
      <c r="C178" s="13" t="s">
        <v>74</v>
      </c>
      <c r="D178" s="13" t="s">
        <v>125</v>
      </c>
      <c r="E178" s="13">
        <v>34</v>
      </c>
      <c r="H178" t="s">
        <v>167</v>
      </c>
      <c r="I178">
        <f>COUNTA(B174:D183)</f>
        <v>30</v>
      </c>
      <c r="J178">
        <f>COUNTA(C174:D183)</f>
        <v>20</v>
      </c>
    </row>
    <row r="179" spans="2:12" x14ac:dyDescent="0.25">
      <c r="B179" s="13" t="s">
        <v>55</v>
      </c>
      <c r="C179" s="13" t="s">
        <v>75</v>
      </c>
      <c r="D179" s="13" t="s">
        <v>48</v>
      </c>
      <c r="E179" s="13">
        <v>54</v>
      </c>
      <c r="H179" t="s">
        <v>165</v>
      </c>
      <c r="I179">
        <f>COUNTIF(B173:B183,G174)</f>
        <v>4</v>
      </c>
    </row>
    <row r="180" spans="2:12" x14ac:dyDescent="0.25">
      <c r="B180" s="13" t="s">
        <v>58</v>
      </c>
      <c r="C180" s="13" t="s">
        <v>73</v>
      </c>
      <c r="D180" s="13" t="s">
        <v>42</v>
      </c>
      <c r="E180" s="13">
        <v>30</v>
      </c>
    </row>
    <row r="181" spans="2:12" x14ac:dyDescent="0.25">
      <c r="B181" s="13" t="s">
        <v>61</v>
      </c>
      <c r="C181" s="13" t="s">
        <v>74</v>
      </c>
      <c r="D181" s="13" t="s">
        <v>125</v>
      </c>
      <c r="E181" s="13">
        <v>10</v>
      </c>
    </row>
    <row r="182" spans="2:12" x14ac:dyDescent="0.25">
      <c r="B182" s="13" t="s">
        <v>64</v>
      </c>
      <c r="C182" s="13" t="s">
        <v>75</v>
      </c>
      <c r="D182" s="13" t="s">
        <v>48</v>
      </c>
      <c r="E182" s="13">
        <v>20</v>
      </c>
    </row>
    <row r="183" spans="2:12" x14ac:dyDescent="0.25">
      <c r="B183" s="13" t="s">
        <v>64</v>
      </c>
      <c r="C183" s="13" t="s">
        <v>73</v>
      </c>
      <c r="D183" s="13" t="s">
        <v>42</v>
      </c>
      <c r="E183" s="13">
        <v>25</v>
      </c>
    </row>
    <row r="186" spans="2:12" x14ac:dyDescent="0.25">
      <c r="B186" s="35" t="s">
        <v>130</v>
      </c>
      <c r="C186" s="35"/>
      <c r="D186" s="35"/>
      <c r="E186" s="35"/>
      <c r="F186" s="35"/>
      <c r="G186" s="35"/>
      <c r="H186" s="35"/>
      <c r="I186" s="35"/>
      <c r="J186" s="35"/>
      <c r="K186" s="35"/>
      <c r="L186" s="35"/>
    </row>
    <row r="187" spans="2:12" x14ac:dyDescent="0.25"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</row>
    <row r="191" spans="2:12" ht="18.75" x14ac:dyDescent="0.3">
      <c r="B191" s="11" t="s">
        <v>36</v>
      </c>
      <c r="C191" s="11" t="s">
        <v>72</v>
      </c>
      <c r="D191" s="11" t="s">
        <v>38</v>
      </c>
      <c r="E191" s="11" t="s">
        <v>39</v>
      </c>
      <c r="G191" s="11" t="s">
        <v>36</v>
      </c>
      <c r="H191" s="11" t="s">
        <v>72</v>
      </c>
      <c r="I191" s="11" t="s">
        <v>127</v>
      </c>
    </row>
    <row r="192" spans="2:12" x14ac:dyDescent="0.25">
      <c r="B192" s="13" t="s">
        <v>55</v>
      </c>
      <c r="C192" s="13" t="s">
        <v>73</v>
      </c>
      <c r="D192" s="13" t="s">
        <v>42</v>
      </c>
      <c r="E192" s="13">
        <v>23</v>
      </c>
      <c r="G192" s="13" t="s">
        <v>92</v>
      </c>
      <c r="H192" s="13" t="s">
        <v>83</v>
      </c>
      <c r="I192" s="13">
        <f>COUNTIFS(B191:B201,G192,C191:C201,H192)</f>
        <v>2</v>
      </c>
    </row>
    <row r="193" spans="2:12" x14ac:dyDescent="0.25">
      <c r="B193" s="13" t="s">
        <v>58</v>
      </c>
      <c r="C193" s="13" t="s">
        <v>74</v>
      </c>
      <c r="D193" s="13" t="s">
        <v>125</v>
      </c>
      <c r="E193" s="13">
        <v>20</v>
      </c>
      <c r="G193" t="s">
        <v>222</v>
      </c>
      <c r="H193" t="s">
        <v>83</v>
      </c>
      <c r="I193">
        <f>COUNTIFS(B192:B201,G193,C192:C201,H193)</f>
        <v>1</v>
      </c>
    </row>
    <row r="194" spans="2:12" x14ac:dyDescent="0.25">
      <c r="B194" s="13" t="s">
        <v>61</v>
      </c>
      <c r="C194" s="13" t="s">
        <v>75</v>
      </c>
      <c r="D194" s="13" t="s">
        <v>48</v>
      </c>
      <c r="E194" s="13">
        <v>30</v>
      </c>
    </row>
    <row r="195" spans="2:12" x14ac:dyDescent="0.25">
      <c r="B195" s="13" t="s">
        <v>64</v>
      </c>
      <c r="C195" s="13" t="s">
        <v>73</v>
      </c>
      <c r="D195" s="13" t="s">
        <v>42</v>
      </c>
      <c r="E195" s="13">
        <v>40</v>
      </c>
      <c r="I195">
        <f>COUNTIFS(B191:B201,G192,C191:C201,H192)</f>
        <v>2</v>
      </c>
    </row>
    <row r="196" spans="2:12" x14ac:dyDescent="0.25">
      <c r="B196" s="13" t="s">
        <v>64</v>
      </c>
      <c r="C196" s="13" t="s">
        <v>74</v>
      </c>
      <c r="D196" s="13" t="s">
        <v>125</v>
      </c>
      <c r="E196" s="13">
        <v>34</v>
      </c>
    </row>
    <row r="197" spans="2:12" x14ac:dyDescent="0.25">
      <c r="B197" s="13" t="s">
        <v>55</v>
      </c>
      <c r="C197" s="13" t="s">
        <v>75</v>
      </c>
      <c r="D197" s="13" t="s">
        <v>48</v>
      </c>
      <c r="E197" s="13">
        <v>54</v>
      </c>
    </row>
    <row r="198" spans="2:12" x14ac:dyDescent="0.25">
      <c r="B198" s="13" t="s">
        <v>58</v>
      </c>
      <c r="C198" s="13" t="s">
        <v>73</v>
      </c>
      <c r="D198" s="13" t="s">
        <v>42</v>
      </c>
      <c r="E198" s="13">
        <v>30</v>
      </c>
    </row>
    <row r="199" spans="2:12" x14ac:dyDescent="0.25">
      <c r="B199" s="13" t="s">
        <v>61</v>
      </c>
      <c r="C199" s="13" t="s">
        <v>74</v>
      </c>
      <c r="D199" s="13" t="s">
        <v>125</v>
      </c>
      <c r="E199" s="13">
        <v>10</v>
      </c>
    </row>
    <row r="200" spans="2:12" x14ac:dyDescent="0.25">
      <c r="B200" s="13" t="s">
        <v>64</v>
      </c>
      <c r="C200" s="13" t="s">
        <v>75</v>
      </c>
      <c r="D200" s="13" t="s">
        <v>48</v>
      </c>
      <c r="E200" s="13">
        <v>20</v>
      </c>
    </row>
    <row r="201" spans="2:12" x14ac:dyDescent="0.25">
      <c r="B201" s="13" t="s">
        <v>64</v>
      </c>
      <c r="C201" s="13" t="s">
        <v>73</v>
      </c>
      <c r="D201" s="13" t="s">
        <v>42</v>
      </c>
      <c r="E201" s="13">
        <v>25</v>
      </c>
    </row>
    <row r="204" spans="2:12" x14ac:dyDescent="0.25">
      <c r="B204" s="35" t="s">
        <v>184</v>
      </c>
      <c r="C204" s="35"/>
      <c r="D204" s="35"/>
      <c r="E204" s="35"/>
      <c r="F204" s="35"/>
      <c r="G204" s="35"/>
      <c r="H204" s="35"/>
      <c r="I204" s="35"/>
      <c r="J204" s="35"/>
      <c r="K204" s="35"/>
      <c r="L204" s="35"/>
    </row>
    <row r="205" spans="2:12" x14ac:dyDescent="0.25"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</row>
    <row r="209" spans="2:11" ht="18.75" x14ac:dyDescent="0.3">
      <c r="B209" s="11" t="s">
        <v>169</v>
      </c>
      <c r="C209" s="11" t="s">
        <v>170</v>
      </c>
      <c r="E209" s="22" t="s">
        <v>171</v>
      </c>
      <c r="F209" s="22" t="str">
        <f>"Sum of top "&amp;E210&amp;" Sales"</f>
        <v>Sum of top 3 Sales</v>
      </c>
      <c r="H209" s="11" t="s">
        <v>169</v>
      </c>
      <c r="I209" s="11" t="s">
        <v>170</v>
      </c>
    </row>
    <row r="210" spans="2:11" ht="18.75" x14ac:dyDescent="0.3">
      <c r="B210" s="23" t="s">
        <v>172</v>
      </c>
      <c r="C210" s="24">
        <v>1200</v>
      </c>
      <c r="E210" s="25">
        <v>3</v>
      </c>
      <c r="F210" s="25" cm="1">
        <f t="array" ref="F210">SUM(LARGE(C210:C221,_xlfn.SEQUENCE(E210)))</f>
        <v>28400</v>
      </c>
      <c r="H210" s="23" t="s">
        <v>176</v>
      </c>
      <c r="I210" s="24">
        <v>12000</v>
      </c>
    </row>
    <row r="211" spans="2:11" ht="18.75" x14ac:dyDescent="0.3">
      <c r="B211" s="23" t="s">
        <v>173</v>
      </c>
      <c r="C211" s="24">
        <v>1240</v>
      </c>
      <c r="E211">
        <v>5</v>
      </c>
      <c r="F211" cm="1">
        <f t="array" ref="F211">SUM(LARGE(C210:C221,_xlfn.SEQUENCE(E211)))</f>
        <v>35100</v>
      </c>
      <c r="H211" s="23" t="s">
        <v>181</v>
      </c>
      <c r="I211" s="24">
        <v>11000</v>
      </c>
      <c r="K211" t="str">
        <f>"jjjjjjjjjjjjjj "&amp;E210&amp;" kkkkkkk"</f>
        <v>jjjjjjjjjjjjjj 3 kkkkkkk</v>
      </c>
    </row>
    <row r="212" spans="2:11" ht="18.75" x14ac:dyDescent="0.3">
      <c r="B212" s="23" t="s">
        <v>174</v>
      </c>
      <c r="C212" s="24">
        <v>1000</v>
      </c>
      <c r="H212" s="23" t="s">
        <v>179</v>
      </c>
      <c r="I212" s="24">
        <v>5400</v>
      </c>
    </row>
    <row r="213" spans="2:11" ht="18.75" x14ac:dyDescent="0.3">
      <c r="B213" s="23" t="s">
        <v>175</v>
      </c>
      <c r="C213" s="24">
        <v>1400</v>
      </c>
      <c r="E213" s="22" t="s">
        <v>171</v>
      </c>
      <c r="F213" s="22" t="str">
        <f>"Sum of bottom "&amp;E214&amp;" Sales"</f>
        <v>Sum of bottom 2 Sales</v>
      </c>
      <c r="H213" s="23" t="s">
        <v>183</v>
      </c>
      <c r="I213" s="24">
        <v>4300</v>
      </c>
    </row>
    <row r="214" spans="2:11" ht="18.75" x14ac:dyDescent="0.3">
      <c r="B214" s="23" t="s">
        <v>176</v>
      </c>
      <c r="C214" s="24">
        <v>12000</v>
      </c>
      <c r="E214" s="25">
        <v>2</v>
      </c>
      <c r="F214" s="25" cm="1">
        <f t="array" ref="F214">SUM(SMALL(C210:C221,_xlfn.SEQUENCE(E214)))</f>
        <v>2050</v>
      </c>
      <c r="H214" s="23" t="s">
        <v>178</v>
      </c>
      <c r="I214" s="24">
        <v>2400</v>
      </c>
    </row>
    <row r="215" spans="2:11" ht="18.75" x14ac:dyDescent="0.3">
      <c r="B215" s="23" t="s">
        <v>177</v>
      </c>
      <c r="C215" s="24">
        <v>1800</v>
      </c>
      <c r="E215">
        <v>5</v>
      </c>
      <c r="F215" cm="1">
        <f t="array" ref="F215" xml:space="preserve"> SUM(SMALL(C210:C221,_xlfn.SEQUENCE(E215)))</f>
        <v>5890</v>
      </c>
      <c r="H215" s="23" t="s">
        <v>182</v>
      </c>
      <c r="I215" s="24">
        <v>2300</v>
      </c>
    </row>
    <row r="216" spans="2:11" ht="18.75" x14ac:dyDescent="0.3">
      <c r="B216" s="23" t="s">
        <v>178</v>
      </c>
      <c r="C216" s="24">
        <v>2400</v>
      </c>
      <c r="H216" s="23" t="s">
        <v>177</v>
      </c>
      <c r="I216" s="24">
        <v>1800</v>
      </c>
    </row>
    <row r="217" spans="2:11" ht="18.75" x14ac:dyDescent="0.3">
      <c r="B217" s="23" t="s">
        <v>179</v>
      </c>
      <c r="C217" s="24">
        <v>5400</v>
      </c>
      <c r="F217">
        <f>LARGE(C210:C221,1)</f>
        <v>12000</v>
      </c>
      <c r="H217" s="23" t="s">
        <v>175</v>
      </c>
      <c r="I217" s="24">
        <v>1400</v>
      </c>
    </row>
    <row r="218" spans="2:11" ht="18.75" x14ac:dyDescent="0.3">
      <c r="B218" s="23" t="s">
        <v>180</v>
      </c>
      <c r="C218" s="24">
        <v>1050</v>
      </c>
      <c r="H218" s="23" t="s">
        <v>173</v>
      </c>
      <c r="I218" s="24">
        <v>1240</v>
      </c>
    </row>
    <row r="219" spans="2:11" ht="18.75" x14ac:dyDescent="0.3">
      <c r="B219" s="23" t="s">
        <v>181</v>
      </c>
      <c r="C219" s="24">
        <v>11000</v>
      </c>
      <c r="F219" cm="1">
        <f t="array" ref="F219:F223">_xlfn.SEQUENCE(5)</f>
        <v>1</v>
      </c>
      <c r="H219" s="23" t="s">
        <v>172</v>
      </c>
      <c r="I219" s="24">
        <v>1200</v>
      </c>
    </row>
    <row r="220" spans="2:11" ht="18.75" x14ac:dyDescent="0.3">
      <c r="B220" s="23" t="s">
        <v>182</v>
      </c>
      <c r="C220" s="24">
        <v>2300</v>
      </c>
      <c r="F220">
        <v>2</v>
      </c>
      <c r="H220" s="23" t="s">
        <v>180</v>
      </c>
      <c r="I220" s="24">
        <v>1050</v>
      </c>
    </row>
    <row r="221" spans="2:11" ht="18.75" x14ac:dyDescent="0.3">
      <c r="B221" s="23" t="s">
        <v>183</v>
      </c>
      <c r="C221" s="24">
        <v>4300</v>
      </c>
      <c r="F221">
        <v>3</v>
      </c>
      <c r="H221" s="23" t="s">
        <v>174</v>
      </c>
      <c r="I221" s="24">
        <v>1000</v>
      </c>
    </row>
    <row r="222" spans="2:11" x14ac:dyDescent="0.25">
      <c r="F222">
        <v>4</v>
      </c>
    </row>
    <row r="223" spans="2:11" x14ac:dyDescent="0.25">
      <c r="F223">
        <v>5</v>
      </c>
    </row>
  </sheetData>
  <sortState xmlns:xlrd2="http://schemas.microsoft.com/office/spreadsheetml/2017/richdata2" ref="H210:I221">
    <sortCondition descending="1" ref="I210:I221"/>
  </sortState>
  <mergeCells count="11">
    <mergeCell ref="B116:L117"/>
    <mergeCell ref="B150:L151"/>
    <mergeCell ref="B168:L169"/>
    <mergeCell ref="B186:L187"/>
    <mergeCell ref="B204:L205"/>
    <mergeCell ref="B101:L102"/>
    <mergeCell ref="B2:L3"/>
    <mergeCell ref="B18:L19"/>
    <mergeCell ref="B32:L33"/>
    <mergeCell ref="B63:L64"/>
    <mergeCell ref="B89:L90"/>
  </mergeCells>
  <conditionalFormatting sqref="C210">
    <cfRule type="expression" dxfId="14" priority="8">
      <formula>$C210&gt;=LARGE($C$210:$C$221,$E$210)</formula>
    </cfRule>
  </conditionalFormatting>
  <conditionalFormatting sqref="C210:C221">
    <cfRule type="expression" dxfId="13" priority="7">
      <formula>$C$210&gt;=LARGE($C$210:$C$221,$E$210)</formula>
    </cfRule>
  </conditionalFormatting>
  <conditionalFormatting sqref="C211:C221">
    <cfRule type="expression" dxfId="12" priority="9">
      <formula>$C$210&gt;=LARGE($C$210:$C$221,$E$210)</formula>
    </cfRule>
    <cfRule type="expression" priority="10">
      <formula>$C$210&gt;=LARGE($C$210:$C$221,$E$210)</formula>
    </cfRule>
    <cfRule type="expression" dxfId="11" priority="11">
      <formula>$C211&lt;=SMALL($C$3:$C$14,$E$7)</formula>
    </cfRule>
    <cfRule type="expression" dxfId="10" priority="12">
      <formula>$C211&gt;=LARGE($C$3:$C$14,$E$3)</formula>
    </cfRule>
  </conditionalFormatting>
  <conditionalFormatting sqref="I210">
    <cfRule type="expression" dxfId="9" priority="2">
      <formula>$C210&gt;=LARGE($C$210:$C$221,$E$210)</formula>
    </cfRule>
  </conditionalFormatting>
  <conditionalFormatting sqref="I210:I221">
    <cfRule type="expression" dxfId="8" priority="1">
      <formula>$C$210&gt;=LARGE($C$210:$C$221,$E$210)</formula>
    </cfRule>
  </conditionalFormatting>
  <conditionalFormatting sqref="I211:I221">
    <cfRule type="expression" dxfId="7" priority="3">
      <formula>$C$210&gt;=LARGE($C$210:$C$221,$E$210)</formula>
    </cfRule>
    <cfRule type="expression" priority="4">
      <formula>$C$210&gt;=LARGE($C$210:$C$221,$E$210)</formula>
    </cfRule>
    <cfRule type="expression" dxfId="6" priority="5">
      <formula>$C211&lt;=SMALL($C$3:$C$14,$E$7)</formula>
    </cfRule>
    <cfRule type="expression" dxfId="5" priority="6">
      <formula>$C211&gt;=LARGE($C$3:$C$14,$E$3)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234"/>
  <sheetViews>
    <sheetView tabSelected="1" topLeftCell="B1" zoomScale="90" zoomScaleNormal="90" workbookViewId="0">
      <selection activeCell="G70" sqref="G70"/>
    </sheetView>
  </sheetViews>
  <sheetFormatPr defaultRowHeight="15" x14ac:dyDescent="0.25"/>
  <cols>
    <col min="2" max="3" width="15.85546875" bestFit="1" customWidth="1"/>
    <col min="4" max="4" width="13.28515625" bestFit="1" customWidth="1"/>
    <col min="5" max="5" width="16.7109375" bestFit="1" customWidth="1"/>
    <col min="6" max="6" width="24.28515625" bestFit="1" customWidth="1"/>
    <col min="7" max="9" width="15.85546875" bestFit="1" customWidth="1"/>
    <col min="10" max="10" width="23.28515625" bestFit="1" customWidth="1"/>
    <col min="11" max="11" width="13.28515625" bestFit="1" customWidth="1"/>
    <col min="12" max="12" width="9.7109375" bestFit="1" customWidth="1"/>
    <col min="15" max="15" width="11.85546875" bestFit="1" customWidth="1"/>
    <col min="16" max="16" width="15.85546875" bestFit="1" customWidth="1"/>
    <col min="17" max="17" width="11.140625" bestFit="1" customWidth="1"/>
    <col min="18" max="18" width="13.28515625" bestFit="1" customWidth="1"/>
  </cols>
  <sheetData>
    <row r="2" spans="2:12" x14ac:dyDescent="0.25">
      <c r="B2" s="35" t="s">
        <v>70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2:12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5" spans="2:12" ht="18.75" x14ac:dyDescent="0.3">
      <c r="B5" s="10" t="s">
        <v>35</v>
      </c>
      <c r="C5" s="11" t="s">
        <v>36</v>
      </c>
      <c r="D5" s="11" t="s">
        <v>37</v>
      </c>
      <c r="E5" s="11" t="s">
        <v>38</v>
      </c>
      <c r="F5" s="11" t="s">
        <v>39</v>
      </c>
      <c r="H5" s="10" t="s">
        <v>35</v>
      </c>
      <c r="I5" s="11" t="s">
        <v>39</v>
      </c>
    </row>
    <row r="6" spans="2:12" x14ac:dyDescent="0.25">
      <c r="B6" s="12">
        <v>101</v>
      </c>
      <c r="C6" s="13" t="s">
        <v>40</v>
      </c>
      <c r="D6" s="13" t="s">
        <v>41</v>
      </c>
      <c r="E6" s="13" t="s">
        <v>42</v>
      </c>
      <c r="F6" s="13">
        <v>23</v>
      </c>
      <c r="H6" s="13">
        <v>109</v>
      </c>
      <c r="I6" s="13">
        <f>VLOOKUP(H6,B5:F15,5,0)</f>
        <v>20</v>
      </c>
    </row>
    <row r="7" spans="2:12" x14ac:dyDescent="0.25">
      <c r="B7" s="12">
        <v>102</v>
      </c>
      <c r="C7" s="13" t="s">
        <v>43</v>
      </c>
      <c r="D7" s="13" t="s">
        <v>44</v>
      </c>
      <c r="E7" s="13" t="s">
        <v>45</v>
      </c>
      <c r="F7" s="13">
        <v>20</v>
      </c>
    </row>
    <row r="8" spans="2:12" ht="18.75" x14ac:dyDescent="0.3">
      <c r="B8" s="12">
        <v>103</v>
      </c>
      <c r="C8" s="13" t="s">
        <v>46</v>
      </c>
      <c r="D8" s="13" t="s">
        <v>47</v>
      </c>
      <c r="E8" s="13" t="s">
        <v>48</v>
      </c>
      <c r="F8" s="13">
        <v>30</v>
      </c>
      <c r="H8" s="11" t="s">
        <v>37</v>
      </c>
      <c r="I8" s="11" t="s">
        <v>39</v>
      </c>
    </row>
    <row r="9" spans="2:12" x14ac:dyDescent="0.25">
      <c r="B9" s="12">
        <v>104</v>
      </c>
      <c r="C9" s="13" t="s">
        <v>49</v>
      </c>
      <c r="D9" s="13" t="s">
        <v>50</v>
      </c>
      <c r="E9" s="13" t="s">
        <v>51</v>
      </c>
      <c r="F9" s="13">
        <v>40</v>
      </c>
      <c r="H9" s="13" t="s">
        <v>52</v>
      </c>
      <c r="I9" s="13">
        <f>VLOOKUP(H9,D5:F15,3,0)</f>
        <v>34</v>
      </c>
    </row>
    <row r="10" spans="2:12" x14ac:dyDescent="0.25">
      <c r="B10" s="12">
        <v>105</v>
      </c>
      <c r="C10" s="13" t="s">
        <v>53</v>
      </c>
      <c r="D10" s="13" t="s">
        <v>52</v>
      </c>
      <c r="E10" s="13" t="s">
        <v>54</v>
      </c>
      <c r="F10" s="13">
        <v>34</v>
      </c>
    </row>
    <row r="11" spans="2:12" ht="18.75" x14ac:dyDescent="0.3">
      <c r="B11" s="12">
        <v>106</v>
      </c>
      <c r="C11" s="13" t="s">
        <v>55</v>
      </c>
      <c r="D11" s="13" t="s">
        <v>56</v>
      </c>
      <c r="E11" s="13" t="s">
        <v>57</v>
      </c>
      <c r="F11" s="13">
        <v>54</v>
      </c>
      <c r="H11" s="10" t="s">
        <v>35</v>
      </c>
      <c r="I11" s="11" t="s">
        <v>36</v>
      </c>
      <c r="J11" s="11" t="s">
        <v>37</v>
      </c>
      <c r="K11" s="11" t="s">
        <v>38</v>
      </c>
      <c r="L11" s="11" t="s">
        <v>39</v>
      </c>
    </row>
    <row r="12" spans="2:12" x14ac:dyDescent="0.25">
      <c r="B12" s="12">
        <v>107</v>
      </c>
      <c r="C12" s="13" t="s">
        <v>58</v>
      </c>
      <c r="D12" s="13" t="s">
        <v>59</v>
      </c>
      <c r="E12" s="13" t="s">
        <v>60</v>
      </c>
      <c r="F12" s="13">
        <v>30</v>
      </c>
      <c r="H12" s="13">
        <v>105</v>
      </c>
      <c r="I12" s="13" t="str">
        <f>VLOOKUP($H$12,B5:F15,2,0)</f>
        <v>Mic Holder</v>
      </c>
      <c r="J12" s="13" t="str">
        <f>VLOOKUP($H$12,$B$5:$F$15,3,0)</f>
        <v>AP0105</v>
      </c>
      <c r="K12" s="13" t="str">
        <f>VLOOKUP($H$12,$B$5:$F$15,4,0)</f>
        <v>Rahul</v>
      </c>
      <c r="L12" s="13">
        <f>VLOOKUP($H$12,$B$5:$F$15,5,0)</f>
        <v>34</v>
      </c>
    </row>
    <row r="13" spans="2:12" x14ac:dyDescent="0.25">
      <c r="B13" s="12">
        <v>108</v>
      </c>
      <c r="C13" s="13" t="s">
        <v>61</v>
      </c>
      <c r="D13" s="13" t="s">
        <v>62</v>
      </c>
      <c r="E13" s="13" t="s">
        <v>63</v>
      </c>
      <c r="F13" s="13">
        <v>10</v>
      </c>
    </row>
    <row r="14" spans="2:12" x14ac:dyDescent="0.25">
      <c r="B14" s="12">
        <v>109</v>
      </c>
      <c r="C14" s="13" t="s">
        <v>64</v>
      </c>
      <c r="D14" s="13" t="s">
        <v>65</v>
      </c>
      <c r="E14" s="13" t="s">
        <v>66</v>
      </c>
      <c r="F14" s="13">
        <v>20</v>
      </c>
    </row>
    <row r="15" spans="2:12" x14ac:dyDescent="0.25">
      <c r="B15" s="12">
        <v>110</v>
      </c>
      <c r="C15" s="13" t="s">
        <v>67</v>
      </c>
      <c r="D15" s="13" t="s">
        <v>68</v>
      </c>
      <c r="E15" s="13" t="s">
        <v>69</v>
      </c>
      <c r="F15" s="13">
        <v>25</v>
      </c>
    </row>
    <row r="16" spans="2:12" x14ac:dyDescent="0.25">
      <c r="B16" s="18"/>
    </row>
    <row r="17" spans="2:12" x14ac:dyDescent="0.25">
      <c r="B17" s="18"/>
    </row>
    <row r="18" spans="2:12" x14ac:dyDescent="0.25">
      <c r="B18" s="35" t="s">
        <v>131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</row>
    <row r="19" spans="2:12" x14ac:dyDescent="0.25"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</row>
    <row r="20" spans="2:12" x14ac:dyDescent="0.25">
      <c r="B20" s="18"/>
    </row>
    <row r="21" spans="2:12" x14ac:dyDescent="0.25">
      <c r="B21" s="18"/>
    </row>
    <row r="23" spans="2:12" ht="18.75" x14ac:dyDescent="0.3">
      <c r="B23" s="11" t="s">
        <v>72</v>
      </c>
      <c r="C23" s="14" t="s">
        <v>73</v>
      </c>
      <c r="D23" s="14" t="s">
        <v>74</v>
      </c>
      <c r="E23" s="14" t="s">
        <v>75</v>
      </c>
      <c r="F23" s="14" t="s">
        <v>76</v>
      </c>
      <c r="H23" s="11" t="s">
        <v>72</v>
      </c>
      <c r="I23" s="13" t="s">
        <v>185</v>
      </c>
      <c r="K23" s="11" t="s">
        <v>72</v>
      </c>
      <c r="L23" s="17" t="s">
        <v>83</v>
      </c>
    </row>
    <row r="24" spans="2:12" ht="18.75" x14ac:dyDescent="0.3">
      <c r="B24" s="15" t="s">
        <v>78</v>
      </c>
      <c r="C24" s="16">
        <v>500</v>
      </c>
      <c r="D24" s="16">
        <v>350</v>
      </c>
      <c r="E24" s="16">
        <v>860</v>
      </c>
      <c r="F24" s="16">
        <v>350</v>
      </c>
      <c r="H24" s="15" t="s">
        <v>79</v>
      </c>
      <c r="I24" s="13">
        <f>IFERROR(HLOOKUP(I23,B23:F28,6,0),"Not Found")</f>
        <v>2890</v>
      </c>
      <c r="K24" s="15" t="s">
        <v>78</v>
      </c>
      <c r="L24" s="13">
        <f>HLOOKUP($L$23,$B$23:$F$28,2,0)</f>
        <v>500</v>
      </c>
    </row>
    <row r="25" spans="2:12" ht="18.75" x14ac:dyDescent="0.3">
      <c r="B25" s="15" t="s">
        <v>80</v>
      </c>
      <c r="C25" s="16">
        <v>700</v>
      </c>
      <c r="D25" s="16">
        <v>400</v>
      </c>
      <c r="E25" s="16">
        <v>550</v>
      </c>
      <c r="F25" s="16">
        <v>990</v>
      </c>
      <c r="K25" s="15" t="s">
        <v>80</v>
      </c>
      <c r="L25" s="13">
        <f>HLOOKUP($L$23,$B$23:$F$28,3,0)</f>
        <v>700</v>
      </c>
    </row>
    <row r="26" spans="2:12" ht="18.75" x14ac:dyDescent="0.3">
      <c r="B26" s="15" t="s">
        <v>81</v>
      </c>
      <c r="C26" s="16">
        <v>1100</v>
      </c>
      <c r="D26" s="16">
        <v>650</v>
      </c>
      <c r="E26" s="16">
        <v>770</v>
      </c>
      <c r="F26" s="16">
        <v>950</v>
      </c>
      <c r="K26" s="15" t="s">
        <v>81</v>
      </c>
      <c r="L26" s="13">
        <f>HLOOKUP($L$23,$B$23:$F$28,4,0)</f>
        <v>1100</v>
      </c>
    </row>
    <row r="27" spans="2:12" ht="18.75" x14ac:dyDescent="0.3">
      <c r="B27" s="15" t="s">
        <v>82</v>
      </c>
      <c r="C27" s="16">
        <v>500</v>
      </c>
      <c r="D27" s="16">
        <v>400</v>
      </c>
      <c r="E27" s="16">
        <v>200</v>
      </c>
      <c r="F27" s="16">
        <v>600</v>
      </c>
      <c r="I27">
        <f>IFERROR(HLOOKUP(I23,B23:F28,3,0),"")</f>
        <v>990</v>
      </c>
      <c r="K27" s="15" t="s">
        <v>82</v>
      </c>
      <c r="L27" s="13">
        <f>HLOOKUP($L$23,$B$23:$F$28,5,0)</f>
        <v>500</v>
      </c>
    </row>
    <row r="28" spans="2:12" ht="18.75" x14ac:dyDescent="0.3">
      <c r="B28" s="15" t="s">
        <v>79</v>
      </c>
      <c r="C28" s="16">
        <f>SUM(C24:C27)</f>
        <v>2800</v>
      </c>
      <c r="D28" s="16">
        <f t="shared" ref="D28:F28" si="0">SUM(D24:D27)</f>
        <v>1800</v>
      </c>
      <c r="E28" s="16">
        <f t="shared" si="0"/>
        <v>2380</v>
      </c>
      <c r="F28" s="16">
        <f t="shared" si="0"/>
        <v>2890</v>
      </c>
      <c r="K28" s="15" t="s">
        <v>79</v>
      </c>
      <c r="L28" s="13">
        <f t="shared" ref="L28" si="1">HLOOKUP($L$23,$B$23:$F$28,6,0)</f>
        <v>2800</v>
      </c>
    </row>
    <row r="30" spans="2:12" x14ac:dyDescent="0.25">
      <c r="B30" s="18"/>
    </row>
    <row r="32" spans="2:12" x14ac:dyDescent="0.25">
      <c r="B32" s="35" t="s">
        <v>71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</row>
    <row r="33" spans="2:12" x14ac:dyDescent="0.25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</row>
    <row r="34" spans="2:12" x14ac:dyDescent="0.25">
      <c r="H34" t="s">
        <v>64</v>
      </c>
    </row>
    <row r="36" spans="2:12" ht="18.75" x14ac:dyDescent="0.3">
      <c r="B36" s="10" t="s">
        <v>35</v>
      </c>
      <c r="C36" s="11" t="s">
        <v>36</v>
      </c>
      <c r="D36" s="11" t="s">
        <v>37</v>
      </c>
      <c r="E36" s="11" t="s">
        <v>38</v>
      </c>
      <c r="F36" s="11" t="s">
        <v>39</v>
      </c>
      <c r="H36" s="10" t="s">
        <v>35</v>
      </c>
      <c r="I36" s="11" t="s">
        <v>38</v>
      </c>
    </row>
    <row r="37" spans="2:12" x14ac:dyDescent="0.25">
      <c r="B37" s="12">
        <v>101</v>
      </c>
      <c r="C37" s="13" t="s">
        <v>40</v>
      </c>
      <c r="D37" s="13" t="s">
        <v>41</v>
      </c>
      <c r="E37" s="13" t="s">
        <v>42</v>
      </c>
      <c r="F37" s="13">
        <v>23</v>
      </c>
      <c r="H37" s="12">
        <v>108</v>
      </c>
      <c r="I37">
        <f>_xlfn.XLOOKUP(H37,B36:B46,F36:F46,"")</f>
        <v>10</v>
      </c>
      <c r="J37">
        <f>_xlfn.XLOOKUP(H37,B36:B46,F36:F46,"NF")</f>
        <v>10</v>
      </c>
    </row>
    <row r="38" spans="2:12" x14ac:dyDescent="0.25">
      <c r="B38" s="12">
        <v>102</v>
      </c>
      <c r="C38" s="13" t="s">
        <v>43</v>
      </c>
      <c r="D38" s="13" t="s">
        <v>44</v>
      </c>
      <c r="E38" s="13" t="s">
        <v>45</v>
      </c>
      <c r="F38" s="13">
        <v>20</v>
      </c>
    </row>
    <row r="39" spans="2:12" ht="18.75" x14ac:dyDescent="0.3">
      <c r="B39" s="12">
        <v>103</v>
      </c>
      <c r="C39" s="13" t="s">
        <v>46</v>
      </c>
      <c r="D39" s="13" t="s">
        <v>47</v>
      </c>
      <c r="E39" s="13" t="s">
        <v>48</v>
      </c>
      <c r="F39" s="13">
        <v>30</v>
      </c>
      <c r="H39" s="11" t="s">
        <v>37</v>
      </c>
      <c r="I39" s="11" t="s">
        <v>36</v>
      </c>
    </row>
    <row r="40" spans="2:12" x14ac:dyDescent="0.25">
      <c r="B40" s="12">
        <v>104</v>
      </c>
      <c r="C40" s="13" t="s">
        <v>49</v>
      </c>
      <c r="D40" s="13" t="s">
        <v>50</v>
      </c>
      <c r="E40" s="13" t="s">
        <v>51</v>
      </c>
      <c r="F40" s="13">
        <v>40</v>
      </c>
      <c r="H40" s="13" t="s">
        <v>56</v>
      </c>
      <c r="I40" s="13" t="str">
        <f>_xlfn.XLOOKUP(H40,D37:D46,C37:C46)</f>
        <v>Printer</v>
      </c>
      <c r="J40" t="str">
        <f>_xlfn.XLOOKUP(H40,D36:D46,C36:C46,"NF")</f>
        <v>Printer</v>
      </c>
    </row>
    <row r="41" spans="2:12" x14ac:dyDescent="0.25">
      <c r="B41" s="12">
        <v>105</v>
      </c>
      <c r="C41" s="13" t="s">
        <v>53</v>
      </c>
      <c r="D41" s="13" t="s">
        <v>52</v>
      </c>
      <c r="E41" s="13" t="s">
        <v>54</v>
      </c>
      <c r="F41" s="13">
        <v>34</v>
      </c>
    </row>
    <row r="42" spans="2:12" ht="18.75" x14ac:dyDescent="0.3">
      <c r="B42" s="12">
        <v>106</v>
      </c>
      <c r="C42" s="13" t="s">
        <v>55</v>
      </c>
      <c r="D42" s="13" t="s">
        <v>56</v>
      </c>
      <c r="E42" s="13" t="s">
        <v>57</v>
      </c>
      <c r="F42" s="13">
        <v>54</v>
      </c>
      <c r="H42" s="10" t="s">
        <v>35</v>
      </c>
      <c r="I42" s="11" t="s">
        <v>36</v>
      </c>
      <c r="J42" s="11" t="s">
        <v>37</v>
      </c>
      <c r="K42" s="11" t="s">
        <v>38</v>
      </c>
      <c r="L42" s="11" t="s">
        <v>39</v>
      </c>
    </row>
    <row r="43" spans="2:12" x14ac:dyDescent="0.25">
      <c r="B43" s="12">
        <v>107</v>
      </c>
      <c r="C43" s="13" t="s">
        <v>58</v>
      </c>
      <c r="D43" s="13" t="s">
        <v>59</v>
      </c>
      <c r="E43" s="13" t="s">
        <v>60</v>
      </c>
      <c r="F43" s="13">
        <v>30</v>
      </c>
      <c r="H43" s="12">
        <v>105</v>
      </c>
      <c r="I43" s="13" t="str">
        <f>_xlfn.XLOOKUP($H$43,$B$36:$B$46,C36:C46)</f>
        <v>Mic Holder</v>
      </c>
      <c r="J43" s="13" t="str">
        <f t="shared" ref="J43:L43" si="2">_xlfn.XLOOKUP($H$43,$B$36:$B$46,D36:D46)</f>
        <v>AP0105</v>
      </c>
      <c r="K43" s="13" t="str">
        <f t="shared" si="2"/>
        <v>Rahul</v>
      </c>
      <c r="L43" s="13">
        <f t="shared" si="2"/>
        <v>34</v>
      </c>
    </row>
    <row r="44" spans="2:12" x14ac:dyDescent="0.25">
      <c r="B44" s="12">
        <v>108</v>
      </c>
      <c r="C44" s="13" t="s">
        <v>61</v>
      </c>
      <c r="D44" s="13" t="s">
        <v>62</v>
      </c>
      <c r="E44" s="13" t="s">
        <v>63</v>
      </c>
      <c r="F44" s="13">
        <v>10</v>
      </c>
      <c r="H44">
        <f>_xlfn.XLOOKUP($H$34,$C$36:$C$46,B36:B46,0)</f>
        <v>109</v>
      </c>
      <c r="I44" t="str">
        <f t="shared" ref="I44:L44" si="3">_xlfn.XLOOKUP($H$34,$C$36:$C$46,C36:C46,0)</f>
        <v>Mouse</v>
      </c>
      <c r="J44" t="str">
        <f t="shared" si="3"/>
        <v>AP0109</v>
      </c>
      <c r="K44" t="str">
        <f t="shared" si="3"/>
        <v>Rohan</v>
      </c>
      <c r="L44">
        <f t="shared" si="3"/>
        <v>20</v>
      </c>
    </row>
    <row r="45" spans="2:12" x14ac:dyDescent="0.25">
      <c r="B45" s="12">
        <v>109</v>
      </c>
      <c r="C45" s="13" t="s">
        <v>64</v>
      </c>
      <c r="D45" s="13" t="s">
        <v>65</v>
      </c>
      <c r="E45" s="13" t="s">
        <v>66</v>
      </c>
      <c r="F45" s="13">
        <v>20</v>
      </c>
    </row>
    <row r="46" spans="2:12" x14ac:dyDescent="0.25">
      <c r="B46" s="12">
        <v>110</v>
      </c>
      <c r="C46" s="13" t="s">
        <v>64</v>
      </c>
      <c r="D46" s="13" t="s">
        <v>68</v>
      </c>
      <c r="E46" s="13" t="s">
        <v>69</v>
      </c>
      <c r="F46" s="13">
        <v>25</v>
      </c>
    </row>
    <row r="50" spans="2:12" ht="18.75" x14ac:dyDescent="0.3">
      <c r="B50" s="11" t="s">
        <v>72</v>
      </c>
      <c r="C50" s="14" t="s">
        <v>73</v>
      </c>
      <c r="D50" s="14" t="s">
        <v>74</v>
      </c>
      <c r="E50" s="14" t="s">
        <v>75</v>
      </c>
      <c r="F50" s="14" t="s">
        <v>76</v>
      </c>
      <c r="I50" s="11" t="s">
        <v>72</v>
      </c>
      <c r="J50" s="13" t="s">
        <v>77</v>
      </c>
    </row>
    <row r="51" spans="2:12" ht="18.75" x14ac:dyDescent="0.3">
      <c r="B51" s="15" t="s">
        <v>78</v>
      </c>
      <c r="C51" s="16">
        <v>500</v>
      </c>
      <c r="D51" s="16">
        <v>350</v>
      </c>
      <c r="E51" s="16">
        <v>860</v>
      </c>
      <c r="F51" s="16">
        <v>350</v>
      </c>
      <c r="I51" s="15" t="s">
        <v>79</v>
      </c>
      <c r="J51" s="13">
        <f>_xlfn.XLOOKUP(J50,B50:F50,B55:F55)</f>
        <v>1800</v>
      </c>
    </row>
    <row r="52" spans="2:12" ht="18.75" x14ac:dyDescent="0.3">
      <c r="B52" s="15" t="s">
        <v>80</v>
      </c>
      <c r="C52" s="16">
        <v>700</v>
      </c>
      <c r="D52" s="16">
        <v>400</v>
      </c>
      <c r="E52" s="16">
        <v>550</v>
      </c>
      <c r="F52" s="16">
        <v>990</v>
      </c>
    </row>
    <row r="53" spans="2:12" ht="18.75" x14ac:dyDescent="0.3">
      <c r="B53" s="15" t="s">
        <v>81</v>
      </c>
      <c r="C53" s="16">
        <v>1100</v>
      </c>
      <c r="D53" s="16">
        <v>650</v>
      </c>
      <c r="E53" s="16">
        <v>770</v>
      </c>
      <c r="F53" s="16">
        <v>950</v>
      </c>
    </row>
    <row r="54" spans="2:12" ht="18.75" x14ac:dyDescent="0.3">
      <c r="B54" s="15" t="s">
        <v>82</v>
      </c>
      <c r="C54" s="16">
        <v>500</v>
      </c>
      <c r="D54" s="16">
        <v>400</v>
      </c>
      <c r="E54" s="16">
        <v>200</v>
      </c>
      <c r="F54" s="16">
        <v>600</v>
      </c>
      <c r="I54" s="11" t="s">
        <v>72</v>
      </c>
      <c r="J54" s="17" t="s">
        <v>83</v>
      </c>
    </row>
    <row r="55" spans="2:12" ht="18.75" x14ac:dyDescent="0.3">
      <c r="B55" s="15" t="s">
        <v>79</v>
      </c>
      <c r="C55" s="16">
        <f>SUM(C51:C54)</f>
        <v>2800</v>
      </c>
      <c r="D55" s="16">
        <f t="shared" ref="D55:F55" si="4">SUM(D51:D54)</f>
        <v>1800</v>
      </c>
      <c r="E55" s="16">
        <f t="shared" si="4"/>
        <v>2380</v>
      </c>
      <c r="F55" s="16">
        <f t="shared" si="4"/>
        <v>2890</v>
      </c>
      <c r="I55" s="15" t="s">
        <v>78</v>
      </c>
      <c r="J55" s="13">
        <f>_xlfn.XLOOKUP($J$54,$B$50:$F$50,B51:F51)</f>
        <v>500</v>
      </c>
    </row>
    <row r="56" spans="2:12" ht="18.75" x14ac:dyDescent="0.3">
      <c r="I56" s="15" t="s">
        <v>80</v>
      </c>
      <c r="J56" s="13">
        <f t="shared" ref="J56:J59" si="5">_xlfn.XLOOKUP($J$54,$B$50:$F$50,B52:F52)</f>
        <v>700</v>
      </c>
    </row>
    <row r="57" spans="2:12" ht="18.75" x14ac:dyDescent="0.3">
      <c r="I57" s="15" t="s">
        <v>81</v>
      </c>
      <c r="J57" s="13">
        <f t="shared" si="5"/>
        <v>1100</v>
      </c>
    </row>
    <row r="58" spans="2:12" ht="18.75" x14ac:dyDescent="0.3">
      <c r="I58" s="15" t="s">
        <v>82</v>
      </c>
      <c r="J58" s="13">
        <f t="shared" si="5"/>
        <v>500</v>
      </c>
    </row>
    <row r="59" spans="2:12" ht="18.75" x14ac:dyDescent="0.3">
      <c r="I59" s="15" t="s">
        <v>79</v>
      </c>
      <c r="J59" s="13">
        <f t="shared" si="5"/>
        <v>2800</v>
      </c>
    </row>
    <row r="62" spans="2:12" x14ac:dyDescent="0.25">
      <c r="B62" s="35" t="s">
        <v>91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2:12" x14ac:dyDescent="0.25"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</row>
    <row r="67" spans="2:12" ht="18.75" x14ac:dyDescent="0.3">
      <c r="C67" s="11" t="s">
        <v>84</v>
      </c>
      <c r="D67" s="11" t="s">
        <v>85</v>
      </c>
      <c r="E67" s="11" t="s">
        <v>86</v>
      </c>
      <c r="G67" s="11" t="s">
        <v>84</v>
      </c>
      <c r="H67" s="11" t="s">
        <v>86</v>
      </c>
    </row>
    <row r="68" spans="2:12" ht="83.1" customHeight="1" x14ac:dyDescent="0.25">
      <c r="C68" s="13">
        <v>100</v>
      </c>
      <c r="D68" s="13" t="s">
        <v>87</v>
      </c>
      <c r="E68" s="13"/>
      <c r="G68" s="13">
        <v>100</v>
      </c>
      <c r="H68" s="13">
        <f>_xlfn.XLOOKUP($G$68,$C$67:$C$71,$E$67:$E$71,"Not Found")</f>
        <v>0</v>
      </c>
    </row>
    <row r="69" spans="2:12" ht="63.4" customHeight="1" x14ac:dyDescent="0.25">
      <c r="C69" s="13">
        <v>101</v>
      </c>
      <c r="D69" s="13" t="s">
        <v>88</v>
      </c>
      <c r="E69" s="13"/>
    </row>
    <row r="70" spans="2:12" ht="69.400000000000006" customHeight="1" x14ac:dyDescent="0.25">
      <c r="C70" s="13">
        <v>102</v>
      </c>
      <c r="D70" s="13" t="s">
        <v>89</v>
      </c>
      <c r="E70" s="13"/>
      <c r="H70">
        <f>_xlfn.XLOOKUP($G$68,$C$67:$C$71,$E$67:$E$71,"NF")</f>
        <v>0</v>
      </c>
    </row>
    <row r="71" spans="2:12" ht="66.95" customHeight="1" x14ac:dyDescent="0.25">
      <c r="C71" s="13">
        <v>103</v>
      </c>
      <c r="D71" s="13" t="s">
        <v>90</v>
      </c>
      <c r="E71" s="13"/>
    </row>
    <row r="74" spans="2:12" x14ac:dyDescent="0.25">
      <c r="B74" s="35" t="s">
        <v>93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</row>
    <row r="75" spans="2:12" x14ac:dyDescent="0.25"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8" spans="2:12" ht="18.75" x14ac:dyDescent="0.3">
      <c r="B78" s="10" t="s">
        <v>35</v>
      </c>
      <c r="C78" s="11" t="s">
        <v>36</v>
      </c>
      <c r="D78" s="11" t="s">
        <v>72</v>
      </c>
      <c r="E78" s="11" t="s">
        <v>38</v>
      </c>
      <c r="F78" s="11" t="s">
        <v>39</v>
      </c>
      <c r="H78" s="11" t="s">
        <v>36</v>
      </c>
      <c r="I78" s="11"/>
    </row>
    <row r="79" spans="2:12" x14ac:dyDescent="0.25">
      <c r="B79" s="12">
        <v>101</v>
      </c>
      <c r="C79" s="13" t="s">
        <v>55</v>
      </c>
      <c r="D79" s="13" t="s">
        <v>73</v>
      </c>
      <c r="E79" s="13" t="s">
        <v>42</v>
      </c>
      <c r="F79" s="13">
        <v>23</v>
      </c>
      <c r="H79" s="13" t="s">
        <v>64</v>
      </c>
      <c r="I79" s="13"/>
    </row>
    <row r="80" spans="2:12" x14ac:dyDescent="0.25">
      <c r="B80" s="12">
        <v>102</v>
      </c>
      <c r="C80" s="13" t="s">
        <v>58</v>
      </c>
      <c r="D80" s="13" t="s">
        <v>74</v>
      </c>
      <c r="E80" s="13" t="s">
        <v>45</v>
      </c>
      <c r="F80" s="13">
        <v>20</v>
      </c>
    </row>
    <row r="81" spans="2:19" ht="18.75" x14ac:dyDescent="0.3">
      <c r="B81" s="12">
        <v>103</v>
      </c>
      <c r="C81" s="13" t="s">
        <v>61</v>
      </c>
      <c r="D81" s="13" t="s">
        <v>75</v>
      </c>
      <c r="E81" s="13" t="s">
        <v>48</v>
      </c>
      <c r="F81" s="13">
        <v>30</v>
      </c>
      <c r="H81" s="10" t="s">
        <v>35</v>
      </c>
      <c r="I81" s="11" t="s">
        <v>36</v>
      </c>
      <c r="J81" s="11" t="s">
        <v>37</v>
      </c>
      <c r="K81" s="11" t="s">
        <v>38</v>
      </c>
      <c r="L81" s="11" t="s">
        <v>39</v>
      </c>
      <c r="O81" s="10" t="s">
        <v>35</v>
      </c>
      <c r="P81" s="11" t="s">
        <v>36</v>
      </c>
      <c r="Q81" s="11" t="s">
        <v>37</v>
      </c>
      <c r="R81" s="11" t="s">
        <v>38</v>
      </c>
      <c r="S81" s="11" t="s">
        <v>39</v>
      </c>
    </row>
    <row r="82" spans="2:19" x14ac:dyDescent="0.25">
      <c r="B82" s="12">
        <v>104</v>
      </c>
      <c r="C82" s="13" t="s">
        <v>61</v>
      </c>
      <c r="D82" s="13" t="s">
        <v>73</v>
      </c>
      <c r="E82" s="13" t="s">
        <v>51</v>
      </c>
      <c r="F82" s="13">
        <v>40</v>
      </c>
      <c r="H82" cm="1">
        <f t="array" ref="H82:L83">_xlfn._xlws.FILTER(B78:F88,C78:C88=H79,"Not Found")</f>
        <v>108</v>
      </c>
      <c r="I82" t="str">
        <v>Mouse</v>
      </c>
      <c r="J82" t="str">
        <v>West</v>
      </c>
      <c r="K82" t="str">
        <v>Chandu</v>
      </c>
      <c r="L82">
        <v>10</v>
      </c>
    </row>
    <row r="83" spans="2:19" x14ac:dyDescent="0.25">
      <c r="B83" s="12">
        <v>105</v>
      </c>
      <c r="C83" s="13" t="s">
        <v>61</v>
      </c>
      <c r="D83" s="13" t="s">
        <v>74</v>
      </c>
      <c r="E83" s="13" t="s">
        <v>54</v>
      </c>
      <c r="F83" s="13">
        <v>34</v>
      </c>
      <c r="H83">
        <v>109</v>
      </c>
      <c r="I83" t="str">
        <v>Mouse</v>
      </c>
      <c r="J83" t="str">
        <v>North</v>
      </c>
      <c r="K83" t="str">
        <v>Rohan</v>
      </c>
      <c r="L83">
        <v>20</v>
      </c>
      <c r="O83" cm="1">
        <f t="array" ref="O83:S84">_xlfn._xlws.FILTER(B78:F88,C78:C88=H79,"NF")</f>
        <v>108</v>
      </c>
      <c r="P83" t="str">
        <v>Mouse</v>
      </c>
      <c r="Q83" t="str">
        <v>West</v>
      </c>
      <c r="R83" t="str">
        <v>Chandu</v>
      </c>
      <c r="S83">
        <v>10</v>
      </c>
    </row>
    <row r="84" spans="2:19" x14ac:dyDescent="0.25">
      <c r="B84" s="12">
        <v>106</v>
      </c>
      <c r="C84" s="13" t="s">
        <v>58</v>
      </c>
      <c r="D84" s="13" t="s">
        <v>75</v>
      </c>
      <c r="E84" s="13" t="s">
        <v>57</v>
      </c>
      <c r="F84" s="13">
        <v>54</v>
      </c>
      <c r="O84">
        <v>109</v>
      </c>
      <c r="P84" t="str">
        <v>Mouse</v>
      </c>
      <c r="Q84" t="str">
        <v>North</v>
      </c>
      <c r="R84" t="str">
        <v>Rohan</v>
      </c>
      <c r="S84">
        <v>20</v>
      </c>
    </row>
    <row r="85" spans="2:19" x14ac:dyDescent="0.25">
      <c r="B85" s="12">
        <v>107</v>
      </c>
      <c r="C85" s="13" t="s">
        <v>61</v>
      </c>
      <c r="D85" s="13" t="s">
        <v>73</v>
      </c>
      <c r="E85" s="13" t="s">
        <v>60</v>
      </c>
      <c r="F85" s="13">
        <v>30</v>
      </c>
    </row>
    <row r="86" spans="2:19" x14ac:dyDescent="0.25">
      <c r="B86" s="12">
        <v>108</v>
      </c>
      <c r="C86" s="13" t="s">
        <v>64</v>
      </c>
      <c r="D86" s="13" t="s">
        <v>74</v>
      </c>
      <c r="E86" s="13" t="s">
        <v>63</v>
      </c>
      <c r="F86" s="13">
        <v>10</v>
      </c>
    </row>
    <row r="87" spans="2:19" x14ac:dyDescent="0.25">
      <c r="B87" s="12">
        <v>109</v>
      </c>
      <c r="C87" s="13" t="s">
        <v>64</v>
      </c>
      <c r="D87" s="13" t="s">
        <v>75</v>
      </c>
      <c r="E87" s="13" t="s">
        <v>66</v>
      </c>
      <c r="F87" s="13">
        <v>20</v>
      </c>
    </row>
    <row r="88" spans="2:19" x14ac:dyDescent="0.25">
      <c r="B88" s="12">
        <v>110</v>
      </c>
      <c r="C88" s="13" t="s">
        <v>58</v>
      </c>
      <c r="D88" s="13" t="s">
        <v>74</v>
      </c>
      <c r="E88" s="13" t="s">
        <v>69</v>
      </c>
      <c r="F88" s="13">
        <v>25</v>
      </c>
    </row>
    <row r="90" spans="2:19" ht="18.75" x14ac:dyDescent="0.3">
      <c r="H90" s="11" t="s">
        <v>36</v>
      </c>
      <c r="I90" s="11" t="s">
        <v>72</v>
      </c>
    </row>
    <row r="91" spans="2:19" x14ac:dyDescent="0.25">
      <c r="H91" s="13" t="s">
        <v>58</v>
      </c>
      <c r="I91" s="13" t="s">
        <v>74</v>
      </c>
    </row>
    <row r="94" spans="2:19" ht="18.75" x14ac:dyDescent="0.3">
      <c r="H94" s="10" t="s">
        <v>35</v>
      </c>
      <c r="I94" s="11" t="s">
        <v>36</v>
      </c>
      <c r="J94" s="11" t="s">
        <v>37</v>
      </c>
      <c r="K94" s="11" t="s">
        <v>38</v>
      </c>
      <c r="L94" s="11" t="s">
        <v>39</v>
      </c>
    </row>
    <row r="95" spans="2:19" x14ac:dyDescent="0.25">
      <c r="H95" cm="1">
        <f t="array" ref="H95:L96">_xlfn._xlws.FILTER(B78:F88,(C78:C88=H91)*(D78:D88=I91),"Not Found")</f>
        <v>102</v>
      </c>
      <c r="I95" t="str">
        <v>Scanner</v>
      </c>
      <c r="J95" t="str">
        <v>West</v>
      </c>
      <c r="K95" t="str">
        <v xml:space="preserve">Rajesh </v>
      </c>
      <c r="L95">
        <v>20</v>
      </c>
    </row>
    <row r="96" spans="2:19" x14ac:dyDescent="0.25">
      <c r="H96">
        <v>110</v>
      </c>
      <c r="I96" t="str">
        <v>Scanner</v>
      </c>
      <c r="J96" t="str">
        <v>West</v>
      </c>
      <c r="K96" t="str">
        <v>Sonu</v>
      </c>
      <c r="L96">
        <v>25</v>
      </c>
    </row>
    <row r="100" spans="2:12" x14ac:dyDescent="0.25">
      <c r="B100" s="35" t="s">
        <v>94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</row>
    <row r="101" spans="2:12" x14ac:dyDescent="0.25"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</row>
    <row r="104" spans="2:12" ht="18.75" x14ac:dyDescent="0.3">
      <c r="B104" s="11" t="s">
        <v>72</v>
      </c>
      <c r="C104" s="14" t="s">
        <v>73</v>
      </c>
      <c r="D104" s="14" t="s">
        <v>74</v>
      </c>
      <c r="E104" s="14" t="s">
        <v>75</v>
      </c>
      <c r="F104" s="14" t="s">
        <v>76</v>
      </c>
      <c r="H104" s="11" t="s">
        <v>72</v>
      </c>
      <c r="I104" s="13" t="s">
        <v>132</v>
      </c>
    </row>
    <row r="105" spans="2:12" ht="18.75" x14ac:dyDescent="0.3">
      <c r="B105" s="15" t="s">
        <v>78</v>
      </c>
      <c r="C105" s="16">
        <v>500</v>
      </c>
      <c r="D105" s="16">
        <v>350</v>
      </c>
      <c r="E105" s="16">
        <v>860</v>
      </c>
      <c r="F105" s="16">
        <v>350</v>
      </c>
      <c r="H105" s="15" t="s">
        <v>79</v>
      </c>
      <c r="I105" s="13" t="str">
        <f>IFERROR(HLOOKUP(I104,B104:F109,6,0),"Not Found")</f>
        <v>Not Found</v>
      </c>
    </row>
    <row r="106" spans="2:12" ht="18.75" x14ac:dyDescent="0.3">
      <c r="B106" s="15" t="s">
        <v>80</v>
      </c>
      <c r="C106" s="16">
        <v>700</v>
      </c>
      <c r="D106" s="16">
        <v>400</v>
      </c>
      <c r="E106" s="16">
        <v>550</v>
      </c>
      <c r="F106" s="16">
        <v>990</v>
      </c>
    </row>
    <row r="107" spans="2:12" ht="18.75" x14ac:dyDescent="0.3">
      <c r="B107" s="15" t="s">
        <v>81</v>
      </c>
      <c r="C107" s="16">
        <v>1100</v>
      </c>
      <c r="D107" s="16">
        <v>650</v>
      </c>
      <c r="E107" s="16">
        <v>770</v>
      </c>
      <c r="F107" s="16">
        <v>950</v>
      </c>
    </row>
    <row r="108" spans="2:12" ht="18.75" x14ac:dyDescent="0.3">
      <c r="B108" s="15" t="s">
        <v>82</v>
      </c>
      <c r="C108" s="16">
        <v>500</v>
      </c>
      <c r="D108" s="16">
        <v>400</v>
      </c>
      <c r="E108" s="16">
        <v>200</v>
      </c>
      <c r="F108" s="16">
        <v>600</v>
      </c>
    </row>
    <row r="109" spans="2:12" ht="18.75" x14ac:dyDescent="0.3">
      <c r="B109" s="15" t="s">
        <v>79</v>
      </c>
      <c r="C109" s="16">
        <f>SUM(C105:C108)</f>
        <v>2800</v>
      </c>
      <c r="D109" s="16">
        <f t="shared" ref="D109:F109" si="6">SUM(D105:D108)</f>
        <v>1800</v>
      </c>
      <c r="E109" s="16">
        <f t="shared" si="6"/>
        <v>2380</v>
      </c>
      <c r="F109" s="16">
        <f t="shared" si="6"/>
        <v>2890</v>
      </c>
    </row>
    <row r="112" spans="2:12" x14ac:dyDescent="0.25">
      <c r="B112" s="35" t="s">
        <v>111</v>
      </c>
      <c r="C112" s="35"/>
      <c r="D112" s="35"/>
      <c r="E112" s="35"/>
      <c r="F112" s="35"/>
      <c r="G112" s="35"/>
      <c r="H112" s="35"/>
      <c r="I112" s="35"/>
      <c r="J112" s="35"/>
      <c r="K112" s="35"/>
      <c r="L112" s="35"/>
    </row>
    <row r="113" spans="2:12" x14ac:dyDescent="0.25"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</row>
    <row r="116" spans="2:12" ht="18.75" x14ac:dyDescent="0.3">
      <c r="B116" s="11" t="s">
        <v>95</v>
      </c>
      <c r="C116" s="11" t="s">
        <v>96</v>
      </c>
      <c r="D116" s="11" t="s">
        <v>27</v>
      </c>
      <c r="E116" s="21" t="s">
        <v>112</v>
      </c>
      <c r="G116" s="11" t="s">
        <v>95</v>
      </c>
      <c r="H116" s="11" t="s">
        <v>96</v>
      </c>
      <c r="I116" s="11" t="s">
        <v>27</v>
      </c>
      <c r="J116" s="21" t="s">
        <v>113</v>
      </c>
    </row>
    <row r="117" spans="2:12" x14ac:dyDescent="0.25">
      <c r="B117" s="13" t="s">
        <v>97</v>
      </c>
      <c r="C117" s="13" t="s">
        <v>98</v>
      </c>
      <c r="D117" s="13" t="s">
        <v>28</v>
      </c>
      <c r="E117" s="13" t="str">
        <f>"Mr. "&amp;B117&amp;" "&amp;C117</f>
        <v>Mr. Raj Singh</v>
      </c>
      <c r="G117" s="13" t="s">
        <v>97</v>
      </c>
      <c r="H117" s="13" t="s">
        <v>98</v>
      </c>
      <c r="I117" s="13" t="s">
        <v>28</v>
      </c>
      <c r="J117" s="13" t="str">
        <f>CONCATENATE("Mr."," ",G117, " ", H117)</f>
        <v>Mr. Raj Singh</v>
      </c>
    </row>
    <row r="118" spans="2:12" x14ac:dyDescent="0.25">
      <c r="B118" s="13" t="s">
        <v>99</v>
      </c>
      <c r="C118" s="13" t="s">
        <v>100</v>
      </c>
      <c r="D118" s="13" t="s">
        <v>28</v>
      </c>
      <c r="E118" s="13" t="str">
        <f t="shared" ref="E118:E120" si="7">"Mr. "&amp;B118&amp;" "&amp;C118</f>
        <v>Mr. Rohit Sharma</v>
      </c>
      <c r="G118" s="13" t="s">
        <v>99</v>
      </c>
      <c r="H118" s="13" t="s">
        <v>100</v>
      </c>
      <c r="I118" s="13" t="s">
        <v>28</v>
      </c>
      <c r="J118" s="13" t="str">
        <f t="shared" ref="J118:J124" si="8">CONCATENATE("Mr."," ",G118, " ", H118)</f>
        <v>Mr. Rohit Sharma</v>
      </c>
    </row>
    <row r="119" spans="2:12" x14ac:dyDescent="0.25">
      <c r="B119" s="13" t="s">
        <v>101</v>
      </c>
      <c r="C119" s="13" t="s">
        <v>100</v>
      </c>
      <c r="D119" s="13" t="s">
        <v>28</v>
      </c>
      <c r="E119" s="13" t="str">
        <f t="shared" si="7"/>
        <v>Mr. Suresh Sharma</v>
      </c>
      <c r="G119" s="13" t="s">
        <v>101</v>
      </c>
      <c r="H119" s="13" t="s">
        <v>100</v>
      </c>
      <c r="I119" s="13" t="s">
        <v>28</v>
      </c>
      <c r="J119" s="13" t="str">
        <f t="shared" si="8"/>
        <v>Mr. Suresh Sharma</v>
      </c>
    </row>
    <row r="120" spans="2:12" x14ac:dyDescent="0.25">
      <c r="B120" s="13" t="s">
        <v>102</v>
      </c>
      <c r="C120" s="13" t="s">
        <v>103</v>
      </c>
      <c r="D120" s="13" t="s">
        <v>28</v>
      </c>
      <c r="E120" s="13" t="str">
        <f t="shared" si="7"/>
        <v>Mr. Anil Kumar</v>
      </c>
      <c r="G120" s="13" t="s">
        <v>102</v>
      </c>
      <c r="H120" s="13" t="s">
        <v>103</v>
      </c>
      <c r="I120" s="13" t="s">
        <v>28</v>
      </c>
      <c r="J120" s="13" t="str">
        <f t="shared" si="8"/>
        <v>Mr. Anil Kumar</v>
      </c>
    </row>
    <row r="121" spans="2:12" x14ac:dyDescent="0.25">
      <c r="B121" s="13" t="s">
        <v>104</v>
      </c>
      <c r="C121" s="13" t="s">
        <v>105</v>
      </c>
      <c r="D121" s="13" t="s">
        <v>29</v>
      </c>
      <c r="E121" s="13" t="str">
        <f>"Miss "&amp;B121&amp;" "&amp;C121</f>
        <v>Miss Reena Kumari</v>
      </c>
      <c r="G121" s="13" t="s">
        <v>104</v>
      </c>
      <c r="H121" s="13" t="s">
        <v>105</v>
      </c>
      <c r="I121" s="13" t="s">
        <v>29</v>
      </c>
      <c r="J121" s="13" t="str">
        <f t="shared" si="8"/>
        <v>Mr. Reena Kumari</v>
      </c>
    </row>
    <row r="122" spans="2:12" x14ac:dyDescent="0.25">
      <c r="B122" s="13" t="s">
        <v>106</v>
      </c>
      <c r="C122" s="13" t="s">
        <v>107</v>
      </c>
      <c r="D122" s="13" t="s">
        <v>29</v>
      </c>
      <c r="E122" s="13" t="str">
        <f>"Miss "&amp;B122&amp;" "&amp;C122</f>
        <v>Miss Anjali Rajpoot</v>
      </c>
      <c r="G122" s="13" t="s">
        <v>106</v>
      </c>
      <c r="H122" s="13" t="s">
        <v>107</v>
      </c>
      <c r="I122" s="13" t="s">
        <v>29</v>
      </c>
      <c r="J122" s="13" t="str">
        <f t="shared" si="8"/>
        <v>Mr. Anjali Rajpoot</v>
      </c>
    </row>
    <row r="123" spans="2:12" x14ac:dyDescent="0.25">
      <c r="B123" s="13" t="s">
        <v>108</v>
      </c>
      <c r="C123" s="13" t="s">
        <v>109</v>
      </c>
      <c r="D123" s="13" t="s">
        <v>28</v>
      </c>
      <c r="E123" s="13" t="str">
        <f t="shared" ref="E123" si="9">"Mr. "&amp;B123&amp;" "&amp;C123</f>
        <v>Mr. Deepak Nehra</v>
      </c>
      <c r="G123" s="13" t="s">
        <v>108</v>
      </c>
      <c r="H123" s="13" t="s">
        <v>109</v>
      </c>
      <c r="I123" s="13" t="s">
        <v>28</v>
      </c>
      <c r="J123" s="13" t="str">
        <f t="shared" si="8"/>
        <v>Mr. Deepak Nehra</v>
      </c>
    </row>
    <row r="124" spans="2:12" x14ac:dyDescent="0.25">
      <c r="B124" s="13" t="s">
        <v>110</v>
      </c>
      <c r="C124" s="13" t="s">
        <v>100</v>
      </c>
      <c r="D124" s="13" t="s">
        <v>29</v>
      </c>
      <c r="E124" s="13" t="str">
        <f>"Miss "&amp;B124&amp;" "&amp;C124</f>
        <v>Miss Neha Sharma</v>
      </c>
      <c r="G124" s="13" t="s">
        <v>110</v>
      </c>
      <c r="H124" s="13" t="s">
        <v>100</v>
      </c>
      <c r="I124" s="13" t="s">
        <v>29</v>
      </c>
      <c r="J124" s="13" t="str">
        <f t="shared" si="8"/>
        <v>Mr. Neha Sharma</v>
      </c>
    </row>
    <row r="127" spans="2:12" x14ac:dyDescent="0.25">
      <c r="B127" s="35" t="s">
        <v>124</v>
      </c>
      <c r="C127" s="35"/>
      <c r="D127" s="35"/>
      <c r="E127" s="35"/>
      <c r="F127" s="35"/>
      <c r="G127" s="35"/>
      <c r="H127" s="35"/>
      <c r="I127" s="35"/>
      <c r="J127" s="35"/>
      <c r="K127" s="35"/>
      <c r="L127" s="35"/>
    </row>
    <row r="128" spans="2:12" x14ac:dyDescent="0.25"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</row>
    <row r="132" spans="2:8" ht="18.75" x14ac:dyDescent="0.3">
      <c r="B132" s="11" t="s">
        <v>36</v>
      </c>
      <c r="C132" s="11" t="s">
        <v>72</v>
      </c>
      <c r="D132" s="11" t="s">
        <v>38</v>
      </c>
      <c r="E132" s="11" t="s">
        <v>39</v>
      </c>
      <c r="G132" s="11" t="s">
        <v>36</v>
      </c>
      <c r="H132" s="11" t="s">
        <v>114</v>
      </c>
    </row>
    <row r="133" spans="2:8" x14ac:dyDescent="0.25">
      <c r="B133" s="13" t="s">
        <v>55</v>
      </c>
      <c r="C133" s="13" t="s">
        <v>73</v>
      </c>
      <c r="D133" s="13" t="s">
        <v>42</v>
      </c>
      <c r="E133" s="13">
        <v>23</v>
      </c>
      <c r="G133" t="s">
        <v>115</v>
      </c>
      <c r="H133">
        <f>SUMIF(B132:B142,G133,E132:E142)</f>
        <v>50</v>
      </c>
    </row>
    <row r="134" spans="2:8" x14ac:dyDescent="0.25">
      <c r="B134" s="13" t="s">
        <v>58</v>
      </c>
      <c r="C134" s="13" t="s">
        <v>74</v>
      </c>
      <c r="D134" s="13" t="s">
        <v>45</v>
      </c>
      <c r="E134" s="13">
        <v>20</v>
      </c>
    </row>
    <row r="135" spans="2:8" ht="18.75" x14ac:dyDescent="0.3">
      <c r="B135" s="13" t="s">
        <v>61</v>
      </c>
      <c r="C135" s="13" t="s">
        <v>75</v>
      </c>
      <c r="D135" s="13" t="s">
        <v>48</v>
      </c>
      <c r="E135" s="13">
        <v>30</v>
      </c>
      <c r="G135" s="11" t="s">
        <v>72</v>
      </c>
      <c r="H135" s="11" t="s">
        <v>39</v>
      </c>
    </row>
    <row r="136" spans="2:8" x14ac:dyDescent="0.25">
      <c r="B136" s="13" t="s">
        <v>64</v>
      </c>
      <c r="C136" s="13" t="s">
        <v>73</v>
      </c>
      <c r="D136" s="13" t="s">
        <v>51</v>
      </c>
      <c r="E136" s="13">
        <v>40</v>
      </c>
      <c r="G136" s="13" t="s">
        <v>77</v>
      </c>
      <c r="H136" s="13">
        <f>SUMIF(C132:C142,G136,E132:E142)</f>
        <v>64</v>
      </c>
    </row>
    <row r="137" spans="2:8" x14ac:dyDescent="0.25">
      <c r="B137" s="13" t="s">
        <v>64</v>
      </c>
      <c r="C137" s="13" t="s">
        <v>74</v>
      </c>
      <c r="D137" s="13" t="s">
        <v>54</v>
      </c>
      <c r="E137" s="13">
        <v>34</v>
      </c>
    </row>
    <row r="138" spans="2:8" x14ac:dyDescent="0.25">
      <c r="B138" s="13" t="s">
        <v>55</v>
      </c>
      <c r="C138" s="13" t="s">
        <v>75</v>
      </c>
      <c r="D138" s="13" t="s">
        <v>57</v>
      </c>
      <c r="E138" s="13">
        <v>54</v>
      </c>
    </row>
    <row r="139" spans="2:8" x14ac:dyDescent="0.25">
      <c r="B139" s="13" t="s">
        <v>58</v>
      </c>
      <c r="C139" s="13" t="s">
        <v>73</v>
      </c>
      <c r="D139" s="13" t="s">
        <v>60</v>
      </c>
      <c r="E139" s="13">
        <v>30</v>
      </c>
    </row>
    <row r="140" spans="2:8" x14ac:dyDescent="0.25">
      <c r="B140" s="13" t="s">
        <v>61</v>
      </c>
      <c r="C140" s="13" t="s">
        <v>74</v>
      </c>
      <c r="D140" s="13" t="s">
        <v>63</v>
      </c>
      <c r="E140" s="13">
        <v>10</v>
      </c>
    </row>
    <row r="141" spans="2:8" x14ac:dyDescent="0.25">
      <c r="B141" s="13" t="s">
        <v>64</v>
      </c>
      <c r="C141" s="13" t="s">
        <v>75</v>
      </c>
      <c r="D141" s="13" t="s">
        <v>66</v>
      </c>
      <c r="E141" s="13">
        <v>20</v>
      </c>
    </row>
    <row r="142" spans="2:8" x14ac:dyDescent="0.25">
      <c r="B142" s="13" t="s">
        <v>64</v>
      </c>
      <c r="C142" s="13" t="s">
        <v>73</v>
      </c>
      <c r="D142" s="13" t="s">
        <v>69</v>
      </c>
      <c r="E142" s="13">
        <v>25</v>
      </c>
    </row>
    <row r="144" spans="2:8" x14ac:dyDescent="0.25">
      <c r="E144">
        <f>SUM(E133:E142)</f>
        <v>286</v>
      </c>
    </row>
    <row r="148" spans="2:8" ht="18.75" x14ac:dyDescent="0.3">
      <c r="B148" s="11" t="s">
        <v>36</v>
      </c>
      <c r="C148" s="11" t="s">
        <v>72</v>
      </c>
      <c r="D148" s="11" t="s">
        <v>38</v>
      </c>
      <c r="E148" s="11" t="s">
        <v>39</v>
      </c>
      <c r="G148" s="11" t="s">
        <v>36</v>
      </c>
      <c r="H148" s="11" t="s">
        <v>39</v>
      </c>
    </row>
    <row r="149" spans="2:8" x14ac:dyDescent="0.25">
      <c r="B149" s="13" t="s">
        <v>116</v>
      </c>
      <c r="C149" s="13" t="s">
        <v>73</v>
      </c>
      <c r="D149" s="13" t="s">
        <v>42</v>
      </c>
      <c r="E149" s="13">
        <v>23</v>
      </c>
      <c r="G149" s="13" t="s">
        <v>168</v>
      </c>
      <c r="H149" s="13">
        <f>SUMIF(B148:B158,G149,E148:E158)</f>
        <v>103</v>
      </c>
    </row>
    <row r="150" spans="2:8" x14ac:dyDescent="0.25">
      <c r="B150" s="13" t="s">
        <v>118</v>
      </c>
      <c r="C150" s="13" t="s">
        <v>74</v>
      </c>
      <c r="D150" s="13" t="s">
        <v>45</v>
      </c>
      <c r="E150" s="13">
        <v>20</v>
      </c>
    </row>
    <row r="151" spans="2:8" x14ac:dyDescent="0.25">
      <c r="B151" s="13" t="s">
        <v>119</v>
      </c>
      <c r="C151" s="13" t="s">
        <v>75</v>
      </c>
      <c r="D151" s="13" t="s">
        <v>48</v>
      </c>
      <c r="E151" s="13">
        <v>30</v>
      </c>
    </row>
    <row r="152" spans="2:8" x14ac:dyDescent="0.25">
      <c r="B152" s="13" t="s">
        <v>120</v>
      </c>
      <c r="C152" s="13" t="s">
        <v>73</v>
      </c>
      <c r="D152" s="13" t="s">
        <v>51</v>
      </c>
      <c r="E152" s="13">
        <v>40</v>
      </c>
      <c r="H152">
        <f>SUMIF(B148:B158,G149,E148:E158)</f>
        <v>103</v>
      </c>
    </row>
    <row r="153" spans="2:8" x14ac:dyDescent="0.25">
      <c r="B153" s="13" t="s">
        <v>64</v>
      </c>
      <c r="C153" s="13" t="s">
        <v>74</v>
      </c>
      <c r="D153" s="13" t="s">
        <v>54</v>
      </c>
      <c r="E153" s="13">
        <v>34</v>
      </c>
    </row>
    <row r="154" spans="2:8" x14ac:dyDescent="0.25">
      <c r="B154" s="13" t="s">
        <v>121</v>
      </c>
      <c r="C154" s="13" t="s">
        <v>75</v>
      </c>
      <c r="D154" s="13" t="s">
        <v>57</v>
      </c>
      <c r="E154" s="13">
        <v>54</v>
      </c>
    </row>
    <row r="155" spans="2:8" x14ac:dyDescent="0.25">
      <c r="B155" s="13" t="s">
        <v>58</v>
      </c>
      <c r="C155" s="13" t="s">
        <v>73</v>
      </c>
      <c r="D155" s="13" t="s">
        <v>60</v>
      </c>
      <c r="E155" s="13">
        <v>30</v>
      </c>
      <c r="H155">
        <f ca="1">SUMIF(B148:E158,G149,E148:E158)</f>
        <v>103</v>
      </c>
    </row>
    <row r="156" spans="2:8" x14ac:dyDescent="0.25">
      <c r="B156" s="13" t="s">
        <v>122</v>
      </c>
      <c r="C156" s="13" t="s">
        <v>74</v>
      </c>
      <c r="D156" s="13" t="s">
        <v>63</v>
      </c>
      <c r="E156" s="13">
        <v>10</v>
      </c>
    </row>
    <row r="157" spans="2:8" x14ac:dyDescent="0.25">
      <c r="B157" s="13" t="s">
        <v>123</v>
      </c>
      <c r="C157" s="13" t="s">
        <v>75</v>
      </c>
      <c r="D157" s="13" t="s">
        <v>66</v>
      </c>
      <c r="E157" s="13">
        <v>20</v>
      </c>
    </row>
    <row r="158" spans="2:8" x14ac:dyDescent="0.25">
      <c r="B158" s="13" t="s">
        <v>64</v>
      </c>
      <c r="C158" s="13" t="s">
        <v>73</v>
      </c>
      <c r="D158" s="13" t="s">
        <v>69</v>
      </c>
      <c r="E158" s="13">
        <v>25</v>
      </c>
    </row>
    <row r="161" spans="2:12" x14ac:dyDescent="0.25">
      <c r="B161" s="35" t="s">
        <v>126</v>
      </c>
      <c r="C161" s="35"/>
      <c r="D161" s="35"/>
      <c r="E161" s="35"/>
      <c r="F161" s="35"/>
      <c r="G161" s="35"/>
      <c r="H161" s="35"/>
      <c r="I161" s="35"/>
      <c r="J161" s="35"/>
      <c r="K161" s="35"/>
      <c r="L161" s="35"/>
    </row>
    <row r="162" spans="2:12" x14ac:dyDescent="0.25"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</row>
    <row r="166" spans="2:12" ht="18.75" x14ac:dyDescent="0.3">
      <c r="B166" s="11" t="s">
        <v>36</v>
      </c>
      <c r="C166" s="11" t="s">
        <v>72</v>
      </c>
      <c r="D166" s="11" t="s">
        <v>38</v>
      </c>
      <c r="E166" s="11" t="s">
        <v>39</v>
      </c>
      <c r="G166" s="11" t="s">
        <v>36</v>
      </c>
      <c r="H166" s="11" t="s">
        <v>72</v>
      </c>
      <c r="I166" s="11" t="s">
        <v>39</v>
      </c>
    </row>
    <row r="167" spans="2:12" x14ac:dyDescent="0.25">
      <c r="B167" s="13" t="s">
        <v>55</v>
      </c>
      <c r="C167" s="13" t="s">
        <v>73</v>
      </c>
      <c r="D167" s="13" t="s">
        <v>42</v>
      </c>
      <c r="E167" s="13">
        <v>23</v>
      </c>
      <c r="G167" s="13" t="s">
        <v>117</v>
      </c>
      <c r="H167" s="13" t="s">
        <v>83</v>
      </c>
      <c r="I167" s="13">
        <f>SUMIFS(E166:E176,B166:B176,G167,C166:C176,H167)</f>
        <v>65</v>
      </c>
    </row>
    <row r="168" spans="2:12" x14ac:dyDescent="0.25">
      <c r="B168" s="13" t="s">
        <v>58</v>
      </c>
      <c r="C168" s="13" t="s">
        <v>74</v>
      </c>
      <c r="D168" s="13" t="s">
        <v>125</v>
      </c>
      <c r="E168" s="13">
        <v>20</v>
      </c>
    </row>
    <row r="169" spans="2:12" x14ac:dyDescent="0.25">
      <c r="B169" s="13" t="s">
        <v>61</v>
      </c>
      <c r="C169" s="13" t="s">
        <v>75</v>
      </c>
      <c r="D169" s="13" t="s">
        <v>48</v>
      </c>
      <c r="E169" s="13">
        <v>30</v>
      </c>
    </row>
    <row r="170" spans="2:12" x14ac:dyDescent="0.25">
      <c r="B170" s="13" t="s">
        <v>64</v>
      </c>
      <c r="C170" s="13" t="s">
        <v>73</v>
      </c>
      <c r="D170" s="13" t="s">
        <v>42</v>
      </c>
      <c r="E170" s="13">
        <v>40</v>
      </c>
    </row>
    <row r="171" spans="2:12" x14ac:dyDescent="0.25">
      <c r="B171" s="13" t="s">
        <v>64</v>
      </c>
      <c r="C171" s="13" t="s">
        <v>74</v>
      </c>
      <c r="D171" s="13" t="s">
        <v>125</v>
      </c>
      <c r="E171" s="13">
        <v>34</v>
      </c>
      <c r="I171">
        <f>SUMIFS(E166:E176,B166:B176,G167,C166:C176,H167)</f>
        <v>65</v>
      </c>
    </row>
    <row r="172" spans="2:12" x14ac:dyDescent="0.25">
      <c r="B172" s="13" t="s">
        <v>55</v>
      </c>
      <c r="C172" s="13" t="s">
        <v>75</v>
      </c>
      <c r="D172" s="13" t="s">
        <v>48</v>
      </c>
      <c r="E172" s="13">
        <v>54</v>
      </c>
    </row>
    <row r="173" spans="2:12" x14ac:dyDescent="0.25">
      <c r="B173" s="13" t="s">
        <v>58</v>
      </c>
      <c r="C173" s="13" t="s">
        <v>73</v>
      </c>
      <c r="D173" s="13" t="s">
        <v>42</v>
      </c>
      <c r="E173" s="13">
        <v>30</v>
      </c>
      <c r="I173">
        <f>SUMIFS(E166:E176,B166:B176,G167,C166:C176,H167)</f>
        <v>65</v>
      </c>
    </row>
    <row r="174" spans="2:12" x14ac:dyDescent="0.25">
      <c r="B174" s="13" t="s">
        <v>61</v>
      </c>
      <c r="C174" s="13" t="s">
        <v>74</v>
      </c>
      <c r="D174" s="13" t="s">
        <v>125</v>
      </c>
      <c r="E174" s="13">
        <v>10</v>
      </c>
    </row>
    <row r="175" spans="2:12" x14ac:dyDescent="0.25">
      <c r="B175" s="13" t="s">
        <v>64</v>
      </c>
      <c r="C175" s="13" t="s">
        <v>75</v>
      </c>
      <c r="D175" s="13" t="s">
        <v>48</v>
      </c>
      <c r="E175" s="13">
        <v>20</v>
      </c>
    </row>
    <row r="176" spans="2:12" x14ac:dyDescent="0.25">
      <c r="B176" s="13" t="s">
        <v>64</v>
      </c>
      <c r="C176" s="13" t="s">
        <v>73</v>
      </c>
      <c r="D176" s="13" t="s">
        <v>42</v>
      </c>
      <c r="E176" s="13">
        <v>25</v>
      </c>
    </row>
    <row r="179" spans="2:12" x14ac:dyDescent="0.25">
      <c r="B179" s="35" t="s">
        <v>129</v>
      </c>
      <c r="C179" s="35"/>
      <c r="D179" s="35"/>
      <c r="E179" s="35"/>
      <c r="F179" s="35"/>
      <c r="G179" s="35"/>
      <c r="H179" s="35"/>
      <c r="I179" s="35"/>
      <c r="J179" s="35"/>
      <c r="K179" s="35"/>
      <c r="L179" s="35"/>
    </row>
    <row r="180" spans="2:12" x14ac:dyDescent="0.25"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</row>
    <row r="184" spans="2:12" ht="18.75" x14ac:dyDescent="0.3">
      <c r="B184" s="11" t="s">
        <v>36</v>
      </c>
      <c r="C184" s="11" t="s">
        <v>72</v>
      </c>
      <c r="D184" s="11" t="s">
        <v>38</v>
      </c>
      <c r="E184" s="11" t="s">
        <v>39</v>
      </c>
      <c r="G184" s="11" t="s">
        <v>36</v>
      </c>
      <c r="H184" s="11" t="s">
        <v>72</v>
      </c>
      <c r="I184" s="11" t="s">
        <v>127</v>
      </c>
    </row>
    <row r="185" spans="2:12" x14ac:dyDescent="0.25">
      <c r="B185" s="13" t="s">
        <v>55</v>
      </c>
      <c r="C185" s="13" t="s">
        <v>73</v>
      </c>
      <c r="D185" s="13" t="s">
        <v>42</v>
      </c>
      <c r="E185" s="13">
        <v>23</v>
      </c>
      <c r="G185" s="13" t="s">
        <v>92</v>
      </c>
      <c r="H185" s="13" t="s">
        <v>128</v>
      </c>
      <c r="I185" s="13">
        <f>COUNTIF(C184:C194,H185)</f>
        <v>3</v>
      </c>
    </row>
    <row r="186" spans="2:12" x14ac:dyDescent="0.25">
      <c r="B186" s="13" t="s">
        <v>58</v>
      </c>
      <c r="C186" s="13" t="s">
        <v>74</v>
      </c>
      <c r="D186" s="13" t="s">
        <v>125</v>
      </c>
      <c r="E186" s="13">
        <v>20</v>
      </c>
    </row>
    <row r="187" spans="2:12" x14ac:dyDescent="0.25">
      <c r="B187" s="13" t="s">
        <v>61</v>
      </c>
      <c r="C187" s="13" t="s">
        <v>75</v>
      </c>
      <c r="D187" s="13" t="s">
        <v>48</v>
      </c>
      <c r="E187" s="13">
        <v>30</v>
      </c>
    </row>
    <row r="188" spans="2:12" x14ac:dyDescent="0.25">
      <c r="B188" s="13" t="s">
        <v>64</v>
      </c>
      <c r="C188" s="13" t="s">
        <v>73</v>
      </c>
      <c r="D188" s="13" t="s">
        <v>42</v>
      </c>
      <c r="E188" s="13">
        <v>40</v>
      </c>
      <c r="H188" t="s">
        <v>166</v>
      </c>
      <c r="I188">
        <f>COUNT(E185:E194)</f>
        <v>10</v>
      </c>
    </row>
    <row r="189" spans="2:12" x14ac:dyDescent="0.25">
      <c r="B189" s="13" t="s">
        <v>64</v>
      </c>
      <c r="C189" s="13" t="s">
        <v>74</v>
      </c>
      <c r="D189" s="13" t="s">
        <v>125</v>
      </c>
      <c r="E189" s="13">
        <v>34</v>
      </c>
      <c r="H189" t="s">
        <v>167</v>
      </c>
      <c r="I189">
        <f>COUNTA(B185:D194)</f>
        <v>30</v>
      </c>
    </row>
    <row r="190" spans="2:12" x14ac:dyDescent="0.25">
      <c r="B190" s="13" t="s">
        <v>55</v>
      </c>
      <c r="C190" s="13" t="s">
        <v>75</v>
      </c>
      <c r="D190" s="13" t="s">
        <v>48</v>
      </c>
      <c r="E190" s="13">
        <v>54</v>
      </c>
      <c r="H190" t="s">
        <v>165</v>
      </c>
      <c r="I190">
        <f>COUNTIF(B184:B194,G185)</f>
        <v>4</v>
      </c>
    </row>
    <row r="191" spans="2:12" x14ac:dyDescent="0.25">
      <c r="B191" s="13" t="s">
        <v>58</v>
      </c>
      <c r="C191" s="13" t="s">
        <v>73</v>
      </c>
      <c r="D191" s="13" t="s">
        <v>42</v>
      </c>
      <c r="E191" s="13">
        <v>30</v>
      </c>
    </row>
    <row r="192" spans="2:12" x14ac:dyDescent="0.25">
      <c r="B192" s="13" t="s">
        <v>61</v>
      </c>
      <c r="C192" s="13" t="s">
        <v>74</v>
      </c>
      <c r="D192" s="13" t="s">
        <v>125</v>
      </c>
      <c r="E192" s="13">
        <v>10</v>
      </c>
    </row>
    <row r="193" spans="2:12" x14ac:dyDescent="0.25">
      <c r="B193" s="13" t="s">
        <v>64</v>
      </c>
      <c r="C193" s="13" t="s">
        <v>75</v>
      </c>
      <c r="D193" s="13" t="s">
        <v>48</v>
      </c>
      <c r="E193" s="13">
        <v>20</v>
      </c>
    </row>
    <row r="194" spans="2:12" x14ac:dyDescent="0.25">
      <c r="B194" s="13" t="s">
        <v>64</v>
      </c>
      <c r="C194" s="13" t="s">
        <v>73</v>
      </c>
      <c r="D194" s="13" t="s">
        <v>42</v>
      </c>
      <c r="E194" s="13">
        <v>25</v>
      </c>
    </row>
    <row r="197" spans="2:12" x14ac:dyDescent="0.25">
      <c r="B197" s="35" t="s">
        <v>130</v>
      </c>
      <c r="C197" s="35"/>
      <c r="D197" s="35"/>
      <c r="E197" s="35"/>
      <c r="F197" s="35"/>
      <c r="G197" s="35"/>
      <c r="H197" s="35"/>
      <c r="I197" s="35"/>
      <c r="J197" s="35"/>
      <c r="K197" s="35"/>
      <c r="L197" s="35"/>
    </row>
    <row r="198" spans="2:12" x14ac:dyDescent="0.25"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</row>
    <row r="202" spans="2:12" ht="18.75" x14ac:dyDescent="0.3">
      <c r="B202" s="11" t="s">
        <v>36</v>
      </c>
      <c r="C202" s="11" t="s">
        <v>72</v>
      </c>
      <c r="D202" s="11" t="s">
        <v>38</v>
      </c>
      <c r="E202" s="11" t="s">
        <v>39</v>
      </c>
      <c r="G202" s="11" t="s">
        <v>36</v>
      </c>
      <c r="H202" s="11" t="s">
        <v>72</v>
      </c>
      <c r="I202" s="11" t="s">
        <v>127</v>
      </c>
    </row>
    <row r="203" spans="2:12" x14ac:dyDescent="0.25">
      <c r="B203" s="13" t="s">
        <v>55</v>
      </c>
      <c r="C203" s="13" t="s">
        <v>73</v>
      </c>
      <c r="D203" s="13" t="s">
        <v>42</v>
      </c>
      <c r="E203" s="13">
        <v>23</v>
      </c>
      <c r="G203" s="13" t="s">
        <v>92</v>
      </c>
      <c r="H203" s="13" t="s">
        <v>83</v>
      </c>
      <c r="I203" s="13">
        <f>COUNTIFS(B202:B212,G203,C202:C212,H203)</f>
        <v>2</v>
      </c>
    </row>
    <row r="204" spans="2:12" x14ac:dyDescent="0.25">
      <c r="B204" s="13" t="s">
        <v>58</v>
      </c>
      <c r="C204" s="13" t="s">
        <v>74</v>
      </c>
      <c r="D204" s="13" t="s">
        <v>125</v>
      </c>
      <c r="E204" s="13">
        <v>20</v>
      </c>
    </row>
    <row r="205" spans="2:12" x14ac:dyDescent="0.25">
      <c r="B205" s="13" t="s">
        <v>61</v>
      </c>
      <c r="C205" s="13" t="s">
        <v>75</v>
      </c>
      <c r="D205" s="13" t="s">
        <v>48</v>
      </c>
      <c r="E205" s="13">
        <v>30</v>
      </c>
    </row>
    <row r="206" spans="2:12" x14ac:dyDescent="0.25">
      <c r="B206" s="13" t="s">
        <v>64</v>
      </c>
      <c r="C206" s="13" t="s">
        <v>73</v>
      </c>
      <c r="D206" s="13" t="s">
        <v>42</v>
      </c>
      <c r="E206" s="13">
        <v>40</v>
      </c>
      <c r="I206">
        <f>COUNTIFS(B202:B212,G203,C202:C212,H203)</f>
        <v>2</v>
      </c>
    </row>
    <row r="207" spans="2:12" x14ac:dyDescent="0.25">
      <c r="B207" s="13" t="s">
        <v>64</v>
      </c>
      <c r="C207" s="13" t="s">
        <v>74</v>
      </c>
      <c r="D207" s="13" t="s">
        <v>125</v>
      </c>
      <c r="E207" s="13">
        <v>34</v>
      </c>
    </row>
    <row r="208" spans="2:12" x14ac:dyDescent="0.25">
      <c r="B208" s="13" t="s">
        <v>55</v>
      </c>
      <c r="C208" s="13" t="s">
        <v>75</v>
      </c>
      <c r="D208" s="13" t="s">
        <v>48</v>
      </c>
      <c r="E208" s="13">
        <v>54</v>
      </c>
    </row>
    <row r="209" spans="2:12" x14ac:dyDescent="0.25">
      <c r="B209" s="13" t="s">
        <v>58</v>
      </c>
      <c r="C209" s="13" t="s">
        <v>73</v>
      </c>
      <c r="D209" s="13" t="s">
        <v>42</v>
      </c>
      <c r="E209" s="13">
        <v>30</v>
      </c>
    </row>
    <row r="210" spans="2:12" x14ac:dyDescent="0.25">
      <c r="B210" s="13" t="s">
        <v>61</v>
      </c>
      <c r="C210" s="13" t="s">
        <v>74</v>
      </c>
      <c r="D210" s="13" t="s">
        <v>125</v>
      </c>
      <c r="E210" s="13">
        <v>10</v>
      </c>
    </row>
    <row r="211" spans="2:12" x14ac:dyDescent="0.25">
      <c r="B211" s="13" t="s">
        <v>64</v>
      </c>
      <c r="C211" s="13" t="s">
        <v>75</v>
      </c>
      <c r="D211" s="13" t="s">
        <v>48</v>
      </c>
      <c r="E211" s="13">
        <v>20</v>
      </c>
    </row>
    <row r="212" spans="2:12" x14ac:dyDescent="0.25">
      <c r="B212" s="13" t="s">
        <v>64</v>
      </c>
      <c r="C212" s="13" t="s">
        <v>73</v>
      </c>
      <c r="D212" s="13" t="s">
        <v>42</v>
      </c>
      <c r="E212" s="13">
        <v>25</v>
      </c>
    </row>
    <row r="215" spans="2:12" x14ac:dyDescent="0.25">
      <c r="B215" s="35" t="s">
        <v>184</v>
      </c>
      <c r="C215" s="35"/>
      <c r="D215" s="35"/>
      <c r="E215" s="35"/>
      <c r="F215" s="35"/>
      <c r="G215" s="35"/>
      <c r="H215" s="35"/>
      <c r="I215" s="35"/>
      <c r="J215" s="35"/>
      <c r="K215" s="35"/>
      <c r="L215" s="35"/>
    </row>
    <row r="216" spans="2:12" x14ac:dyDescent="0.25"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</row>
    <row r="220" spans="2:12" ht="18.75" x14ac:dyDescent="0.3">
      <c r="B220" s="11" t="s">
        <v>169</v>
      </c>
      <c r="C220" s="11" t="s">
        <v>170</v>
      </c>
      <c r="E220" s="22" t="s">
        <v>171</v>
      </c>
      <c r="F220" s="22" t="str">
        <f>"Sum of top "&amp;E221&amp;" Sales"</f>
        <v>Sum of top 2 Sales</v>
      </c>
    </row>
    <row r="221" spans="2:12" ht="18.75" x14ac:dyDescent="0.3">
      <c r="B221" s="23" t="s">
        <v>172</v>
      </c>
      <c r="C221" s="24">
        <v>1200</v>
      </c>
      <c r="E221" s="25">
        <v>2</v>
      </c>
      <c r="F221" s="25" cm="1">
        <f t="array" ref="F221">SUM(LARGE(C221:C232,_xlfn.SEQUENCE(E221)))</f>
        <v>23000</v>
      </c>
    </row>
    <row r="222" spans="2:12" ht="18.75" x14ac:dyDescent="0.3">
      <c r="B222" s="23" t="s">
        <v>173</v>
      </c>
      <c r="C222" s="24">
        <v>1240</v>
      </c>
      <c r="I222" t="str">
        <f>"jjjjjjjjjjjjjj "&amp;E221&amp;" kkkkkkk"</f>
        <v>jjjjjjjjjjjjjj 2 kkkkkkk</v>
      </c>
    </row>
    <row r="223" spans="2:12" ht="18.75" x14ac:dyDescent="0.3">
      <c r="B223" s="23" t="s">
        <v>174</v>
      </c>
      <c r="C223" s="24">
        <v>1000</v>
      </c>
    </row>
    <row r="224" spans="2:12" ht="18.75" x14ac:dyDescent="0.3">
      <c r="B224" s="23" t="s">
        <v>175</v>
      </c>
      <c r="C224" s="24">
        <v>1400</v>
      </c>
      <c r="E224" s="22" t="s">
        <v>171</v>
      </c>
      <c r="F224" s="22" t="str">
        <f>"Sum of bottom "&amp;E225&amp;" Sales"</f>
        <v>Sum of bottom 2 Sales</v>
      </c>
    </row>
    <row r="225" spans="2:6" ht="18.75" x14ac:dyDescent="0.3">
      <c r="B225" s="23" t="s">
        <v>176</v>
      </c>
      <c r="C225" s="24">
        <v>12000</v>
      </c>
      <c r="E225" s="25">
        <v>2</v>
      </c>
      <c r="F225" s="25" cm="1">
        <f t="array" ref="F225">SUM(SMALL(C221:C232,_xlfn.SEQUENCE(E225)))</f>
        <v>2050</v>
      </c>
    </row>
    <row r="226" spans="2:6" ht="18.75" x14ac:dyDescent="0.3">
      <c r="B226" s="23" t="s">
        <v>177</v>
      </c>
      <c r="C226" s="24">
        <v>1800</v>
      </c>
    </row>
    <row r="227" spans="2:6" ht="18.75" x14ac:dyDescent="0.3">
      <c r="B227" s="23" t="s">
        <v>178</v>
      </c>
      <c r="C227" s="24">
        <v>2400</v>
      </c>
    </row>
    <row r="228" spans="2:6" ht="18.75" x14ac:dyDescent="0.3">
      <c r="B228" s="23" t="s">
        <v>179</v>
      </c>
      <c r="C228" s="24">
        <v>5400</v>
      </c>
      <c r="F228">
        <f>LARGE(C221:C232,1)</f>
        <v>12000</v>
      </c>
    </row>
    <row r="229" spans="2:6" ht="18.75" x14ac:dyDescent="0.3">
      <c r="B229" s="23" t="s">
        <v>180</v>
      </c>
      <c r="C229" s="24">
        <v>1050</v>
      </c>
    </row>
    <row r="230" spans="2:6" ht="18.75" x14ac:dyDescent="0.3">
      <c r="B230" s="23" t="s">
        <v>181</v>
      </c>
      <c r="C230" s="24">
        <v>11000</v>
      </c>
      <c r="F230" cm="1">
        <f t="array" ref="F230:F234">_xlfn.SEQUENCE(5)</f>
        <v>1</v>
      </c>
    </row>
    <row r="231" spans="2:6" ht="18.75" x14ac:dyDescent="0.3">
      <c r="B231" s="23" t="s">
        <v>182</v>
      </c>
      <c r="C231" s="24">
        <v>2300</v>
      </c>
      <c r="F231">
        <v>2</v>
      </c>
    </row>
    <row r="232" spans="2:6" ht="18.75" x14ac:dyDescent="0.3">
      <c r="B232" s="23" t="s">
        <v>183</v>
      </c>
      <c r="C232" s="24">
        <v>4300</v>
      </c>
      <c r="F232">
        <v>3</v>
      </c>
    </row>
    <row r="233" spans="2:6" x14ac:dyDescent="0.25">
      <c r="F233">
        <v>4</v>
      </c>
    </row>
    <row r="234" spans="2:6" x14ac:dyDescent="0.25">
      <c r="F234">
        <v>5</v>
      </c>
    </row>
  </sheetData>
  <mergeCells count="12">
    <mergeCell ref="B2:L3"/>
    <mergeCell ref="B32:L33"/>
    <mergeCell ref="B62:L63"/>
    <mergeCell ref="B74:L75"/>
    <mergeCell ref="B18:L19"/>
    <mergeCell ref="B215:L216"/>
    <mergeCell ref="B100:L101"/>
    <mergeCell ref="B112:L113"/>
    <mergeCell ref="B127:L128"/>
    <mergeCell ref="B161:L162"/>
    <mergeCell ref="B179:L180"/>
    <mergeCell ref="B197:L198"/>
  </mergeCells>
  <conditionalFormatting sqref="C221">
    <cfRule type="expression" dxfId="4" priority="3">
      <formula>$C221&gt;=LARGE($C$221:$C$232,$E$221)</formula>
    </cfRule>
  </conditionalFormatting>
  <conditionalFormatting sqref="C221:C232">
    <cfRule type="expression" dxfId="3" priority="1">
      <formula>$C$221&gt;=LARGE($C$221:$C$232,$E$221)</formula>
    </cfRule>
  </conditionalFormatting>
  <conditionalFormatting sqref="C222:C232">
    <cfRule type="expression" dxfId="2" priority="5">
      <formula>$C$221&gt;=LARGE($C$221:$C$232,$E$221)</formula>
    </cfRule>
    <cfRule type="expression" priority="6">
      <formula>$C$221&gt;=LARGE($C$221:$C$232,$E$221)</formula>
    </cfRule>
    <cfRule type="expression" dxfId="1" priority="7">
      <formula>$C222&lt;=SMALL($C$3:$C$14,$E$7)</formula>
    </cfRule>
    <cfRule type="expression" dxfId="0" priority="8">
      <formula>$C222&gt;=LARGE($C$3:$C$14,$E$3)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B534AB91-DF7B-4B2A-ACED-5ACC3F1A1118}">
  <ds:schemaRefs/>
</ds:datastoreItem>
</file>

<file path=customXml/itemProps2.xml><?xml version="1.0" encoding="utf-8"?>
<ds:datastoreItem xmlns:ds="http://schemas.openxmlformats.org/officeDocument/2006/customXml" ds:itemID="{9E430550-C94C-4EED-A07A-F3DB13E0D394}">
  <ds:schemaRefs/>
</ds:datastoreItem>
</file>

<file path=customXml/itemProps3.xml><?xml version="1.0" encoding="utf-8"?>
<ds:datastoreItem xmlns:ds="http://schemas.openxmlformats.org/officeDocument/2006/customXml" ds:itemID="{B3D2697C-26DC-4DDC-9996-0E111A76DF2D}">
  <ds:schemaRefs/>
</ds:datastoreItem>
</file>

<file path=customXml/itemProps4.xml><?xml version="1.0" encoding="utf-8"?>
<ds:datastoreItem xmlns:ds="http://schemas.openxmlformats.org/officeDocument/2006/customXml" ds:itemID="{0E34CE9C-119E-4DE2-A386-0D14108668D4}">
  <ds:schemaRefs/>
</ds:datastoreItem>
</file>

<file path=customXml/itemProps5.xml><?xml version="1.0" encoding="utf-8"?>
<ds:datastoreItem xmlns:ds="http://schemas.openxmlformats.org/officeDocument/2006/customXml" ds:itemID="{3419F3DE-2C65-48AE-B76B-DAABF58D904A}">
  <ds:schemaRefs/>
</ds:datastoreItem>
</file>

<file path=customXml/itemProps6.xml><?xml version="1.0" encoding="utf-8"?>
<ds:datastoreItem xmlns:ds="http://schemas.openxmlformats.org/officeDocument/2006/customXml" ds:itemID="{3E144BA0-3DCE-4661-8DEF-D14B6E0317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Topics</vt:lpstr>
      <vt:lpstr>Basic Formulas</vt:lpstr>
      <vt:lpstr>Advance Formulas (2)</vt:lpstr>
      <vt:lpstr>Advance Formulas</vt:lpstr>
      <vt:lpstr>'Advance Formulas (2)'!Box</vt:lpstr>
      <vt:lpstr>Box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gee2629</cp:lastModifiedBy>
  <dcterms:created xsi:type="dcterms:W3CDTF">2024-07-23T18:01:22Z</dcterms:created>
  <dcterms:modified xsi:type="dcterms:W3CDTF">2026-08-24T05:22:16Z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2024-09-04T05:11:14Z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a06dd71b-4c85-454e-ab83-ce4e2bea12f2</vt:lpwstr>
  </property>
  <property fmtid="{D5CDD505-2E9C-101B-9397-08002B2CF9AE}" pid="7" name="MSIP_Label_defa4170-0d19-0005-0004-bc88714345d2_ActionId">
    <vt:lpwstr>cf813490-e6b7-4730-a847-657f3258ca3c</vt:lpwstr>
  </property>
  <property fmtid="{D5CDD505-2E9C-101B-9397-08002B2CF9AE}" pid="8" name="MSIP_Label_defa4170-0d19-0005-0004-bc88714345d2_ContentBits">
    <vt:lpwstr>0</vt:lpwstr>
  </property>
</Properties>
</file>