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843" windowHeight="5657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K111" i="1" l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10" i="1"/>
  <c r="K101" i="1" l="1"/>
  <c r="K100" i="1"/>
  <c r="K102" i="1"/>
  <c r="K103" i="1"/>
  <c r="K104" i="1"/>
  <c r="K105" i="1"/>
  <c r="K106" i="1"/>
  <c r="K107" i="1"/>
  <c r="K99" i="1"/>
  <c r="F99" i="1"/>
  <c r="F107" i="1"/>
  <c r="F106" i="1"/>
  <c r="F105" i="1"/>
  <c r="F104" i="1"/>
  <c r="F100" i="1"/>
  <c r="F101" i="1"/>
  <c r="F102" i="1"/>
  <c r="F94" i="1" l="1"/>
  <c r="F95" i="1"/>
  <c r="F96" i="1"/>
  <c r="F97" i="1"/>
  <c r="F89" i="1"/>
  <c r="F90" i="1"/>
  <c r="F91" i="1"/>
  <c r="F92" i="1"/>
  <c r="F85" i="1" l="1"/>
  <c r="F86" i="1"/>
  <c r="F87" i="1"/>
  <c r="F84" i="1"/>
  <c r="J73" i="1" l="1"/>
  <c r="J72" i="1"/>
  <c r="J71" i="1"/>
  <c r="J70" i="1"/>
  <c r="L81" i="1"/>
  <c r="K81" i="1"/>
  <c r="L80" i="1"/>
  <c r="K80" i="1"/>
  <c r="L79" i="1"/>
  <c r="K79" i="1"/>
  <c r="L76" i="1"/>
  <c r="L77" i="1"/>
  <c r="L78" i="1"/>
  <c r="L75" i="1"/>
  <c r="K76" i="1"/>
  <c r="K77" i="1"/>
  <c r="K78" i="1"/>
  <c r="K75" i="1"/>
  <c r="G70" i="1"/>
  <c r="G71" i="1"/>
  <c r="G72" i="1"/>
  <c r="G73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L59" i="1"/>
  <c r="L58" i="1"/>
  <c r="H57" i="1"/>
  <c r="H58" i="1"/>
  <c r="H56" i="1"/>
  <c r="D56" i="1"/>
  <c r="D57" i="1"/>
  <c r="D58" i="1"/>
  <c r="D52" i="1"/>
  <c r="D53" i="1"/>
  <c r="D51" i="1"/>
  <c r="J43" i="1"/>
  <c r="K43" i="1" s="1"/>
  <c r="J42" i="1"/>
  <c r="K42" i="1" s="1"/>
  <c r="J41" i="1"/>
  <c r="K41" i="1" s="1"/>
  <c r="J40" i="1"/>
  <c r="K40" i="1" s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1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6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20" i="1"/>
  <c r="L18" i="1"/>
  <c r="L17" i="1"/>
  <c r="N3" i="1"/>
  <c r="N4" i="1"/>
  <c r="N5" i="1"/>
  <c r="N6" i="1"/>
  <c r="O7" i="1" s="1"/>
  <c r="N7" i="1"/>
  <c r="N8" i="1"/>
  <c r="N9" i="1"/>
  <c r="N10" i="1"/>
  <c r="O10" i="1" s="1"/>
  <c r="N11" i="1"/>
  <c r="N12" i="1"/>
  <c r="O12" i="1" s="1"/>
  <c r="N13" i="1"/>
  <c r="N14" i="1"/>
  <c r="N2" i="1"/>
  <c r="O4" i="1"/>
  <c r="O5" i="1"/>
  <c r="O8" i="1"/>
  <c r="O9" i="1"/>
  <c r="O11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L3" i="1"/>
  <c r="L6" i="1" s="1"/>
  <c r="L9" i="1" s="1"/>
  <c r="O6" i="1" l="1"/>
  <c r="O13" i="1"/>
  <c r="O3" i="1"/>
  <c r="L4" i="1"/>
  <c r="L5" i="1" s="1"/>
  <c r="L12" i="1"/>
  <c r="L13" i="1" s="1"/>
  <c r="L14" i="1" s="1"/>
  <c r="L10" i="1"/>
  <c r="L11" i="1" s="1"/>
  <c r="L7" i="1"/>
  <c r="L8" i="1" s="1"/>
  <c r="E2" i="1"/>
</calcChain>
</file>

<file path=xl/sharedStrings.xml><?xml version="1.0" encoding="utf-8"?>
<sst xmlns="http://schemas.openxmlformats.org/spreadsheetml/2006/main" count="63" uniqueCount="33">
  <si>
    <t>G</t>
    <phoneticPr fontId="1" type="noConversion"/>
  </si>
  <si>
    <t>D</t>
    <phoneticPr fontId="1" type="noConversion"/>
  </si>
  <si>
    <t>d</t>
    <phoneticPr fontId="1" type="noConversion"/>
  </si>
  <si>
    <t>n</t>
    <phoneticPr fontId="1" type="noConversion"/>
  </si>
  <si>
    <t>k</t>
    <phoneticPr fontId="1" type="noConversion"/>
  </si>
  <si>
    <t>x0</t>
    <phoneticPr fontId="1" type="noConversion"/>
  </si>
  <si>
    <t>x</t>
    <phoneticPr fontId="1" type="noConversion"/>
  </si>
  <si>
    <t>x/cm</t>
    <phoneticPr fontId="1" type="noConversion"/>
  </si>
  <si>
    <t>m/g</t>
    <phoneticPr fontId="1" type="noConversion"/>
  </si>
  <si>
    <t>x/m</t>
    <phoneticPr fontId="1" type="noConversion"/>
  </si>
  <si>
    <t>f/N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</si>
  <si>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</si>
  <si>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</si>
  <si>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</si>
  <si>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</si>
  <si>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</si>
  <si>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</si>
  <si>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</si>
  <si>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Δx</t>
    <phoneticPr fontId="1" type="noConversion"/>
  </si>
  <si>
    <t>k=250</t>
    <phoneticPr fontId="1" type="noConversion"/>
  </si>
  <si>
    <t>实物</t>
    <phoneticPr fontId="1" type="noConversion"/>
  </si>
  <si>
    <t>仿真</t>
    <phoneticPr fontId="1" type="noConversion"/>
  </si>
  <si>
    <t>k=292.14</t>
    <phoneticPr fontId="1" type="noConversion"/>
  </si>
  <si>
    <t>angle</t>
    <phoneticPr fontId="1" type="noConversion"/>
  </si>
  <si>
    <t>无重力</t>
    <phoneticPr fontId="1" type="noConversion"/>
  </si>
  <si>
    <t>tension</t>
    <phoneticPr fontId="1" type="noConversion"/>
  </si>
  <si>
    <t>一自由度</t>
    <phoneticPr fontId="1" type="noConversion"/>
  </si>
  <si>
    <t>e</t>
    <phoneticPr fontId="1" type="noConversion"/>
  </si>
  <si>
    <t>无重力</t>
    <phoneticPr fontId="1" type="noConversion"/>
  </si>
  <si>
    <t>加重力</t>
    <phoneticPr fontId="1" type="noConversion"/>
  </si>
  <si>
    <t>a</t>
    <phoneticPr fontId="1" type="noConversion"/>
  </si>
  <si>
    <t>theta</t>
    <phoneticPr fontId="1" type="noConversion"/>
  </si>
  <si>
    <t>theta_G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</si>
</sst>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4" borderId="0" xfId="0" applyFill="1"/>
    <xf numFmtId="0" fontId="0" fillId="0" borderId="0" xfId="0" applyFill="1" applyAlignment="1"/>
    <xf numFmtId="0" fontId="0" fillId="0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8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Sheet1!$M$2:$M$14</c:f>
              <c:numCache>
                <c:formatCode>General</c:formatCode>
                <c:ptCount val="13"/>
                <c:pt idx="0">
                  <c:v>0</c:v>
                </c:pt>
                <c:pt idx="1">
                  <c:v>1.2999999999999945E-3</c:v>
                </c:pt>
                <c:pt idx="2">
                  <c:v>3.6999999999999967E-3</c:v>
                </c:pt>
                <c:pt idx="3">
                  <c:v>6.1999999999999963E-3</c:v>
                </c:pt>
                <c:pt idx="4">
                  <c:v>7.9999999999999984E-3</c:v>
                </c:pt>
                <c:pt idx="5">
                  <c:v>1.0699999999999998E-2</c:v>
                </c:pt>
                <c:pt idx="6">
                  <c:v>1.2999999999999998E-2</c:v>
                </c:pt>
                <c:pt idx="7">
                  <c:v>1.5499999999999998E-2</c:v>
                </c:pt>
                <c:pt idx="8">
                  <c:v>1.7999999999999999E-2</c:v>
                </c:pt>
                <c:pt idx="9">
                  <c:v>2.0499999999999997E-2</c:v>
                </c:pt>
                <c:pt idx="10">
                  <c:v>2.2699999999999994E-2</c:v>
                </c:pt>
                <c:pt idx="11">
                  <c:v>2.5499999999999998E-2</c:v>
                </c:pt>
                <c:pt idx="12">
                  <c:v>2.7799999999999995E-2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4.9000000000000004</c:v>
                </c:pt>
                <c:pt idx="1">
                  <c:v>5.6245140000000013</c:v>
                </c:pt>
                <c:pt idx="2">
                  <c:v>6.3912660000000008</c:v>
                </c:pt>
                <c:pt idx="3">
                  <c:v>7.1097040000000007</c:v>
                </c:pt>
                <c:pt idx="4">
                  <c:v>7.5845140000000013</c:v>
                </c:pt>
                <c:pt idx="5">
                  <c:v>8.3512660000000007</c:v>
                </c:pt>
                <c:pt idx="6">
                  <c:v>9.0697039999999998</c:v>
                </c:pt>
                <c:pt idx="7">
                  <c:v>9.7228740000000009</c:v>
                </c:pt>
                <c:pt idx="8">
                  <c:v>10.489626000000001</c:v>
                </c:pt>
                <c:pt idx="9">
                  <c:v>11.208064</c:v>
                </c:pt>
                <c:pt idx="10">
                  <c:v>12.229714000000001</c:v>
                </c:pt>
                <c:pt idx="11">
                  <c:v>12.996466000000002</c:v>
                </c:pt>
                <c:pt idx="12">
                  <c:v>13.714904000000002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B-4ED3-9288-10A20CF3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88767"/>
        <c:axId val="277533967"/>
      </c:scatterChart>
      <c:valAx>
        <c:axId val="2873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33967"/>
        <c:crosses val="autoZero"/>
        <c:crossBetween val="midCat"/>
      </c:valAx>
      <c:valAx>
        <c:axId val="2775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38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Sheet1!$M$16:$M$36</c:f>
              <c:numCache>
                <c:formatCode>General</c:formatCode>
                <c:ptCount val="21"/>
                <c:pt idx="0">
                  <c:v>0</c:v>
                </c:pt>
                <c:pt idx="1">
                  <c:v>3.9999999999999856E-4</c:v>
                </c:pt>
                <c:pt idx="2">
                  <c:v>5.0000000000000001E-4</c:v>
                </c:pt>
                <c:pt idx="3">
                  <c:v>7.0000000000000281E-4</c:v>
                </c:pt>
                <c:pt idx="4">
                  <c:v>1E-3</c:v>
                </c:pt>
                <c:pt idx="5">
                  <c:v>2.5000000000000001E-3</c:v>
                </c:pt>
                <c:pt idx="6">
                  <c:v>4.4999999999999997E-3</c:v>
                </c:pt>
                <c:pt idx="7">
                  <c:v>7.0000000000000001E-3</c:v>
                </c:pt>
                <c:pt idx="8">
                  <c:v>9.4999999999999998E-3</c:v>
                </c:pt>
                <c:pt idx="9">
                  <c:v>1.2E-2</c:v>
                </c:pt>
                <c:pt idx="10">
                  <c:v>1.3699999999999999E-2</c:v>
                </c:pt>
                <c:pt idx="11">
                  <c:v>1.6E-2</c:v>
                </c:pt>
                <c:pt idx="12">
                  <c:v>1.8499999999999999E-2</c:v>
                </c:pt>
                <c:pt idx="13">
                  <c:v>2.1299999999999999E-2</c:v>
                </c:pt>
                <c:pt idx="14">
                  <c:v>2.3699999999999999E-2</c:v>
                </c:pt>
                <c:pt idx="15">
                  <c:v>2.64E-2</c:v>
                </c:pt>
                <c:pt idx="16">
                  <c:v>2.9000000000000001E-2</c:v>
                </c:pt>
                <c:pt idx="17">
                  <c:v>3.2000000000000001E-2</c:v>
                </c:pt>
                <c:pt idx="18">
                  <c:v>3.4700000000000002E-2</c:v>
                </c:pt>
                <c:pt idx="19">
                  <c:v>3.7499999999999999E-2</c:v>
                </c:pt>
                <c:pt idx="20">
                  <c:v>3.9E-2</c:v>
                </c:pt>
              </c:numCache>
            </c:numRef>
          </c:xVal>
          <c:yVal>
            <c:numRef>
              <c:f>Sheet1!$N$16:$N$36</c:f>
              <c:numCache>
                <c:formatCode>General</c:formatCode>
                <c:ptCount val="21"/>
                <c:pt idx="0">
                  <c:v>2</c:v>
                </c:pt>
                <c:pt idx="1">
                  <c:v>2.7392000000000003</c:v>
                </c:pt>
                <c:pt idx="2">
                  <c:v>3.4723000000000002</c:v>
                </c:pt>
                <c:pt idx="3">
                  <c:v>4.2549999999999999</c:v>
                </c:pt>
                <c:pt idx="4">
                  <c:v>4.9972000000000003</c:v>
                </c:pt>
                <c:pt idx="5">
                  <c:v>5.7799000000000005</c:v>
                </c:pt>
                <c:pt idx="6">
                  <c:v>6.5129999999999999</c:v>
                </c:pt>
                <c:pt idx="7">
                  <c:v>7.1821999999999999</c:v>
                </c:pt>
                <c:pt idx="8">
                  <c:v>7.9152999999999993</c:v>
                </c:pt>
                <c:pt idx="9">
                  <c:v>8.6980000000000004</c:v>
                </c:pt>
                <c:pt idx="10">
                  <c:v>9.1821999999999999</c:v>
                </c:pt>
                <c:pt idx="11">
                  <c:v>9.9153000000000002</c:v>
                </c:pt>
                <c:pt idx="12">
                  <c:v>10.698</c:v>
                </c:pt>
                <c:pt idx="13">
                  <c:v>11.440199999999999</c:v>
                </c:pt>
                <c:pt idx="14">
                  <c:v>12.173299999999999</c:v>
                </c:pt>
                <c:pt idx="15">
                  <c:v>12.956</c:v>
                </c:pt>
                <c:pt idx="16">
                  <c:v>13.6952</c:v>
                </c:pt>
                <c:pt idx="17">
                  <c:v>14.601099999999999</c:v>
                </c:pt>
                <c:pt idx="18">
                  <c:v>15.340299999999999</c:v>
                </c:pt>
                <c:pt idx="19">
                  <c:v>16.123000000000001</c:v>
                </c:pt>
                <c:pt idx="20">
                  <c:v>16.4863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F-4DC0-A65B-4B78C940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00367"/>
        <c:axId val="114122287"/>
      </c:scatterChart>
      <c:valAx>
        <c:axId val="28740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22287"/>
        <c:crosses val="autoZero"/>
        <c:crossBetween val="midCat"/>
      </c:valAx>
      <c:valAx>
        <c:axId val="1141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40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Sheet1!$M$23:$M$36</c:f>
              <c:numCache>
                <c:formatCode>General</c:formatCode>
                <c:ptCount val="14"/>
                <c:pt idx="0">
                  <c:v>7.0000000000000001E-3</c:v>
                </c:pt>
                <c:pt idx="1">
                  <c:v>9.4999999999999998E-3</c:v>
                </c:pt>
                <c:pt idx="2">
                  <c:v>1.2E-2</c:v>
                </c:pt>
                <c:pt idx="3">
                  <c:v>1.3699999999999999E-2</c:v>
                </c:pt>
                <c:pt idx="4">
                  <c:v>1.6E-2</c:v>
                </c:pt>
                <c:pt idx="5">
                  <c:v>1.8499999999999999E-2</c:v>
                </c:pt>
                <c:pt idx="6">
                  <c:v>2.1299999999999999E-2</c:v>
                </c:pt>
                <c:pt idx="7">
                  <c:v>2.3699999999999999E-2</c:v>
                </c:pt>
                <c:pt idx="8">
                  <c:v>2.64E-2</c:v>
                </c:pt>
                <c:pt idx="9">
                  <c:v>2.9000000000000001E-2</c:v>
                </c:pt>
                <c:pt idx="10">
                  <c:v>3.2000000000000001E-2</c:v>
                </c:pt>
                <c:pt idx="11">
                  <c:v>3.4700000000000002E-2</c:v>
                </c:pt>
                <c:pt idx="12">
                  <c:v>3.7499999999999999E-2</c:v>
                </c:pt>
                <c:pt idx="13">
                  <c:v>3.9E-2</c:v>
                </c:pt>
              </c:numCache>
            </c:numRef>
          </c:xVal>
          <c:yVal>
            <c:numRef>
              <c:f>Sheet1!$N$23:$N$36</c:f>
              <c:numCache>
                <c:formatCode>General</c:formatCode>
                <c:ptCount val="14"/>
                <c:pt idx="0">
                  <c:v>7.1821999999999999</c:v>
                </c:pt>
                <c:pt idx="1">
                  <c:v>7.9152999999999993</c:v>
                </c:pt>
                <c:pt idx="2">
                  <c:v>8.6980000000000004</c:v>
                </c:pt>
                <c:pt idx="3">
                  <c:v>9.1821999999999999</c:v>
                </c:pt>
                <c:pt idx="4">
                  <c:v>9.9153000000000002</c:v>
                </c:pt>
                <c:pt idx="5">
                  <c:v>10.698</c:v>
                </c:pt>
                <c:pt idx="6">
                  <c:v>11.440199999999999</c:v>
                </c:pt>
                <c:pt idx="7">
                  <c:v>12.173299999999999</c:v>
                </c:pt>
                <c:pt idx="8">
                  <c:v>12.956</c:v>
                </c:pt>
                <c:pt idx="9">
                  <c:v>13.6952</c:v>
                </c:pt>
                <c:pt idx="10">
                  <c:v>14.601099999999999</c:v>
                </c:pt>
                <c:pt idx="11">
                  <c:v>15.340299999999999</c:v>
                </c:pt>
                <c:pt idx="12">
                  <c:v>16.123000000000001</c:v>
                </c:pt>
                <c:pt idx="13">
                  <c:v>16.4863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1-4F52-BC22-09F9597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7407"/>
        <c:axId val="277542287"/>
      </c:scatterChart>
      <c:valAx>
        <c:axId val="2248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42287"/>
        <c:crosses val="autoZero"/>
        <c:crossBetween val="midCat"/>
      </c:valAx>
      <c:valAx>
        <c:axId val="277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0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无重力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Sheet1!$C$110:$C$130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Sheet1!$D$110:$D$130</c:f>
              <c:numCache>
                <c:formatCode>General</c:formatCode>
                <c:ptCount val="21"/>
                <c:pt idx="0">
                  <c:v>-28.914632020203602</c:v>
                </c:pt>
                <c:pt idx="1">
                  <c:v>-26.894787692073201</c:v>
                </c:pt>
                <c:pt idx="2">
                  <c:v>-24.725501264659702</c:v>
                </c:pt>
                <c:pt idx="3">
                  <c:v>-22.1421940755225</c:v>
                </c:pt>
                <c:pt idx="4">
                  <c:v>-19.854678041245499</c:v>
                </c:pt>
                <c:pt idx="5">
                  <c:v>-17.107458781132401</c:v>
                </c:pt>
                <c:pt idx="6">
                  <c:v>-14.1244203954335</c:v>
                </c:pt>
                <c:pt idx="7">
                  <c:v>-10.895014340980699</c:v>
                </c:pt>
                <c:pt idx="8">
                  <c:v>-7.4291953471475196</c:v>
                </c:pt>
                <c:pt idx="9">
                  <c:v>-3.7700358237098501</c:v>
                </c:pt>
                <c:pt idx="10">
                  <c:v>0</c:v>
                </c:pt>
                <c:pt idx="11">
                  <c:v>3.7700358237098501</c:v>
                </c:pt>
                <c:pt idx="12">
                  <c:v>7.4291953471475196</c:v>
                </c:pt>
                <c:pt idx="13">
                  <c:v>10.895014340980699</c:v>
                </c:pt>
                <c:pt idx="14">
                  <c:v>14.1244203954335</c:v>
                </c:pt>
                <c:pt idx="15">
                  <c:v>17.107458781132401</c:v>
                </c:pt>
                <c:pt idx="16">
                  <c:v>19.854678041245499</c:v>
                </c:pt>
                <c:pt idx="17">
                  <c:v>22.1421940755225</c:v>
                </c:pt>
                <c:pt idx="18">
                  <c:v>24.725501264659702</c:v>
                </c:pt>
                <c:pt idx="19">
                  <c:v>26.894787692073201</c:v>
                </c:pt>
                <c:pt idx="20">
                  <c:v>28.914632020203602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4FDD-94E6-31CDEDF8B9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Sheet1!$C$110:$C$130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Sheet1!$E$110:$E$130</c:f>
              <c:numCache>
                <c:formatCode>General</c:formatCode>
                <c:ptCount val="21"/>
                <c:pt idx="0">
                  <c:v>-29.531199999999998</c:v>
                </c:pt>
                <c:pt idx="1">
                  <c:v>-27.773399999999999</c:v>
                </c:pt>
                <c:pt idx="2">
                  <c:v>-24.960899999999999</c:v>
                </c:pt>
                <c:pt idx="3">
                  <c:v>-22.5</c:v>
                </c:pt>
                <c:pt idx="4">
                  <c:v>-20.390599999999999</c:v>
                </c:pt>
                <c:pt idx="5">
                  <c:v>-17.226600000000001</c:v>
                </c:pt>
                <c:pt idx="6">
                  <c:v>-14.414099999999999</c:v>
                </c:pt>
                <c:pt idx="7">
                  <c:v>-11.25</c:v>
                </c:pt>
                <c:pt idx="8">
                  <c:v>-8.0859400000000008</c:v>
                </c:pt>
                <c:pt idx="9">
                  <c:v>-4.21875</c:v>
                </c:pt>
                <c:pt idx="10">
                  <c:v>0</c:v>
                </c:pt>
                <c:pt idx="11">
                  <c:v>3.8671899999999999</c:v>
                </c:pt>
                <c:pt idx="12">
                  <c:v>7.7343700000000002</c:v>
                </c:pt>
                <c:pt idx="13">
                  <c:v>11.25</c:v>
                </c:pt>
                <c:pt idx="14">
                  <c:v>14.414099999999999</c:v>
                </c:pt>
                <c:pt idx="15">
                  <c:v>17.226600000000001</c:v>
                </c:pt>
                <c:pt idx="16">
                  <c:v>20.039100000000001</c:v>
                </c:pt>
                <c:pt idx="17">
                  <c:v>22.851600000000001</c:v>
                </c:pt>
                <c:pt idx="18">
                  <c:v>25.3125</c:v>
                </c:pt>
                <c:pt idx="19">
                  <c:v>27.773399999999999</c:v>
                </c:pt>
                <c:pt idx="20">
                  <c:v>29.8828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B-4FDD-94E6-31CDEDF8B9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Sheet1!$C$110:$C$130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Sheet1!$F$110:$F$130</c:f>
              <c:numCache>
                <c:formatCode>General</c:formatCode>
                <c:ptCount val="21"/>
                <c:pt idx="0">
                  <c:v>-0.61656797979639677</c:v>
                </c:pt>
                <c:pt idx="1">
                  <c:v>-0.87861230792679734</c:v>
                </c:pt>
                <c:pt idx="2">
                  <c:v>-0.23539873534029709</c:v>
                </c:pt>
                <c:pt idx="3">
                  <c:v>-0.35780592447749981</c:v>
                </c:pt>
                <c:pt idx="4">
                  <c:v>-0.53592195875449988</c:v>
                </c:pt>
                <c:pt idx="5">
                  <c:v>-0.11914121886760043</c:v>
                </c:pt>
                <c:pt idx="6">
                  <c:v>-0.28967960456649955</c:v>
                </c:pt>
                <c:pt idx="7">
                  <c:v>-0.35498565901930057</c:v>
                </c:pt>
                <c:pt idx="8">
                  <c:v>-0.65674465285248118</c:v>
                </c:pt>
                <c:pt idx="9">
                  <c:v>-0.44871417629014987</c:v>
                </c:pt>
                <c:pt idx="10">
                  <c:v>0</c:v>
                </c:pt>
                <c:pt idx="11">
                  <c:v>9.7154176290149774E-2</c:v>
                </c:pt>
                <c:pt idx="12">
                  <c:v>0.30517465285248058</c:v>
                </c:pt>
                <c:pt idx="13">
                  <c:v>0.35498565901930057</c:v>
                </c:pt>
                <c:pt idx="14">
                  <c:v>0.28967960456649955</c:v>
                </c:pt>
                <c:pt idx="15">
                  <c:v>0.11914121886760043</c:v>
                </c:pt>
                <c:pt idx="16">
                  <c:v>0.18442195875450196</c:v>
                </c:pt>
                <c:pt idx="17">
                  <c:v>0.70940592447750106</c:v>
                </c:pt>
                <c:pt idx="18">
                  <c:v>0.58699873534029834</c:v>
                </c:pt>
                <c:pt idx="19">
                  <c:v>0.87861230792679734</c:v>
                </c:pt>
                <c:pt idx="20">
                  <c:v>0.96816797979639801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B-4FDD-94E6-31CDEDF8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53696"/>
        <c:axId val="1668021504"/>
      </c:scatterChart>
      <c:valAx>
        <c:axId val="16692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021504"/>
        <c:crosses val="autoZero"/>
        <c:crossBetween val="midCat"/>
      </c:valAx>
      <c:valAx>
        <c:axId val="16680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2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Sheet1!$H$110:$H$130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Sheet1!$I$110:$I$130</c:f>
              <c:numCache>
                <c:formatCode>General</c:formatCode>
                <c:ptCount val="21"/>
                <c:pt idx="0">
                  <c:v>-28.778763615753999</c:v>
                </c:pt>
                <c:pt idx="1">
                  <c:v>-27.046634537948801</c:v>
                </c:pt>
                <c:pt idx="2">
                  <c:v>-25.220099337243798</c:v>
                </c:pt>
                <c:pt idx="3">
                  <c:v>-23.091540126352701</c:v>
                </c:pt>
                <c:pt idx="4">
                  <c:v>-21.248882114338301</c:v>
                </c:pt>
                <c:pt idx="5">
                  <c:v>-19.086323456415801</c:v>
                </c:pt>
                <c:pt idx="6">
                  <c:v>-16.794826119116099</c:v>
                </c:pt>
                <c:pt idx="7">
                  <c:v>-14.3684889731193</c:v>
                </c:pt>
                <c:pt idx="8">
                  <c:v>-11.805313296395701</c:v>
                </c:pt>
                <c:pt idx="9">
                  <c:v>-9.1095312619228093</c:v>
                </c:pt>
                <c:pt idx="10">
                  <c:v>-6.2941337547868903</c:v>
                </c:pt>
                <c:pt idx="11">
                  <c:v>-3.3827893168999998</c:v>
                </c:pt>
                <c:pt idx="12">
                  <c:v>-0.40995359999999997</c:v>
                </c:pt>
                <c:pt idx="13">
                  <c:v>2.5818311999999999</c:v>
                </c:pt>
                <c:pt idx="14">
                  <c:v>5.5473118499999998</c:v>
                </c:pt>
                <c:pt idx="15">
                  <c:v>8.4448968099999995</c:v>
                </c:pt>
                <c:pt idx="16">
                  <c:v>11.241699919989999</c:v>
                </c:pt>
                <c:pt idx="17">
                  <c:v>13.654298399981</c:v>
                </c:pt>
                <c:pt idx="18">
                  <c:v>16.45569269181</c:v>
                </c:pt>
                <c:pt idx="19">
                  <c:v>18.858363757485002</c:v>
                </c:pt>
                <c:pt idx="20">
                  <c:v>21.126585569029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D-4DD8-AB1D-28C4815998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Sheet1!$H$110:$H$130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Sheet1!$J$110:$J$130</c:f>
              <c:numCache>
                <c:formatCode>General</c:formatCode>
                <c:ptCount val="21"/>
                <c:pt idx="0">
                  <c:v>-29.8828</c:v>
                </c:pt>
                <c:pt idx="1">
                  <c:v>-28.476600000000001</c:v>
                </c:pt>
                <c:pt idx="2">
                  <c:v>-25.664100000000001</c:v>
                </c:pt>
                <c:pt idx="3">
                  <c:v>-23.203099999999999</c:v>
                </c:pt>
                <c:pt idx="4">
                  <c:v>-21.796900000000001</c:v>
                </c:pt>
                <c:pt idx="5">
                  <c:v>-19.6875</c:v>
                </c:pt>
                <c:pt idx="6">
                  <c:v>-17.226600000000001</c:v>
                </c:pt>
                <c:pt idx="7">
                  <c:v>-15.1172</c:v>
                </c:pt>
                <c:pt idx="8">
                  <c:v>-12.3047</c:v>
                </c:pt>
                <c:pt idx="9">
                  <c:v>-9.4921900000000008</c:v>
                </c:pt>
                <c:pt idx="10">
                  <c:v>-6.3281200000000002</c:v>
                </c:pt>
                <c:pt idx="11">
                  <c:v>-3.5156200000000002</c:v>
                </c:pt>
                <c:pt idx="12">
                  <c:v>-0.703125</c:v>
                </c:pt>
                <c:pt idx="13">
                  <c:v>2.8125</c:v>
                </c:pt>
                <c:pt idx="14">
                  <c:v>5.9765600000000001</c:v>
                </c:pt>
                <c:pt idx="15">
                  <c:v>8.7890599999999992</c:v>
                </c:pt>
                <c:pt idx="16">
                  <c:v>11.601599999999999</c:v>
                </c:pt>
                <c:pt idx="17">
                  <c:v>14.0625</c:v>
                </c:pt>
                <c:pt idx="18">
                  <c:v>16.875</c:v>
                </c:pt>
                <c:pt idx="19">
                  <c:v>19.335899999999999</c:v>
                </c:pt>
                <c:pt idx="20">
                  <c:v>21.796900000000001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D-4DD8-AB1D-28C4815998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Sheet1!$H$110:$H$130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Sheet1!$K$110:$K$130</c:f>
              <c:numCache>
                <c:formatCode>General</c:formatCode>
                <c:ptCount val="21"/>
                <c:pt idx="0">
                  <c:v>-1.104036384246001</c:v>
                </c:pt>
                <c:pt idx="1">
                  <c:v>-1.4299654620512001</c:v>
                </c:pt>
                <c:pt idx="2">
                  <c:v>-0.44400066275620276</c:v>
                </c:pt>
                <c:pt idx="3">
                  <c:v>-0.11155987364729825</c:v>
                </c:pt>
                <c:pt idx="4">
                  <c:v>-0.54801788566170018</c:v>
                </c:pt>
                <c:pt idx="5">
                  <c:v>-0.6011765435841987</c:v>
                </c:pt>
                <c:pt idx="6">
                  <c:v>-0.43177388088390245</c:v>
                </c:pt>
                <c:pt idx="7">
                  <c:v>-0.74871102688070046</c:v>
                </c:pt>
                <c:pt idx="8">
                  <c:v>-0.4993867036042996</c:v>
                </c:pt>
                <c:pt idx="9">
                  <c:v>-0.38265873807719153</c:v>
                </c:pt>
                <c:pt idx="10">
                  <c:v>-3.3986245213109889E-2</c:v>
                </c:pt>
                <c:pt idx="11">
                  <c:v>-0.13283068310000035</c:v>
                </c:pt>
                <c:pt idx="12">
                  <c:v>-0.29317140000000003</c:v>
                </c:pt>
                <c:pt idx="13">
                  <c:v>0.23066880000000012</c:v>
                </c:pt>
                <c:pt idx="14">
                  <c:v>0.42924815000000027</c:v>
                </c:pt>
                <c:pt idx="15">
                  <c:v>0.34416318999999973</c:v>
                </c:pt>
                <c:pt idx="16">
                  <c:v>0.35990008001000007</c:v>
                </c:pt>
                <c:pt idx="17">
                  <c:v>0.40820160001899986</c:v>
                </c:pt>
                <c:pt idx="18">
                  <c:v>0.41930730818999962</c:v>
                </c:pt>
                <c:pt idx="19">
                  <c:v>0.47753624251499716</c:v>
                </c:pt>
                <c:pt idx="20">
                  <c:v>0.67031443097100052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D-4DD8-AB1D-28C48159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08352"/>
        <c:axId val="1868687664"/>
      </c:scatterChart>
      <c:valAx>
        <c:axId val="19738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687664"/>
        <c:crosses val="autoZero"/>
        <c:crossBetween val="midCat"/>
      </c:valAx>
      <c:valAx>
        <c:axId val="18686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0</xdr:row>
      <xdr:rowOff>0</xdr:rowOff>
    </xdr:from>
    <xdr:to>
      <xdr:col>21</xdr:col>
      <xdr:colOff>0</xdr:colOff>
      <xdr:row>14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446BFA-155D-4877-8B94-403D8557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14</xdr:row>
      <xdr:rowOff>180974</xdr:rowOff>
    </xdr:from>
    <xdr:to>
      <xdr:col>20</xdr:col>
      <xdr:colOff>685799</xdr:colOff>
      <xdr:row>36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5E93A0-FE0D-40E4-9E71-D6F488BF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1359</xdr:rowOff>
    </xdr:from>
    <xdr:to>
      <xdr:col>7</xdr:col>
      <xdr:colOff>0</xdr:colOff>
      <xdr:row>35</xdr:row>
      <xdr:rowOff>180974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0229738-7979-4EBF-B722-E15BB38A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128586</xdr:colOff>
      <xdr:row>102</xdr:row>
      <xdr:rowOff>38100</xdr:rowOff>
    </xdr:from>
    <xdr:to>
      <xdr:col>20</xdr:col>
      <xdr:colOff>190499</xdr:colOff>
      <xdr:row>126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95B3BB-93A7-4DCC-953A-A4EC10EA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652461</xdr:colOff>
      <xdr:row>102</xdr:row>
      <xdr:rowOff>57150</xdr:rowOff>
    </xdr:from>
    <xdr:to>
      <xdr:col>27</xdr:col>
      <xdr:colOff>9524</xdr:colOff>
      <xdr:row>126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D00C15-4BA4-460A-9986-4E5AC057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E108" zoomScale="106" zoomScaleNormal="106" workbookViewId="0">
      <selection activeCell="J110" sqref="J110:J130"/>
    </sheetView>
  </sheetViews>
  <sheetFormatPr defaultRowHeight="14.15" x14ac:dyDescent="0.35"/>
  <cols>
    <col min="4" max="4" width="12.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7</v>
      </c>
      <c r="L1" t="s">
        <v>8</v>
      </c>
      <c r="M1" t="s">
        <v>9</v>
      </c>
      <c r="N1" t="s">
        <v>10</v>
      </c>
    </row>
    <row r="2" spans="1:15" x14ac:dyDescent="0.35">
      <c r="A2">
        <v>7300</v>
      </c>
      <c r="B2">
        <v>8</v>
      </c>
      <c r="C2">
        <v>0.8</v>
      </c>
      <c r="D2">
        <v>30</v>
      </c>
      <c r="E2">
        <f>A2*C2^4/8/D2/B2^3</f>
        <v>2.4333333333333342E-2</v>
      </c>
      <c r="H2">
        <v>1</v>
      </c>
      <c r="I2">
        <v>4.0999999999999996</v>
      </c>
      <c r="J2">
        <v>4.0999999999999996</v>
      </c>
      <c r="K2">
        <f t="shared" ref="K2:K14" si="0">I2-J2</f>
        <v>0</v>
      </c>
      <c r="L2">
        <v>500</v>
      </c>
      <c r="M2">
        <f>K2/100</f>
        <v>0</v>
      </c>
      <c r="N2">
        <f>L2/1000*9.8</f>
        <v>4.9000000000000004</v>
      </c>
    </row>
    <row r="3" spans="1:15" x14ac:dyDescent="0.35">
      <c r="H3">
        <v>2</v>
      </c>
      <c r="I3">
        <v>4.0999999999999996</v>
      </c>
      <c r="J3">
        <v>3.97</v>
      </c>
      <c r="K3">
        <f t="shared" si="0"/>
        <v>0.12999999999999945</v>
      </c>
      <c r="L3">
        <f>L2+73.93</f>
        <v>573.93000000000006</v>
      </c>
      <c r="M3">
        <f t="shared" ref="M3:M14" si="1">K3/100</f>
        <v>1.2999999999999945E-3</v>
      </c>
      <c r="N3">
        <f t="shared" ref="N3:N14" si="2">L3/1000*9.8</f>
        <v>5.6245140000000013</v>
      </c>
      <c r="O3">
        <f>(N3-N2)/(M3-M2)</f>
        <v>557.3184615384647</v>
      </c>
    </row>
    <row r="4" spans="1:15" x14ac:dyDescent="0.3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>
        <v>3</v>
      </c>
      <c r="I4">
        <v>4.0999999999999996</v>
      </c>
      <c r="J4">
        <v>3.73</v>
      </c>
      <c r="K4">
        <f t="shared" si="0"/>
        <v>0.36999999999999966</v>
      </c>
      <c r="L4">
        <f>L3+78.24</f>
        <v>652.17000000000007</v>
      </c>
      <c r="M4">
        <f t="shared" si="1"/>
        <v>3.6999999999999967E-3</v>
      </c>
      <c r="N4">
        <f t="shared" si="2"/>
        <v>6.3912660000000008</v>
      </c>
      <c r="O4">
        <f t="shared" ref="O4:O13" si="3">(N4-N3)/(M4-M3)</f>
        <v>319.47999999999951</v>
      </c>
    </row>
    <row r="5" spans="1:15" x14ac:dyDescent="0.35">
      <c r="A5">
        <v>73.31</v>
      </c>
      <c r="B5">
        <v>78.27</v>
      </c>
      <c r="C5">
        <v>73.92</v>
      </c>
      <c r="D5">
        <v>218.22</v>
      </c>
      <c r="E5">
        <v>225.8</v>
      </c>
      <c r="F5">
        <v>242.78</v>
      </c>
      <c r="G5">
        <v>36.33</v>
      </c>
      <c r="H5">
        <v>4</v>
      </c>
      <c r="I5">
        <v>4.0999999999999996</v>
      </c>
      <c r="J5">
        <v>3.48</v>
      </c>
      <c r="K5">
        <f t="shared" si="0"/>
        <v>0.61999999999999966</v>
      </c>
      <c r="L5">
        <f>L4+73.31</f>
        <v>725.48</v>
      </c>
      <c r="M5">
        <f t="shared" si="1"/>
        <v>6.1999999999999963E-3</v>
      </c>
      <c r="N5">
        <f t="shared" si="2"/>
        <v>7.1097040000000007</v>
      </c>
      <c r="O5">
        <f t="shared" si="3"/>
        <v>287.37520000000001</v>
      </c>
    </row>
    <row r="6" spans="1:15" x14ac:dyDescent="0.35">
      <c r="H6">
        <v>5</v>
      </c>
      <c r="I6">
        <v>4.0999999999999996</v>
      </c>
      <c r="J6">
        <v>3.3</v>
      </c>
      <c r="K6">
        <f t="shared" si="0"/>
        <v>0.79999999999999982</v>
      </c>
      <c r="L6">
        <f>L3+200</f>
        <v>773.93000000000006</v>
      </c>
      <c r="M6">
        <f t="shared" si="1"/>
        <v>7.9999999999999984E-3</v>
      </c>
      <c r="N6">
        <f t="shared" si="2"/>
        <v>7.5845140000000013</v>
      </c>
      <c r="O6">
        <f t="shared" si="3"/>
        <v>263.78333333333336</v>
      </c>
    </row>
    <row r="7" spans="1:15" x14ac:dyDescent="0.35">
      <c r="H7">
        <v>6</v>
      </c>
      <c r="I7">
        <v>4.0999999999999996</v>
      </c>
      <c r="J7">
        <v>3.03</v>
      </c>
      <c r="K7">
        <f t="shared" si="0"/>
        <v>1.0699999999999998</v>
      </c>
      <c r="L7">
        <f>L6+78.24</f>
        <v>852.17000000000007</v>
      </c>
      <c r="M7">
        <f t="shared" si="1"/>
        <v>1.0699999999999998E-2</v>
      </c>
      <c r="N7">
        <f t="shared" si="2"/>
        <v>8.3512660000000007</v>
      </c>
      <c r="O7">
        <f t="shared" si="3"/>
        <v>283.98222222222211</v>
      </c>
    </row>
    <row r="8" spans="1:15" x14ac:dyDescent="0.35">
      <c r="H8">
        <v>7</v>
      </c>
      <c r="I8">
        <v>4.0999999999999996</v>
      </c>
      <c r="J8">
        <v>2.8</v>
      </c>
      <c r="K8">
        <f t="shared" si="0"/>
        <v>1.2999999999999998</v>
      </c>
      <c r="L8">
        <f>L7+73.31</f>
        <v>925.48</v>
      </c>
      <c r="M8">
        <f t="shared" si="1"/>
        <v>1.2999999999999998E-2</v>
      </c>
      <c r="N8">
        <f t="shared" si="2"/>
        <v>9.0697039999999998</v>
      </c>
      <c r="O8">
        <f t="shared" si="3"/>
        <v>312.36434782608654</v>
      </c>
    </row>
    <row r="9" spans="1:15" x14ac:dyDescent="0.35">
      <c r="H9">
        <v>8</v>
      </c>
      <c r="I9">
        <v>4.0999999999999996</v>
      </c>
      <c r="J9">
        <v>2.5499999999999998</v>
      </c>
      <c r="K9">
        <f t="shared" si="0"/>
        <v>1.5499999999999998</v>
      </c>
      <c r="L9">
        <f>L6+218.2</f>
        <v>992.13000000000011</v>
      </c>
      <c r="M9">
        <f t="shared" si="1"/>
        <v>1.5499999999999998E-2</v>
      </c>
      <c r="N9">
        <f t="shared" si="2"/>
        <v>9.7228740000000009</v>
      </c>
      <c r="O9">
        <f t="shared" si="3"/>
        <v>261.26800000000043</v>
      </c>
    </row>
    <row r="10" spans="1:15" x14ac:dyDescent="0.35">
      <c r="H10">
        <v>9</v>
      </c>
      <c r="I10">
        <v>4.0999999999999996</v>
      </c>
      <c r="J10">
        <v>2.2999999999999998</v>
      </c>
      <c r="K10">
        <f t="shared" si="0"/>
        <v>1.7999999999999998</v>
      </c>
      <c r="L10">
        <f>L9+78.24</f>
        <v>1070.3700000000001</v>
      </c>
      <c r="M10">
        <f t="shared" si="1"/>
        <v>1.7999999999999999E-2</v>
      </c>
      <c r="N10">
        <f t="shared" si="2"/>
        <v>10.489626000000001</v>
      </c>
      <c r="O10">
        <f t="shared" si="3"/>
        <v>306.70080000000007</v>
      </c>
    </row>
    <row r="11" spans="1:15" x14ac:dyDescent="0.35">
      <c r="H11">
        <v>10</v>
      </c>
      <c r="I11">
        <v>4.0999999999999996</v>
      </c>
      <c r="J11">
        <v>2.0499999999999998</v>
      </c>
      <c r="K11">
        <f t="shared" si="0"/>
        <v>2.0499999999999998</v>
      </c>
      <c r="L11">
        <f>L10+73.31</f>
        <v>1143.68</v>
      </c>
      <c r="M11">
        <f t="shared" si="1"/>
        <v>2.0499999999999997E-2</v>
      </c>
      <c r="N11">
        <f t="shared" si="2"/>
        <v>11.208064</v>
      </c>
      <c r="O11">
        <f t="shared" si="3"/>
        <v>287.37519999999978</v>
      </c>
    </row>
    <row r="12" spans="1:15" x14ac:dyDescent="0.35">
      <c r="H12">
        <v>11</v>
      </c>
      <c r="I12">
        <v>4.0999999999999996</v>
      </c>
      <c r="J12">
        <v>1.83</v>
      </c>
      <c r="K12">
        <f t="shared" si="0"/>
        <v>2.2699999999999996</v>
      </c>
      <c r="L12">
        <f>L9+255.8</f>
        <v>1247.93</v>
      </c>
      <c r="M12">
        <f t="shared" si="1"/>
        <v>2.2699999999999994E-2</v>
      </c>
      <c r="N12">
        <f t="shared" si="2"/>
        <v>12.229714000000001</v>
      </c>
      <c r="O12">
        <f t="shared" si="3"/>
        <v>464.38636363636471</v>
      </c>
    </row>
    <row r="13" spans="1:15" x14ac:dyDescent="0.35">
      <c r="H13">
        <v>12</v>
      </c>
      <c r="I13">
        <v>4.0999999999999996</v>
      </c>
      <c r="J13">
        <v>1.55</v>
      </c>
      <c r="K13">
        <f t="shared" si="0"/>
        <v>2.5499999999999998</v>
      </c>
      <c r="L13">
        <f>L12+78.24</f>
        <v>1326.17</v>
      </c>
      <c r="M13">
        <f t="shared" si="1"/>
        <v>2.5499999999999998E-2</v>
      </c>
      <c r="N13">
        <f t="shared" si="2"/>
        <v>12.996466000000002</v>
      </c>
      <c r="O13">
        <f t="shared" si="3"/>
        <v>273.83999999999975</v>
      </c>
    </row>
    <row r="14" spans="1:15" x14ac:dyDescent="0.35">
      <c r="H14">
        <v>13</v>
      </c>
      <c r="I14">
        <v>4.0999999999999996</v>
      </c>
      <c r="J14">
        <v>1.32</v>
      </c>
      <c r="K14">
        <f t="shared" si="0"/>
        <v>2.7799999999999994</v>
      </c>
      <c r="L14">
        <f>L13+73.31</f>
        <v>1399.48</v>
      </c>
      <c r="M14">
        <f t="shared" si="1"/>
        <v>2.7799999999999995E-2</v>
      </c>
      <c r="N14">
        <f t="shared" si="2"/>
        <v>13.714904000000002</v>
      </c>
      <c r="O14">
        <f>(N14-N13)/(M14-M13)</f>
        <v>312.36434782608779</v>
      </c>
    </row>
    <row r="15" spans="1:15" x14ac:dyDescent="0.35">
      <c r="K15">
        <f t="shared" ref="K15:K36" si="4">I15-J15</f>
        <v>0</v>
      </c>
    </row>
    <row r="16" spans="1:15" x14ac:dyDescent="0.35">
      <c r="H16">
        <v>1</v>
      </c>
      <c r="I16">
        <v>41.5</v>
      </c>
      <c r="J16">
        <v>41.5</v>
      </c>
      <c r="K16">
        <f t="shared" si="4"/>
        <v>0</v>
      </c>
      <c r="L16">
        <v>200</v>
      </c>
      <c r="M16">
        <f>K16/1000</f>
        <v>0</v>
      </c>
      <c r="N16">
        <f>L16/100</f>
        <v>2</v>
      </c>
    </row>
    <row r="17" spans="8:15" x14ac:dyDescent="0.35">
      <c r="H17">
        <v>2</v>
      </c>
      <c r="I17">
        <v>41.5</v>
      </c>
      <c r="J17">
        <v>41.1</v>
      </c>
      <c r="K17">
        <f t="shared" si="4"/>
        <v>0.39999999999999858</v>
      </c>
      <c r="L17">
        <f>200+C5</f>
        <v>273.92</v>
      </c>
      <c r="M17">
        <f t="shared" ref="M17:M36" si="5">K17/1000</f>
        <v>3.9999999999999856E-4</v>
      </c>
      <c r="N17">
        <f t="shared" ref="N17:N36" si="6">L17/100</f>
        <v>2.7392000000000003</v>
      </c>
      <c r="O17">
        <f t="shared" ref="O17:O36" si="7">(N17-N16)/(M17-M16)</f>
        <v>1848.0000000000075</v>
      </c>
    </row>
    <row r="18" spans="8:15" x14ac:dyDescent="0.35">
      <c r="H18">
        <v>3</v>
      </c>
      <c r="I18">
        <v>41.5</v>
      </c>
      <c r="J18">
        <v>41</v>
      </c>
      <c r="K18">
        <f t="shared" si="4"/>
        <v>0.5</v>
      </c>
      <c r="L18">
        <f>L17+A5</f>
        <v>347.23</v>
      </c>
      <c r="M18">
        <f t="shared" si="5"/>
        <v>5.0000000000000001E-4</v>
      </c>
      <c r="N18">
        <f t="shared" si="6"/>
        <v>3.4723000000000002</v>
      </c>
      <c r="O18">
        <f t="shared" si="7"/>
        <v>7330.9999999998918</v>
      </c>
    </row>
    <row r="19" spans="8:15" x14ac:dyDescent="0.35">
      <c r="H19">
        <v>4</v>
      </c>
      <c r="I19">
        <v>41.5</v>
      </c>
      <c r="J19">
        <v>40.799999999999997</v>
      </c>
      <c r="K19">
        <f t="shared" si="4"/>
        <v>0.70000000000000284</v>
      </c>
      <c r="L19">
        <f>L18+B5</f>
        <v>425.5</v>
      </c>
      <c r="M19">
        <f t="shared" si="5"/>
        <v>7.0000000000000281E-4</v>
      </c>
      <c r="N19">
        <f t="shared" si="6"/>
        <v>4.2549999999999999</v>
      </c>
      <c r="O19">
        <f t="shared" si="7"/>
        <v>3913.4999999999436</v>
      </c>
    </row>
    <row r="20" spans="8:15" x14ac:dyDescent="0.35">
      <c r="H20">
        <v>5</v>
      </c>
      <c r="I20">
        <v>41.5</v>
      </c>
      <c r="J20">
        <v>40.5</v>
      </c>
      <c r="K20">
        <f t="shared" si="4"/>
        <v>1</v>
      </c>
      <c r="L20">
        <f>200+E5+C5</f>
        <v>499.72</v>
      </c>
      <c r="M20">
        <f t="shared" si="5"/>
        <v>1E-3</v>
      </c>
      <c r="N20">
        <f t="shared" si="6"/>
        <v>4.9972000000000003</v>
      </c>
      <c r="O20">
        <f t="shared" si="7"/>
        <v>2474.0000000000246</v>
      </c>
    </row>
    <row r="21" spans="8:15" x14ac:dyDescent="0.35">
      <c r="H21">
        <v>6</v>
      </c>
      <c r="I21">
        <v>41.5</v>
      </c>
      <c r="J21">
        <v>39</v>
      </c>
      <c r="K21">
        <f t="shared" si="4"/>
        <v>2.5</v>
      </c>
      <c r="L21">
        <f>L20+B5</f>
        <v>577.99</v>
      </c>
      <c r="M21">
        <f t="shared" si="5"/>
        <v>2.5000000000000001E-3</v>
      </c>
      <c r="N21">
        <f t="shared" si="6"/>
        <v>5.7799000000000005</v>
      </c>
      <c r="O21">
        <f t="shared" si="7"/>
        <v>521.80000000000007</v>
      </c>
    </row>
    <row r="22" spans="8:15" x14ac:dyDescent="0.35">
      <c r="H22">
        <v>7</v>
      </c>
      <c r="I22">
        <v>41.5</v>
      </c>
      <c r="J22">
        <v>37</v>
      </c>
      <c r="K22">
        <f t="shared" si="4"/>
        <v>4.5</v>
      </c>
      <c r="L22">
        <f>L21+A5</f>
        <v>651.29999999999995</v>
      </c>
      <c r="M22">
        <f t="shared" si="5"/>
        <v>4.4999999999999997E-3</v>
      </c>
      <c r="N22">
        <f t="shared" si="6"/>
        <v>6.5129999999999999</v>
      </c>
      <c r="O22">
        <f t="shared" si="7"/>
        <v>366.54999999999978</v>
      </c>
    </row>
    <row r="23" spans="8:15" x14ac:dyDescent="0.35">
      <c r="H23">
        <v>8</v>
      </c>
      <c r="I23">
        <v>41.5</v>
      </c>
      <c r="J23">
        <v>34.5</v>
      </c>
      <c r="K23">
        <f t="shared" si="4"/>
        <v>7</v>
      </c>
      <c r="L23">
        <f>500+D5</f>
        <v>718.22</v>
      </c>
      <c r="M23">
        <f t="shared" si="5"/>
        <v>7.0000000000000001E-3</v>
      </c>
      <c r="N23">
        <f t="shared" si="6"/>
        <v>7.1821999999999999</v>
      </c>
      <c r="O23">
        <f t="shared" si="7"/>
        <v>267.67999999999995</v>
      </c>
    </row>
    <row r="24" spans="8:15" x14ac:dyDescent="0.35">
      <c r="H24">
        <v>9</v>
      </c>
      <c r="I24">
        <v>41.5</v>
      </c>
      <c r="J24">
        <v>32</v>
      </c>
      <c r="K24">
        <f t="shared" si="4"/>
        <v>9.5</v>
      </c>
      <c r="L24">
        <f>L23+A5</f>
        <v>791.53</v>
      </c>
      <c r="M24">
        <f t="shared" si="5"/>
        <v>9.4999999999999998E-3</v>
      </c>
      <c r="N24">
        <f t="shared" si="6"/>
        <v>7.9152999999999993</v>
      </c>
      <c r="O24">
        <f t="shared" si="7"/>
        <v>293.23999999999984</v>
      </c>
    </row>
    <row r="25" spans="8:15" x14ac:dyDescent="0.35">
      <c r="H25">
        <v>10</v>
      </c>
      <c r="I25">
        <v>41.5</v>
      </c>
      <c r="J25">
        <v>29.5</v>
      </c>
      <c r="K25">
        <f t="shared" si="4"/>
        <v>12</v>
      </c>
      <c r="L25">
        <f>L24+B5</f>
        <v>869.8</v>
      </c>
      <c r="M25">
        <f t="shared" si="5"/>
        <v>1.2E-2</v>
      </c>
      <c r="N25">
        <f t="shared" si="6"/>
        <v>8.6980000000000004</v>
      </c>
      <c r="O25">
        <f t="shared" si="7"/>
        <v>313.08000000000038</v>
      </c>
    </row>
    <row r="26" spans="8:15" x14ac:dyDescent="0.35">
      <c r="H26">
        <v>11</v>
      </c>
      <c r="I26">
        <v>41.5</v>
      </c>
      <c r="J26">
        <v>27.8</v>
      </c>
      <c r="K26">
        <f t="shared" si="4"/>
        <v>13.7</v>
      </c>
      <c r="L26">
        <f>700+D5</f>
        <v>918.22</v>
      </c>
      <c r="M26">
        <f t="shared" si="5"/>
        <v>1.3699999999999999E-2</v>
      </c>
      <c r="N26">
        <f t="shared" si="6"/>
        <v>9.1821999999999999</v>
      </c>
      <c r="O26">
        <f t="shared" si="7"/>
        <v>284.8235294117647</v>
      </c>
    </row>
    <row r="27" spans="8:15" x14ac:dyDescent="0.35">
      <c r="H27">
        <v>12</v>
      </c>
      <c r="I27">
        <v>41.5</v>
      </c>
      <c r="J27">
        <v>25.5</v>
      </c>
      <c r="K27">
        <f t="shared" si="4"/>
        <v>16</v>
      </c>
      <c r="L27">
        <f>L26+A5</f>
        <v>991.53</v>
      </c>
      <c r="M27">
        <f t="shared" si="5"/>
        <v>1.6E-2</v>
      </c>
      <c r="N27">
        <f t="shared" si="6"/>
        <v>9.9153000000000002</v>
      </c>
      <c r="O27">
        <f t="shared" si="7"/>
        <v>318.73913043478251</v>
      </c>
    </row>
    <row r="28" spans="8:15" x14ac:dyDescent="0.35">
      <c r="H28">
        <v>13</v>
      </c>
      <c r="I28">
        <v>41.5</v>
      </c>
      <c r="J28">
        <v>23</v>
      </c>
      <c r="K28">
        <f t="shared" si="4"/>
        <v>18.5</v>
      </c>
      <c r="L28">
        <f>L27+B5</f>
        <v>1069.8</v>
      </c>
      <c r="M28">
        <f t="shared" si="5"/>
        <v>1.8499999999999999E-2</v>
      </c>
      <c r="N28">
        <f t="shared" si="6"/>
        <v>10.698</v>
      </c>
      <c r="O28">
        <f t="shared" si="7"/>
        <v>313.08000000000021</v>
      </c>
    </row>
    <row r="29" spans="8:15" x14ac:dyDescent="0.35">
      <c r="H29">
        <v>14</v>
      </c>
      <c r="I29">
        <v>41.5</v>
      </c>
      <c r="J29">
        <v>20.2</v>
      </c>
      <c r="K29">
        <f t="shared" si="4"/>
        <v>21.3</v>
      </c>
      <c r="L29">
        <f>L26+E5</f>
        <v>1144.02</v>
      </c>
      <c r="M29">
        <f t="shared" si="5"/>
        <v>2.1299999999999999E-2</v>
      </c>
      <c r="N29">
        <f t="shared" si="6"/>
        <v>11.440199999999999</v>
      </c>
      <c r="O29">
        <f t="shared" si="7"/>
        <v>265.07142857142804</v>
      </c>
    </row>
    <row r="30" spans="8:15" x14ac:dyDescent="0.35">
      <c r="H30">
        <v>15</v>
      </c>
      <c r="I30">
        <v>41.5</v>
      </c>
      <c r="J30">
        <v>17.8</v>
      </c>
      <c r="K30">
        <f t="shared" si="4"/>
        <v>23.7</v>
      </c>
      <c r="L30">
        <f>L29+A5</f>
        <v>1217.33</v>
      </c>
      <c r="M30">
        <f t="shared" si="5"/>
        <v>2.3699999999999999E-2</v>
      </c>
      <c r="N30">
        <f t="shared" si="6"/>
        <v>12.173299999999999</v>
      </c>
      <c r="O30">
        <f t="shared" si="7"/>
        <v>305.45833333333354</v>
      </c>
    </row>
    <row r="31" spans="8:15" x14ac:dyDescent="0.35">
      <c r="H31">
        <v>16</v>
      </c>
      <c r="I31">
        <v>41.5</v>
      </c>
      <c r="J31">
        <v>15.1</v>
      </c>
      <c r="K31">
        <f t="shared" si="4"/>
        <v>26.4</v>
      </c>
      <c r="L31">
        <f>L30+B5</f>
        <v>1295.5999999999999</v>
      </c>
      <c r="M31">
        <f t="shared" si="5"/>
        <v>2.64E-2</v>
      </c>
      <c r="N31">
        <f t="shared" si="6"/>
        <v>12.956</v>
      </c>
      <c r="O31">
        <f t="shared" si="7"/>
        <v>289.88888888888886</v>
      </c>
    </row>
    <row r="32" spans="8:15" x14ac:dyDescent="0.35">
      <c r="H32">
        <v>17</v>
      </c>
      <c r="I32">
        <v>41.5</v>
      </c>
      <c r="J32">
        <v>12.5</v>
      </c>
      <c r="K32">
        <f t="shared" si="4"/>
        <v>29</v>
      </c>
      <c r="L32">
        <f>L31+C5</f>
        <v>1369.52</v>
      </c>
      <c r="M32">
        <f t="shared" si="5"/>
        <v>2.9000000000000001E-2</v>
      </c>
      <c r="N32">
        <f t="shared" si="6"/>
        <v>13.6952</v>
      </c>
      <c r="O32">
        <f t="shared" si="7"/>
        <v>284.30769230769226</v>
      </c>
    </row>
    <row r="33" spans="8:15" x14ac:dyDescent="0.35">
      <c r="H33">
        <v>18</v>
      </c>
      <c r="I33">
        <v>41.5</v>
      </c>
      <c r="J33">
        <v>9.5</v>
      </c>
      <c r="K33">
        <f t="shared" si="4"/>
        <v>32</v>
      </c>
      <c r="L33">
        <f>L30+F5</f>
        <v>1460.11</v>
      </c>
      <c r="M33">
        <f t="shared" si="5"/>
        <v>3.2000000000000001E-2</v>
      </c>
      <c r="N33">
        <f t="shared" si="6"/>
        <v>14.601099999999999</v>
      </c>
      <c r="O33">
        <f t="shared" si="7"/>
        <v>301.96666666666641</v>
      </c>
    </row>
    <row r="34" spans="8:15" x14ac:dyDescent="0.35">
      <c r="H34">
        <v>19</v>
      </c>
      <c r="I34">
        <v>41.5</v>
      </c>
      <c r="J34">
        <v>6.8</v>
      </c>
      <c r="K34">
        <f t="shared" si="4"/>
        <v>34.700000000000003</v>
      </c>
      <c r="L34">
        <f>L33+C5</f>
        <v>1534.03</v>
      </c>
      <c r="M34">
        <f t="shared" si="5"/>
        <v>3.4700000000000002E-2</v>
      </c>
      <c r="N34">
        <f t="shared" si="6"/>
        <v>15.340299999999999</v>
      </c>
      <c r="O34">
        <f t="shared" si="7"/>
        <v>273.77777777777777</v>
      </c>
    </row>
    <row r="35" spans="8:15" x14ac:dyDescent="0.35">
      <c r="H35">
        <v>20</v>
      </c>
      <c r="I35">
        <v>41.5</v>
      </c>
      <c r="J35">
        <v>4</v>
      </c>
      <c r="K35">
        <f t="shared" si="4"/>
        <v>37.5</v>
      </c>
      <c r="L35">
        <f>L34+B5</f>
        <v>1612.3</v>
      </c>
      <c r="M35">
        <f t="shared" si="5"/>
        <v>3.7499999999999999E-2</v>
      </c>
      <c r="N35">
        <f t="shared" si="6"/>
        <v>16.123000000000001</v>
      </c>
      <c r="O35">
        <f t="shared" si="7"/>
        <v>279.5357142857153</v>
      </c>
    </row>
    <row r="36" spans="8:15" x14ac:dyDescent="0.35">
      <c r="H36">
        <v>21</v>
      </c>
      <c r="I36">
        <v>41.5</v>
      </c>
      <c r="J36">
        <v>2.5</v>
      </c>
      <c r="K36">
        <f t="shared" si="4"/>
        <v>39</v>
      </c>
      <c r="L36">
        <f>L35+G5</f>
        <v>1648.6299999999999</v>
      </c>
      <c r="M36">
        <f t="shared" si="5"/>
        <v>3.9E-2</v>
      </c>
      <c r="N36">
        <f t="shared" si="6"/>
        <v>16.4863</v>
      </c>
      <c r="O36">
        <f t="shared" si="7"/>
        <v>242.19999999999902</v>
      </c>
    </row>
    <row r="39" spans="8:15" x14ac:dyDescent="0.35">
      <c r="I39" t="s">
        <v>6</v>
      </c>
      <c r="J39" t="s">
        <v>18</v>
      </c>
      <c r="K39" t="s">
        <v>10</v>
      </c>
    </row>
    <row r="40" spans="8:15" x14ac:dyDescent="0.35">
      <c r="I40">
        <v>0.04</v>
      </c>
      <c r="J40">
        <f>I40-0.04</f>
        <v>0</v>
      </c>
      <c r="K40">
        <f>292.14*J40+5.2024</f>
        <v>5.2023999999999999</v>
      </c>
    </row>
    <row r="41" spans="8:15" x14ac:dyDescent="0.35">
      <c r="I41">
        <v>0.05</v>
      </c>
      <c r="J41">
        <f>I41-0.04</f>
        <v>1.0000000000000002E-2</v>
      </c>
      <c r="K41">
        <f>292.14*J41+5.2024</f>
        <v>8.1237999999999992</v>
      </c>
    </row>
    <row r="42" spans="8:15" x14ac:dyDescent="0.35">
      <c r="I42">
        <v>0.06</v>
      </c>
      <c r="J42">
        <f>I42-0.04</f>
        <v>1.9999999999999997E-2</v>
      </c>
      <c r="K42">
        <f>292.14*J42+5.2024</f>
        <v>11.045199999999998</v>
      </c>
    </row>
    <row r="43" spans="8:15" x14ac:dyDescent="0.35">
      <c r="I43">
        <v>7.0000000000000007E-2</v>
      </c>
      <c r="J43">
        <f>I43-0.04</f>
        <v>3.0000000000000006E-2</v>
      </c>
      <c r="K43">
        <f>292.14*J43+5.2024</f>
        <v>13.9666</v>
      </c>
    </row>
    <row r="50" spans="1:12" x14ac:dyDescent="0.35">
      <c r="B50" s="2" t="s">
        <v>20</v>
      </c>
      <c r="C50" s="2"/>
      <c r="D50" s="2"/>
      <c r="E50" s="1" t="s">
        <v>23</v>
      </c>
    </row>
    <row r="51" spans="1:12" x14ac:dyDescent="0.35">
      <c r="A51">
        <v>-3.0000000000000001E-3</v>
      </c>
      <c r="B51">
        <v>9.8800000000000008</v>
      </c>
      <c r="C51">
        <v>14.11</v>
      </c>
      <c r="D51">
        <f>C51/B51</f>
        <v>1.4281376518218623</v>
      </c>
      <c r="E51">
        <v>9.14</v>
      </c>
    </row>
    <row r="52" spans="1:12" x14ac:dyDescent="0.35">
      <c r="A52">
        <v>-5.0000000000000001E-3</v>
      </c>
      <c r="B52">
        <v>9.58</v>
      </c>
      <c r="C52">
        <v>14.26</v>
      </c>
      <c r="D52">
        <f>C52/B52</f>
        <v>1.4885177453027139</v>
      </c>
      <c r="E52">
        <v>14.414099999999999</v>
      </c>
    </row>
    <row r="53" spans="1:12" x14ac:dyDescent="0.35">
      <c r="A53">
        <v>-7.0000000000000001E-3</v>
      </c>
      <c r="B53">
        <v>8.4</v>
      </c>
      <c r="C53">
        <v>14.55</v>
      </c>
      <c r="D53">
        <f>C53/B53</f>
        <v>1.7321428571428572</v>
      </c>
      <c r="E53">
        <v>20.039100000000001</v>
      </c>
    </row>
    <row r="54" spans="1:12" x14ac:dyDescent="0.35">
      <c r="A54">
        <v>-0.01</v>
      </c>
      <c r="E54">
        <v>26.37</v>
      </c>
    </row>
    <row r="55" spans="1:12" x14ac:dyDescent="0.35">
      <c r="B55" s="10" t="s">
        <v>21</v>
      </c>
      <c r="C55" s="10"/>
      <c r="D55" s="10"/>
      <c r="F55" s="12" t="s">
        <v>19</v>
      </c>
      <c r="G55" s="12"/>
      <c r="H55" s="12"/>
    </row>
    <row r="56" spans="1:12" x14ac:dyDescent="0.35">
      <c r="A56">
        <v>-3.0000000000000001E-3</v>
      </c>
      <c r="B56">
        <v>10.53</v>
      </c>
      <c r="C56">
        <v>14.82</v>
      </c>
      <c r="D56">
        <f t="shared" ref="D56:D58" si="8">C56/B56</f>
        <v>1.4074074074074074</v>
      </c>
      <c r="F56">
        <v>9.01</v>
      </c>
      <c r="G56">
        <v>12.68</v>
      </c>
      <c r="H56">
        <f>G56/F56</f>
        <v>1.4073251942286349</v>
      </c>
    </row>
    <row r="57" spans="1:12" x14ac:dyDescent="0.35">
      <c r="A57">
        <v>-5.0000000000000001E-3</v>
      </c>
      <c r="B57">
        <v>9.52</v>
      </c>
      <c r="C57">
        <v>15.3</v>
      </c>
      <c r="D57">
        <f t="shared" si="8"/>
        <v>1.6071428571428572</v>
      </c>
      <c r="F57">
        <v>8.15</v>
      </c>
      <c r="G57">
        <v>13.16</v>
      </c>
      <c r="H57">
        <f t="shared" ref="H57:H58" si="9">G57/F57</f>
        <v>1.6147239263803681</v>
      </c>
    </row>
    <row r="58" spans="1:12" x14ac:dyDescent="0.35">
      <c r="A58">
        <v>-7.0000000000000001E-3</v>
      </c>
      <c r="B58">
        <v>8.0500000000000007</v>
      </c>
      <c r="C58">
        <v>15.97</v>
      </c>
      <c r="D58">
        <f t="shared" si="8"/>
        <v>1.9838509316770185</v>
      </c>
      <c r="F58">
        <v>6.89</v>
      </c>
      <c r="G58">
        <v>13.66</v>
      </c>
      <c r="H58">
        <f t="shared" si="9"/>
        <v>1.9825834542815677</v>
      </c>
      <c r="I58" s="1">
        <v>0.182</v>
      </c>
      <c r="J58">
        <v>6.93</v>
      </c>
      <c r="K58">
        <v>12.88</v>
      </c>
      <c r="L58">
        <f>K58/J58</f>
        <v>1.8585858585858588</v>
      </c>
    </row>
    <row r="59" spans="1:12" x14ac:dyDescent="0.35">
      <c r="B59" s="10" t="s">
        <v>22</v>
      </c>
      <c r="C59" s="10"/>
      <c r="D59" s="10"/>
      <c r="E59" s="10"/>
      <c r="F59" s="2" t="s">
        <v>23</v>
      </c>
      <c r="G59" s="2" t="s">
        <v>15</v>
      </c>
      <c r="I59" s="1">
        <v>0.184</v>
      </c>
      <c r="J59">
        <v>6.9</v>
      </c>
      <c r="K59">
        <v>12.12</v>
      </c>
      <c r="L59">
        <f t="shared" ref="L59" si="10">K59/J59</f>
        <v>1.7565217391304346</v>
      </c>
    </row>
    <row r="60" spans="1:12" x14ac:dyDescent="0.35">
      <c r="A60">
        <v>-5.0000000000000001E-3</v>
      </c>
      <c r="B60">
        <v>0.185</v>
      </c>
      <c r="C60">
        <v>7.07</v>
      </c>
      <c r="D60">
        <v>11.66</v>
      </c>
      <c r="E60">
        <f t="shared" ref="E60:E73" si="11">D60/C60</f>
        <v>1.6492220650636491</v>
      </c>
      <c r="F60">
        <v>-14.94</v>
      </c>
      <c r="H60" s="11" t="s">
        <v>24</v>
      </c>
    </row>
    <row r="61" spans="1:12" x14ac:dyDescent="0.35">
      <c r="A61">
        <v>-5.0000000000000001E-3</v>
      </c>
      <c r="B61">
        <v>0.186</v>
      </c>
      <c r="C61">
        <v>7</v>
      </c>
      <c r="D61">
        <v>11.3</v>
      </c>
      <c r="E61">
        <f t="shared" si="11"/>
        <v>1.6142857142857143</v>
      </c>
      <c r="F61">
        <v>-14.31</v>
      </c>
      <c r="H61" s="11"/>
    </row>
    <row r="62" spans="1:12" x14ac:dyDescent="0.35">
      <c r="A62">
        <v>-5.0000000000000001E-3</v>
      </c>
      <c r="B62">
        <v>0.19</v>
      </c>
      <c r="C62">
        <v>6.61</v>
      </c>
      <c r="D62">
        <v>9.91</v>
      </c>
      <c r="E62">
        <f t="shared" si="11"/>
        <v>1.4992435703479576</v>
      </c>
      <c r="H62" s="11"/>
    </row>
    <row r="63" spans="1:12" x14ac:dyDescent="0.35">
      <c r="B63">
        <v>0.191</v>
      </c>
      <c r="C63">
        <v>6.48</v>
      </c>
      <c r="D63">
        <v>9.58</v>
      </c>
      <c r="E63">
        <f t="shared" si="11"/>
        <v>1.478395061728395</v>
      </c>
      <c r="H63" s="11"/>
    </row>
    <row r="64" spans="1:12" x14ac:dyDescent="0.35">
      <c r="B64">
        <v>0.1905</v>
      </c>
      <c r="C64">
        <v>6.55</v>
      </c>
      <c r="D64">
        <v>9.75</v>
      </c>
      <c r="E64">
        <f t="shared" si="11"/>
        <v>1.4885496183206108</v>
      </c>
      <c r="F64">
        <v>-11.99</v>
      </c>
      <c r="H64" s="11"/>
    </row>
    <row r="65" spans="1:12" x14ac:dyDescent="0.35">
      <c r="A65">
        <v>-5.0000000000000001E-3</v>
      </c>
      <c r="B65">
        <v>0.1865</v>
      </c>
      <c r="C65">
        <v>6.9657999999999998</v>
      </c>
      <c r="D65">
        <v>11.1235</v>
      </c>
      <c r="E65">
        <f t="shared" si="11"/>
        <v>1.5968732952424705</v>
      </c>
      <c r="F65">
        <v>-14.02</v>
      </c>
      <c r="H65" s="11"/>
    </row>
    <row r="66" spans="1:12" x14ac:dyDescent="0.35">
      <c r="A66">
        <v>-3.0000000000000001E-3</v>
      </c>
      <c r="B66">
        <v>0.1865</v>
      </c>
      <c r="C66">
        <v>7.9589999999999996</v>
      </c>
      <c r="D66">
        <v>10.598599999999999</v>
      </c>
      <c r="E66">
        <f t="shared" si="11"/>
        <v>1.3316497047367759</v>
      </c>
      <c r="F66">
        <v>-8.6999999999999993</v>
      </c>
      <c r="H66" s="11"/>
    </row>
    <row r="67" spans="1:12" x14ac:dyDescent="0.35">
      <c r="A67">
        <v>-7.0000000000000001E-3</v>
      </c>
      <c r="B67">
        <v>0.1865</v>
      </c>
      <c r="C67">
        <v>6.0796999999999999</v>
      </c>
      <c r="D67">
        <v>11.3438</v>
      </c>
      <c r="E67">
        <f t="shared" si="11"/>
        <v>1.8658486438475583</v>
      </c>
      <c r="F67">
        <v>-18.575500000000002</v>
      </c>
      <c r="H67" s="11"/>
    </row>
    <row r="68" spans="1:12" x14ac:dyDescent="0.35">
      <c r="A68">
        <v>-0.01</v>
      </c>
      <c r="B68">
        <v>0.1865</v>
      </c>
      <c r="C68">
        <v>4.8063000000000002</v>
      </c>
      <c r="D68">
        <v>11.623699999999999</v>
      </c>
      <c r="E68">
        <f t="shared" si="11"/>
        <v>2.4184299773214319</v>
      </c>
      <c r="F68">
        <v>-25.0229</v>
      </c>
      <c r="H68" s="11"/>
    </row>
    <row r="69" spans="1:12" x14ac:dyDescent="0.35">
      <c r="A69">
        <v>-0.01</v>
      </c>
      <c r="B69">
        <v>0.186</v>
      </c>
      <c r="C69">
        <v>4.8</v>
      </c>
      <c r="D69">
        <v>11.8025</v>
      </c>
      <c r="E69">
        <f t="shared" si="11"/>
        <v>2.4588541666666668</v>
      </c>
      <c r="F69">
        <v>-25.42</v>
      </c>
      <c r="H69" s="11"/>
    </row>
    <row r="70" spans="1:12" x14ac:dyDescent="0.35">
      <c r="A70">
        <v>-3.0000000000000001E-3</v>
      </c>
      <c r="B70">
        <v>0.1855</v>
      </c>
      <c r="C70">
        <v>8.0967000000000002</v>
      </c>
      <c r="D70">
        <v>10.9323</v>
      </c>
      <c r="E70">
        <f t="shared" si="11"/>
        <v>1.3502167549742488</v>
      </c>
      <c r="F70">
        <v>9.11</v>
      </c>
      <c r="G70">
        <f t="shared" ref="G70:G72" si="12">E51-F70</f>
        <v>3.0000000000001137E-2</v>
      </c>
      <c r="H70" s="11"/>
      <c r="I70">
        <v>9.4922000000000004</v>
      </c>
      <c r="J70">
        <f>I70-F70</f>
        <v>0.38220000000000098</v>
      </c>
    </row>
    <row r="71" spans="1:12" x14ac:dyDescent="0.35">
      <c r="A71">
        <v>-5.0000000000000001E-3</v>
      </c>
      <c r="B71">
        <v>0.1855</v>
      </c>
      <c r="C71">
        <v>7.0401999999999996</v>
      </c>
      <c r="D71">
        <v>11.4824</v>
      </c>
      <c r="E71">
        <f t="shared" si="11"/>
        <v>1.6309763927161161</v>
      </c>
      <c r="F71">
        <v>14.62</v>
      </c>
      <c r="G71">
        <f t="shared" si="12"/>
        <v>-0.20589999999999975</v>
      </c>
      <c r="H71" s="11"/>
      <c r="I71">
        <v>15.1172</v>
      </c>
      <c r="J71">
        <f>I71-F71</f>
        <v>0.4972000000000012</v>
      </c>
    </row>
    <row r="72" spans="1:12" x14ac:dyDescent="0.35">
      <c r="A72">
        <v>-7.0000000000000001E-3</v>
      </c>
      <c r="B72">
        <v>0.1855</v>
      </c>
      <c r="C72">
        <v>6.1094999999999997</v>
      </c>
      <c r="D72">
        <v>11.8004</v>
      </c>
      <c r="E72">
        <f t="shared" si="11"/>
        <v>1.9314837548080859</v>
      </c>
      <c r="F72">
        <v>19.290700000000001</v>
      </c>
      <c r="G72">
        <f t="shared" si="12"/>
        <v>0.74840000000000018</v>
      </c>
      <c r="H72" s="11"/>
      <c r="I72">
        <v>19.6875</v>
      </c>
      <c r="J72">
        <f>I72-F72</f>
        <v>0.39679999999999893</v>
      </c>
    </row>
    <row r="73" spans="1:12" x14ac:dyDescent="0.35">
      <c r="A73">
        <v>-0.01</v>
      </c>
      <c r="B73">
        <v>0.1855</v>
      </c>
      <c r="C73">
        <v>4.7904</v>
      </c>
      <c r="D73">
        <v>11.9818</v>
      </c>
      <c r="E73">
        <f t="shared" si="11"/>
        <v>2.5012107548430191</v>
      </c>
      <c r="F73">
        <v>25.828600000000002</v>
      </c>
      <c r="G73">
        <f>E54-F73</f>
        <v>0.54139999999999944</v>
      </c>
      <c r="H73" s="11"/>
      <c r="I73">
        <v>26.718800000000002</v>
      </c>
      <c r="J73">
        <f>I73-F73</f>
        <v>0.8902000000000001</v>
      </c>
      <c r="K73">
        <v>-1.05</v>
      </c>
      <c r="L73">
        <v>0</v>
      </c>
    </row>
    <row r="74" spans="1:12" x14ac:dyDescent="0.35">
      <c r="C74" s="10" t="s">
        <v>25</v>
      </c>
      <c r="D74" s="10"/>
      <c r="E74" s="10"/>
      <c r="F74" s="10"/>
      <c r="G74" s="10" t="s">
        <v>21</v>
      </c>
      <c r="H74" s="10"/>
      <c r="I74" s="10" t="s">
        <v>20</v>
      </c>
      <c r="J74" s="10"/>
      <c r="K74" s="10" t="s">
        <v>15</v>
      </c>
      <c r="L74" s="10"/>
    </row>
    <row r="75" spans="1:12" x14ac:dyDescent="0.35">
      <c r="A75" s="11" t="s">
        <v>17</v>
      </c>
      <c r="B75">
        <v>-3.0000000000000001E-3</v>
      </c>
      <c r="C75">
        <v>9.7420000000000009</v>
      </c>
      <c r="D75">
        <v>9.5789000000000009</v>
      </c>
      <c r="E75">
        <v>10.2729</v>
      </c>
      <c r="F75">
        <v>9.0532000000000004</v>
      </c>
      <c r="G75" s="4">
        <v>3.46</v>
      </c>
      <c r="H75">
        <v>2.169</v>
      </c>
      <c r="I75" s="4">
        <v>4.9218000000000002</v>
      </c>
      <c r="J75">
        <v>2.1093999999999999</v>
      </c>
      <c r="K75" s="4">
        <f>I75-G75</f>
        <v>1.4618000000000002</v>
      </c>
      <c r="L75">
        <f>J75-H75</f>
        <v>-5.9600000000000097E-2</v>
      </c>
    </row>
    <row r="76" spans="1:12" x14ac:dyDescent="0.35">
      <c r="A76" s="11"/>
      <c r="B76">
        <v>-5.0000000000000001E-3</v>
      </c>
      <c r="G76" s="4">
        <v>7.5856000000000003</v>
      </c>
      <c r="H76">
        <v>1.8126</v>
      </c>
      <c r="I76" s="4">
        <v>9.1405999999999992</v>
      </c>
      <c r="J76">
        <v>1.7578</v>
      </c>
      <c r="K76" s="4">
        <f t="shared" ref="K76:K81" si="13">I76-G76</f>
        <v>1.5549999999999988</v>
      </c>
      <c r="L76">
        <f t="shared" ref="L76:L81" si="14">J76-H76</f>
        <v>-5.479999999999996E-2</v>
      </c>
    </row>
    <row r="77" spans="1:12" x14ac:dyDescent="0.35">
      <c r="A77" s="11"/>
      <c r="B77">
        <v>-7.0000000000000001E-3</v>
      </c>
      <c r="G77" s="4">
        <v>11.3812</v>
      </c>
      <c r="H77">
        <v>1.4782</v>
      </c>
      <c r="I77" s="4">
        <v>13.0078</v>
      </c>
      <c r="J77">
        <v>1.7578</v>
      </c>
      <c r="K77" s="4">
        <f t="shared" si="13"/>
        <v>1.6265999999999998</v>
      </c>
      <c r="L77">
        <f t="shared" si="14"/>
        <v>0.27960000000000007</v>
      </c>
    </row>
    <row r="78" spans="1:12" x14ac:dyDescent="0.35">
      <c r="A78" s="11"/>
      <c r="B78">
        <v>-0.01</v>
      </c>
      <c r="G78" s="4">
        <v>17.200399999999998</v>
      </c>
      <c r="H78">
        <v>0.95569999999999999</v>
      </c>
      <c r="I78" s="4">
        <v>18.984400000000001</v>
      </c>
      <c r="J78">
        <v>1.0547</v>
      </c>
      <c r="K78" s="4">
        <f t="shared" si="13"/>
        <v>1.7840000000000025</v>
      </c>
      <c r="L78">
        <f t="shared" si="14"/>
        <v>9.8999999999999977E-2</v>
      </c>
    </row>
    <row r="79" spans="1:12" x14ac:dyDescent="0.35">
      <c r="A79" s="11"/>
      <c r="B79">
        <v>-1.2E-2</v>
      </c>
      <c r="G79" s="4">
        <v>-19.430399999999999</v>
      </c>
      <c r="H79">
        <v>-0.86680000000000001</v>
      </c>
      <c r="I79" s="4">
        <v>-22.5</v>
      </c>
      <c r="J79">
        <v>-0.70309999999999995</v>
      </c>
      <c r="K79" s="4">
        <f t="shared" si="13"/>
        <v>-3.0696000000000012</v>
      </c>
      <c r="L79">
        <f t="shared" si="14"/>
        <v>0.16370000000000007</v>
      </c>
    </row>
    <row r="80" spans="1:12" x14ac:dyDescent="0.35">
      <c r="A80" s="11"/>
      <c r="B80">
        <v>-1.4E-2</v>
      </c>
      <c r="G80" s="4">
        <v>-22.478100000000001</v>
      </c>
      <c r="H80">
        <v>-0.54669999999999996</v>
      </c>
      <c r="I80" s="4">
        <v>-25.664100000000001</v>
      </c>
      <c r="J80">
        <v>-0.70309999999999995</v>
      </c>
      <c r="K80" s="4">
        <f t="shared" si="13"/>
        <v>-3.1859999999999999</v>
      </c>
      <c r="L80">
        <f t="shared" si="14"/>
        <v>-0.15639999999999998</v>
      </c>
    </row>
    <row r="81" spans="1:12" x14ac:dyDescent="0.35">
      <c r="A81" s="11"/>
      <c r="B81">
        <v>0</v>
      </c>
      <c r="G81" s="4">
        <v>-2.8108</v>
      </c>
      <c r="H81">
        <v>2.6930999999999998</v>
      </c>
      <c r="I81" s="4">
        <v>-0.73099999999999998</v>
      </c>
      <c r="J81">
        <v>2.4609000000000001</v>
      </c>
      <c r="K81" s="4">
        <f t="shared" si="13"/>
        <v>2.0798000000000001</v>
      </c>
      <c r="L81">
        <f t="shared" si="14"/>
        <v>-0.23219999999999974</v>
      </c>
    </row>
    <row r="82" spans="1:12" x14ac:dyDescent="0.35">
      <c r="A82" s="11"/>
    </row>
    <row r="83" spans="1:12" x14ac:dyDescent="0.35">
      <c r="B83" t="s">
        <v>26</v>
      </c>
      <c r="C83" s="9" t="s">
        <v>28</v>
      </c>
      <c r="D83" s="3" t="s">
        <v>21</v>
      </c>
      <c r="E83" s="3" t="s">
        <v>20</v>
      </c>
      <c r="F83" s="7" t="s">
        <v>27</v>
      </c>
      <c r="G83" s="5"/>
      <c r="H83" s="9" t="s">
        <v>29</v>
      </c>
      <c r="I83" s="3" t="s">
        <v>21</v>
      </c>
      <c r="J83" s="3" t="s">
        <v>20</v>
      </c>
      <c r="K83" s="7" t="s">
        <v>27</v>
      </c>
    </row>
    <row r="84" spans="1:12" x14ac:dyDescent="0.35">
      <c r="B84" s="7">
        <v>0.1855</v>
      </c>
      <c r="C84" s="8">
        <v>-3.0000000000000001E-3</v>
      </c>
      <c r="D84">
        <v>9.1151</v>
      </c>
      <c r="E84">
        <v>8.4375</v>
      </c>
      <c r="F84">
        <f>E84-D84</f>
        <v>-0.67759999999999998</v>
      </c>
    </row>
    <row r="85" spans="1:12" x14ac:dyDescent="0.35">
      <c r="C85" s="8">
        <v>-5.0000000000000001E-3</v>
      </c>
      <c r="D85">
        <v>14.62</v>
      </c>
      <c r="E85">
        <v>14.0625</v>
      </c>
      <c r="F85">
        <f t="shared" ref="F85:F102" si="15">E85-D85</f>
        <v>-0.55749999999999922</v>
      </c>
    </row>
    <row r="86" spans="1:12" x14ac:dyDescent="0.35">
      <c r="C86" s="8">
        <v>-7.0000000000000001E-3</v>
      </c>
      <c r="D86">
        <v>19.29</v>
      </c>
      <c r="E86">
        <v>19.335899999999999</v>
      </c>
      <c r="F86">
        <f t="shared" si="15"/>
        <v>4.5899999999999608E-2</v>
      </c>
    </row>
    <row r="87" spans="1:12" x14ac:dyDescent="0.35">
      <c r="C87" s="8">
        <v>-0.01</v>
      </c>
      <c r="D87">
        <v>25.828600000000002</v>
      </c>
      <c r="E87">
        <v>26.015599999999999</v>
      </c>
      <c r="F87">
        <f t="shared" si="15"/>
        <v>0.18699999999999761</v>
      </c>
    </row>
    <row r="88" spans="1:12" x14ac:dyDescent="0.35">
      <c r="C88" s="8"/>
    </row>
    <row r="89" spans="1:12" x14ac:dyDescent="0.35">
      <c r="C89" s="8">
        <v>-3.0000000000000001E-3</v>
      </c>
      <c r="D89">
        <v>9.1151</v>
      </c>
      <c r="E89">
        <v>9.4921900000000008</v>
      </c>
      <c r="F89">
        <f t="shared" si="15"/>
        <v>0.37709000000000081</v>
      </c>
    </row>
    <row r="90" spans="1:12" x14ac:dyDescent="0.35">
      <c r="C90" s="8">
        <v>-5.0000000000000001E-3</v>
      </c>
      <c r="D90">
        <v>14.62</v>
      </c>
      <c r="E90">
        <v>15.1172</v>
      </c>
      <c r="F90">
        <f t="shared" si="15"/>
        <v>0.4972000000000012</v>
      </c>
    </row>
    <row r="91" spans="1:12" x14ac:dyDescent="0.35">
      <c r="C91" s="8">
        <v>-7.0000000000000001E-3</v>
      </c>
      <c r="D91">
        <v>19.29</v>
      </c>
      <c r="E91">
        <v>20.390599999999999</v>
      </c>
      <c r="F91">
        <f t="shared" si="15"/>
        <v>1.1006</v>
      </c>
    </row>
    <row r="92" spans="1:12" x14ac:dyDescent="0.35">
      <c r="C92" s="8">
        <v>-0.01</v>
      </c>
      <c r="D92">
        <v>25.828600000000002</v>
      </c>
      <c r="E92">
        <v>27.421900000000001</v>
      </c>
      <c r="F92">
        <f t="shared" si="15"/>
        <v>1.5932999999999993</v>
      </c>
    </row>
    <row r="93" spans="1:12" x14ac:dyDescent="0.35">
      <c r="C93" s="8"/>
    </row>
    <row r="94" spans="1:12" x14ac:dyDescent="0.35">
      <c r="C94" s="8">
        <v>3.0000000000000001E-3</v>
      </c>
      <c r="D94">
        <v>-9.1151</v>
      </c>
      <c r="E94">
        <v>-9.1402599999999996</v>
      </c>
      <c r="F94">
        <f t="shared" si="15"/>
        <v>-2.5159999999999627E-2</v>
      </c>
    </row>
    <row r="95" spans="1:12" x14ac:dyDescent="0.35">
      <c r="C95" s="8">
        <v>5.0000000000000001E-3</v>
      </c>
      <c r="D95">
        <v>-14.62</v>
      </c>
      <c r="E95">
        <v>-15.1172</v>
      </c>
      <c r="F95">
        <f t="shared" si="15"/>
        <v>-0.4972000000000012</v>
      </c>
    </row>
    <row r="96" spans="1:12" x14ac:dyDescent="0.35">
      <c r="C96" s="8">
        <v>7.0000000000000001E-3</v>
      </c>
      <c r="D96">
        <v>-19.29</v>
      </c>
      <c r="E96">
        <v>-19.6875</v>
      </c>
      <c r="F96">
        <f t="shared" si="15"/>
        <v>-0.39750000000000085</v>
      </c>
    </row>
    <row r="97" spans="2:11" x14ac:dyDescent="0.35">
      <c r="C97" s="8">
        <v>0.01</v>
      </c>
      <c r="D97">
        <v>-25.828600000000002</v>
      </c>
      <c r="E97">
        <v>-26.718800000000002</v>
      </c>
      <c r="F97">
        <f t="shared" si="15"/>
        <v>-0.8902000000000001</v>
      </c>
    </row>
    <row r="98" spans="2:11" x14ac:dyDescent="0.35">
      <c r="B98" t="s">
        <v>26</v>
      </c>
      <c r="C98" s="9" t="s">
        <v>28</v>
      </c>
      <c r="D98" s="3" t="s">
        <v>21</v>
      </c>
      <c r="E98" s="3" t="s">
        <v>20</v>
      </c>
      <c r="F98" s="7" t="s">
        <v>27</v>
      </c>
      <c r="H98" s="9" t="s">
        <v>29</v>
      </c>
      <c r="I98" s="3" t="s">
        <v>21</v>
      </c>
      <c r="J98" s="3" t="s">
        <v>20</v>
      </c>
      <c r="K98" s="7" t="s">
        <v>27</v>
      </c>
    </row>
    <row r="99" spans="2:11" x14ac:dyDescent="0.35">
      <c r="B99" s="7">
        <v>0.1845</v>
      </c>
      <c r="C99" s="8">
        <v>-3.0000000000000001E-3</v>
      </c>
      <c r="D99">
        <v>9.5663</v>
      </c>
      <c r="E99">
        <v>9.1405999999999992</v>
      </c>
      <c r="F99">
        <f>E99-D99</f>
        <v>-0.42570000000000086</v>
      </c>
      <c r="H99" s="8">
        <v>-3.0000000000000001E-3</v>
      </c>
      <c r="I99">
        <v>2.3014000000000001</v>
      </c>
      <c r="J99">
        <v>2.4609000000000001</v>
      </c>
      <c r="K99">
        <f>J99-I99</f>
        <v>0.15949999999999998</v>
      </c>
    </row>
    <row r="100" spans="2:11" x14ac:dyDescent="0.35">
      <c r="C100" s="8">
        <v>-5.0000000000000001E-3</v>
      </c>
      <c r="D100">
        <v>15.2674</v>
      </c>
      <c r="E100">
        <v>14.414099999999999</v>
      </c>
      <c r="F100">
        <f t="shared" si="15"/>
        <v>-0.85330000000000084</v>
      </c>
      <c r="H100" s="8">
        <v>-5.0000000000000001E-3</v>
      </c>
      <c r="I100">
        <v>7.5597000000000003</v>
      </c>
      <c r="J100">
        <v>7.7343999999999999</v>
      </c>
      <c r="K100">
        <f t="shared" ref="K100:K107" si="16">J100-I100</f>
        <v>0.17469999999999963</v>
      </c>
    </row>
    <row r="101" spans="2:11" x14ac:dyDescent="0.35">
      <c r="C101" s="8">
        <v>-7.0000000000000001E-3</v>
      </c>
      <c r="D101">
        <v>20.048500000000001</v>
      </c>
      <c r="E101">
        <v>20.390599999999999</v>
      </c>
      <c r="F101">
        <f t="shared" si="15"/>
        <v>0.34209999999999852</v>
      </c>
      <c r="H101" s="8">
        <v>-7.0000000000000001E-3</v>
      </c>
      <c r="I101">
        <v>12.3155</v>
      </c>
      <c r="J101">
        <v>13.0078</v>
      </c>
      <c r="K101">
        <f>J101-I101</f>
        <v>0.69229999999999947</v>
      </c>
    </row>
    <row r="102" spans="2:11" x14ac:dyDescent="0.35">
      <c r="C102" s="8">
        <v>-0.01</v>
      </c>
      <c r="D102">
        <v>26.667999999999999</v>
      </c>
      <c r="E102">
        <v>26.718800000000002</v>
      </c>
      <c r="F102">
        <f t="shared" si="15"/>
        <v>5.0800000000002399E-2</v>
      </c>
      <c r="H102" s="8">
        <v>-0.01</v>
      </c>
      <c r="I102">
        <v>19.331600000000002</v>
      </c>
      <c r="J102">
        <v>20.390599999999999</v>
      </c>
      <c r="K102">
        <f t="shared" si="16"/>
        <v>1.0589999999999975</v>
      </c>
    </row>
    <row r="103" spans="2:11" x14ac:dyDescent="0.35">
      <c r="C103" s="8"/>
      <c r="H103" s="8">
        <v>0</v>
      </c>
      <c r="I103">
        <v>-5.6322999999999999</v>
      </c>
      <c r="J103">
        <v>-5.2733999999999996</v>
      </c>
      <c r="K103">
        <f t="shared" si="16"/>
        <v>0.35890000000000022</v>
      </c>
    </row>
    <row r="104" spans="2:11" x14ac:dyDescent="0.35">
      <c r="C104" s="8">
        <v>3.0000000000000001E-3</v>
      </c>
      <c r="D104">
        <v>-9.5663</v>
      </c>
      <c r="E104">
        <v>-9.1402599999999996</v>
      </c>
      <c r="F104">
        <f t="shared" ref="F104:F107" si="17">E104-D104</f>
        <v>0.42604000000000042</v>
      </c>
      <c r="H104" s="8">
        <v>3.0000000000000001E-3</v>
      </c>
      <c r="I104" s="6">
        <v>-13.018560000000001</v>
      </c>
      <c r="J104" s="6">
        <v>-11.953099999999999</v>
      </c>
      <c r="K104">
        <f t="shared" si="16"/>
        <v>1.0654600000000016</v>
      </c>
    </row>
    <row r="105" spans="2:11" x14ac:dyDescent="0.35">
      <c r="C105" s="8">
        <v>5.0000000000000001E-3</v>
      </c>
      <c r="D105">
        <v>-15.2674</v>
      </c>
      <c r="E105">
        <v>-14.414099999999999</v>
      </c>
      <c r="F105">
        <f t="shared" si="17"/>
        <v>0.85330000000000084</v>
      </c>
      <c r="H105" s="8">
        <v>5.0000000000000001E-3</v>
      </c>
      <c r="I105">
        <v>-17.455500000000001</v>
      </c>
      <c r="J105" s="6">
        <v>-16.523399999999999</v>
      </c>
      <c r="K105">
        <f t="shared" si="16"/>
        <v>0.93210000000000193</v>
      </c>
    </row>
    <row r="106" spans="2:11" x14ac:dyDescent="0.35">
      <c r="C106" s="8">
        <v>7.0000000000000001E-3</v>
      </c>
      <c r="D106">
        <v>-20.048500000000001</v>
      </c>
      <c r="E106">
        <v>-19.6875</v>
      </c>
      <c r="F106">
        <f t="shared" si="17"/>
        <v>0.36100000000000065</v>
      </c>
      <c r="H106" s="8">
        <v>7.0000000000000001E-3</v>
      </c>
      <c r="I106">
        <v>-21.293500000000002</v>
      </c>
      <c r="J106" s="6">
        <v>-20.390599999999999</v>
      </c>
      <c r="K106">
        <f t="shared" si="16"/>
        <v>0.90290000000000248</v>
      </c>
    </row>
    <row r="107" spans="2:11" x14ac:dyDescent="0.35">
      <c r="C107" s="8">
        <v>0.01</v>
      </c>
      <c r="D107">
        <v>-26.667999999999999</v>
      </c>
      <c r="E107">
        <v>-26.3672</v>
      </c>
      <c r="F107">
        <f t="shared" si="17"/>
        <v>0.30079999999999885</v>
      </c>
      <c r="H107" s="8">
        <v>0.01</v>
      </c>
      <c r="I107">
        <v>-26.840699999999998</v>
      </c>
      <c r="J107" s="6">
        <v>-26.015599999999999</v>
      </c>
      <c r="K107">
        <f t="shared" si="16"/>
        <v>0.82509999999999906</v>
      </c>
    </row>
    <row r="109" spans="2:11" x14ac:dyDescent="0.35">
      <c r="B109" t="s">
        <v>26</v>
      </c>
      <c r="C109" s="9" t="s">
        <v>24</v>
      </c>
      <c r="D109" s="3" t="s">
        <v>21</v>
      </c>
      <c r="E109" s="3" t="s">
        <v>20</v>
      </c>
      <c r="F109" s="7" t="s">
        <v>27</v>
      </c>
      <c r="H109" s="9" t="s">
        <v>29</v>
      </c>
      <c r="I109" s="3" t="s">
        <v>21</v>
      </c>
      <c r="J109" s="3" t="s">
        <v>20</v>
      </c>
      <c r="K109" s="7" t="s">
        <v>27</v>
      </c>
    </row>
    <row r="110" spans="2:11" x14ac:dyDescent="0.35">
      <c r="C110" s="8">
        <v>0.01</v>
      </c>
      <c r="D110">
        <v>-28.914632020203602</v>
      </c>
      <c r="E110">
        <v>-29.531199999999998</v>
      </c>
      <c r="F110">
        <f>E110-D110</f>
        <v>-0.61656797979639677</v>
      </c>
      <c r="H110" s="8">
        <v>0.01</v>
      </c>
      <c r="I110">
        <v>-28.778763615753999</v>
      </c>
      <c r="J110">
        <v>-29.8828</v>
      </c>
      <c r="K110">
        <f>J110-I110</f>
        <v>-1.104036384246001</v>
      </c>
    </row>
    <row r="111" spans="2:11" x14ac:dyDescent="0.35">
      <c r="C111" s="8">
        <v>8.9999999999999993E-3</v>
      </c>
      <c r="D111">
        <v>-26.894787692073201</v>
      </c>
      <c r="E111">
        <v>-27.773399999999999</v>
      </c>
      <c r="F111">
        <f t="shared" ref="F111:F130" si="18">E111-D111</f>
        <v>-0.87861230792679734</v>
      </c>
      <c r="H111" s="8">
        <v>8.9999999999999993E-3</v>
      </c>
      <c r="I111">
        <v>-27.046634537948801</v>
      </c>
      <c r="J111">
        <v>-28.476600000000001</v>
      </c>
      <c r="K111">
        <f t="shared" ref="K111:K130" si="19">J111-I111</f>
        <v>-1.4299654620512001</v>
      </c>
    </row>
    <row r="112" spans="2:11" x14ac:dyDescent="0.35">
      <c r="C112" s="8">
        <v>8.0000000000000002E-3</v>
      </c>
      <c r="D112">
        <v>-24.725501264659702</v>
      </c>
      <c r="E112">
        <v>-24.960899999999999</v>
      </c>
      <c r="F112">
        <f t="shared" si="18"/>
        <v>-0.23539873534029709</v>
      </c>
      <c r="H112" s="8">
        <v>8.0000000000000002E-3</v>
      </c>
      <c r="I112">
        <v>-25.220099337243798</v>
      </c>
      <c r="J112">
        <v>-25.664100000000001</v>
      </c>
      <c r="K112">
        <f t="shared" si="19"/>
        <v>-0.44400066275620276</v>
      </c>
    </row>
    <row r="113" spans="3:11" x14ac:dyDescent="0.35">
      <c r="C113" s="8">
        <v>7.0000000000000001E-3</v>
      </c>
      <c r="D113">
        <v>-22.1421940755225</v>
      </c>
      <c r="E113">
        <v>-22.5</v>
      </c>
      <c r="F113">
        <f t="shared" si="18"/>
        <v>-0.35780592447749981</v>
      </c>
      <c r="H113" s="8">
        <v>7.0000000000000001E-3</v>
      </c>
      <c r="I113">
        <v>-23.091540126352701</v>
      </c>
      <c r="J113">
        <v>-23.203099999999999</v>
      </c>
      <c r="K113">
        <f t="shared" si="19"/>
        <v>-0.11155987364729825</v>
      </c>
    </row>
    <row r="114" spans="3:11" x14ac:dyDescent="0.35">
      <c r="C114" s="8">
        <v>6.0000000000000001E-3</v>
      </c>
      <c r="D114">
        <v>-19.854678041245499</v>
      </c>
      <c r="E114">
        <v>-20.390599999999999</v>
      </c>
      <c r="F114">
        <f t="shared" si="18"/>
        <v>-0.53592195875449988</v>
      </c>
      <c r="H114" s="8">
        <v>6.0000000000000001E-3</v>
      </c>
      <c r="I114">
        <v>-21.248882114338301</v>
      </c>
      <c r="J114">
        <v>-21.796900000000001</v>
      </c>
      <c r="K114">
        <f t="shared" si="19"/>
        <v>-0.54801788566170018</v>
      </c>
    </row>
    <row r="115" spans="3:11" x14ac:dyDescent="0.35">
      <c r="C115" s="8">
        <v>5.0000000000000001E-3</v>
      </c>
      <c r="D115">
        <v>-17.107458781132401</v>
      </c>
      <c r="E115">
        <v>-17.226600000000001</v>
      </c>
      <c r="F115">
        <f t="shared" si="18"/>
        <v>-0.11914121886760043</v>
      </c>
      <c r="H115" s="8">
        <v>5.0000000000000001E-3</v>
      </c>
      <c r="I115">
        <v>-19.086323456415801</v>
      </c>
      <c r="J115">
        <v>-19.6875</v>
      </c>
      <c r="K115">
        <f t="shared" si="19"/>
        <v>-0.6011765435841987</v>
      </c>
    </row>
    <row r="116" spans="3:11" x14ac:dyDescent="0.35">
      <c r="C116" s="8">
        <v>3.9999999999999897E-3</v>
      </c>
      <c r="D116">
        <v>-14.1244203954335</v>
      </c>
      <c r="E116">
        <v>-14.414099999999999</v>
      </c>
      <c r="F116">
        <f t="shared" si="18"/>
        <v>-0.28967960456649955</v>
      </c>
      <c r="H116" s="8">
        <v>3.9999999999999897E-3</v>
      </c>
      <c r="I116">
        <v>-16.794826119116099</v>
      </c>
      <c r="J116">
        <v>-17.226600000000001</v>
      </c>
      <c r="K116">
        <f t="shared" si="19"/>
        <v>-0.43177388088390245</v>
      </c>
    </row>
    <row r="117" spans="3:11" x14ac:dyDescent="0.35">
      <c r="C117" s="8">
        <v>2.9999999999999901E-3</v>
      </c>
      <c r="D117">
        <v>-10.895014340980699</v>
      </c>
      <c r="E117">
        <v>-11.25</v>
      </c>
      <c r="F117">
        <f t="shared" si="18"/>
        <v>-0.35498565901930057</v>
      </c>
      <c r="H117" s="8">
        <v>2.9999999999999901E-3</v>
      </c>
      <c r="I117">
        <v>-14.3684889731193</v>
      </c>
      <c r="J117">
        <v>-15.1172</v>
      </c>
      <c r="K117">
        <f t="shared" si="19"/>
        <v>-0.74871102688070046</v>
      </c>
    </row>
    <row r="118" spans="3:11" x14ac:dyDescent="0.35">
      <c r="C118" s="8">
        <v>1.9999999999999901E-3</v>
      </c>
      <c r="D118">
        <v>-7.4291953471475196</v>
      </c>
      <c r="E118">
        <v>-8.0859400000000008</v>
      </c>
      <c r="F118">
        <f t="shared" si="18"/>
        <v>-0.65674465285248118</v>
      </c>
      <c r="H118" s="8">
        <v>1.9999999999999901E-3</v>
      </c>
      <c r="I118">
        <v>-11.805313296395701</v>
      </c>
      <c r="J118">
        <v>-12.3047</v>
      </c>
      <c r="K118">
        <f t="shared" si="19"/>
        <v>-0.4993867036042996</v>
      </c>
    </row>
    <row r="119" spans="3:11" x14ac:dyDescent="0.35">
      <c r="C119" s="8">
        <v>9.9999999999999005E-4</v>
      </c>
      <c r="D119">
        <v>-3.7700358237098501</v>
      </c>
      <c r="E119">
        <v>-4.21875</v>
      </c>
      <c r="F119">
        <f t="shared" si="18"/>
        <v>-0.44871417629014987</v>
      </c>
      <c r="H119" s="8">
        <v>9.9999999999999005E-4</v>
      </c>
      <c r="I119">
        <v>-9.1095312619228093</v>
      </c>
      <c r="J119">
        <v>-9.4921900000000008</v>
      </c>
      <c r="K119">
        <f t="shared" si="19"/>
        <v>-0.38265873807719153</v>
      </c>
    </row>
    <row r="120" spans="3:11" x14ac:dyDescent="0.35">
      <c r="C120" s="8">
        <v>0</v>
      </c>
      <c r="D120">
        <v>0</v>
      </c>
      <c r="E120">
        <v>0</v>
      </c>
      <c r="F120">
        <f t="shared" si="18"/>
        <v>0</v>
      </c>
      <c r="H120" s="8">
        <v>0</v>
      </c>
      <c r="I120">
        <v>-6.2941337547868903</v>
      </c>
      <c r="J120">
        <v>-6.3281200000000002</v>
      </c>
      <c r="K120">
        <f t="shared" si="19"/>
        <v>-3.3986245213109889E-2</v>
      </c>
    </row>
    <row r="121" spans="3:11" x14ac:dyDescent="0.35">
      <c r="C121" s="8">
        <v>-9.9999999999999894E-4</v>
      </c>
      <c r="D121">
        <v>3.7700358237098501</v>
      </c>
      <c r="E121">
        <v>3.8671899999999999</v>
      </c>
      <c r="F121">
        <f t="shared" si="18"/>
        <v>9.7154176290149774E-2</v>
      </c>
      <c r="H121" s="8">
        <v>-9.9999999999999894E-4</v>
      </c>
      <c r="I121">
        <v>-3.3827893168999998</v>
      </c>
      <c r="J121">
        <v>-3.5156200000000002</v>
      </c>
      <c r="K121">
        <f t="shared" si="19"/>
        <v>-0.13283068310000035</v>
      </c>
    </row>
    <row r="122" spans="3:11" x14ac:dyDescent="0.35">
      <c r="C122" s="8">
        <v>-2E-3</v>
      </c>
      <c r="D122">
        <v>7.4291953471475196</v>
      </c>
      <c r="E122">
        <v>7.7343700000000002</v>
      </c>
      <c r="F122">
        <f t="shared" si="18"/>
        <v>0.30517465285248058</v>
      </c>
      <c r="H122" s="8">
        <v>-2E-3</v>
      </c>
      <c r="I122">
        <v>-0.40995359999999997</v>
      </c>
      <c r="J122">
        <v>-0.703125</v>
      </c>
      <c r="K122">
        <f t="shared" si="19"/>
        <v>-0.29317140000000003</v>
      </c>
    </row>
    <row r="123" spans="3:11" x14ac:dyDescent="0.35">
      <c r="C123" s="8">
        <v>-3.0000000000000001E-3</v>
      </c>
      <c r="D123">
        <v>10.895014340980699</v>
      </c>
      <c r="E123">
        <v>11.25</v>
      </c>
      <c r="F123">
        <f t="shared" si="18"/>
        <v>0.35498565901930057</v>
      </c>
      <c r="H123" s="8">
        <v>-3.0000000000000001E-3</v>
      </c>
      <c r="I123">
        <v>2.5818311999999999</v>
      </c>
      <c r="J123">
        <v>2.8125</v>
      </c>
      <c r="K123">
        <f t="shared" si="19"/>
        <v>0.23066880000000012</v>
      </c>
    </row>
    <row r="124" spans="3:11" x14ac:dyDescent="0.35">
      <c r="C124" s="8">
        <v>-4.0000000000000001E-3</v>
      </c>
      <c r="D124">
        <v>14.1244203954335</v>
      </c>
      <c r="E124">
        <v>14.414099999999999</v>
      </c>
      <c r="F124">
        <f t="shared" si="18"/>
        <v>0.28967960456649955</v>
      </c>
      <c r="H124" s="8">
        <v>-4.0000000000000001E-3</v>
      </c>
      <c r="I124">
        <v>5.5473118499999998</v>
      </c>
      <c r="J124">
        <v>5.9765600000000001</v>
      </c>
      <c r="K124">
        <f t="shared" si="19"/>
        <v>0.42924815000000027</v>
      </c>
    </row>
    <row r="125" spans="3:11" x14ac:dyDescent="0.35">
      <c r="C125" s="8">
        <v>-5.0000000000000001E-3</v>
      </c>
      <c r="D125">
        <v>17.107458781132401</v>
      </c>
      <c r="E125">
        <v>17.226600000000001</v>
      </c>
      <c r="F125">
        <f t="shared" si="18"/>
        <v>0.11914121886760043</v>
      </c>
      <c r="H125" s="8">
        <v>-5.0000000000000001E-3</v>
      </c>
      <c r="I125">
        <v>8.4448968099999995</v>
      </c>
      <c r="J125">
        <v>8.7890599999999992</v>
      </c>
      <c r="K125">
        <f t="shared" si="19"/>
        <v>0.34416318999999973</v>
      </c>
    </row>
    <row r="126" spans="3:11" x14ac:dyDescent="0.35">
      <c r="C126" s="8">
        <v>-6.0000000000000001E-3</v>
      </c>
      <c r="D126">
        <v>19.854678041245499</v>
      </c>
      <c r="E126">
        <v>20.039100000000001</v>
      </c>
      <c r="F126">
        <f t="shared" si="18"/>
        <v>0.18442195875450196</v>
      </c>
      <c r="H126" s="8">
        <v>-6.0000000000000001E-3</v>
      </c>
      <c r="I126">
        <v>11.241699919989999</v>
      </c>
      <c r="J126">
        <v>11.601599999999999</v>
      </c>
      <c r="K126">
        <f t="shared" si="19"/>
        <v>0.35990008001000007</v>
      </c>
    </row>
    <row r="127" spans="3:11" x14ac:dyDescent="0.35">
      <c r="C127" s="8">
        <v>-7.0000000000000001E-3</v>
      </c>
      <c r="D127">
        <v>22.1421940755225</v>
      </c>
      <c r="E127">
        <v>22.851600000000001</v>
      </c>
      <c r="F127">
        <f t="shared" si="18"/>
        <v>0.70940592447750106</v>
      </c>
      <c r="H127" s="8">
        <v>-7.0000000000000001E-3</v>
      </c>
      <c r="I127">
        <v>13.654298399981</v>
      </c>
      <c r="J127">
        <v>14.0625</v>
      </c>
      <c r="K127">
        <f t="shared" si="19"/>
        <v>0.40820160001899986</v>
      </c>
    </row>
    <row r="128" spans="3:11" x14ac:dyDescent="0.35">
      <c r="C128" s="8">
        <v>-8.0000000000000002E-3</v>
      </c>
      <c r="D128">
        <v>24.725501264659702</v>
      </c>
      <c r="E128">
        <v>25.3125</v>
      </c>
      <c r="F128">
        <f t="shared" si="18"/>
        <v>0.58699873534029834</v>
      </c>
      <c r="H128" s="8">
        <v>-8.0000000000000002E-3</v>
      </c>
      <c r="I128">
        <v>16.45569269181</v>
      </c>
      <c r="J128">
        <v>16.875</v>
      </c>
      <c r="K128">
        <f t="shared" si="19"/>
        <v>0.41930730818999962</v>
      </c>
    </row>
    <row r="129" spans="3:11" x14ac:dyDescent="0.35">
      <c r="C129" s="8">
        <v>-8.9999999999999993E-3</v>
      </c>
      <c r="D129">
        <v>26.894787692073201</v>
      </c>
      <c r="E129">
        <v>27.773399999999999</v>
      </c>
      <c r="F129">
        <f t="shared" si="18"/>
        <v>0.87861230792679734</v>
      </c>
      <c r="H129" s="8">
        <v>-8.9999999999999993E-3</v>
      </c>
      <c r="I129">
        <v>18.858363757485002</v>
      </c>
      <c r="J129">
        <v>19.335899999999999</v>
      </c>
      <c r="K129">
        <f t="shared" si="19"/>
        <v>0.47753624251499716</v>
      </c>
    </row>
    <row r="130" spans="3:11" x14ac:dyDescent="0.35">
      <c r="C130" s="8">
        <v>-0.01</v>
      </c>
      <c r="D130">
        <v>28.914632020203602</v>
      </c>
      <c r="E130">
        <v>29.8828</v>
      </c>
      <c r="F130">
        <f t="shared" si="18"/>
        <v>0.96816797979639801</v>
      </c>
      <c r="H130" s="8">
        <v>-0.01</v>
      </c>
      <c r="I130">
        <v>21.126585569029</v>
      </c>
      <c r="J130">
        <v>21.796900000000001</v>
      </c>
      <c r="K130">
        <f t="shared" si="19"/>
        <v>0.67031443097100052</v>
      </c>
    </row>
  </sheetData>
  <sortState ref="J117:J126">
    <sortCondition descending="1" ref="J117"/>
  </sortState>
  <mergeCells count="9">
    <mergeCell ref="I74:J74"/>
    <mergeCell ref="A75:A82"/>
    <mergeCell ref="K74:L74"/>
    <mergeCell ref="F55:H55"/>
    <mergeCell ref="B55:D55"/>
    <mergeCell ref="B59:E59"/>
    <mergeCell ref="H60:H73"/>
    <mergeCell ref="G74:H74"/>
    <mergeCell ref="C74:F7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" sqref="C1"/>
    </sheetView>
  </sheetViews>
  <sheetFormatPr defaultRowHeight="14.15" x14ac:dyDescent="0.35"/>
  <sheetData>
    <row r="1" spans="1:3" x14ac:dyDescent="0.35">
      <c r="A1" t="s">
        <v>30</v>
      </c>
      <c r="B1" t="s">
        <v>31</v>
      </c>
      <c r="C1" t="s">
        <v>32</v>
      </c>
    </row>
    <row r="2" spans="1:3" x14ac:dyDescent="0.35">
      <c r="A2">
        <f>Sheet1!C110</f>
        <v>0.01</v>
      </c>
      <c r="B2">
        <f>Sheet1!E110</f>
        <v>-29.531199999999998</v>
      </c>
      <c r="C2">
        <f>Sheet1!J110</f>
        <v>-29.8828</v>
      </c>
    </row>
    <row r="3" spans="1:3" x14ac:dyDescent="0.35">
      <c r="A3">
        <f>Sheet1!C111</f>
        <v>8.9999999999999993E-3</v>
      </c>
      <c r="B3">
        <f>Sheet1!E111</f>
        <v>-27.773399999999999</v>
      </c>
      <c r="C3">
        <f>Sheet1!J111</f>
        <v>-28.476600000000001</v>
      </c>
    </row>
    <row r="4" spans="1:3" x14ac:dyDescent="0.35">
      <c r="A4">
        <f>Sheet1!C112</f>
        <v>8.0000000000000002E-3</v>
      </c>
      <c r="B4">
        <f>Sheet1!E112</f>
        <v>-24.960899999999999</v>
      </c>
      <c r="C4">
        <f>Sheet1!J112</f>
        <v>-25.664100000000001</v>
      </c>
    </row>
    <row r="5" spans="1:3" x14ac:dyDescent="0.35">
      <c r="A5">
        <f>Sheet1!C113</f>
        <v>7.0000000000000001E-3</v>
      </c>
      <c r="B5">
        <f>Sheet1!E113</f>
        <v>-22.5</v>
      </c>
      <c r="C5">
        <f>Sheet1!J113</f>
        <v>-23.203099999999999</v>
      </c>
    </row>
    <row r="6" spans="1:3" x14ac:dyDescent="0.35">
      <c r="A6">
        <f>Sheet1!C114</f>
        <v>6.0000000000000001E-3</v>
      </c>
      <c r="B6">
        <f>Sheet1!E114</f>
        <v>-20.390599999999999</v>
      </c>
      <c r="C6">
        <f>Sheet1!J114</f>
        <v>-21.796900000000001</v>
      </c>
    </row>
    <row r="7" spans="1:3" x14ac:dyDescent="0.35">
      <c r="A7">
        <f>Sheet1!C115</f>
        <v>5.0000000000000001E-3</v>
      </c>
      <c r="B7">
        <f>Sheet1!E115</f>
        <v>-17.226600000000001</v>
      </c>
      <c r="C7">
        <f>Sheet1!J115</f>
        <v>-19.6875</v>
      </c>
    </row>
    <row r="8" spans="1:3" x14ac:dyDescent="0.35">
      <c r="A8">
        <f>Sheet1!C116</f>
        <v>3.9999999999999897E-3</v>
      </c>
      <c r="B8">
        <f>Sheet1!E116</f>
        <v>-14.414099999999999</v>
      </c>
      <c r="C8">
        <f>Sheet1!J116</f>
        <v>-17.226600000000001</v>
      </c>
    </row>
    <row r="9" spans="1:3" x14ac:dyDescent="0.35">
      <c r="A9">
        <f>Sheet1!C117</f>
        <v>2.9999999999999901E-3</v>
      </c>
      <c r="B9">
        <f>Sheet1!E117</f>
        <v>-11.25</v>
      </c>
      <c r="C9">
        <f>Sheet1!J117</f>
        <v>-15.1172</v>
      </c>
    </row>
    <row r="10" spans="1:3" x14ac:dyDescent="0.35">
      <c r="A10">
        <f>Sheet1!C118</f>
        <v>1.9999999999999901E-3</v>
      </c>
      <c r="B10">
        <f>Sheet1!E118</f>
        <v>-8.0859400000000008</v>
      </c>
      <c r="C10">
        <f>Sheet1!J118</f>
        <v>-12.3047</v>
      </c>
    </row>
    <row r="11" spans="1:3" x14ac:dyDescent="0.35">
      <c r="A11">
        <f>Sheet1!C119</f>
        <v>9.9999999999999005E-4</v>
      </c>
      <c r="B11">
        <f>Sheet1!E119</f>
        <v>-4.21875</v>
      </c>
      <c r="C11">
        <f>Sheet1!J119</f>
        <v>-9.4921900000000008</v>
      </c>
    </row>
    <row r="12" spans="1:3" x14ac:dyDescent="0.35">
      <c r="A12" s="13">
        <f>Sheet1!C120</f>
        <v>0</v>
      </c>
      <c r="B12" s="13">
        <f>Sheet1!E120</f>
        <v>0</v>
      </c>
      <c r="C12">
        <f>Sheet1!J120</f>
        <v>-6.3281200000000002</v>
      </c>
    </row>
    <row r="13" spans="1:3" x14ac:dyDescent="0.35">
      <c r="A13">
        <f>Sheet1!C121</f>
        <v>-9.9999999999999894E-4</v>
      </c>
      <c r="B13">
        <f>Sheet1!E121</f>
        <v>3.8671899999999999</v>
      </c>
      <c r="C13">
        <f>Sheet1!J121</f>
        <v>-3.5156200000000002</v>
      </c>
    </row>
    <row r="14" spans="1:3" x14ac:dyDescent="0.35">
      <c r="A14">
        <f>Sheet1!C122</f>
        <v>-2E-3</v>
      </c>
      <c r="B14">
        <f>Sheet1!E122</f>
        <v>7.7343700000000002</v>
      </c>
      <c r="C14">
        <f>Sheet1!J122</f>
        <v>-0.703125</v>
      </c>
    </row>
    <row r="15" spans="1:3" x14ac:dyDescent="0.35">
      <c r="A15">
        <f>Sheet1!C123</f>
        <v>-3.0000000000000001E-3</v>
      </c>
      <c r="B15">
        <f>Sheet1!E123</f>
        <v>11.25</v>
      </c>
      <c r="C15">
        <f>Sheet1!J123</f>
        <v>2.8125</v>
      </c>
    </row>
    <row r="16" spans="1:3" x14ac:dyDescent="0.35">
      <c r="A16">
        <f>Sheet1!C124</f>
        <v>-4.0000000000000001E-3</v>
      </c>
      <c r="B16">
        <f>Sheet1!E124</f>
        <v>14.414099999999999</v>
      </c>
      <c r="C16">
        <f>Sheet1!J124</f>
        <v>5.9765600000000001</v>
      </c>
    </row>
    <row r="17" spans="1:3" x14ac:dyDescent="0.35">
      <c r="A17">
        <f>Sheet1!C125</f>
        <v>-5.0000000000000001E-3</v>
      </c>
      <c r="B17">
        <f>Sheet1!E125</f>
        <v>17.226600000000001</v>
      </c>
      <c r="C17">
        <f>Sheet1!J125</f>
        <v>8.7890599999999992</v>
      </c>
    </row>
    <row r="18" spans="1:3" x14ac:dyDescent="0.35">
      <c r="A18">
        <f>Sheet1!C126</f>
        <v>-6.0000000000000001E-3</v>
      </c>
      <c r="B18">
        <f>Sheet1!E126</f>
        <v>20.039100000000001</v>
      </c>
      <c r="C18">
        <f>Sheet1!J126</f>
        <v>11.601599999999999</v>
      </c>
    </row>
    <row r="19" spans="1:3" x14ac:dyDescent="0.35">
      <c r="A19">
        <f>Sheet1!C127</f>
        <v>-7.0000000000000001E-3</v>
      </c>
      <c r="B19">
        <f>Sheet1!E127</f>
        <v>22.851600000000001</v>
      </c>
      <c r="C19">
        <f>Sheet1!J127</f>
        <v>14.0625</v>
      </c>
    </row>
    <row r="20" spans="1:3" x14ac:dyDescent="0.35">
      <c r="A20">
        <f>Sheet1!C128</f>
        <v>-8.0000000000000002E-3</v>
      </c>
      <c r="B20">
        <f>Sheet1!E128</f>
        <v>25.3125</v>
      </c>
      <c r="C20">
        <f>Sheet1!J128</f>
        <v>16.875</v>
      </c>
    </row>
    <row r="21" spans="1:3" x14ac:dyDescent="0.35">
      <c r="A21">
        <f>Sheet1!C129</f>
        <v>-8.9999999999999993E-3</v>
      </c>
      <c r="B21">
        <f>Sheet1!E129</f>
        <v>27.773399999999999</v>
      </c>
      <c r="C21">
        <f>Sheet1!J129</f>
        <v>19.335899999999999</v>
      </c>
    </row>
    <row r="22" spans="1:3" x14ac:dyDescent="0.35">
      <c r="A22">
        <f>Sheet1!C130</f>
        <v>-0.01</v>
      </c>
      <c r="B22">
        <f>Sheet1!E130</f>
        <v>29.8828</v>
      </c>
      <c r="C22">
        <f>Sheet1!J130</f>
        <v>21.796900000000001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2021-09-24T11:58:05Z</dcterms:modified>
</cp:coreProperties>
</file>