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Учёба\Учёба 5 сем\МатПрог\"/>
    </mc:Choice>
  </mc:AlternateContent>
  <xr:revisionPtr revIDLastSave="0" documentId="13_ncr:1_{8B806D95-4DCF-44A7-909B-DA844E6EFBD2}" xr6:coauthVersionLast="47" xr6:coauthVersionMax="47" xr10:uidLastSave="{00000000-0000-0000-0000-000000000000}"/>
  <bookViews>
    <workbookView xWindow="-103" yWindow="-103" windowWidth="24892" windowHeight="14914" activeTab="1" xr2:uid="{30141591-AC3B-4BAE-8D30-799484174BB6}"/>
  </bookViews>
  <sheets>
    <sheet name="Лист1" sheetId="1" r:id="rId1"/>
    <sheet name="Лист2" sheetId="2" r:id="rId2"/>
  </sheets>
  <definedNames>
    <definedName name="solver_adj" localSheetId="1" hidden="1">Лист2!$F$48:$F$52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Лист2!$F$48:$F$52</definedName>
    <definedName name="solver_lhs2" localSheetId="1" hidden="1">Лист2!$I$53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Лист2!$B$55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hs1" localSheetId="1" hidden="1">0</definedName>
    <definedName name="solver_rhs2" localSheetId="1" hidden="1">800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6" i="2" l="1"/>
  <c r="B67" i="2"/>
  <c r="B68" i="2"/>
  <c r="B69" i="2"/>
  <c r="B65" i="2"/>
  <c r="I52" i="2"/>
  <c r="H52" i="2"/>
  <c r="I51" i="2"/>
  <c r="I50" i="2"/>
  <c r="I49" i="2"/>
  <c r="H49" i="2"/>
  <c r="G49" i="2"/>
  <c r="I48" i="2"/>
  <c r="F18" i="2"/>
  <c r="H18" i="2" s="1"/>
  <c r="F17" i="2"/>
  <c r="I17" i="2" s="1"/>
  <c r="F16" i="2"/>
  <c r="I16" i="2" s="1"/>
  <c r="F15" i="2"/>
  <c r="H15" i="2" s="1"/>
  <c r="F14" i="2"/>
  <c r="I14" i="2" s="1"/>
  <c r="B120" i="1"/>
  <c r="D114" i="1"/>
  <c r="G114" i="1" s="1"/>
  <c r="C114" i="1"/>
  <c r="D113" i="1"/>
  <c r="C113" i="1"/>
  <c r="C112" i="1"/>
  <c r="E112" i="1"/>
  <c r="D112" i="1"/>
  <c r="D111" i="1"/>
  <c r="G111" i="1" s="1"/>
  <c r="C111" i="1"/>
  <c r="C110" i="1"/>
  <c r="E110" i="1"/>
  <c r="D110" i="1"/>
  <c r="G110" i="1" s="1"/>
  <c r="D109" i="1"/>
  <c r="G109" i="1"/>
  <c r="C109" i="1"/>
  <c r="E109" i="1" s="1"/>
  <c r="C108" i="1"/>
  <c r="D108" i="1"/>
  <c r="D107" i="1"/>
  <c r="C107" i="1"/>
  <c r="E107" i="1" s="1"/>
  <c r="D106" i="1"/>
  <c r="G106" i="1" s="1"/>
  <c r="C106" i="1"/>
  <c r="C105" i="1"/>
  <c r="E105" i="1" s="1"/>
  <c r="D105" i="1"/>
  <c r="G105" i="1" s="1"/>
  <c r="D104" i="1"/>
  <c r="G104" i="1" s="1"/>
  <c r="C104" i="1"/>
  <c r="E104" i="1" s="1"/>
  <c r="D103" i="1"/>
  <c r="G103" i="1" s="1"/>
  <c r="C103" i="1"/>
  <c r="E103" i="1" s="1"/>
  <c r="C102" i="1"/>
  <c r="D102" i="1"/>
  <c r="D101" i="1"/>
  <c r="D100" i="1"/>
  <c r="C100" i="1"/>
  <c r="C101" i="1"/>
  <c r="E101" i="1" s="1"/>
  <c r="G102" i="1"/>
  <c r="G107" i="1"/>
  <c r="G108" i="1"/>
  <c r="G112" i="1"/>
  <c r="G113" i="1"/>
  <c r="E102" i="1"/>
  <c r="E106" i="1"/>
  <c r="E108" i="1"/>
  <c r="E111" i="1"/>
  <c r="E113" i="1"/>
  <c r="E114" i="1"/>
  <c r="G100" i="1"/>
  <c r="E100" i="1"/>
  <c r="E94" i="1"/>
  <c r="O63" i="1"/>
  <c r="I53" i="2" l="1"/>
  <c r="D60" i="2" s="1"/>
  <c r="J49" i="2"/>
  <c r="G50" i="2"/>
  <c r="H50" i="2"/>
  <c r="G51" i="2"/>
  <c r="G48" i="2"/>
  <c r="H51" i="2"/>
  <c r="H48" i="2"/>
  <c r="G52" i="2"/>
  <c r="J52" i="2" s="1"/>
  <c r="H16" i="2"/>
  <c r="G17" i="2"/>
  <c r="G14" i="2"/>
  <c r="H17" i="2"/>
  <c r="H14" i="2"/>
  <c r="G18" i="2"/>
  <c r="J18" i="2" s="1"/>
  <c r="G15" i="2"/>
  <c r="J15" i="2" s="1"/>
  <c r="I18" i="2"/>
  <c r="I15" i="2"/>
  <c r="I19" i="2" s="1"/>
  <c r="G16" i="2"/>
  <c r="E95" i="1"/>
  <c r="F100" i="1" s="1"/>
  <c r="H19" i="2" l="1"/>
  <c r="G19" i="2"/>
  <c r="J16" i="2"/>
  <c r="D58" i="2"/>
  <c r="C37" i="2"/>
  <c r="H53" i="2"/>
  <c r="G53" i="2"/>
  <c r="J51" i="2"/>
  <c r="J48" i="2"/>
  <c r="J50" i="2"/>
  <c r="J17" i="2"/>
  <c r="J14" i="2"/>
  <c r="H100" i="1"/>
  <c r="I100" i="1"/>
  <c r="B22" i="2" l="1"/>
  <c r="H58" i="2" s="1"/>
  <c r="B55" i="2"/>
  <c r="H60" i="2" s="1"/>
  <c r="G101" i="1"/>
  <c r="F101" i="1" s="1"/>
  <c r="H101" i="1" l="1"/>
  <c r="I101" i="1"/>
  <c r="F102" i="1"/>
  <c r="F103" i="1" l="1"/>
  <c r="I102" i="1"/>
  <c r="H102" i="1"/>
  <c r="I103" i="1" l="1"/>
  <c r="H103" i="1"/>
  <c r="F104" i="1" l="1"/>
  <c r="I104" i="1" l="1"/>
  <c r="F105" i="1" s="1"/>
  <c r="H104" i="1"/>
  <c r="H105" i="1" l="1"/>
  <c r="I105" i="1"/>
  <c r="F106" i="1"/>
  <c r="I106" i="1" l="1"/>
  <c r="H106" i="1"/>
  <c r="F107" i="1" s="1"/>
  <c r="I107" i="1" l="1"/>
  <c r="H107" i="1"/>
  <c r="F108" i="1" l="1"/>
  <c r="I108" i="1" l="1"/>
  <c r="H108" i="1"/>
  <c r="F109" i="1" s="1"/>
  <c r="I109" i="1" l="1"/>
  <c r="H109" i="1"/>
  <c r="F110" i="1" l="1"/>
  <c r="I110" i="1" l="1"/>
  <c r="H110" i="1"/>
  <c r="F111" i="1" s="1"/>
  <c r="I111" i="1" l="1"/>
  <c r="H111" i="1"/>
  <c r="F112" i="1" l="1"/>
  <c r="I112" i="1" l="1"/>
  <c r="H112" i="1"/>
  <c r="F113" i="1" s="1"/>
  <c r="I113" i="1" l="1"/>
  <c r="H113" i="1"/>
  <c r="F114" i="1" l="1"/>
  <c r="I114" i="1" l="1"/>
  <c r="H114" i="1"/>
  <c r="C71" i="1" l="1"/>
  <c r="E71" i="1" s="1"/>
  <c r="D71" i="1"/>
  <c r="G71" i="1" s="1"/>
  <c r="L83" i="1"/>
  <c r="C72" i="1" l="1"/>
  <c r="D73" i="1" s="1"/>
  <c r="L82" i="1"/>
  <c r="L81" i="1" s="1"/>
  <c r="G73" i="1" l="1"/>
  <c r="C74" i="1"/>
  <c r="E74" i="1" s="1"/>
  <c r="E72" i="1"/>
  <c r="L80" i="1"/>
  <c r="L79" i="1"/>
  <c r="L78" i="1" s="1"/>
  <c r="L77" i="1" s="1"/>
  <c r="L76" i="1" l="1"/>
  <c r="L75" i="1"/>
  <c r="L74" i="1" l="1"/>
  <c r="L73" i="1" s="1"/>
  <c r="L72" i="1" l="1"/>
  <c r="L71" i="1" s="1"/>
  <c r="L70" i="1" l="1"/>
  <c r="L69" i="1" l="1"/>
  <c r="L68" i="1" l="1"/>
  <c r="D42" i="1" l="1"/>
  <c r="G42" i="1" s="1"/>
  <c r="C42" i="1"/>
  <c r="E42" i="1" s="1"/>
  <c r="S23" i="1"/>
  <c r="S24" i="1" s="1"/>
  <c r="R23" i="1"/>
  <c r="R24" i="1" s="1"/>
  <c r="Q23" i="1"/>
  <c r="Q24" i="1" s="1"/>
  <c r="P23" i="1"/>
  <c r="P24" i="1" s="1"/>
  <c r="O23" i="1"/>
  <c r="O24" i="1" s="1"/>
  <c r="N23" i="1"/>
  <c r="N24" i="1" s="1"/>
  <c r="M23" i="1"/>
  <c r="M24" i="1" s="1"/>
  <c r="L23" i="1"/>
  <c r="L24" i="1" s="1"/>
  <c r="K23" i="1"/>
  <c r="K24" i="1" s="1"/>
  <c r="J23" i="1"/>
  <c r="J24" i="1" s="1"/>
  <c r="I23" i="1"/>
  <c r="I24" i="1" s="1"/>
  <c r="H23" i="1"/>
  <c r="H24" i="1" s="1"/>
  <c r="G23" i="1"/>
  <c r="G24" i="1" s="1"/>
  <c r="F23" i="1"/>
  <c r="F24" i="1" s="1"/>
  <c r="E23" i="1"/>
  <c r="E24" i="1" s="1"/>
  <c r="D23" i="1"/>
  <c r="D24" i="1" s="1"/>
  <c r="C23" i="1"/>
  <c r="C24" i="1" s="1"/>
  <c r="C11" i="1"/>
  <c r="C12" i="1" s="1"/>
  <c r="R11" i="1"/>
  <c r="R12" i="1" s="1"/>
  <c r="Q11" i="1"/>
  <c r="Q12" i="1" s="1"/>
  <c r="P11" i="1"/>
  <c r="P12" i="1" s="1"/>
  <c r="O11" i="1"/>
  <c r="O12" i="1" s="1"/>
  <c r="N11" i="1"/>
  <c r="N12" i="1" s="1"/>
  <c r="M11" i="1"/>
  <c r="M12" i="1" s="1"/>
  <c r="L11" i="1"/>
  <c r="L12" i="1" s="1"/>
  <c r="K11" i="1"/>
  <c r="K12" i="1" s="1"/>
  <c r="J11" i="1"/>
  <c r="J12" i="1" s="1"/>
  <c r="I11" i="1"/>
  <c r="I12" i="1" s="1"/>
  <c r="H11" i="1"/>
  <c r="H12" i="1" s="1"/>
  <c r="G11" i="1"/>
  <c r="G12" i="1" s="1"/>
  <c r="F11" i="1"/>
  <c r="F12" i="1" s="1"/>
  <c r="E11" i="1"/>
  <c r="E12" i="1" s="1"/>
  <c r="D11" i="1"/>
  <c r="D12" i="1" s="1"/>
  <c r="S12" i="1" l="1"/>
  <c r="T24" i="1"/>
  <c r="F42" i="1"/>
  <c r="I42" i="1" l="1"/>
  <c r="H42" i="1"/>
  <c r="C43" i="1" l="1"/>
  <c r="E43" i="1" s="1"/>
  <c r="D43" i="1"/>
  <c r="G43" i="1" s="1"/>
  <c r="F43" i="1" l="1"/>
  <c r="H43" i="1" s="1"/>
  <c r="I43" i="1" l="1"/>
  <c r="D44" i="1" s="1"/>
  <c r="G44" i="1" s="1"/>
  <c r="C44" i="1" l="1"/>
  <c r="E44" i="1" s="1"/>
  <c r="F44" i="1" s="1"/>
  <c r="I44" i="1" s="1"/>
  <c r="H44" i="1" l="1"/>
  <c r="D45" i="1" s="1"/>
  <c r="G45" i="1" s="1"/>
  <c r="C45" i="1" l="1"/>
  <c r="E45" i="1" s="1"/>
  <c r="F45" i="1" s="1"/>
  <c r="I45" i="1" s="1"/>
  <c r="H45" i="1" l="1"/>
  <c r="D46" i="1" s="1"/>
  <c r="G46" i="1" s="1"/>
  <c r="C46" i="1" l="1"/>
  <c r="E46" i="1" s="1"/>
  <c r="F46" i="1" s="1"/>
  <c r="I46" i="1" l="1"/>
  <c r="H46" i="1"/>
  <c r="C47" i="1" l="1"/>
  <c r="D47" i="1"/>
  <c r="E47" i="1" l="1"/>
  <c r="B56" i="1"/>
  <c r="G47" i="1"/>
  <c r="F47" i="1" s="1"/>
  <c r="I47" i="1" s="1"/>
  <c r="F71" i="1" l="1"/>
  <c r="H47" i="1"/>
  <c r="C48" i="1" s="1"/>
  <c r="D48" i="1" l="1"/>
  <c r="I71" i="1"/>
  <c r="H71" i="1"/>
  <c r="D72" i="1" s="1"/>
  <c r="E48" i="1"/>
  <c r="B57" i="1"/>
  <c r="G48" i="1"/>
  <c r="G72" i="1" l="1"/>
  <c r="F72" i="1" s="1"/>
  <c r="I72" i="1" s="1"/>
  <c r="F48" i="1"/>
  <c r="H48" i="1" s="1"/>
  <c r="H72" i="1" l="1"/>
  <c r="C73" i="1" s="1"/>
  <c r="I48" i="1"/>
  <c r="C49" i="1"/>
  <c r="D49" i="1"/>
  <c r="G49" i="1" s="1"/>
  <c r="E73" i="1" l="1"/>
  <c r="F73" i="1" s="1"/>
  <c r="I73" i="1" s="1"/>
  <c r="E49" i="1"/>
  <c r="F49" i="1" s="1"/>
  <c r="B55" i="1"/>
  <c r="H73" i="1" l="1"/>
  <c r="D74" i="1" s="1"/>
  <c r="C75" i="1" s="1"/>
  <c r="D76" i="1" s="1"/>
  <c r="C77" i="1" s="1"/>
  <c r="I49" i="1"/>
  <c r="B54" i="1" s="1"/>
  <c r="H49" i="1"/>
  <c r="B53" i="1" s="1"/>
  <c r="B58" i="1" l="1"/>
  <c r="G74" i="1" l="1"/>
  <c r="F74" i="1" s="1"/>
  <c r="E75" i="1" l="1"/>
  <c r="I74" i="1"/>
  <c r="H74" i="1"/>
  <c r="D75" i="1" s="1"/>
  <c r="G76" i="1" l="1"/>
  <c r="E77" i="1"/>
  <c r="G75" i="1"/>
  <c r="F75" i="1" s="1"/>
  <c r="I75" i="1" s="1"/>
  <c r="H75" i="1" l="1"/>
  <c r="C76" i="1" s="1"/>
  <c r="E76" i="1" l="1"/>
  <c r="F76" i="1" s="1"/>
  <c r="I76" i="1" s="1"/>
  <c r="H76" i="1" l="1"/>
  <c r="D77" i="1" s="1"/>
  <c r="C78" i="1" s="1"/>
  <c r="D79" i="1" s="1"/>
  <c r="C80" i="1" s="1"/>
  <c r="E80" i="1" l="1"/>
  <c r="D81" i="1"/>
  <c r="G77" i="1"/>
  <c r="F77" i="1" s="1"/>
  <c r="G81" i="1" l="1"/>
  <c r="C82" i="1"/>
  <c r="E78" i="1"/>
  <c r="G79" i="1"/>
  <c r="I77" i="1"/>
  <c r="H77" i="1"/>
  <c r="D78" i="1" s="1"/>
  <c r="D83" i="1" l="1"/>
  <c r="E82" i="1"/>
  <c r="G78" i="1"/>
  <c r="F78" i="1" s="1"/>
  <c r="G83" i="1" l="1"/>
  <c r="C84" i="1"/>
  <c r="E84" i="1" s="1"/>
  <c r="I78" i="1"/>
  <c r="H78" i="1"/>
  <c r="C79" i="1" s="1"/>
  <c r="E79" i="1" l="1"/>
  <c r="F79" i="1" s="1"/>
  <c r="I79" i="1" s="1"/>
  <c r="H79" i="1" l="1"/>
  <c r="D80" i="1" l="1"/>
  <c r="G80" i="1" s="1"/>
  <c r="F80" i="1" s="1"/>
  <c r="I80" i="1" s="1"/>
  <c r="H80" i="1" l="1"/>
  <c r="C81" i="1" l="1"/>
  <c r="E81" i="1" s="1"/>
  <c r="F81" i="1" s="1"/>
  <c r="I81" i="1" s="1"/>
  <c r="H81" i="1" l="1"/>
  <c r="D82" i="1" l="1"/>
  <c r="G82" i="1" s="1"/>
  <c r="F82" i="1" s="1"/>
  <c r="I82" i="1" s="1"/>
  <c r="H82" i="1" l="1"/>
  <c r="C83" i="1" l="1"/>
  <c r="E83" i="1" s="1"/>
  <c r="F83" i="1" s="1"/>
  <c r="I83" i="1" s="1"/>
  <c r="H83" i="1" l="1"/>
  <c r="D84" i="1" l="1"/>
  <c r="C85" i="1" l="1"/>
  <c r="E85" i="1" s="1"/>
  <c r="G84" i="1"/>
  <c r="F84" i="1" s="1"/>
  <c r="I84" i="1" l="1"/>
  <c r="H84" i="1"/>
  <c r="D85" i="1" l="1"/>
  <c r="G85" i="1" s="1"/>
  <c r="F85" i="1" s="1"/>
  <c r="I85" i="1" s="1"/>
  <c r="H85" i="1" l="1"/>
</calcChain>
</file>

<file path=xl/sharedStrings.xml><?xml version="1.0" encoding="utf-8"?>
<sst xmlns="http://schemas.openxmlformats.org/spreadsheetml/2006/main" count="105" uniqueCount="69">
  <si>
    <t>f(x) = x^2 - 11x + 10</t>
  </si>
  <si>
    <t>а)</t>
  </si>
  <si>
    <t>Номер отсчета</t>
  </si>
  <si>
    <t>x</t>
  </si>
  <si>
    <t>f(x)</t>
  </si>
  <si>
    <t>fmin=f(x12) = -20,23639</t>
  </si>
  <si>
    <t>Δ16 = [x11; x13] = [5,283; 6,172]</t>
  </si>
  <si>
    <t>Ответ: Δ16 = [5,283; 6,172], x* ~= 5,38333, f* ~= -20,23639</t>
  </si>
  <si>
    <t>б)</t>
  </si>
  <si>
    <t>fmin = f(x12) = -20,22222</t>
  </si>
  <si>
    <t>Δ17 = [x11, x13] = [4,888, 5,777]</t>
  </si>
  <si>
    <t>Ответ: Δ17 = [4,888, 5,777], x* ~= 5,33333, f* ~= -20,22222</t>
  </si>
  <si>
    <t>N=</t>
  </si>
  <si>
    <t>E =</t>
  </si>
  <si>
    <t>Номер итерации</t>
  </si>
  <si>
    <t>x1(j)</t>
  </si>
  <si>
    <t>x2(j)</t>
  </si>
  <si>
    <t>f1</t>
  </si>
  <si>
    <t xml:space="preserve">&lt;=  </t>
  </si>
  <si>
    <t>f2</t>
  </si>
  <si>
    <t>a</t>
  </si>
  <si>
    <t>b</t>
  </si>
  <si>
    <t>&gt;</t>
  </si>
  <si>
    <t>a(8) -&gt;</t>
  </si>
  <si>
    <t>b(8) -&gt;</t>
  </si>
  <si>
    <t>x1(8) -&gt;</t>
  </si>
  <si>
    <t>x1(7) -&gt;</t>
  </si>
  <si>
    <t>x1(6) -&gt;</t>
  </si>
  <si>
    <t>Точка минимума локализована на отрезке [5,43125; 5,562109]. На данном отрезке исследованы 5 точек:</t>
  </si>
  <si>
    <t>числа фибоначчи</t>
  </si>
  <si>
    <t>eps &lt;</t>
  </si>
  <si>
    <t xml:space="preserve">Ф1 = </t>
  </si>
  <si>
    <t xml:space="preserve">Ф2 = </t>
  </si>
  <si>
    <t>Ответ: Δ = [5,43125; 5,562109], x* ~= 5,49297, f* ~= -20,24995</t>
  </si>
  <si>
    <t>Ответ: x* ~= 5,49851, f* ~= -20,249998</t>
  </si>
  <si>
    <t>Ответ: x* ~= 5,49897, f* ~= -20,249999</t>
  </si>
  <si>
    <t>Наилучшим методов для поиска минимума функции оказался метод золотого сечения, т.к. этому методу удалось максимально приблизиться к искомому минимуму.</t>
  </si>
  <si>
    <t xml:space="preserve">x = </t>
  </si>
  <si>
    <t>x* ~=</t>
  </si>
  <si>
    <t>1. Оптимизация без ограничений на складские площади</t>
  </si>
  <si>
    <t>i</t>
  </si>
  <si>
    <t>Vi</t>
  </si>
  <si>
    <t>Ki</t>
  </si>
  <si>
    <t>Si</t>
  </si>
  <si>
    <t>f</t>
  </si>
  <si>
    <t>qi0</t>
  </si>
  <si>
    <t>Ki*Vi/ qi0</t>
  </si>
  <si>
    <t>Si * qi</t>
  </si>
  <si>
    <t>fi *qi</t>
  </si>
  <si>
    <t>Li</t>
  </si>
  <si>
    <t>F</t>
  </si>
  <si>
    <t>L</t>
  </si>
  <si>
    <t>2. Оптимизация с ограничениями на складские площади.</t>
  </si>
  <si>
    <t>Так как ограничение накладывается на максимальный уровень запаса, то h=1. Проверим существенность ограничения на складские площади (f=800 м2). Для этого сравним необходимое количество складских площадей с имеющимся.</t>
  </si>
  <si>
    <t>=</t>
  </si>
  <si>
    <t>Так как полученное значение больше исходного, то ограничение является существенным. Для нахождения скорректированных значений составим оптимизационную модель. Цель – минимизировать суммарные расходы.</t>
  </si>
  <si>
    <t>цел.ф</t>
  </si>
  <si>
    <t>результат системы</t>
  </si>
  <si>
    <t xml:space="preserve">управление поставками без ограничений </t>
  </si>
  <si>
    <t>управление поставками с ограничениями на складские площади</t>
  </si>
  <si>
    <t>необходимые складские площади</t>
  </si>
  <si>
    <t>издержки работы в д.е./год</t>
  </si>
  <si>
    <t>1 товар</t>
  </si>
  <si>
    <t>2 товар</t>
  </si>
  <si>
    <t>3 товар</t>
  </si>
  <si>
    <t>4 товар</t>
  </si>
  <si>
    <t>5 товар</t>
  </si>
  <si>
    <t>Полученные объёмы поставок</t>
  </si>
  <si>
    <t>L = (10 * 4000 / q1 + 1/2* 8 * q1) + (7 * 2000 / q2 + 1/2* 70 * q2) + (15 * 8000 / q3 + 1/2* 6 * q3) + (110 * 600 / q4 + 1/2* 8 * q4) + (6 * 1500 / q5 + 1/2* 20 * q5)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</si>
</sst>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0"/>
    <numFmt numFmtId="166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25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3" borderId="2" xfId="0" applyFill="1" applyBorder="1"/>
    <xf numFmtId="0" fontId="0" fillId="2" borderId="0" xfId="0" applyFill="1"/>
    <xf numFmtId="0" fontId="0" fillId="0" borderId="0" xfId="0" applyFill="1"/>
    <xf numFmtId="164" fontId="0" fillId="0" borderId="2" xfId="0" applyNumberFormat="1" applyFill="1" applyBorder="1" applyAlignment="1">
      <alignment horizontal="center"/>
    </xf>
    <xf numFmtId="164" fontId="0" fillId="0" borderId="2" xfId="0" quotePrefix="1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quotePrefix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2" xfId="0" applyFill="1" applyBorder="1"/>
    <xf numFmtId="0" fontId="0" fillId="0" borderId="2" xfId="0" applyBorder="1"/>
    <xf numFmtId="0" fontId="0" fillId="0" borderId="4" xfId="0" applyFill="1" applyBorder="1"/>
    <xf numFmtId="165" fontId="0" fillId="0" borderId="2" xfId="0" applyNumberFormat="1" applyFill="1" applyBorder="1" applyAlignment="1">
      <alignment horizontal="center" vertical="center"/>
    </xf>
    <xf numFmtId="165" fontId="0" fillId="0" borderId="0" xfId="0" applyNumberFormat="1"/>
    <xf numFmtId="165" fontId="0" fillId="3" borderId="0" xfId="0" applyNumberFormat="1" applyFill="1"/>
    <xf numFmtId="0" fontId="2" fillId="0" borderId="0" xfId="0" quotePrefix="1" applyFont="1" applyAlignment="1">
      <alignment horizontal="right"/>
    </xf>
    <xf numFmtId="0" fontId="0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2" borderId="0" xfId="0" applyFill="1" applyAlignment="1">
      <alignment horizontal="left" vertical="top"/>
    </xf>
    <xf numFmtId="0" fontId="0" fillId="0" borderId="2" xfId="0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66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/>
    </xf>
    <xf numFmtId="0" fontId="0" fillId="4" borderId="2" xfId="0" applyFill="1" applyBorder="1" applyAlignment="1">
      <alignment horizontal="center"/>
    </xf>
    <xf numFmtId="166" fontId="1" fillId="4" borderId="2" xfId="0" applyNumberFormat="1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4" borderId="0" xfId="0" applyFill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12246</xdr:colOff>
      <xdr:row>2</xdr:row>
      <xdr:rowOff>66675</xdr:rowOff>
    </xdr:from>
    <xdr:to>
      <xdr:col>9</xdr:col>
      <xdr:colOff>448679</xdr:colOff>
      <xdr:row>4</xdr:row>
      <xdr:rowOff>169711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E98B15A-3405-4C72-AEC9-6DA390966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46" y="581025"/>
          <a:ext cx="7047147" cy="464986"/>
        </a:xfrm>
        <a:prstGeom prst="rect">
          <a:avLst/>
        </a:prstGeom>
      </xdr:spPr>
    </xdr:pic>
    <xdr:clientData/>
  </xdr:twoCellAnchor>
  <xdr:twoCellAnchor editAs="oneCell">
    <xdr:from>
      <xdr:col>0</xdr:col>
      <xdr:colOff>8165</xdr:colOff>
      <xdr:row>31</xdr:row>
      <xdr:rowOff>6805</xdr:rowOff>
    </xdr:from>
    <xdr:to>
      <xdr:col>9</xdr:col>
      <xdr:colOff>402282</xdr:colOff>
      <xdr:row>33</xdr:row>
      <xdr:rowOff>134510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57CFF4D-24A7-45EE-8E3E-2A9FC9B8A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5" y="5769430"/>
          <a:ext cx="7002235" cy="48965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61</xdr:row>
      <xdr:rowOff>162551</xdr:rowOff>
    </xdr:from>
    <xdr:to>
      <xdr:col>9</xdr:col>
      <xdr:colOff>419573</xdr:colOff>
      <xdr:row>64</xdr:row>
      <xdr:rowOff>55333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AAC62E5-0D8F-4182-9ABD-1E9A151DA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1489974"/>
          <a:ext cx="7063154" cy="447743"/>
        </a:xfrm>
        <a:prstGeom prst="rect">
          <a:avLst/>
        </a:prstGeom>
      </xdr:spPr>
    </xdr:pic>
    <xdr:clientData/>
  </xdr:twoCellAnchor>
  <xdr:twoCellAnchor editAs="oneCell">
    <xdr:from>
      <xdr:col>10</xdr:col>
      <xdr:colOff>608134</xdr:colOff>
      <xdr:row>61</xdr:row>
      <xdr:rowOff>29307</xdr:rowOff>
    </xdr:from>
    <xdr:to>
      <xdr:col>12</xdr:col>
      <xdr:colOff>456109</xdr:colOff>
      <xdr:row>64</xdr:row>
      <xdr:rowOff>124776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9B5A7477-56E5-4D10-88D0-588BE653C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17019" y="11356730"/>
          <a:ext cx="1166822" cy="6450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9</xdr:col>
      <xdr:colOff>640796</xdr:colOff>
      <xdr:row>91</xdr:row>
      <xdr:rowOff>173126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D9D6EFB6-E6C1-4478-8385-FD07C29F8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456269"/>
          <a:ext cx="7270822" cy="5421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27220</xdr:colOff>
      <xdr:row>2</xdr:row>
      <xdr:rowOff>17690</xdr:rowOff>
    </xdr:from>
    <xdr:to>
      <xdr:col>9</xdr:col>
      <xdr:colOff>321467</xdr:colOff>
      <xdr:row>8</xdr:row>
      <xdr:rowOff>77180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5C4E43-997A-4F2C-9FA1-7AA55E94C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20" y="374878"/>
          <a:ext cx="6187841" cy="1131052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0</xdr:row>
      <xdr:rowOff>68038</xdr:rowOff>
    </xdr:from>
    <xdr:to>
      <xdr:col>9</xdr:col>
      <xdr:colOff>351934</xdr:colOff>
      <xdr:row>2</xdr:row>
      <xdr:rowOff>47592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B5BE3CE-50B2-45D7-A82D-097B82977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1" y="68038"/>
          <a:ext cx="6163916" cy="336774"/>
        </a:xfrm>
        <a:prstGeom prst="rect">
          <a:avLst/>
        </a:prstGeom>
      </xdr:spPr>
    </xdr:pic>
    <xdr:clientData/>
  </xdr:twoCellAnchor>
  <xdr:twoCellAnchor editAs="oneCell">
    <xdr:from>
      <xdr:col>0</xdr:col>
      <xdr:colOff>170091</xdr:colOff>
      <xdr:row>34</xdr:row>
      <xdr:rowOff>163287</xdr:rowOff>
    </xdr:from>
    <xdr:to>
      <xdr:col>1</xdr:col>
      <xdr:colOff>421821</xdr:colOff>
      <xdr:row>37</xdr:row>
      <xdr:rowOff>97232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C0F6BF5-CE2E-4C26-8CE3-4717F3A57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091" y="5230587"/>
          <a:ext cx="908955" cy="702748"/>
        </a:xfrm>
        <a:prstGeom prst="rect">
          <a:avLst/>
        </a:prstGeom>
      </xdr:spPr>
    </xdr:pic>
    <xdr:clientData/>
  </xdr:twoCellAnchor>
  <xdr:twoCellAnchor editAs="oneCell">
    <xdr:from>
      <xdr:col>0</xdr:col>
      <xdr:colOff>63954</xdr:colOff>
      <xdr:row>41</xdr:row>
      <xdr:rowOff>85725</xdr:rowOff>
    </xdr:from>
    <xdr:to>
      <xdr:col>3</xdr:col>
      <xdr:colOff>476250</xdr:colOff>
      <xdr:row>44</xdr:row>
      <xdr:rowOff>66668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0969BAE-92AF-487A-B119-F0DB2C08F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954" y="6648450"/>
          <a:ext cx="2381250" cy="525212"/>
        </a:xfrm>
        <a:prstGeom prst="rect">
          <a:avLst/>
        </a:prstGeom>
      </xdr:spPr>
    </xdr:pic>
    <xdr:clientData/>
  </xdr:twoCellAnchor>
  <xdr:twoCellAnchor editAs="oneCell">
    <xdr:from>
      <xdr:col>0</xdr:col>
      <xdr:colOff>38099</xdr:colOff>
      <xdr:row>22</xdr:row>
      <xdr:rowOff>10887</xdr:rowOff>
    </xdr:from>
    <xdr:to>
      <xdr:col>2</xdr:col>
      <xdr:colOff>419100</xdr:colOff>
      <xdr:row>24</xdr:row>
      <xdr:rowOff>163028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3D96F7E-59CD-48B0-B123-2099C4319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099" y="4082144"/>
          <a:ext cx="1687287" cy="522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EE0E-EA43-4EB2-A52C-C49AA8208D03}">
  <dimension ref="A1:T120"/>
  <sheetViews>
    <sheetView zoomScale="130" zoomScaleNormal="130" workbookViewId="0">
      <selection activeCell="E9" sqref="E9"/>
    </sheetView>
  </sheetViews>
  <sheetFormatPr defaultRowHeight="14.6" x14ac:dyDescent="0.4"/>
  <cols>
    <col min="2" max="2" width="11.3828125" bestFit="1" customWidth="1"/>
    <col min="3" max="3" width="9.61328125" bestFit="1" customWidth="1"/>
    <col min="5" max="5" width="14.61328125" bestFit="1" customWidth="1"/>
    <col min="7" max="7" width="11.3828125" bestFit="1" customWidth="1"/>
  </cols>
  <sheetData>
    <row r="1" spans="1:19" ht="26.15" x14ac:dyDescent="0.4">
      <c r="A1" s="33" t="s">
        <v>0</v>
      </c>
      <c r="B1" s="33"/>
      <c r="C1" s="33"/>
      <c r="D1" s="33"/>
      <c r="E1" s="33"/>
      <c r="F1" s="33"/>
    </row>
    <row r="8" spans="1:19" x14ac:dyDescent="0.4">
      <c r="A8" s="3" t="s">
        <v>1</v>
      </c>
    </row>
    <row r="9" spans="1:19" x14ac:dyDescent="0.4">
      <c r="C9" s="1">
        <v>1</v>
      </c>
      <c r="D9">
        <v>1</v>
      </c>
      <c r="E9">
        <v>2</v>
      </c>
      <c r="F9">
        <v>2</v>
      </c>
      <c r="G9">
        <v>3</v>
      </c>
      <c r="H9">
        <v>3</v>
      </c>
      <c r="I9">
        <v>4</v>
      </c>
      <c r="J9">
        <v>4</v>
      </c>
      <c r="K9" s="1">
        <v>5</v>
      </c>
      <c r="L9" s="1">
        <v>5</v>
      </c>
      <c r="M9" s="1">
        <v>6</v>
      </c>
      <c r="N9" s="1">
        <v>6</v>
      </c>
      <c r="O9" s="1">
        <v>7</v>
      </c>
      <c r="P9" s="1">
        <v>7</v>
      </c>
      <c r="Q9" s="1">
        <v>8</v>
      </c>
      <c r="R9" s="1">
        <v>8</v>
      </c>
    </row>
    <row r="10" spans="1:19" x14ac:dyDescent="0.4">
      <c r="A10" s="26" t="s">
        <v>2</v>
      </c>
      <c r="B10" s="26"/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R10" s="12">
        <v>16</v>
      </c>
    </row>
    <row r="11" spans="1:19" x14ac:dyDescent="0.4">
      <c r="A11" s="26" t="s">
        <v>3</v>
      </c>
      <c r="B11" s="26"/>
      <c r="C11" s="12">
        <f xml:space="preserve"> 8 / 9 * C9 - 0.05</f>
        <v>0.8388888888888888</v>
      </c>
      <c r="D11" s="12">
        <f xml:space="preserve"> 8 / 9 * D9 + 0.05</f>
        <v>0.93888888888888888</v>
      </c>
      <c r="E11" s="12">
        <f t="shared" ref="E11" si="0" xml:space="preserve"> 8 / 9 * E9 - 0.05</f>
        <v>1.7277777777777776</v>
      </c>
      <c r="F11" s="12">
        <f xml:space="preserve"> 8 / 9 * F9 + 0.05</f>
        <v>1.8277777777777777</v>
      </c>
      <c r="G11" s="12">
        <f t="shared" ref="G11" si="1" xml:space="preserve"> 8 / 9 * G9 - 0.05</f>
        <v>2.6166666666666667</v>
      </c>
      <c r="H11" s="12">
        <f t="shared" ref="H11" si="2" xml:space="preserve"> 8 / 9 * H9 + 0.05</f>
        <v>2.7166666666666663</v>
      </c>
      <c r="I11" s="12">
        <f t="shared" ref="I11" si="3" xml:space="preserve"> 8 / 9 * I9 - 0.05</f>
        <v>3.5055555555555555</v>
      </c>
      <c r="J11" s="12">
        <f t="shared" ref="J11" si="4" xml:space="preserve"> 8 / 9 * J9 + 0.05</f>
        <v>3.6055555555555552</v>
      </c>
      <c r="K11" s="12">
        <f t="shared" ref="K11" si="5" xml:space="preserve"> 8 / 9 * K9 - 0.05</f>
        <v>4.3944444444444448</v>
      </c>
      <c r="L11" s="12">
        <f t="shared" ref="L11" si="6" xml:space="preserve"> 8 / 9 * L9 + 0.05</f>
        <v>4.4944444444444445</v>
      </c>
      <c r="M11" s="12">
        <f t="shared" ref="M11" si="7" xml:space="preserve"> 8 / 9 * M9 - 0.05</f>
        <v>5.2833333333333332</v>
      </c>
      <c r="N11" s="12">
        <f t="shared" ref="N11" si="8" xml:space="preserve"> 8 / 9 * N9 + 0.05</f>
        <v>5.3833333333333329</v>
      </c>
      <c r="O11" s="18">
        <f t="shared" ref="O11" si="9" xml:space="preserve"> 8 / 9 * O9 - 0.05</f>
        <v>6.1722222222222216</v>
      </c>
      <c r="P11" s="18">
        <f t="shared" ref="P11" si="10" xml:space="preserve"> 8 / 9 * P9 + 0.05</f>
        <v>6.2722222222222213</v>
      </c>
      <c r="Q11" s="18">
        <f t="shared" ref="Q11" si="11" xml:space="preserve"> 8 / 9 * Q9 - 0.05</f>
        <v>7.0611111111111109</v>
      </c>
      <c r="R11" s="18">
        <f t="shared" ref="R11" si="12" xml:space="preserve"> 8 / 9 * R9 + 0.05</f>
        <v>7.1611111111111105</v>
      </c>
    </row>
    <row r="12" spans="1:19" x14ac:dyDescent="0.4">
      <c r="A12" s="26" t="s">
        <v>4</v>
      </c>
      <c r="B12" s="26"/>
      <c r="C12" s="12">
        <f xml:space="preserve"> POWER(C11, 2) - 11 * C11 + 10</f>
        <v>1.4759567901234583</v>
      </c>
      <c r="D12" s="12">
        <f t="shared" ref="D12:Q12" si="13" xml:space="preserve"> POWER(D11, 2) - 11 * D11 + 10</f>
        <v>0.55373456790123399</v>
      </c>
      <c r="E12" s="12">
        <f t="shared" si="13"/>
        <v>-6.0203395061728386</v>
      </c>
      <c r="F12" s="12">
        <f t="shared" si="13"/>
        <v>-6.7647839506172822</v>
      </c>
      <c r="G12" s="12">
        <f t="shared" si="13"/>
        <v>-11.936388888888892</v>
      </c>
      <c r="H12" s="12">
        <f t="shared" si="13"/>
        <v>-12.503055555555555</v>
      </c>
      <c r="I12" s="12">
        <f t="shared" si="13"/>
        <v>-16.272191358024692</v>
      </c>
      <c r="J12" s="12">
        <f t="shared" si="13"/>
        <v>-16.661080246913578</v>
      </c>
      <c r="K12" s="12">
        <f t="shared" si="13"/>
        <v>-19.027746913580252</v>
      </c>
      <c r="L12" s="12">
        <f t="shared" si="13"/>
        <v>-19.238858024691361</v>
      </c>
      <c r="M12" s="12">
        <f t="shared" si="13"/>
        <v>-20.203055555555558</v>
      </c>
      <c r="N12" s="2">
        <f t="shared" si="13"/>
        <v>-20.236388888888889</v>
      </c>
      <c r="O12" s="12">
        <f t="shared" si="13"/>
        <v>-19.79811728395061</v>
      </c>
      <c r="P12" s="12">
        <f t="shared" si="13"/>
        <v>-19.653672839506179</v>
      </c>
      <c r="Q12" s="12">
        <f t="shared" si="13"/>
        <v>-17.81293209876543</v>
      </c>
      <c r="R12" s="12">
        <f xml:space="preserve"> POWER(R11, 2) - 11 * R11 + 10</f>
        <v>-17.490709876543207</v>
      </c>
      <c r="S12" s="12">
        <f>MIN(C12:R12)</f>
        <v>-20.236388888888889</v>
      </c>
    </row>
    <row r="14" spans="1:19" x14ac:dyDescent="0.4">
      <c r="A14" s="32" t="s">
        <v>5</v>
      </c>
      <c r="B14" s="32"/>
      <c r="C14" s="32"/>
    </row>
    <row r="15" spans="1:19" x14ac:dyDescent="0.4">
      <c r="A15" t="s">
        <v>6</v>
      </c>
    </row>
    <row r="17" spans="1:20" x14ac:dyDescent="0.4">
      <c r="A17" s="27" t="s">
        <v>7</v>
      </c>
      <c r="B17" s="27"/>
      <c r="C17" s="27"/>
      <c r="D17" s="27"/>
      <c r="E17" s="27"/>
      <c r="F17" s="27"/>
    </row>
    <row r="20" spans="1:20" x14ac:dyDescent="0.4">
      <c r="A20" s="3" t="s">
        <v>8</v>
      </c>
    </row>
    <row r="22" spans="1:20" x14ac:dyDescent="0.4">
      <c r="A22" s="26" t="s">
        <v>2</v>
      </c>
      <c r="B22" s="26"/>
      <c r="C22" s="12">
        <v>1</v>
      </c>
      <c r="D22" s="12">
        <v>2</v>
      </c>
      <c r="E22" s="12">
        <v>3</v>
      </c>
      <c r="F22" s="12">
        <v>4</v>
      </c>
      <c r="G22" s="12">
        <v>5</v>
      </c>
      <c r="H22" s="12">
        <v>6</v>
      </c>
      <c r="I22" s="12">
        <v>7</v>
      </c>
      <c r="J22" s="12">
        <v>8</v>
      </c>
      <c r="K22" s="12">
        <v>9</v>
      </c>
      <c r="L22" s="12">
        <v>10</v>
      </c>
      <c r="M22" s="12">
        <v>11</v>
      </c>
      <c r="N22" s="12">
        <v>12</v>
      </c>
      <c r="O22" s="12">
        <v>13</v>
      </c>
      <c r="P22" s="12">
        <v>14</v>
      </c>
      <c r="Q22" s="12">
        <v>15</v>
      </c>
      <c r="R22" s="12">
        <v>16</v>
      </c>
      <c r="S22" s="12">
        <v>17</v>
      </c>
    </row>
    <row r="23" spans="1:20" x14ac:dyDescent="0.4">
      <c r="A23" s="26" t="s">
        <v>3</v>
      </c>
      <c r="B23" s="26"/>
      <c r="C23" s="12">
        <f xml:space="preserve"> 8 / 18 * C22</f>
        <v>0.44444444444444442</v>
      </c>
      <c r="D23" s="12">
        <f t="shared" ref="D23:S23" si="14" xml:space="preserve"> 8 / 18 * D22</f>
        <v>0.88888888888888884</v>
      </c>
      <c r="E23" s="12">
        <f t="shared" si="14"/>
        <v>1.3333333333333333</v>
      </c>
      <c r="F23" s="12">
        <f t="shared" si="14"/>
        <v>1.7777777777777777</v>
      </c>
      <c r="G23" s="12">
        <f t="shared" si="14"/>
        <v>2.2222222222222223</v>
      </c>
      <c r="H23" s="12">
        <f t="shared" si="14"/>
        <v>2.6666666666666665</v>
      </c>
      <c r="I23" s="12">
        <f t="shared" si="14"/>
        <v>3.1111111111111107</v>
      </c>
      <c r="J23" s="12">
        <f t="shared" si="14"/>
        <v>3.5555555555555554</v>
      </c>
      <c r="K23" s="12">
        <f t="shared" si="14"/>
        <v>4</v>
      </c>
      <c r="L23" s="12">
        <f t="shared" si="14"/>
        <v>4.4444444444444446</v>
      </c>
      <c r="M23" s="12">
        <f t="shared" si="14"/>
        <v>4.8888888888888884</v>
      </c>
      <c r="N23" s="12">
        <f t="shared" si="14"/>
        <v>5.333333333333333</v>
      </c>
      <c r="O23" s="18">
        <f t="shared" si="14"/>
        <v>5.7777777777777777</v>
      </c>
      <c r="P23" s="18">
        <f t="shared" si="14"/>
        <v>6.2222222222222214</v>
      </c>
      <c r="Q23" s="18">
        <f t="shared" si="14"/>
        <v>6.6666666666666661</v>
      </c>
      <c r="R23" s="18">
        <f t="shared" si="14"/>
        <v>7.1111111111111107</v>
      </c>
      <c r="S23" s="18">
        <f t="shared" si="14"/>
        <v>7.5555555555555554</v>
      </c>
    </row>
    <row r="24" spans="1:20" x14ac:dyDescent="0.4">
      <c r="A24" s="26" t="s">
        <v>4</v>
      </c>
      <c r="B24" s="26"/>
      <c r="C24" s="12">
        <f xml:space="preserve"> POWER(C23, 2) - 11 * C23 + 10</f>
        <v>5.3086419753086425</v>
      </c>
      <c r="D24" s="12">
        <f t="shared" ref="D24:S24" si="15" xml:space="preserve"> POWER(D23, 2) - 11 * D23 + 10</f>
        <v>1.0123456790123466</v>
      </c>
      <c r="E24" s="12">
        <f t="shared" si="15"/>
        <v>-2.8888888888888893</v>
      </c>
      <c r="F24" s="12">
        <f t="shared" si="15"/>
        <v>-6.3950617283950599</v>
      </c>
      <c r="G24" s="12">
        <f t="shared" si="15"/>
        <v>-9.5061728395061742</v>
      </c>
      <c r="H24" s="12">
        <f t="shared" si="15"/>
        <v>-12.222222222222221</v>
      </c>
      <c r="I24" s="12">
        <f t="shared" si="15"/>
        <v>-14.543209876543205</v>
      </c>
      <c r="J24" s="12">
        <f t="shared" si="15"/>
        <v>-16.469135802469133</v>
      </c>
      <c r="K24" s="12">
        <f t="shared" si="15"/>
        <v>-18</v>
      </c>
      <c r="L24" s="12">
        <f t="shared" si="15"/>
        <v>-19.135802469135804</v>
      </c>
      <c r="M24" s="12">
        <f t="shared" si="15"/>
        <v>-19.876543209876541</v>
      </c>
      <c r="N24" s="2">
        <f t="shared" si="15"/>
        <v>-20.222222222222221</v>
      </c>
      <c r="O24" s="12">
        <f t="shared" si="15"/>
        <v>-20.172839506172842</v>
      </c>
      <c r="P24" s="12">
        <f xml:space="preserve"> POWER(P23, 2) - 11 * P23 + 10</f>
        <v>-19.728395061728392</v>
      </c>
      <c r="Q24" s="12">
        <f t="shared" si="15"/>
        <v>-18.888888888888893</v>
      </c>
      <c r="R24" s="12">
        <f t="shared" si="15"/>
        <v>-17.654320987654316</v>
      </c>
      <c r="S24" s="12">
        <f t="shared" si="15"/>
        <v>-16.024691358024697</v>
      </c>
      <c r="T24" s="12">
        <f>MIN(C24:S24)</f>
        <v>-20.222222222222221</v>
      </c>
    </row>
    <row r="26" spans="1:20" x14ac:dyDescent="0.4">
      <c r="A26" s="32" t="s">
        <v>9</v>
      </c>
      <c r="B26" s="32"/>
      <c r="C26" s="32"/>
    </row>
    <row r="27" spans="1:20" x14ac:dyDescent="0.4">
      <c r="A27" s="32" t="s">
        <v>10</v>
      </c>
      <c r="B27" s="32"/>
      <c r="C27" s="32"/>
    </row>
    <row r="29" spans="1:20" x14ac:dyDescent="0.4">
      <c r="A29" s="27" t="s">
        <v>11</v>
      </c>
      <c r="B29" s="27"/>
      <c r="C29" s="27"/>
      <c r="D29" s="27"/>
      <c r="E29" s="27"/>
      <c r="F29" s="27"/>
    </row>
    <row r="37" spans="1:9" x14ac:dyDescent="0.4">
      <c r="A37" s="4"/>
      <c r="B37" s="4"/>
      <c r="C37" s="4"/>
      <c r="D37" s="4"/>
      <c r="E37" s="12" t="s">
        <v>12</v>
      </c>
      <c r="F37" s="12">
        <v>16</v>
      </c>
      <c r="G37" s="4"/>
      <c r="H37" s="4"/>
      <c r="I37" s="4"/>
    </row>
    <row r="38" spans="1:9" x14ac:dyDescent="0.4">
      <c r="A38" s="4"/>
      <c r="B38" s="4"/>
      <c r="C38" s="4"/>
      <c r="D38" s="4"/>
      <c r="E38" s="12" t="s">
        <v>13</v>
      </c>
      <c r="F38" s="12">
        <v>0.1</v>
      </c>
      <c r="G38" s="4"/>
      <c r="H38" s="4"/>
      <c r="I38" s="4"/>
    </row>
    <row r="39" spans="1:9" x14ac:dyDescent="0.4">
      <c r="A39" s="31" t="s">
        <v>14</v>
      </c>
      <c r="B39" s="31"/>
      <c r="C39" s="31" t="s">
        <v>15</v>
      </c>
      <c r="D39" s="31" t="s">
        <v>16</v>
      </c>
      <c r="E39" s="31" t="s">
        <v>17</v>
      </c>
      <c r="F39" s="5" t="s">
        <v>18</v>
      </c>
      <c r="G39" s="31" t="s">
        <v>19</v>
      </c>
      <c r="H39" s="31" t="s">
        <v>20</v>
      </c>
      <c r="I39" s="31" t="s">
        <v>21</v>
      </c>
    </row>
    <row r="40" spans="1:9" x14ac:dyDescent="0.4">
      <c r="A40" s="31"/>
      <c r="B40" s="31"/>
      <c r="C40" s="31"/>
      <c r="D40" s="31"/>
      <c r="E40" s="31"/>
      <c r="F40" s="5" t="s">
        <v>22</v>
      </c>
      <c r="G40" s="31"/>
      <c r="H40" s="31"/>
      <c r="I40" s="31"/>
    </row>
    <row r="41" spans="1:9" x14ac:dyDescent="0.4">
      <c r="A41" s="29">
        <v>0</v>
      </c>
      <c r="B41" s="29"/>
      <c r="C41" s="6"/>
      <c r="D41" s="6"/>
      <c r="E41" s="6"/>
      <c r="F41" s="7"/>
      <c r="G41" s="6"/>
      <c r="H41" s="8">
        <v>0</v>
      </c>
      <c r="I41" s="8">
        <v>8</v>
      </c>
    </row>
    <row r="42" spans="1:9" x14ac:dyDescent="0.4">
      <c r="A42" s="29">
        <v>1</v>
      </c>
      <c r="B42" s="29"/>
      <c r="C42" s="8">
        <f>(H41 + I41) / 2 - $F$38 / 2</f>
        <v>3.95</v>
      </c>
      <c r="D42" s="8">
        <f>(H41 + I41) / 2 + $F$38 / 2</f>
        <v>4.05</v>
      </c>
      <c r="E42" s="8">
        <f>POWER(C42, 2) - 11 * C42 + 10</f>
        <v>-17.847500000000004</v>
      </c>
      <c r="F42" s="8" t="str">
        <f>IF(E42 &lt;= G42, "&lt;=", "&gt;")</f>
        <v>&gt;</v>
      </c>
      <c r="G42" s="8">
        <f>POWER(D42, 2) - 11 * D42 + 10</f>
        <v>-18.147499999999997</v>
      </c>
      <c r="H42" s="8">
        <f>IF(F42 = "&lt;=", H41,C42)</f>
        <v>3.95</v>
      </c>
      <c r="I42" s="8">
        <f>IF(F42 = "&lt;=", D42,I41)</f>
        <v>8</v>
      </c>
    </row>
    <row r="43" spans="1:9" x14ac:dyDescent="0.4">
      <c r="A43" s="29">
        <v>2</v>
      </c>
      <c r="B43" s="29"/>
      <c r="C43" s="8">
        <f t="shared" ref="C43:C49" si="16">(H42 + I42) / 2 - $F$38 / 2</f>
        <v>5.9249999999999998</v>
      </c>
      <c r="D43" s="8">
        <f t="shared" ref="D43:D49" si="17">(H42 + I42) / 2 + $F$38 / 2</f>
        <v>6.0249999999999995</v>
      </c>
      <c r="E43" s="8">
        <f t="shared" ref="E43:E49" si="18">POWER(C43, 2) - 11 * C43 + 10</f>
        <v>-20.069375000000001</v>
      </c>
      <c r="F43" s="8" t="str">
        <f t="shared" ref="F43:F49" si="19">IF(E43 &lt;= G43, "&lt;=", "&gt;")</f>
        <v>&lt;=</v>
      </c>
      <c r="G43" s="8">
        <f t="shared" ref="G43:G49" si="20">POWER(D43, 2) - 11 * D43 + 10</f>
        <v>-19.974374999999995</v>
      </c>
      <c r="H43" s="8">
        <f t="shared" ref="H43:H49" si="21">IF(F43 = "&lt;=", H42,C43)</f>
        <v>3.95</v>
      </c>
      <c r="I43" s="8">
        <f t="shared" ref="I43:I49" si="22">IF(F43 = "&lt;=", D43,I42)</f>
        <v>6.0249999999999995</v>
      </c>
    </row>
    <row r="44" spans="1:9" x14ac:dyDescent="0.4">
      <c r="A44" s="29">
        <v>3</v>
      </c>
      <c r="B44" s="29"/>
      <c r="C44" s="8">
        <f t="shared" si="16"/>
        <v>4.9375</v>
      </c>
      <c r="D44" s="8">
        <f t="shared" si="17"/>
        <v>5.0374999999999996</v>
      </c>
      <c r="E44" s="8">
        <f t="shared" si="18"/>
        <v>-19.93359375</v>
      </c>
      <c r="F44" s="8" t="str">
        <f t="shared" si="19"/>
        <v>&gt;</v>
      </c>
      <c r="G44" s="8">
        <f t="shared" si="20"/>
        <v>-20.036093749999999</v>
      </c>
      <c r="H44" s="8">
        <f t="shared" si="21"/>
        <v>4.9375</v>
      </c>
      <c r="I44" s="8">
        <f t="shared" si="22"/>
        <v>6.0249999999999995</v>
      </c>
    </row>
    <row r="45" spans="1:9" x14ac:dyDescent="0.4">
      <c r="A45" s="29">
        <v>4</v>
      </c>
      <c r="B45" s="29"/>
      <c r="C45" s="8">
        <f t="shared" si="16"/>
        <v>5.4312499999999995</v>
      </c>
      <c r="D45" s="8">
        <f t="shared" si="17"/>
        <v>5.5312499999999991</v>
      </c>
      <c r="E45" s="8">
        <f t="shared" si="18"/>
        <v>-20.245273437499996</v>
      </c>
      <c r="F45" s="8" t="str">
        <f t="shared" si="19"/>
        <v>&gt;</v>
      </c>
      <c r="G45" s="8">
        <f t="shared" si="20"/>
        <v>-20.249023437500004</v>
      </c>
      <c r="H45" s="8">
        <f t="shared" si="21"/>
        <v>5.4312499999999995</v>
      </c>
      <c r="I45" s="8">
        <f t="shared" si="22"/>
        <v>6.0249999999999995</v>
      </c>
    </row>
    <row r="46" spans="1:9" x14ac:dyDescent="0.4">
      <c r="A46" s="29">
        <v>5</v>
      </c>
      <c r="B46" s="29"/>
      <c r="C46" s="8">
        <f t="shared" si="16"/>
        <v>5.6781249999999996</v>
      </c>
      <c r="D46" s="8">
        <f t="shared" si="17"/>
        <v>5.7781249999999993</v>
      </c>
      <c r="E46" s="8">
        <f t="shared" si="18"/>
        <v>-20.218271484374995</v>
      </c>
      <c r="F46" s="8" t="str">
        <f t="shared" si="19"/>
        <v>&lt;=</v>
      </c>
      <c r="G46" s="8">
        <f t="shared" si="20"/>
        <v>-20.172646484374994</v>
      </c>
      <c r="H46" s="8">
        <f t="shared" si="21"/>
        <v>5.4312499999999995</v>
      </c>
      <c r="I46" s="8">
        <f t="shared" si="22"/>
        <v>5.7781249999999993</v>
      </c>
    </row>
    <row r="47" spans="1:9" x14ac:dyDescent="0.4">
      <c r="A47" s="29">
        <v>6</v>
      </c>
      <c r="B47" s="29"/>
      <c r="C47" s="11">
        <f t="shared" si="16"/>
        <v>5.5546874999999991</v>
      </c>
      <c r="D47" s="8">
        <f t="shared" si="17"/>
        <v>5.6546874999999988</v>
      </c>
      <c r="E47" s="8">
        <f t="shared" si="18"/>
        <v>-20.247009277343754</v>
      </c>
      <c r="F47" s="8" t="str">
        <f t="shared" si="19"/>
        <v>&lt;=</v>
      </c>
      <c r="G47" s="8">
        <f t="shared" si="20"/>
        <v>-20.226071777343751</v>
      </c>
      <c r="H47" s="8">
        <f t="shared" si="21"/>
        <v>5.4312499999999995</v>
      </c>
      <c r="I47" s="8">
        <f t="shared" si="22"/>
        <v>5.6546874999999988</v>
      </c>
    </row>
    <row r="48" spans="1:9" x14ac:dyDescent="0.4">
      <c r="A48" s="29">
        <v>7</v>
      </c>
      <c r="B48" s="29"/>
      <c r="C48" s="9">
        <f t="shared" si="16"/>
        <v>5.4929687499999993</v>
      </c>
      <c r="D48" s="8">
        <f t="shared" si="17"/>
        <v>5.5929687499999989</v>
      </c>
      <c r="E48" s="8">
        <f t="shared" si="18"/>
        <v>-20.249950561523434</v>
      </c>
      <c r="F48" s="8" t="str">
        <f t="shared" si="19"/>
        <v>&lt;=</v>
      </c>
      <c r="G48" s="8">
        <f t="shared" si="20"/>
        <v>-20.241356811523438</v>
      </c>
      <c r="H48" s="8">
        <f>IF(F48 = "&lt;=", H47,C48)</f>
        <v>5.4312499999999995</v>
      </c>
      <c r="I48" s="8">
        <f t="shared" si="22"/>
        <v>5.5929687499999989</v>
      </c>
    </row>
    <row r="49" spans="1:15" x14ac:dyDescent="0.4">
      <c r="A49" s="30">
        <v>8</v>
      </c>
      <c r="B49" s="30"/>
      <c r="C49" s="11">
        <f t="shared" si="16"/>
        <v>5.4621093749999998</v>
      </c>
      <c r="D49" s="8">
        <f t="shared" si="17"/>
        <v>5.5621093749999995</v>
      </c>
      <c r="E49" s="8">
        <f t="shared" si="18"/>
        <v>-20.248564300537108</v>
      </c>
      <c r="F49" s="8" t="str">
        <f t="shared" si="19"/>
        <v>&lt;=</v>
      </c>
      <c r="G49" s="8">
        <f t="shared" si="20"/>
        <v>-20.246142425537109</v>
      </c>
      <c r="H49" s="11">
        <f t="shared" si="21"/>
        <v>5.4312499999999995</v>
      </c>
      <c r="I49" s="11">
        <f t="shared" si="22"/>
        <v>5.5621093749999995</v>
      </c>
    </row>
    <row r="51" spans="1:15" ht="14.6" customHeight="1" x14ac:dyDescent="0.4">
      <c r="A51" s="27" t="s">
        <v>28</v>
      </c>
      <c r="B51" s="27"/>
      <c r="C51" s="27"/>
      <c r="D51" s="27"/>
      <c r="E51" s="27"/>
      <c r="F51" s="27"/>
      <c r="G51" s="27"/>
      <c r="H51" s="27"/>
      <c r="I51" s="27"/>
      <c r="J51" s="27"/>
    </row>
    <row r="53" spans="1:15" x14ac:dyDescent="0.4">
      <c r="A53" t="s">
        <v>23</v>
      </c>
      <c r="B53" s="20">
        <f>POWER(H49, 2) - 11 * H49 + 10</f>
        <v>-20.245273437499996</v>
      </c>
    </row>
    <row r="54" spans="1:15" x14ac:dyDescent="0.4">
      <c r="A54" t="s">
        <v>24</v>
      </c>
      <c r="B54" s="20">
        <f>POWER(I49, 2) - 11 * I49 + 10</f>
        <v>-20.246142425537109</v>
      </c>
    </row>
    <row r="55" spans="1:15" x14ac:dyDescent="0.4">
      <c r="A55" t="s">
        <v>25</v>
      </c>
      <c r="B55" s="20">
        <f>POWER(C49, 2) - 11 * C49 + 10</f>
        <v>-20.248564300537108</v>
      </c>
    </row>
    <row r="56" spans="1:15" x14ac:dyDescent="0.4">
      <c r="A56" t="s">
        <v>27</v>
      </c>
      <c r="B56" s="20">
        <f>POWER(C47, 2) - 11 * C47 + 10</f>
        <v>-20.247009277343754</v>
      </c>
    </row>
    <row r="57" spans="1:15" x14ac:dyDescent="0.4">
      <c r="A57" t="s">
        <v>26</v>
      </c>
      <c r="B57" s="20">
        <f>POWER(C48, 2) - 11 * C48 + 10</f>
        <v>-20.249950561523434</v>
      </c>
    </row>
    <row r="58" spans="1:15" x14ac:dyDescent="0.4">
      <c r="B58" s="21">
        <f>MIN(B53:B57)</f>
        <v>-20.249950561523434</v>
      </c>
    </row>
    <row r="60" spans="1:15" x14ac:dyDescent="0.4">
      <c r="A60" s="27" t="s">
        <v>33</v>
      </c>
      <c r="B60" s="27"/>
      <c r="C60" s="27"/>
      <c r="D60" s="27"/>
      <c r="E60" s="27"/>
      <c r="F60" s="27"/>
    </row>
    <row r="63" spans="1:15" x14ac:dyDescent="0.4">
      <c r="N63" t="s">
        <v>30</v>
      </c>
      <c r="O63">
        <f>(H70+I70)/L68</f>
        <v>3.0959752321981426E-3</v>
      </c>
    </row>
    <row r="66" spans="1:12" x14ac:dyDescent="0.4">
      <c r="A66" s="4"/>
      <c r="B66" s="4"/>
      <c r="C66" s="4"/>
      <c r="D66" s="12" t="s">
        <v>12</v>
      </c>
      <c r="E66" s="12">
        <v>16</v>
      </c>
      <c r="F66" s="4"/>
      <c r="G66" s="4"/>
      <c r="H66" s="4"/>
      <c r="I66" s="4"/>
    </row>
    <row r="67" spans="1:12" x14ac:dyDescent="0.4">
      <c r="A67" s="4"/>
      <c r="B67" s="4"/>
      <c r="C67" s="4"/>
      <c r="D67" s="12" t="s">
        <v>13</v>
      </c>
      <c r="E67" s="12">
        <v>3.0000000000000001E-3</v>
      </c>
      <c r="F67" s="4"/>
      <c r="G67" s="4"/>
      <c r="H67" s="4"/>
      <c r="I67" s="4"/>
      <c r="K67" s="28" t="s">
        <v>29</v>
      </c>
      <c r="L67" s="28"/>
    </row>
    <row r="68" spans="1:12" x14ac:dyDescent="0.4">
      <c r="A68" s="28" t="s">
        <v>14</v>
      </c>
      <c r="B68" s="28"/>
      <c r="C68" s="28" t="s">
        <v>15</v>
      </c>
      <c r="D68" s="28" t="s">
        <v>16</v>
      </c>
      <c r="E68" s="28" t="s">
        <v>17</v>
      </c>
      <c r="F68" s="13" t="s">
        <v>18</v>
      </c>
      <c r="G68" s="28" t="s">
        <v>19</v>
      </c>
      <c r="H68" s="28" t="s">
        <v>20</v>
      </c>
      <c r="I68" s="28" t="s">
        <v>21</v>
      </c>
      <c r="K68" s="17">
        <v>17</v>
      </c>
      <c r="L68" s="17">
        <f t="shared" ref="L68" si="23">L69+L70</f>
        <v>2584</v>
      </c>
    </row>
    <row r="69" spans="1:12" x14ac:dyDescent="0.4">
      <c r="A69" s="28"/>
      <c r="B69" s="28"/>
      <c r="C69" s="28"/>
      <c r="D69" s="28"/>
      <c r="E69" s="28"/>
      <c r="F69" s="13" t="s">
        <v>22</v>
      </c>
      <c r="G69" s="28"/>
      <c r="H69" s="28"/>
      <c r="I69" s="28"/>
      <c r="K69" s="17">
        <v>16</v>
      </c>
      <c r="L69" s="17">
        <f t="shared" ref="L69" si="24">L71+L70</f>
        <v>1597</v>
      </c>
    </row>
    <row r="70" spans="1:12" x14ac:dyDescent="0.4">
      <c r="A70" s="28">
        <v>0</v>
      </c>
      <c r="B70" s="28"/>
      <c r="C70" s="14"/>
      <c r="D70" s="14"/>
      <c r="E70" s="14"/>
      <c r="F70" s="15"/>
      <c r="G70" s="14"/>
      <c r="H70" s="15">
        <v>0</v>
      </c>
      <c r="I70" s="15">
        <v>8</v>
      </c>
      <c r="K70" s="17">
        <v>15</v>
      </c>
      <c r="L70" s="17">
        <f t="shared" ref="L70" si="25">L71+L72</f>
        <v>987</v>
      </c>
    </row>
    <row r="71" spans="1:12" x14ac:dyDescent="0.4">
      <c r="A71" s="28">
        <v>1</v>
      </c>
      <c r="B71" s="28"/>
      <c r="C71" s="10">
        <f xml:space="preserve"> ($H70 + (L71 / L69) * ($I70-$H70) - (POWER(-1,16 - A71 + 1)/L69)*$E$67)</f>
        <v>3.0557276142767686</v>
      </c>
      <c r="D71" s="10">
        <f xml:space="preserve"> $H70 + (L70/L69) * ($I70-$H70) + (POWER(-1,16 - A71 + 1)/L69)*$E$67</f>
        <v>4.9442723857232309</v>
      </c>
      <c r="E71" s="19">
        <f>POWER(C71, 2) - 11 * C71 + 10</f>
        <v>-14.27553250439086</v>
      </c>
      <c r="F71" s="15" t="str">
        <f>IF(E71 &lt;= G71, "&lt;=", "&gt;")</f>
        <v>&gt;</v>
      </c>
      <c r="G71" s="19">
        <f>POWER(D71, 2) - 11 * D71 + 10</f>
        <v>-19.941166818730249</v>
      </c>
      <c r="H71" s="15">
        <f>IF(F71 = "&lt;=", H70,C71)</f>
        <v>3.0557276142767686</v>
      </c>
      <c r="I71" s="15">
        <f>IF(F71 = "&lt;=", D71,I70)</f>
        <v>8</v>
      </c>
      <c r="K71" s="17">
        <v>14</v>
      </c>
      <c r="L71" s="17">
        <f t="shared" ref="L71" si="26">L73+L72</f>
        <v>610</v>
      </c>
    </row>
    <row r="72" spans="1:12" x14ac:dyDescent="0.4">
      <c r="A72" s="28">
        <v>2</v>
      </c>
      <c r="B72" s="28"/>
      <c r="C72" s="15">
        <f>D71</f>
        <v>4.9442723857232309</v>
      </c>
      <c r="D72" s="10">
        <f xml:space="preserve"> $H71 + (L71/L70) * ($I71-$H71) + (POWER(-1,16 - A72 + 1)/L70)*$E$67</f>
        <v>6.1114552285535373</v>
      </c>
      <c r="E72" s="19">
        <f t="shared" ref="E72:E85" si="27">POWER(C72, 2) - 11 * C72 + 10</f>
        <v>-19.941166818730249</v>
      </c>
      <c r="F72" s="15" t="str">
        <f t="shared" ref="F72:F85" si="28">IF(E72 &lt;= G72, "&lt;=", "&gt;")</f>
        <v>&lt;=</v>
      </c>
      <c r="G72" s="19">
        <f t="shared" ref="G72:G85" si="29">POWER(D72, 2) - 11 * D72 + 10</f>
        <v>-19.876122503474534</v>
      </c>
      <c r="H72" s="15">
        <f t="shared" ref="H72:H84" si="30">IF(F72 = "&lt;=", H71,C72)</f>
        <v>3.0557276142767686</v>
      </c>
      <c r="I72" s="15">
        <f t="shared" ref="I72:I85" si="31">IF(F72 = "&lt;=", D72,I71)</f>
        <v>6.1114552285535373</v>
      </c>
      <c r="K72" s="17">
        <v>13</v>
      </c>
      <c r="L72" s="17">
        <f t="shared" ref="L72" si="32">L73+L74</f>
        <v>377</v>
      </c>
    </row>
    <row r="73" spans="1:12" x14ac:dyDescent="0.4">
      <c r="A73" s="28">
        <v>3</v>
      </c>
      <c r="B73" s="28"/>
      <c r="C73" s="10">
        <f xml:space="preserve"> ($H72 + (L73 / L71) * ($I72-$H72) - (POWER(-1,16 - A73 + 1)/L71)*$E$67)</f>
        <v>4.2229104571070755</v>
      </c>
      <c r="D73" s="15">
        <f>C72</f>
        <v>4.9442723857232309</v>
      </c>
      <c r="E73" s="19">
        <f t="shared" si="27"/>
        <v>-18.619042299433545</v>
      </c>
      <c r="F73" s="15" t="str">
        <f t="shared" si="28"/>
        <v>&gt;</v>
      </c>
      <c r="G73" s="19">
        <f t="shared" si="29"/>
        <v>-19.941166818730249</v>
      </c>
      <c r="H73" s="15">
        <f t="shared" si="30"/>
        <v>4.2229104571070755</v>
      </c>
      <c r="I73" s="15">
        <f t="shared" si="31"/>
        <v>6.1114552285535373</v>
      </c>
      <c r="K73" s="17">
        <v>12</v>
      </c>
      <c r="L73" s="17">
        <f t="shared" ref="L73" si="33">L75+L74</f>
        <v>233</v>
      </c>
    </row>
    <row r="74" spans="1:12" x14ac:dyDescent="0.4">
      <c r="A74" s="28">
        <v>4</v>
      </c>
      <c r="B74" s="28"/>
      <c r="C74" s="15">
        <f>D73</f>
        <v>4.9442723857232309</v>
      </c>
      <c r="D74" s="10">
        <f xml:space="preserve"> $H73 + (L73/L72) * ($I73-$H73) + (POWER(-1,16 - A74 + 1)/L72)*$E$67</f>
        <v>5.3900932999373818</v>
      </c>
      <c r="E74" s="19">
        <f t="shared" si="27"/>
        <v>-19.941166818730249</v>
      </c>
      <c r="F74" s="15" t="str">
        <f t="shared" si="28"/>
        <v>&gt;</v>
      </c>
      <c r="G74" s="19">
        <f t="shared" si="29"/>
        <v>-20.237920517281346</v>
      </c>
      <c r="H74" s="15">
        <f t="shared" si="30"/>
        <v>4.9442723857232309</v>
      </c>
      <c r="I74" s="15">
        <f t="shared" si="31"/>
        <v>6.1114552285535373</v>
      </c>
      <c r="K74" s="17">
        <v>11</v>
      </c>
      <c r="L74" s="17">
        <f t="shared" ref="L74" si="34">L75+L76</f>
        <v>144</v>
      </c>
    </row>
    <row r="75" spans="1:12" x14ac:dyDescent="0.4">
      <c r="A75" s="28">
        <v>5</v>
      </c>
      <c r="B75" s="28"/>
      <c r="C75" s="15">
        <f>D74</f>
        <v>5.3900932999373818</v>
      </c>
      <c r="D75" s="10">
        <f xml:space="preserve"> $H74 + (L74/L73) * ($I74-$H74) + (POWER(-1,16 - A75 + 1)/L73)*$E$67</f>
        <v>5.6656343143393855</v>
      </c>
      <c r="E75" s="19">
        <f t="shared" si="27"/>
        <v>-20.237920517281346</v>
      </c>
      <c r="F75" s="15" t="str">
        <f t="shared" si="28"/>
        <v>&lt;=</v>
      </c>
      <c r="G75" s="19">
        <f t="shared" si="29"/>
        <v>-20.222565273913318</v>
      </c>
      <c r="H75" s="15">
        <f t="shared" si="30"/>
        <v>4.9442723857232309</v>
      </c>
      <c r="I75" s="15">
        <f t="shared" si="31"/>
        <v>5.6656343143393855</v>
      </c>
      <c r="K75" s="17">
        <v>10</v>
      </c>
      <c r="L75" s="17">
        <f t="shared" ref="L75" si="35">L77+L76</f>
        <v>89</v>
      </c>
    </row>
    <row r="76" spans="1:12" x14ac:dyDescent="0.4">
      <c r="A76" s="28">
        <v>6</v>
      </c>
      <c r="B76" s="28"/>
      <c r="C76" s="10">
        <f xml:space="preserve"> ($H75 + (L76 / L74) * ($I75-$H75) - (POWER(-1,16 - A76 + 1)/L74)*$E$67)</f>
        <v>5.2198134001252345</v>
      </c>
      <c r="D76" s="15">
        <f>C75</f>
        <v>5.3900932999373818</v>
      </c>
      <c r="E76" s="19">
        <f t="shared" si="27"/>
        <v>-20.171495469250619</v>
      </c>
      <c r="F76" s="15" t="str">
        <f t="shared" si="28"/>
        <v>&gt;</v>
      </c>
      <c r="G76" s="19">
        <f t="shared" si="29"/>
        <v>-20.237920517281346</v>
      </c>
      <c r="H76" s="15">
        <f t="shared" si="30"/>
        <v>5.2198134001252345</v>
      </c>
      <c r="I76" s="15">
        <f t="shared" si="31"/>
        <v>5.6656343143393855</v>
      </c>
      <c r="K76" s="17">
        <v>9</v>
      </c>
      <c r="L76" s="17">
        <f t="shared" ref="L76" si="36">L77+L78</f>
        <v>55</v>
      </c>
    </row>
    <row r="77" spans="1:12" x14ac:dyDescent="0.4">
      <c r="A77" s="28">
        <v>7</v>
      </c>
      <c r="B77" s="28"/>
      <c r="C77" s="15">
        <f>D76</f>
        <v>5.3900932999373818</v>
      </c>
      <c r="D77" s="10">
        <f xml:space="preserve"> $H76 + (L76/L75) * ($I76-$H76) + (POWER(-1,16 - A77 + 1)/L75)*$E$67</f>
        <v>5.4953544145272382</v>
      </c>
      <c r="E77" s="19">
        <f t="shared" si="27"/>
        <v>-20.237920517281346</v>
      </c>
      <c r="F77" s="15" t="str">
        <f t="shared" si="28"/>
        <v>&gt;</v>
      </c>
      <c r="G77" s="19">
        <f t="shared" si="29"/>
        <v>-20.249978418535612</v>
      </c>
      <c r="H77" s="15">
        <f t="shared" si="30"/>
        <v>5.3900932999373818</v>
      </c>
      <c r="I77" s="15">
        <f t="shared" si="31"/>
        <v>5.6656343143393855</v>
      </c>
      <c r="K77" s="17">
        <v>8</v>
      </c>
      <c r="L77" s="17">
        <f t="shared" ref="L77" si="37">L79+L78</f>
        <v>34</v>
      </c>
    </row>
    <row r="78" spans="1:12" x14ac:dyDescent="0.4">
      <c r="A78" s="26">
        <v>8</v>
      </c>
      <c r="B78" s="26"/>
      <c r="C78" s="15">
        <f>D77</f>
        <v>5.4953544145272382</v>
      </c>
      <c r="D78" s="10">
        <f xml:space="preserve"> $H77 + (L77/L76) * ($I77-$H77) + (POWER(-1,16 - A78 + 1)/L76)*$E$67</f>
        <v>5.56037319974953</v>
      </c>
      <c r="E78" s="19">
        <f t="shared" si="27"/>
        <v>-20.249978418535612</v>
      </c>
      <c r="F78" s="15" t="str">
        <f t="shared" si="28"/>
        <v>&lt;=</v>
      </c>
      <c r="G78" s="19">
        <f t="shared" si="29"/>
        <v>-20.246355076752003</v>
      </c>
      <c r="H78" s="15">
        <f t="shared" si="30"/>
        <v>5.3900932999373818</v>
      </c>
      <c r="I78" s="15">
        <f t="shared" si="31"/>
        <v>5.56037319974953</v>
      </c>
      <c r="K78" s="17">
        <v>7</v>
      </c>
      <c r="L78" s="17">
        <f t="shared" ref="L78" si="38">L79+L80</f>
        <v>21</v>
      </c>
    </row>
    <row r="79" spans="1:12" x14ac:dyDescent="0.4">
      <c r="A79" s="26">
        <v>9</v>
      </c>
      <c r="B79" s="26"/>
      <c r="C79" s="10">
        <f xml:space="preserve"> ($H78 + (L79 / L77) * ($I78-$H78) - (POWER(-1,16 - A79 + 1)/L77)*$E$67)</f>
        <v>5.4551120851596737</v>
      </c>
      <c r="D79" s="15">
        <f>C78</f>
        <v>5.4953544145272382</v>
      </c>
      <c r="E79" s="19">
        <f t="shared" si="27"/>
        <v>-20.247985075101287</v>
      </c>
      <c r="F79" s="15" t="str">
        <f t="shared" si="28"/>
        <v>&gt;</v>
      </c>
      <c r="G79" s="19">
        <f t="shared" si="29"/>
        <v>-20.249978418535612</v>
      </c>
      <c r="H79" s="15">
        <f t="shared" si="30"/>
        <v>5.4551120851596737</v>
      </c>
      <c r="I79" s="15">
        <f t="shared" si="31"/>
        <v>5.56037319974953</v>
      </c>
      <c r="K79" s="17">
        <v>6</v>
      </c>
      <c r="L79" s="17">
        <f t="shared" ref="L79" si="39">L81+L80</f>
        <v>13</v>
      </c>
    </row>
    <row r="80" spans="1:12" x14ac:dyDescent="0.4">
      <c r="A80" s="26">
        <v>10</v>
      </c>
      <c r="B80" s="26"/>
      <c r="C80" s="15">
        <f>D79</f>
        <v>5.4953544145272382</v>
      </c>
      <c r="D80" s="10">
        <f xml:space="preserve"> $H79 + (L79/L78) * ($I79-$H79) + (POWER(-1,16 - A80 + 1)/L78)*$E$67</f>
        <v>5.5201308703819656</v>
      </c>
      <c r="E80" s="19">
        <f t="shared" si="27"/>
        <v>-20.249978418535612</v>
      </c>
      <c r="F80" s="15" t="str">
        <f t="shared" si="28"/>
        <v>&lt;=</v>
      </c>
      <c r="G80" s="19">
        <f t="shared" si="29"/>
        <v>-20.249594748057667</v>
      </c>
      <c r="H80" s="15">
        <f t="shared" si="30"/>
        <v>5.4551120851596737</v>
      </c>
      <c r="I80" s="15">
        <f t="shared" si="31"/>
        <v>5.5201308703819656</v>
      </c>
      <c r="K80" s="17">
        <v>5</v>
      </c>
      <c r="L80" s="17">
        <f t="shared" ref="L80" si="40">L81+L82</f>
        <v>8</v>
      </c>
    </row>
    <row r="81" spans="1:12" x14ac:dyDescent="0.4">
      <c r="A81" s="26">
        <v>11</v>
      </c>
      <c r="B81" s="26"/>
      <c r="C81" s="10">
        <f xml:space="preserve"> ($H80 + (L81 / L79) * ($I80-$H80) - (POWER(-1,16 - A81 + 1)/L79)*$E$67)</f>
        <v>5.4798885410144011</v>
      </c>
      <c r="D81" s="15">
        <f>C80</f>
        <v>5.4953544145272382</v>
      </c>
      <c r="E81" s="19">
        <f t="shared" si="27"/>
        <v>-20.249595529217473</v>
      </c>
      <c r="F81" s="15" t="str">
        <f t="shared" si="28"/>
        <v>&gt;</v>
      </c>
      <c r="G81" s="19">
        <f t="shared" si="29"/>
        <v>-20.249978418535612</v>
      </c>
      <c r="H81" s="15">
        <f t="shared" si="30"/>
        <v>5.4798885410144011</v>
      </c>
      <c r="I81" s="15">
        <f t="shared" si="31"/>
        <v>5.5201308703819656</v>
      </c>
      <c r="K81" s="17">
        <v>4</v>
      </c>
      <c r="L81" s="17">
        <f t="shared" ref="L81" si="41">L83+L82</f>
        <v>5</v>
      </c>
    </row>
    <row r="82" spans="1:12" x14ac:dyDescent="0.4">
      <c r="A82" s="26">
        <v>12</v>
      </c>
      <c r="B82" s="26"/>
      <c r="C82" s="15">
        <f>D81</f>
        <v>5.4953544145272382</v>
      </c>
      <c r="D82" s="10">
        <f xml:space="preserve"> $H81 + (L81/L80) * ($I81-$H81) + (POWER(-1,16 - A82 + 1)/L80)*$E$67</f>
        <v>5.5046649968691286</v>
      </c>
      <c r="E82" s="19">
        <f t="shared" si="27"/>
        <v>-20.249978418535612</v>
      </c>
      <c r="F82" s="15" t="str">
        <f t="shared" si="28"/>
        <v>&lt;=</v>
      </c>
      <c r="G82" s="19">
        <f t="shared" si="29"/>
        <v>-20.249978237804211</v>
      </c>
      <c r="H82" s="15">
        <f>IF(F82 = "&lt;=", H81,C82)</f>
        <v>5.4798885410144011</v>
      </c>
      <c r="I82" s="15">
        <f t="shared" si="31"/>
        <v>5.5046649968691286</v>
      </c>
      <c r="K82" s="17">
        <v>3</v>
      </c>
      <c r="L82" s="17">
        <f>L83+L84</f>
        <v>3</v>
      </c>
    </row>
    <row r="83" spans="1:12" x14ac:dyDescent="0.4">
      <c r="A83" s="26">
        <v>13</v>
      </c>
      <c r="B83" s="26"/>
      <c r="C83" s="10">
        <f xml:space="preserve"> ($H82 + (L83 / L81) * ($I82-$H82) - (POWER(-1,16 - A83 + 1)/L81)*$E$67)</f>
        <v>5.4891991233562916</v>
      </c>
      <c r="D83" s="15">
        <f>C82</f>
        <v>5.4953544145272382</v>
      </c>
      <c r="E83" s="19">
        <f t="shared" si="27"/>
        <v>-20.249883341063725</v>
      </c>
      <c r="F83" s="15" t="str">
        <f t="shared" si="28"/>
        <v>&gt;</v>
      </c>
      <c r="G83" s="19">
        <f t="shared" si="29"/>
        <v>-20.249978418535612</v>
      </c>
      <c r="H83" s="15">
        <f t="shared" si="30"/>
        <v>5.4891991233562916</v>
      </c>
      <c r="I83" s="15">
        <f t="shared" si="31"/>
        <v>5.5046649968691286</v>
      </c>
      <c r="K83" s="17">
        <v>2</v>
      </c>
      <c r="L83" s="17">
        <f>L85+L84</f>
        <v>2</v>
      </c>
    </row>
    <row r="84" spans="1:12" x14ac:dyDescent="0.4">
      <c r="A84" s="26">
        <v>14</v>
      </c>
      <c r="B84" s="26"/>
      <c r="C84" s="15">
        <f>D83</f>
        <v>5.4953544145272382</v>
      </c>
      <c r="D84" s="10">
        <f xml:space="preserve"> $H83 + (L83/L82) * ($I83-$H83) + (POWER(-1,16 - A84 + 1)/L82)*$E$67</f>
        <v>5.4985097056981829</v>
      </c>
      <c r="E84" s="19">
        <f t="shared" si="27"/>
        <v>-20.249978418535612</v>
      </c>
      <c r="F84" s="15" t="str">
        <f t="shared" si="28"/>
        <v>&gt;</v>
      </c>
      <c r="G84" s="19">
        <f t="shared" si="29"/>
        <v>-20.249997779022895</v>
      </c>
      <c r="H84" s="15">
        <f t="shared" si="30"/>
        <v>5.4953544145272382</v>
      </c>
      <c r="I84" s="15">
        <f>IF(F84 = "&lt;=", D84,I83)</f>
        <v>5.5046649968691286</v>
      </c>
      <c r="K84" s="17">
        <v>1</v>
      </c>
      <c r="L84" s="17">
        <v>1</v>
      </c>
    </row>
    <row r="85" spans="1:12" x14ac:dyDescent="0.4">
      <c r="A85" s="26">
        <v>15</v>
      </c>
      <c r="B85" s="26"/>
      <c r="C85" s="12">
        <f>D84</f>
        <v>5.4985097056981829</v>
      </c>
      <c r="D85" s="10">
        <f xml:space="preserve"> $H84 + (L84/L83) * ($I84-$H84) + (POWER(-1,16 - A85 + 1)/L83)*$E$67</f>
        <v>5.501509705698183</v>
      </c>
      <c r="E85" s="19">
        <f t="shared" si="27"/>
        <v>-20.249997779022895</v>
      </c>
      <c r="F85" s="15" t="str">
        <f t="shared" si="28"/>
        <v>&lt;=</v>
      </c>
      <c r="G85" s="19">
        <f t="shared" si="29"/>
        <v>-20.249997720788706</v>
      </c>
      <c r="H85" s="15">
        <f>IF(F85 = "&lt;=", H84,C85)</f>
        <v>5.4953544145272382</v>
      </c>
      <c r="I85" s="15">
        <f t="shared" si="31"/>
        <v>5.501509705698183</v>
      </c>
      <c r="K85" s="17">
        <v>0</v>
      </c>
      <c r="L85" s="17">
        <v>1</v>
      </c>
    </row>
    <row r="87" spans="1:12" x14ac:dyDescent="0.4">
      <c r="A87" s="27" t="s">
        <v>34</v>
      </c>
      <c r="B87" s="27"/>
      <c r="C87" s="27"/>
      <c r="D87" s="27"/>
      <c r="E87" s="27"/>
      <c r="F87" s="27"/>
    </row>
    <row r="94" spans="1:12" x14ac:dyDescent="0.4">
      <c r="A94" s="4"/>
      <c r="B94" s="4"/>
      <c r="C94" s="4"/>
      <c r="D94" s="12" t="s">
        <v>31</v>
      </c>
      <c r="E94" s="12">
        <f xml:space="preserve"> (3 - SQRT(5)) /2</f>
        <v>0.3819660112501051</v>
      </c>
      <c r="F94" s="4"/>
      <c r="G94" s="4"/>
      <c r="H94" s="4"/>
      <c r="I94" s="4"/>
    </row>
    <row r="95" spans="1:12" x14ac:dyDescent="0.4">
      <c r="A95" s="4"/>
      <c r="B95" s="4"/>
      <c r="C95" s="4"/>
      <c r="D95" s="12" t="s">
        <v>32</v>
      </c>
      <c r="E95" s="12">
        <f>1 -E94</f>
        <v>0.6180339887498949</v>
      </c>
      <c r="F95" s="4"/>
      <c r="G95" s="4"/>
      <c r="H95" s="4"/>
      <c r="I95" s="4"/>
    </row>
    <row r="96" spans="1:12" x14ac:dyDescent="0.4">
      <c r="A96" s="4"/>
      <c r="B96" s="4"/>
      <c r="C96" s="4"/>
      <c r="D96" s="12" t="s">
        <v>12</v>
      </c>
      <c r="E96" s="12">
        <v>16</v>
      </c>
      <c r="F96" s="4"/>
      <c r="G96" s="4"/>
      <c r="H96" s="4"/>
      <c r="I96" s="4"/>
    </row>
    <row r="97" spans="1:9" x14ac:dyDescent="0.4">
      <c r="A97" s="28" t="s">
        <v>14</v>
      </c>
      <c r="B97" s="28"/>
      <c r="C97" s="28" t="s">
        <v>15</v>
      </c>
      <c r="D97" s="28" t="s">
        <v>16</v>
      </c>
      <c r="E97" s="28" t="s">
        <v>17</v>
      </c>
      <c r="F97" s="13" t="s">
        <v>18</v>
      </c>
      <c r="G97" s="28" t="s">
        <v>19</v>
      </c>
      <c r="H97" s="28" t="s">
        <v>20</v>
      </c>
      <c r="I97" s="28" t="s">
        <v>21</v>
      </c>
    </row>
    <row r="98" spans="1:9" x14ac:dyDescent="0.4">
      <c r="A98" s="28"/>
      <c r="B98" s="28"/>
      <c r="C98" s="28"/>
      <c r="D98" s="28"/>
      <c r="E98" s="28"/>
      <c r="F98" s="13" t="s">
        <v>22</v>
      </c>
      <c r="G98" s="28"/>
      <c r="H98" s="28"/>
      <c r="I98" s="28"/>
    </row>
    <row r="99" spans="1:9" x14ac:dyDescent="0.4">
      <c r="A99" s="28">
        <v>0</v>
      </c>
      <c r="B99" s="28"/>
      <c r="C99" s="14"/>
      <c r="D99" s="14"/>
      <c r="E99" s="14"/>
      <c r="F99" s="15"/>
      <c r="G99" s="14"/>
      <c r="H99" s="15">
        <v>0</v>
      </c>
      <c r="I99" s="15">
        <v>8</v>
      </c>
    </row>
    <row r="100" spans="1:9" x14ac:dyDescent="0.4">
      <c r="A100" s="28">
        <v>1</v>
      </c>
      <c r="B100" s="28"/>
      <c r="C100" s="10">
        <f xml:space="preserve"> $H99 + $E$94 * ($I99 - $H99)</f>
        <v>3.0557280900008408</v>
      </c>
      <c r="D100" s="10">
        <f xml:space="preserve"> $H99 + $E$95 * ($I99 - $H99)</f>
        <v>4.9442719099991592</v>
      </c>
      <c r="E100" s="15">
        <f>POWER(C100, 2) - 11 * C100 + 10</f>
        <v>-14.275534829989063</v>
      </c>
      <c r="F100" s="15" t="str">
        <f>IF(E100 &lt;= G100, "&lt;=", "&gt;")</f>
        <v>&gt;</v>
      </c>
      <c r="G100" s="15">
        <f>POWER(D100, 2) - 11 * D100 + 10</f>
        <v>-19.941166289984018</v>
      </c>
      <c r="H100" s="15">
        <f>IF(F100 = "&lt;=", H99,C100)</f>
        <v>3.0557280900008408</v>
      </c>
      <c r="I100" s="15">
        <f>IF(F100 = "&lt;=", D100,I99)</f>
        <v>8</v>
      </c>
    </row>
    <row r="101" spans="1:9" x14ac:dyDescent="0.4">
      <c r="A101" s="28">
        <v>2</v>
      </c>
      <c r="B101" s="28"/>
      <c r="C101" s="15">
        <f>D100</f>
        <v>4.9442719099991592</v>
      </c>
      <c r="D101" s="10">
        <f xml:space="preserve"> $H100 + $E$95 * ($I100 - $H100)</f>
        <v>6.1114561800016824</v>
      </c>
      <c r="E101" s="15">
        <f t="shared" ref="E101:E114" si="42">POWER(C101, 2) - 11 * C101 + 10</f>
        <v>-19.941166289984018</v>
      </c>
      <c r="F101" s="15" t="str">
        <f t="shared" ref="F101:F114" si="43">IF(E101 &lt;= G101, "&lt;=", "&gt;")</f>
        <v>&lt;=</v>
      </c>
      <c r="G101" s="15">
        <f t="shared" ref="G101:G114" si="44">POWER(D101, 2) - 11 * D101 + 10</f>
        <v>-19.876121339937754</v>
      </c>
      <c r="H101" s="15">
        <f t="shared" ref="H101:H110" si="45">IF(F101 = "&lt;=", H100,C101)</f>
        <v>3.0557280900008408</v>
      </c>
      <c r="I101" s="15">
        <f t="shared" ref="I101:I112" si="46">IF(F101 = "&lt;=", D101,I100)</f>
        <v>6.1114561800016824</v>
      </c>
    </row>
    <row r="102" spans="1:9" x14ac:dyDescent="0.4">
      <c r="A102" s="28">
        <v>3</v>
      </c>
      <c r="B102" s="28"/>
      <c r="C102" s="10">
        <f xml:space="preserve"> $H101 + $E$94 * ($I101 - $H101)</f>
        <v>4.2229123600033649</v>
      </c>
      <c r="D102" s="15">
        <f>C101</f>
        <v>4.9442719099991592</v>
      </c>
      <c r="E102" s="15">
        <f t="shared" si="42"/>
        <v>-18.619047159767828</v>
      </c>
      <c r="F102" s="15" t="str">
        <f t="shared" si="43"/>
        <v>&gt;</v>
      </c>
      <c r="G102" s="15">
        <f t="shared" si="44"/>
        <v>-19.941166289984018</v>
      </c>
      <c r="H102" s="15">
        <f t="shared" si="45"/>
        <v>4.2229123600033649</v>
      </c>
      <c r="I102" s="15">
        <f t="shared" si="46"/>
        <v>6.1114561800016824</v>
      </c>
    </row>
    <row r="103" spans="1:9" x14ac:dyDescent="0.4">
      <c r="A103" s="28">
        <v>4</v>
      </c>
      <c r="B103" s="28"/>
      <c r="C103" s="15">
        <f>D102</f>
        <v>4.9442719099991592</v>
      </c>
      <c r="D103" s="10">
        <f xml:space="preserve"> $H102 + $E$95 * ($I102 - $H102)</f>
        <v>5.390096630005889</v>
      </c>
      <c r="E103" s="15">
        <f t="shared" si="42"/>
        <v>-19.941166289984018</v>
      </c>
      <c r="F103" s="15" t="str">
        <f t="shared" si="43"/>
        <v>&gt;</v>
      </c>
      <c r="G103" s="15">
        <f t="shared" si="44"/>
        <v>-20.237921249263941</v>
      </c>
      <c r="H103" s="15">
        <f t="shared" si="45"/>
        <v>4.9442719099991592</v>
      </c>
      <c r="I103" s="15">
        <f t="shared" si="46"/>
        <v>6.1114561800016824</v>
      </c>
    </row>
    <row r="104" spans="1:9" x14ac:dyDescent="0.4">
      <c r="A104" s="28">
        <v>5</v>
      </c>
      <c r="B104" s="28"/>
      <c r="C104" s="15">
        <f>D103</f>
        <v>5.390096630005889</v>
      </c>
      <c r="D104" s="10">
        <f xml:space="preserve"> $H103 + $E$95 * ($I103 - $H103)</f>
        <v>5.6656314599949527</v>
      </c>
      <c r="E104" s="15">
        <f t="shared" si="42"/>
        <v>-20.237921249263941</v>
      </c>
      <c r="F104" s="15" t="str">
        <f t="shared" si="43"/>
        <v>&lt;=</v>
      </c>
      <c r="G104" s="15">
        <f t="shared" si="44"/>
        <v>-20.222566219459942</v>
      </c>
      <c r="H104" s="15">
        <f t="shared" si="45"/>
        <v>4.9442719099991592</v>
      </c>
      <c r="I104" s="15">
        <f t="shared" si="46"/>
        <v>5.6656314599949527</v>
      </c>
    </row>
    <row r="105" spans="1:9" x14ac:dyDescent="0.4">
      <c r="A105" s="28">
        <v>6</v>
      </c>
      <c r="B105" s="28"/>
      <c r="C105" s="10">
        <f xml:space="preserve"> $H104 + $E$94 * ($I104 - $H104)</f>
        <v>5.2198067399882229</v>
      </c>
      <c r="D105" s="15">
        <f>C104</f>
        <v>5.390096630005889</v>
      </c>
      <c r="E105" s="15">
        <f t="shared" si="42"/>
        <v>-20.171491737043969</v>
      </c>
      <c r="F105" s="15" t="str">
        <f t="shared" si="43"/>
        <v>&gt;</v>
      </c>
      <c r="G105" s="15">
        <f t="shared" si="44"/>
        <v>-20.237921249263941</v>
      </c>
      <c r="H105" s="15">
        <f t="shared" si="45"/>
        <v>5.2198067399882229</v>
      </c>
      <c r="I105" s="15">
        <f t="shared" si="46"/>
        <v>5.6656314599949527</v>
      </c>
    </row>
    <row r="106" spans="1:9" x14ac:dyDescent="0.4">
      <c r="A106" s="28">
        <v>7</v>
      </c>
      <c r="B106" s="28"/>
      <c r="C106" s="15">
        <f>D105</f>
        <v>5.390096630005889</v>
      </c>
      <c r="D106" s="10">
        <f xml:space="preserve"> $H105 + $E$95 * ($I105 - $H105)</f>
        <v>5.4953415699772874</v>
      </c>
      <c r="E106" s="15">
        <f t="shared" si="42"/>
        <v>-20.237921249263941</v>
      </c>
      <c r="F106" s="15" t="str">
        <f t="shared" si="43"/>
        <v>&gt;</v>
      </c>
      <c r="G106" s="15">
        <f t="shared" si="44"/>
        <v>-20.249978299029724</v>
      </c>
      <c r="H106" s="15">
        <f t="shared" si="45"/>
        <v>5.390096630005889</v>
      </c>
      <c r="I106" s="15">
        <f t="shared" si="46"/>
        <v>5.6656314599949527</v>
      </c>
    </row>
    <row r="107" spans="1:9" x14ac:dyDescent="0.4">
      <c r="A107" s="26">
        <v>8</v>
      </c>
      <c r="B107" s="26"/>
      <c r="C107" s="15">
        <f>D106</f>
        <v>5.4953415699772874</v>
      </c>
      <c r="D107" s="10">
        <f xml:space="preserve"> $H106 + $E$95 * ($I106 - $H106)</f>
        <v>5.5603865200235543</v>
      </c>
      <c r="E107" s="15">
        <f t="shared" si="42"/>
        <v>-20.249978299029724</v>
      </c>
      <c r="F107" s="15" t="str">
        <f t="shared" si="43"/>
        <v>&lt;=</v>
      </c>
      <c r="G107" s="15">
        <f t="shared" si="44"/>
        <v>-20.246353468199445</v>
      </c>
      <c r="H107" s="15">
        <f t="shared" si="45"/>
        <v>5.390096630005889</v>
      </c>
      <c r="I107" s="15">
        <f t="shared" si="46"/>
        <v>5.5603865200235543</v>
      </c>
    </row>
    <row r="108" spans="1:9" x14ac:dyDescent="0.4">
      <c r="A108" s="26">
        <v>9</v>
      </c>
      <c r="B108" s="26"/>
      <c r="C108" s="10">
        <f xml:space="preserve"> $H107 + $E$94 * ($I107 - $H107)</f>
        <v>5.4551415800521559</v>
      </c>
      <c r="D108" s="15">
        <f>C107</f>
        <v>5.4953415699772874</v>
      </c>
      <c r="E108" s="15">
        <f t="shared" si="42"/>
        <v>-20.247987722159785</v>
      </c>
      <c r="F108" s="15" t="str">
        <f t="shared" si="43"/>
        <v>&gt;</v>
      </c>
      <c r="G108" s="15">
        <f t="shared" si="44"/>
        <v>-20.249978299029724</v>
      </c>
      <c r="H108" s="15">
        <f t="shared" si="45"/>
        <v>5.4551415800521559</v>
      </c>
      <c r="I108" s="15">
        <f t="shared" si="46"/>
        <v>5.5603865200235543</v>
      </c>
    </row>
    <row r="109" spans="1:9" x14ac:dyDescent="0.4">
      <c r="A109" s="26">
        <v>10</v>
      </c>
      <c r="B109" s="26"/>
      <c r="C109" s="15">
        <f>D108</f>
        <v>5.4953415699772874</v>
      </c>
      <c r="D109" s="10">
        <f xml:space="preserve"> $H108 + $E$95 * ($I108 - $H108)</f>
        <v>5.5201865300984228</v>
      </c>
      <c r="E109" s="15">
        <f t="shared" si="42"/>
        <v>-20.249978299029724</v>
      </c>
      <c r="F109" s="15" t="str">
        <f t="shared" si="43"/>
        <v>&lt;=</v>
      </c>
      <c r="G109" s="15">
        <f t="shared" si="44"/>
        <v>-20.249592504002589</v>
      </c>
      <c r="H109" s="15">
        <f t="shared" si="45"/>
        <v>5.4551415800521559</v>
      </c>
      <c r="I109" s="15">
        <f t="shared" si="46"/>
        <v>5.5201865300984228</v>
      </c>
    </row>
    <row r="110" spans="1:9" x14ac:dyDescent="0.4">
      <c r="A110" s="26">
        <v>11</v>
      </c>
      <c r="B110" s="26"/>
      <c r="C110" s="10">
        <f xml:space="preserve"> $H109 + $E$94 * ($I109 - $H109)</f>
        <v>5.4799865401732903</v>
      </c>
      <c r="D110" s="15">
        <f>C109</f>
        <v>5.4953415699772874</v>
      </c>
      <c r="E110" s="15">
        <f t="shared" si="42"/>
        <v>-20.249599461425767</v>
      </c>
      <c r="F110" s="15" t="str">
        <f t="shared" si="43"/>
        <v>&gt;</v>
      </c>
      <c r="G110" s="15">
        <f t="shared" si="44"/>
        <v>-20.249978299029724</v>
      </c>
      <c r="H110" s="15">
        <f t="shared" si="45"/>
        <v>5.4799865401732903</v>
      </c>
      <c r="I110" s="15">
        <f t="shared" si="46"/>
        <v>5.5201865300984228</v>
      </c>
    </row>
    <row r="111" spans="1:9" x14ac:dyDescent="0.4">
      <c r="A111" s="26">
        <v>12</v>
      </c>
      <c r="B111" s="26"/>
      <c r="C111" s="15">
        <f>D110</f>
        <v>5.4953415699772874</v>
      </c>
      <c r="D111" s="10">
        <f xml:space="preserve"> $H110 + $E$95 * ($I110 - $H110)</f>
        <v>5.5048315002944257</v>
      </c>
      <c r="E111" s="15">
        <f t="shared" si="42"/>
        <v>-20.249978299029724</v>
      </c>
      <c r="F111" s="15" t="str">
        <f t="shared" si="43"/>
        <v>&lt;=</v>
      </c>
      <c r="G111" s="15">
        <f t="shared" si="44"/>
        <v>-20.2499766566049</v>
      </c>
      <c r="H111" s="15">
        <f>IF(F111 = "&lt;=", H110,C111)</f>
        <v>5.4799865401732903</v>
      </c>
      <c r="I111" s="15">
        <f t="shared" si="46"/>
        <v>5.5048315002944257</v>
      </c>
    </row>
    <row r="112" spans="1:9" x14ac:dyDescent="0.4">
      <c r="A112" s="26">
        <v>13</v>
      </c>
      <c r="B112" s="26"/>
      <c r="C112" s="10">
        <f xml:space="preserve"> $H111 + $E$94 * ($I111 - $H111)</f>
        <v>5.4894764704904286</v>
      </c>
      <c r="D112" s="15">
        <f>C111</f>
        <v>5.4953415699772874</v>
      </c>
      <c r="E112" s="15">
        <f t="shared" si="42"/>
        <v>-20.249889255326661</v>
      </c>
      <c r="F112" s="15" t="str">
        <f t="shared" si="43"/>
        <v>&gt;</v>
      </c>
      <c r="G112" s="15">
        <f t="shared" si="44"/>
        <v>-20.249978299029724</v>
      </c>
      <c r="H112" s="15">
        <f t="shared" ref="H112:H113" si="47">IF(F112 = "&lt;=", H111,C112)</f>
        <v>5.4894764704904286</v>
      </c>
      <c r="I112" s="15">
        <f t="shared" si="46"/>
        <v>5.5048315002944257</v>
      </c>
    </row>
    <row r="113" spans="1:14" x14ac:dyDescent="0.4">
      <c r="A113" s="26">
        <v>14</v>
      </c>
      <c r="B113" s="26"/>
      <c r="C113" s="15">
        <f>D112</f>
        <v>5.4953415699772874</v>
      </c>
      <c r="D113" s="10">
        <f xml:space="preserve"> $H112 + $E$95 * ($I112 - $H112)</f>
        <v>5.498966400807566</v>
      </c>
      <c r="E113" s="15">
        <f t="shared" si="42"/>
        <v>-20.249978299029724</v>
      </c>
      <c r="F113" s="15" t="str">
        <f t="shared" si="43"/>
        <v>&gt;</v>
      </c>
      <c r="G113" s="15">
        <f t="shared" si="44"/>
        <v>-20.249998931672707</v>
      </c>
      <c r="H113" s="15">
        <f t="shared" si="47"/>
        <v>5.4953415699772874</v>
      </c>
      <c r="I113" s="15">
        <f>IF(F113 = "&lt;=", D113,I112)</f>
        <v>5.5048315002944257</v>
      </c>
    </row>
    <row r="114" spans="1:14" x14ac:dyDescent="0.4">
      <c r="A114" s="26">
        <v>15</v>
      </c>
      <c r="B114" s="26"/>
      <c r="C114" s="15">
        <f>D113</f>
        <v>5.498966400807566</v>
      </c>
      <c r="D114" s="10">
        <f xml:space="preserve"> $H113 + $E$95 * ($I113 - $H113)</f>
        <v>5.501206669464147</v>
      </c>
      <c r="E114" s="15">
        <f t="shared" si="42"/>
        <v>-20.249998931672707</v>
      </c>
      <c r="F114" s="15" t="str">
        <f t="shared" si="43"/>
        <v>&lt;=</v>
      </c>
      <c r="G114" s="15">
        <f t="shared" si="44"/>
        <v>-20.249998543948802</v>
      </c>
      <c r="H114" s="15">
        <f>IF(F114 = "&lt;=", H113,C114)</f>
        <v>5.4953415699772874</v>
      </c>
      <c r="I114" s="15">
        <f t="shared" ref="I114" si="48">IF(F114 = "&lt;=", D114,I113)</f>
        <v>5.501206669464147</v>
      </c>
    </row>
    <row r="116" spans="1:14" x14ac:dyDescent="0.4">
      <c r="A116" s="27" t="s">
        <v>35</v>
      </c>
      <c r="B116" s="27"/>
      <c r="C116" s="27"/>
      <c r="D116" s="27"/>
      <c r="E116" s="27"/>
      <c r="F116" s="27"/>
    </row>
    <row r="118" spans="1:14" x14ac:dyDescent="0.4">
      <c r="A118" s="25" t="s">
        <v>36</v>
      </c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</row>
    <row r="119" spans="1:14" x14ac:dyDescent="0.4">
      <c r="A119" t="s">
        <v>37</v>
      </c>
      <c r="B119">
        <v>5.5</v>
      </c>
    </row>
    <row r="120" spans="1:14" x14ac:dyDescent="0.4">
      <c r="A120" t="s">
        <v>38</v>
      </c>
      <c r="B120">
        <f>C114</f>
        <v>5.498966400807566</v>
      </c>
    </row>
  </sheetData>
  <mergeCells count="80">
    <mergeCell ref="A1:F1"/>
    <mergeCell ref="A10:B10"/>
    <mergeCell ref="A11:B11"/>
    <mergeCell ref="A12:B12"/>
    <mergeCell ref="A14:C14"/>
    <mergeCell ref="A17:F17"/>
    <mergeCell ref="A22:B22"/>
    <mergeCell ref="A23:B23"/>
    <mergeCell ref="A24:B24"/>
    <mergeCell ref="A26:C26"/>
    <mergeCell ref="A27:C27"/>
    <mergeCell ref="A29:F29"/>
    <mergeCell ref="A39:B40"/>
    <mergeCell ref="C39:C40"/>
    <mergeCell ref="D39:D40"/>
    <mergeCell ref="E39:E40"/>
    <mergeCell ref="A49:B49"/>
    <mergeCell ref="G39:G40"/>
    <mergeCell ref="H39:H40"/>
    <mergeCell ref="I39:I40"/>
    <mergeCell ref="A41:B41"/>
    <mergeCell ref="A42:B42"/>
    <mergeCell ref="A43:B43"/>
    <mergeCell ref="A44:B44"/>
    <mergeCell ref="A45:B45"/>
    <mergeCell ref="A46:B46"/>
    <mergeCell ref="A47:B47"/>
    <mergeCell ref="A48:B48"/>
    <mergeCell ref="A51:J51"/>
    <mergeCell ref="A60:F60"/>
    <mergeCell ref="A68:B69"/>
    <mergeCell ref="C68:C69"/>
    <mergeCell ref="D68:D69"/>
    <mergeCell ref="E68:E69"/>
    <mergeCell ref="G68:G69"/>
    <mergeCell ref="H68:H69"/>
    <mergeCell ref="I68:I69"/>
    <mergeCell ref="A87:F87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K67:L67"/>
    <mergeCell ref="A70:B70"/>
    <mergeCell ref="A71:B71"/>
    <mergeCell ref="A72:B72"/>
    <mergeCell ref="A73:B73"/>
    <mergeCell ref="A74:B74"/>
    <mergeCell ref="A75:B75"/>
    <mergeCell ref="A109:B109"/>
    <mergeCell ref="I97:I98"/>
    <mergeCell ref="A99:B99"/>
    <mergeCell ref="A100:B100"/>
    <mergeCell ref="A101:B101"/>
    <mergeCell ref="A102:B102"/>
    <mergeCell ref="A103:B103"/>
    <mergeCell ref="A97:B98"/>
    <mergeCell ref="C97:C98"/>
    <mergeCell ref="D97:D98"/>
    <mergeCell ref="E97:E98"/>
    <mergeCell ref="G97:G98"/>
    <mergeCell ref="H97:H98"/>
    <mergeCell ref="A104:B104"/>
    <mergeCell ref="A105:B105"/>
    <mergeCell ref="A106:B106"/>
    <mergeCell ref="A107:B107"/>
    <mergeCell ref="A108:B108"/>
    <mergeCell ref="A118:N118"/>
    <mergeCell ref="A110:B110"/>
    <mergeCell ref="A111:B111"/>
    <mergeCell ref="A112:B112"/>
    <mergeCell ref="A113:B113"/>
    <mergeCell ref="A114:B114"/>
    <mergeCell ref="A116:F11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DE88-15F2-412E-A941-4B850FFD1397}">
  <dimension ref="A12:R69"/>
  <sheetViews>
    <sheetView tabSelected="1" topLeftCell="A4" zoomScaleNormal="100" workbookViewId="0">
      <selection activeCell="O23" sqref="O23"/>
    </sheetView>
  </sheetViews>
  <sheetFormatPr defaultRowHeight="14.6" x14ac:dyDescent="0.4"/>
  <sheetData>
    <row r="12" spans="1:18" x14ac:dyDescent="0.4">
      <c r="A12" s="43" t="s">
        <v>39</v>
      </c>
      <c r="B12" s="43"/>
      <c r="C12" s="43"/>
      <c r="D12" s="43"/>
      <c r="E12" s="43"/>
      <c r="F12" s="43"/>
    </row>
    <row r="13" spans="1:18" x14ac:dyDescent="0.4">
      <c r="A13" s="12" t="s">
        <v>40</v>
      </c>
      <c r="B13" s="15" t="s">
        <v>41</v>
      </c>
      <c r="C13" s="12" t="s">
        <v>42</v>
      </c>
      <c r="D13" s="12" t="s">
        <v>43</v>
      </c>
      <c r="E13" s="12" t="s">
        <v>44</v>
      </c>
      <c r="F13" s="12" t="s">
        <v>45</v>
      </c>
      <c r="G13" s="12" t="s">
        <v>46</v>
      </c>
      <c r="H13" s="12" t="s">
        <v>47</v>
      </c>
      <c r="I13" s="12" t="s">
        <v>48</v>
      </c>
      <c r="J13" s="12" t="s">
        <v>49</v>
      </c>
    </row>
    <row r="14" spans="1:18" x14ac:dyDescent="0.4">
      <c r="A14" s="12">
        <v>1</v>
      </c>
      <c r="B14" s="12">
        <v>4000</v>
      </c>
      <c r="C14" s="12">
        <v>10</v>
      </c>
      <c r="D14" s="12">
        <v>8</v>
      </c>
      <c r="E14" s="12">
        <v>3</v>
      </c>
      <c r="F14" s="12">
        <f>SQRT((2 * C14 * B14) / D14)</f>
        <v>100</v>
      </c>
      <c r="G14" s="12">
        <f xml:space="preserve"> C14 * B14 / F14</f>
        <v>400</v>
      </c>
      <c r="H14" s="12">
        <f xml:space="preserve"> D14 * F14</f>
        <v>800</v>
      </c>
      <c r="I14" s="12">
        <f xml:space="preserve"> E14 * F14</f>
        <v>300</v>
      </c>
      <c r="J14" s="12">
        <f xml:space="preserve"> G14 + 1/2 * H14</f>
        <v>800</v>
      </c>
    </row>
    <row r="15" spans="1:18" ht="14.6" customHeight="1" x14ac:dyDescent="0.4">
      <c r="A15" s="12">
        <v>2</v>
      </c>
      <c r="B15" s="12">
        <v>2000</v>
      </c>
      <c r="C15" s="12">
        <v>7</v>
      </c>
      <c r="D15" s="12">
        <v>70</v>
      </c>
      <c r="E15" s="12">
        <v>2</v>
      </c>
      <c r="F15" s="12">
        <f t="shared" ref="F15:F17" si="0">SQRT((2 * C15 * B15) / D15)</f>
        <v>20</v>
      </c>
      <c r="G15" s="12">
        <f t="shared" ref="G15:G18" si="1" xml:space="preserve"> C15 * B15 / F15</f>
        <v>700</v>
      </c>
      <c r="H15" s="12">
        <f t="shared" ref="H15:H18" si="2" xml:space="preserve"> D15 * F15</f>
        <v>1400</v>
      </c>
      <c r="I15" s="12">
        <f t="shared" ref="I15:I18" si="3" xml:space="preserve"> E15 * F15</f>
        <v>40</v>
      </c>
      <c r="J15" s="12">
        <f t="shared" ref="J15:J18" si="4" xml:space="preserve"> G15 + 1/2 * H15</f>
        <v>1400</v>
      </c>
      <c r="M15" s="45"/>
      <c r="N15" s="45"/>
      <c r="O15" s="45"/>
      <c r="P15" s="45"/>
      <c r="Q15" s="45"/>
      <c r="R15" s="45"/>
    </row>
    <row r="16" spans="1:18" x14ac:dyDescent="0.4">
      <c r="A16" s="12">
        <v>3</v>
      </c>
      <c r="B16" s="12">
        <v>8000</v>
      </c>
      <c r="C16" s="12">
        <v>15</v>
      </c>
      <c r="D16" s="12">
        <v>6</v>
      </c>
      <c r="E16" s="12">
        <v>2</v>
      </c>
      <c r="F16" s="12">
        <f t="shared" si="0"/>
        <v>200</v>
      </c>
      <c r="G16" s="12">
        <f t="shared" si="1"/>
        <v>600</v>
      </c>
      <c r="H16" s="12">
        <f t="shared" si="2"/>
        <v>1200</v>
      </c>
      <c r="I16" s="12">
        <f t="shared" si="3"/>
        <v>400</v>
      </c>
      <c r="J16" s="12">
        <f t="shared" si="4"/>
        <v>1200</v>
      </c>
      <c r="L16" s="45"/>
      <c r="M16" s="45"/>
      <c r="N16" s="45"/>
      <c r="O16" s="45"/>
      <c r="P16" s="45"/>
      <c r="Q16" s="45"/>
      <c r="R16" s="45"/>
    </row>
    <row r="17" spans="1:18" x14ac:dyDescent="0.4">
      <c r="A17" s="12">
        <v>4</v>
      </c>
      <c r="B17" s="12">
        <v>600</v>
      </c>
      <c r="C17" s="12">
        <v>110</v>
      </c>
      <c r="D17" s="12">
        <v>8</v>
      </c>
      <c r="E17" s="12">
        <v>5</v>
      </c>
      <c r="F17" s="12">
        <f t="shared" si="0"/>
        <v>128.4523257866513</v>
      </c>
      <c r="G17" s="12">
        <f t="shared" si="1"/>
        <v>513.80930314660509</v>
      </c>
      <c r="H17" s="12">
        <f t="shared" si="2"/>
        <v>1027.6186062932104</v>
      </c>
      <c r="I17" s="12">
        <f t="shared" si="3"/>
        <v>642.26162893325647</v>
      </c>
      <c r="J17" s="12">
        <f t="shared" si="4"/>
        <v>1027.6186062932102</v>
      </c>
      <c r="L17" s="45"/>
      <c r="M17" s="45"/>
      <c r="N17" s="45"/>
      <c r="O17" s="45"/>
      <c r="P17" s="45"/>
      <c r="Q17" s="45"/>
      <c r="R17" s="45"/>
    </row>
    <row r="18" spans="1:18" x14ac:dyDescent="0.4">
      <c r="A18" s="12">
        <v>5</v>
      </c>
      <c r="B18" s="12">
        <v>1500</v>
      </c>
      <c r="C18" s="12">
        <v>6</v>
      </c>
      <c r="D18" s="12">
        <v>20</v>
      </c>
      <c r="E18" s="12">
        <v>30</v>
      </c>
      <c r="F18" s="12">
        <f>SQRT((2 * C18 * B18) / D18)</f>
        <v>30</v>
      </c>
      <c r="G18" s="12">
        <f t="shared" si="1"/>
        <v>300</v>
      </c>
      <c r="H18" s="12">
        <f t="shared" si="2"/>
        <v>600</v>
      </c>
      <c r="I18" s="12">
        <f t="shared" si="3"/>
        <v>900</v>
      </c>
      <c r="J18" s="12">
        <f t="shared" si="4"/>
        <v>600</v>
      </c>
      <c r="L18" s="45"/>
      <c r="M18" s="45"/>
      <c r="N18" s="45"/>
      <c r="O18" s="45"/>
      <c r="P18" s="45"/>
      <c r="Q18" s="45"/>
      <c r="R18" s="45"/>
    </row>
    <row r="19" spans="1:18" x14ac:dyDescent="0.4">
      <c r="A19" s="4"/>
      <c r="B19" s="4"/>
      <c r="C19" s="4"/>
      <c r="D19" s="4"/>
      <c r="E19" s="4"/>
      <c r="F19" s="4"/>
      <c r="G19" s="12">
        <f>SUM(G14:G18)</f>
        <v>2513.8093031466051</v>
      </c>
      <c r="H19" s="12">
        <f>SUM(H14:H18)</f>
        <v>5027.6186062932102</v>
      </c>
      <c r="I19" s="12">
        <f>SUM(I14:I18)</f>
        <v>2282.2616289332564</v>
      </c>
      <c r="L19" s="45"/>
      <c r="M19" s="45"/>
      <c r="N19" s="45"/>
      <c r="O19" s="45"/>
      <c r="P19" s="45"/>
      <c r="Q19" s="45"/>
      <c r="R19" s="45"/>
    </row>
    <row r="21" spans="1:18" x14ac:dyDescent="0.4">
      <c r="A21" t="s">
        <v>50</v>
      </c>
      <c r="B21">
        <v>800</v>
      </c>
    </row>
    <row r="22" spans="1:18" x14ac:dyDescent="0.4">
      <c r="A22" t="s">
        <v>51</v>
      </c>
      <c r="B22">
        <f>SUM(J14:J18)</f>
        <v>5027.6186062932102</v>
      </c>
    </row>
    <row r="26" spans="1:18" x14ac:dyDescent="0.4">
      <c r="A26" s="46" t="s">
        <v>68</v>
      </c>
      <c r="B26" s="46"/>
      <c r="C26" s="46"/>
      <c r="D26" s="46"/>
      <c r="E26" s="46"/>
      <c r="F26" s="46"/>
      <c r="G26" s="46"/>
      <c r="H26" s="46"/>
      <c r="I26" s="46"/>
      <c r="J26" s="46"/>
    </row>
    <row r="27" spans="1:18" x14ac:dyDescent="0.4">
      <c r="A27" s="46"/>
      <c r="B27" s="46"/>
      <c r="C27" s="46"/>
      <c r="D27" s="46"/>
      <c r="E27" s="46"/>
      <c r="F27" s="46"/>
      <c r="G27" s="46"/>
      <c r="H27" s="46"/>
      <c r="I27" s="46"/>
      <c r="J27" s="46"/>
    </row>
    <row r="30" spans="1:18" x14ac:dyDescent="0.4">
      <c r="A30" s="27" t="s">
        <v>52</v>
      </c>
      <c r="B30" s="27"/>
      <c r="C30" s="27"/>
      <c r="D30" s="27"/>
      <c r="E30" s="27"/>
      <c r="F30" s="27"/>
    </row>
    <row r="31" spans="1:18" x14ac:dyDescent="0.4">
      <c r="A31" s="44" t="s">
        <v>53</v>
      </c>
      <c r="B31" s="44"/>
      <c r="C31" s="44"/>
      <c r="D31" s="44"/>
      <c r="E31" s="44"/>
      <c r="F31" s="44"/>
      <c r="G31" s="44"/>
      <c r="H31" s="44"/>
      <c r="I31" s="44"/>
      <c r="J31" s="44"/>
    </row>
    <row r="32" spans="1:18" x14ac:dyDescent="0.4">
      <c r="A32" s="44"/>
      <c r="B32" s="44"/>
      <c r="C32" s="44"/>
      <c r="D32" s="44"/>
      <c r="E32" s="44"/>
      <c r="F32" s="44"/>
      <c r="G32" s="44"/>
      <c r="H32" s="44"/>
      <c r="I32" s="44"/>
      <c r="J32" s="44"/>
    </row>
    <row r="33" spans="1:10" x14ac:dyDescent="0.4">
      <c r="A33" s="44"/>
      <c r="B33" s="44"/>
      <c r="C33" s="44"/>
      <c r="D33" s="44"/>
      <c r="E33" s="44"/>
      <c r="F33" s="44"/>
      <c r="G33" s="44"/>
      <c r="H33" s="44"/>
      <c r="I33" s="44"/>
      <c r="J33" s="44"/>
    </row>
    <row r="34" spans="1:10" x14ac:dyDescent="0.4">
      <c r="A34" s="44"/>
      <c r="B34" s="44"/>
      <c r="C34" s="44"/>
      <c r="D34" s="44"/>
      <c r="E34" s="44"/>
      <c r="F34" s="44"/>
      <c r="G34" s="44"/>
      <c r="H34" s="44"/>
      <c r="I34" s="44"/>
      <c r="J34" s="44"/>
    </row>
    <row r="37" spans="1:10" ht="32.15" x14ac:dyDescent="0.85">
      <c r="B37" s="22" t="s">
        <v>54</v>
      </c>
      <c r="C37" s="23">
        <f>I19</f>
        <v>2282.2616289332564</v>
      </c>
    </row>
    <row r="39" spans="1:10" x14ac:dyDescent="0.4">
      <c r="A39" s="44" t="s">
        <v>55</v>
      </c>
      <c r="B39" s="44"/>
      <c r="C39" s="44"/>
      <c r="D39" s="44"/>
      <c r="E39" s="44"/>
      <c r="F39" s="44"/>
      <c r="G39" s="44"/>
      <c r="H39" s="44"/>
      <c r="I39" s="44"/>
      <c r="J39" s="44"/>
    </row>
    <row r="40" spans="1:10" x14ac:dyDescent="0.4">
      <c r="A40" s="44"/>
      <c r="B40" s="44"/>
      <c r="C40" s="44"/>
      <c r="D40" s="44"/>
      <c r="E40" s="44"/>
      <c r="F40" s="44"/>
      <c r="G40" s="44"/>
      <c r="H40" s="44"/>
      <c r="I40" s="44"/>
      <c r="J40" s="44"/>
    </row>
    <row r="41" spans="1:10" x14ac:dyDescent="0.4">
      <c r="A41" s="44"/>
      <c r="B41" s="44"/>
      <c r="C41" s="44"/>
      <c r="D41" s="44"/>
      <c r="E41" s="44"/>
      <c r="F41" s="44"/>
      <c r="G41" s="44"/>
      <c r="H41" s="44"/>
      <c r="I41" s="44"/>
      <c r="J41" s="44"/>
    </row>
    <row r="47" spans="1:10" x14ac:dyDescent="0.4">
      <c r="A47" s="12" t="s">
        <v>40</v>
      </c>
      <c r="B47" s="15" t="s">
        <v>41</v>
      </c>
      <c r="C47" s="12" t="s">
        <v>42</v>
      </c>
      <c r="D47" s="12" t="s">
        <v>43</v>
      </c>
      <c r="E47" s="12" t="s">
        <v>44</v>
      </c>
      <c r="F47" s="12" t="s">
        <v>45</v>
      </c>
      <c r="G47" s="12" t="s">
        <v>46</v>
      </c>
      <c r="H47" s="12" t="s">
        <v>47</v>
      </c>
      <c r="I47" s="12" t="s">
        <v>48</v>
      </c>
      <c r="J47" s="12" t="s">
        <v>49</v>
      </c>
    </row>
    <row r="48" spans="1:10" x14ac:dyDescent="0.4">
      <c r="A48" s="12">
        <v>1</v>
      </c>
      <c r="B48" s="12">
        <v>4000</v>
      </c>
      <c r="C48" s="12">
        <v>10</v>
      </c>
      <c r="D48" s="12">
        <v>8</v>
      </c>
      <c r="E48" s="12">
        <v>3</v>
      </c>
      <c r="F48" s="12">
        <v>44.349020834720228</v>
      </c>
      <c r="G48" s="12">
        <f xml:space="preserve"> C48 * B48 / F48</f>
        <v>901.93648579236628</v>
      </c>
      <c r="H48" s="12">
        <f xml:space="preserve"> D48 * F48</f>
        <v>354.79216667776183</v>
      </c>
      <c r="I48" s="12">
        <f xml:space="preserve"> E48 * F48</f>
        <v>133.04706250416069</v>
      </c>
      <c r="J48" s="12">
        <f xml:space="preserve"> G48 + 1/2 * H48</f>
        <v>1079.3325691312473</v>
      </c>
    </row>
    <row r="49" spans="1:10" x14ac:dyDescent="0.4">
      <c r="A49" s="12">
        <v>2</v>
      </c>
      <c r="B49" s="12">
        <v>2000</v>
      </c>
      <c r="C49" s="12">
        <v>7</v>
      </c>
      <c r="D49" s="12">
        <v>70</v>
      </c>
      <c r="E49" s="12">
        <v>2</v>
      </c>
      <c r="F49" s="12">
        <v>17.473680358566725</v>
      </c>
      <c r="G49" s="12">
        <f t="shared" ref="G49:G52" si="5" xml:space="preserve"> C49 * B49 / F49</f>
        <v>801.20499589751842</v>
      </c>
      <c r="H49" s="12">
        <f t="shared" ref="H49:H52" si="6" xml:space="preserve"> D49 * F49</f>
        <v>1223.1576250996707</v>
      </c>
      <c r="I49" s="12">
        <f t="shared" ref="I49:I52" si="7" xml:space="preserve"> E49 * F49</f>
        <v>34.947360717133449</v>
      </c>
      <c r="J49" s="12">
        <f t="shared" ref="J49:J52" si="8" xml:space="preserve"> G49 + 1/2 * H49</f>
        <v>1412.7838084473537</v>
      </c>
    </row>
    <row r="50" spans="1:10" x14ac:dyDescent="0.4">
      <c r="A50" s="12">
        <v>3</v>
      </c>
      <c r="B50" s="12">
        <v>8000</v>
      </c>
      <c r="C50" s="12">
        <v>15</v>
      </c>
      <c r="D50" s="12">
        <v>6</v>
      </c>
      <c r="E50" s="12">
        <v>2</v>
      </c>
      <c r="F50" s="12">
        <v>93.052954041537461</v>
      </c>
      <c r="G50" s="12">
        <f t="shared" si="5"/>
        <v>1289.5882912694397</v>
      </c>
      <c r="H50" s="12">
        <f t="shared" si="6"/>
        <v>558.31772424922474</v>
      </c>
      <c r="I50" s="12">
        <f t="shared" si="7"/>
        <v>186.10590808307492</v>
      </c>
      <c r="J50" s="12">
        <f t="shared" si="8"/>
        <v>1568.747153394052</v>
      </c>
    </row>
    <row r="51" spans="1:10" x14ac:dyDescent="0.4">
      <c r="A51" s="12">
        <v>4</v>
      </c>
      <c r="B51" s="12">
        <v>600</v>
      </c>
      <c r="C51" s="12">
        <v>110</v>
      </c>
      <c r="D51" s="12">
        <v>8</v>
      </c>
      <c r="E51" s="12">
        <v>5</v>
      </c>
      <c r="F51" s="12">
        <v>45.959397325398506</v>
      </c>
      <c r="G51" s="12">
        <f t="shared" si="5"/>
        <v>1436.0501625535128</v>
      </c>
      <c r="H51" s="12">
        <f t="shared" si="6"/>
        <v>367.67517860318804</v>
      </c>
      <c r="I51" s="12">
        <f t="shared" si="7"/>
        <v>229.79698662699252</v>
      </c>
      <c r="J51" s="12">
        <f t="shared" si="8"/>
        <v>1619.8877518551069</v>
      </c>
    </row>
    <row r="52" spans="1:10" x14ac:dyDescent="0.4">
      <c r="A52" s="12">
        <v>5</v>
      </c>
      <c r="B52" s="12">
        <v>1500</v>
      </c>
      <c r="C52" s="12">
        <v>6</v>
      </c>
      <c r="D52" s="12">
        <v>20</v>
      </c>
      <c r="E52" s="12">
        <v>30</v>
      </c>
      <c r="F52" s="12">
        <v>7.203422691415482</v>
      </c>
      <c r="G52" s="12">
        <f t="shared" si="5"/>
        <v>1249.4060650814715</v>
      </c>
      <c r="H52" s="12">
        <f t="shared" si="6"/>
        <v>144.06845382830963</v>
      </c>
      <c r="I52" s="12">
        <f t="shared" si="7"/>
        <v>216.10268074246446</v>
      </c>
      <c r="J52" s="12">
        <f t="shared" si="8"/>
        <v>1321.4402919956262</v>
      </c>
    </row>
    <row r="53" spans="1:10" x14ac:dyDescent="0.4">
      <c r="G53" s="12">
        <f>SUM(G48:G52)</f>
        <v>5678.186000594309</v>
      </c>
      <c r="H53" s="12">
        <f>SUM(H48:H52)</f>
        <v>2648.0111484581548</v>
      </c>
      <c r="I53" s="12">
        <f>SUM(I48:I52)</f>
        <v>799.9999986738261</v>
      </c>
    </row>
    <row r="54" spans="1:10" x14ac:dyDescent="0.4">
      <c r="A54" t="s">
        <v>50</v>
      </c>
      <c r="B54">
        <v>800</v>
      </c>
    </row>
    <row r="55" spans="1:10" x14ac:dyDescent="0.4">
      <c r="A55" t="s">
        <v>51</v>
      </c>
      <c r="B55" s="24">
        <f>SUM(J48:J52)</f>
        <v>7002.191574823386</v>
      </c>
      <c r="C55" s="24" t="s">
        <v>56</v>
      </c>
    </row>
    <row r="57" spans="1:10" x14ac:dyDescent="0.4">
      <c r="A57" s="39" t="s">
        <v>57</v>
      </c>
      <c r="B57" s="39"/>
      <c r="C57" s="39"/>
      <c r="D57" s="39" t="s">
        <v>60</v>
      </c>
      <c r="E57" s="39"/>
      <c r="F57" s="39"/>
      <c r="G57" s="39"/>
      <c r="H57" s="40" t="s">
        <v>61</v>
      </c>
      <c r="I57" s="40"/>
      <c r="J57" s="40"/>
    </row>
    <row r="58" spans="1:10" ht="14.6" customHeight="1" x14ac:dyDescent="0.4">
      <c r="A58" s="38" t="s">
        <v>58</v>
      </c>
      <c r="B58" s="38"/>
      <c r="C58" s="38"/>
      <c r="D58" s="41">
        <f>I19</f>
        <v>2282.2616289332564</v>
      </c>
      <c r="E58" s="41"/>
      <c r="F58" s="41"/>
      <c r="G58" s="41"/>
      <c r="H58" s="41">
        <f>B22</f>
        <v>5027.6186062932102</v>
      </c>
      <c r="I58" s="41"/>
      <c r="J58" s="41"/>
    </row>
    <row r="59" spans="1:10" x14ac:dyDescent="0.4">
      <c r="A59" s="38"/>
      <c r="B59" s="38"/>
      <c r="C59" s="38"/>
      <c r="D59" s="41"/>
      <c r="E59" s="41"/>
      <c r="F59" s="41"/>
      <c r="G59" s="41"/>
      <c r="H59" s="41"/>
      <c r="I59" s="41"/>
      <c r="J59" s="41"/>
    </row>
    <row r="60" spans="1:10" x14ac:dyDescent="0.4">
      <c r="A60" s="38" t="s">
        <v>59</v>
      </c>
      <c r="B60" s="38"/>
      <c r="C60" s="38"/>
      <c r="D60" s="42">
        <f>I53</f>
        <v>799.9999986738261</v>
      </c>
      <c r="E60" s="42"/>
      <c r="F60" s="42"/>
      <c r="G60" s="42"/>
      <c r="H60" s="41">
        <f>B55</f>
        <v>7002.191574823386</v>
      </c>
      <c r="I60" s="41"/>
      <c r="J60" s="41"/>
    </row>
    <row r="61" spans="1:10" x14ac:dyDescent="0.4">
      <c r="A61" s="38"/>
      <c r="B61" s="38"/>
      <c r="C61" s="38"/>
      <c r="D61" s="42"/>
      <c r="E61" s="42"/>
      <c r="F61" s="42"/>
      <c r="G61" s="42"/>
      <c r="H61" s="41"/>
      <c r="I61" s="41"/>
      <c r="J61" s="41"/>
    </row>
    <row r="62" spans="1:10" x14ac:dyDescent="0.4">
      <c r="A62" s="38"/>
      <c r="B62" s="38"/>
      <c r="C62" s="38"/>
      <c r="D62" s="42"/>
      <c r="E62" s="42"/>
      <c r="F62" s="42"/>
      <c r="G62" s="42"/>
      <c r="H62" s="41"/>
      <c r="I62" s="41"/>
      <c r="J62" s="41"/>
    </row>
    <row r="64" spans="1:10" x14ac:dyDescent="0.4">
      <c r="A64" s="35" t="s">
        <v>67</v>
      </c>
      <c r="B64" s="36"/>
      <c r="C64" s="37"/>
    </row>
    <row r="65" spans="1:3" x14ac:dyDescent="0.4">
      <c r="A65" s="16" t="s">
        <v>62</v>
      </c>
      <c r="B65" s="34">
        <f>F48</f>
        <v>44.349020834720228</v>
      </c>
      <c r="C65" s="34"/>
    </row>
    <row r="66" spans="1:3" x14ac:dyDescent="0.4">
      <c r="A66" s="16" t="s">
        <v>63</v>
      </c>
      <c r="B66" s="34">
        <f t="shared" ref="B66:B69" si="9">F49</f>
        <v>17.473680358566725</v>
      </c>
      <c r="C66" s="34"/>
    </row>
    <row r="67" spans="1:3" x14ac:dyDescent="0.4">
      <c r="A67" s="16" t="s">
        <v>64</v>
      </c>
      <c r="B67" s="34">
        <f t="shared" si="9"/>
        <v>93.052954041537461</v>
      </c>
      <c r="C67" s="34"/>
    </row>
    <row r="68" spans="1:3" x14ac:dyDescent="0.4">
      <c r="A68" s="16" t="s">
        <v>65</v>
      </c>
      <c r="B68" s="34">
        <f t="shared" si="9"/>
        <v>45.959397325398506</v>
      </c>
      <c r="C68" s="34"/>
    </row>
    <row r="69" spans="1:3" x14ac:dyDescent="0.4">
      <c r="A69" s="16" t="s">
        <v>66</v>
      </c>
      <c r="B69" s="34">
        <f t="shared" si="9"/>
        <v>7.203422691415482</v>
      </c>
      <c r="C69" s="34"/>
    </row>
  </sheetData>
  <mergeCells count="20">
    <mergeCell ref="A26:J27"/>
    <mergeCell ref="A30:F30"/>
    <mergeCell ref="A12:F12"/>
    <mergeCell ref="A31:J34"/>
    <mergeCell ref="A39:J41"/>
    <mergeCell ref="A58:C59"/>
    <mergeCell ref="A57:C57"/>
    <mergeCell ref="A64:C64"/>
    <mergeCell ref="A60:C62"/>
    <mergeCell ref="D57:G57"/>
    <mergeCell ref="H57:J57"/>
    <mergeCell ref="H58:J59"/>
    <mergeCell ref="H60:J62"/>
    <mergeCell ref="D60:G62"/>
    <mergeCell ref="D58:G59"/>
    <mergeCell ref="B69:C69"/>
    <mergeCell ref="B68:C68"/>
    <mergeCell ref="B67:C67"/>
    <mergeCell ref="B65:C65"/>
    <mergeCell ref="B66:C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Панкратьев Егор</dc:creator>
  <cp:lastModifiedBy>Панкратьев Егор</cp:lastModifiedBy>
  <dcterms:created xsi:type="dcterms:W3CDTF">2024-11-12T15:47:30Z</dcterms:created>
  <dcterms:modified xsi:type="dcterms:W3CDTF">2024-11-13T09:42:44Z</dcterms:modified>
</cp:coreProperties>
</file>