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cel practice\Projects\Github\"/>
    </mc:Choice>
  </mc:AlternateContent>
  <xr:revisionPtr revIDLastSave="0" documentId="13_ncr:1_{EC800207-1440-4528-B410-7EEC207685F3}" xr6:coauthVersionLast="47" xr6:coauthVersionMax="47" xr10:uidLastSave="{00000000-0000-0000-0000-000000000000}"/>
  <bookViews>
    <workbookView xWindow="-120" yWindow="-120" windowWidth="20730" windowHeight="11160" activeTab="2" xr2:uid="{23BA2379-21AA-44C1-85E2-EDAB966B020B}"/>
  </bookViews>
  <sheets>
    <sheet name="Fixed Rate" sheetId="2" r:id="rId1"/>
    <sheet name="Additional Payment" sheetId="1" r:id="rId2"/>
    <sheet name="Variable R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F35" i="3"/>
  <c r="H5" i="3"/>
  <c r="F16" i="3"/>
  <c r="E16" i="3"/>
  <c r="G4" i="3" s="1"/>
  <c r="I17" i="1"/>
  <c r="H15" i="1"/>
  <c r="G10" i="2"/>
  <c r="G5" i="3"/>
  <c r="G9" i="2"/>
  <c r="E16" i="1" l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35" i="3"/>
  <c r="G16" i="3"/>
  <c r="H16" i="3" s="1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H15" i="3"/>
  <c r="H13" i="2"/>
  <c r="G5" i="1"/>
  <c r="G5" i="2"/>
  <c r="F14" i="2" s="1"/>
  <c r="G6" i="2"/>
  <c r="F16" i="1"/>
  <c r="D16" i="1"/>
  <c r="G7" i="1"/>
  <c r="G6" i="1"/>
  <c r="E17" i="3" l="1"/>
  <c r="F17" i="3"/>
  <c r="G16" i="1"/>
  <c r="H16" i="1" s="1"/>
  <c r="G4" i="2"/>
  <c r="E127" i="2" s="1"/>
  <c r="E43" i="2"/>
  <c r="E126" i="2"/>
  <c r="E118" i="2"/>
  <c r="E94" i="2"/>
  <c r="E83" i="2"/>
  <c r="E55" i="2"/>
  <c r="E39" i="2"/>
  <c r="E23" i="2"/>
  <c r="E119" i="2"/>
  <c r="E111" i="2"/>
  <c r="E103" i="2"/>
  <c r="E95" i="2"/>
  <c r="E75" i="2"/>
  <c r="E59" i="2"/>
  <c r="E27" i="2"/>
  <c r="E131" i="2"/>
  <c r="E123" i="2"/>
  <c r="E115" i="2"/>
  <c r="E107" i="2"/>
  <c r="E99" i="2"/>
  <c r="E91" i="2"/>
  <c r="E82" i="2"/>
  <c r="E67" i="2"/>
  <c r="E51" i="2"/>
  <c r="E35" i="2"/>
  <c r="E19" i="2"/>
  <c r="E129" i="2"/>
  <c r="E117" i="2"/>
  <c r="E105" i="2"/>
  <c r="E89" i="2"/>
  <c r="E73" i="2"/>
  <c r="E61" i="2"/>
  <c r="E45" i="2"/>
  <c r="E25" i="2"/>
  <c r="E86" i="2"/>
  <c r="E78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33" i="2"/>
  <c r="E125" i="2"/>
  <c r="E121" i="2"/>
  <c r="E113" i="2"/>
  <c r="E109" i="2"/>
  <c r="E101" i="2"/>
  <c r="E97" i="2"/>
  <c r="E93" i="2"/>
  <c r="E85" i="2"/>
  <c r="E81" i="2"/>
  <c r="E77" i="2"/>
  <c r="E69" i="2"/>
  <c r="E65" i="2"/>
  <c r="E57" i="2"/>
  <c r="E53" i="2"/>
  <c r="E49" i="2"/>
  <c r="E41" i="2"/>
  <c r="E37" i="2"/>
  <c r="E33" i="2"/>
  <c r="E29" i="2"/>
  <c r="E21" i="2"/>
  <c r="E17" i="2"/>
  <c r="E132" i="2"/>
  <c r="E128" i="2"/>
  <c r="E124" i="2"/>
  <c r="E120" i="2"/>
  <c r="E116" i="2"/>
  <c r="E112" i="2"/>
  <c r="E108" i="2"/>
  <c r="E104" i="2"/>
  <c r="E100" i="2"/>
  <c r="E96" i="2"/>
  <c r="E92" i="2"/>
  <c r="E88" i="2"/>
  <c r="E84" i="2"/>
  <c r="E80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G17" i="3" l="1"/>
  <c r="H17" i="3" s="1"/>
  <c r="F18" i="3" s="1"/>
  <c r="E102" i="2"/>
  <c r="E87" i="2"/>
  <c r="E14" i="2"/>
  <c r="G14" i="2" s="1"/>
  <c r="E71" i="2"/>
  <c r="E110" i="2"/>
  <c r="E16" i="2"/>
  <c r="E63" i="2"/>
  <c r="E106" i="2"/>
  <c r="E31" i="2"/>
  <c r="E122" i="2"/>
  <c r="E47" i="2"/>
  <c r="E130" i="2"/>
  <c r="E15" i="2"/>
  <c r="E79" i="2"/>
  <c r="E114" i="2"/>
  <c r="E90" i="2"/>
  <c r="E98" i="2"/>
  <c r="E18" i="3"/>
  <c r="H14" i="2"/>
  <c r="F17" i="1"/>
  <c r="E17" i="1" l="1"/>
  <c r="G17" i="1" s="1"/>
  <c r="F15" i="2"/>
  <c r="G18" i="3"/>
  <c r="H18" i="3" s="1"/>
  <c r="F19" i="3" s="1"/>
  <c r="H17" i="1" l="1"/>
  <c r="E19" i="3"/>
  <c r="G19" i="3" s="1"/>
  <c r="H19" i="3" s="1"/>
  <c r="F20" i="3" s="1"/>
  <c r="G15" i="2"/>
  <c r="E20" i="3" l="1"/>
  <c r="G20" i="3" s="1"/>
  <c r="H20" i="3" s="1"/>
  <c r="F21" i="3" s="1"/>
  <c r="H15" i="2"/>
  <c r="F18" i="1"/>
  <c r="E18" i="1"/>
  <c r="G18" i="1" l="1"/>
  <c r="E21" i="3"/>
  <c r="G21" i="3" s="1"/>
  <c r="H21" i="3" s="1"/>
  <c r="F22" i="3" s="1"/>
  <c r="F16" i="2"/>
  <c r="H18" i="1" l="1"/>
  <c r="E19" i="1" s="1"/>
  <c r="E22" i="3"/>
  <c r="G22" i="3" s="1"/>
  <c r="H22" i="3" s="1"/>
  <c r="F23" i="3" s="1"/>
  <c r="G16" i="2"/>
  <c r="F19" i="1"/>
  <c r="G19" i="1" l="1"/>
  <c r="E23" i="3"/>
  <c r="G23" i="3" s="1"/>
  <c r="H23" i="3" s="1"/>
  <c r="F24" i="3" s="1"/>
  <c r="H16" i="2"/>
  <c r="F17" i="2" s="1"/>
  <c r="H19" i="1" l="1"/>
  <c r="E20" i="1" s="1"/>
  <c r="E24" i="3"/>
  <c r="G17" i="2"/>
  <c r="F20" i="1" l="1"/>
  <c r="G20" i="1" s="1"/>
  <c r="G24" i="3"/>
  <c r="H24" i="3" s="1"/>
  <c r="F25" i="3" s="1"/>
  <c r="E25" i="3"/>
  <c r="G25" i="3" s="1"/>
  <c r="H25" i="3" s="1"/>
  <c r="F26" i="3" s="1"/>
  <c r="H17" i="2"/>
  <c r="H20" i="1" l="1"/>
  <c r="E21" i="1" s="1"/>
  <c r="E26" i="3"/>
  <c r="F18" i="2"/>
  <c r="F21" i="1"/>
  <c r="G21" i="1" l="1"/>
  <c r="H21" i="1"/>
  <c r="F22" i="1" s="1"/>
  <c r="G26" i="3"/>
  <c r="H26" i="3" s="1"/>
  <c r="F27" i="3" s="1"/>
  <c r="E27" i="3"/>
  <c r="G18" i="2"/>
  <c r="G27" i="3" l="1"/>
  <c r="H27" i="3" s="1"/>
  <c r="F28" i="3" s="1"/>
  <c r="E22" i="1"/>
  <c r="G22" i="1" s="1"/>
  <c r="H18" i="2"/>
  <c r="H22" i="1" l="1"/>
  <c r="E23" i="1" s="1"/>
  <c r="G23" i="1" s="1"/>
  <c r="E28" i="3"/>
  <c r="G28" i="3" s="1"/>
  <c r="H28" i="3" s="1"/>
  <c r="F29" i="3" s="1"/>
  <c r="F23" i="1"/>
  <c r="F19" i="2"/>
  <c r="H23" i="1" l="1"/>
  <c r="E24" i="1" s="1"/>
  <c r="E29" i="3"/>
  <c r="G29" i="3" s="1"/>
  <c r="H29" i="3" s="1"/>
  <c r="F30" i="3" s="1"/>
  <c r="G19" i="2"/>
  <c r="H19" i="2" s="1"/>
  <c r="F24" i="1"/>
  <c r="E30" i="3" l="1"/>
  <c r="G30" i="3" s="1"/>
  <c r="H30" i="3" s="1"/>
  <c r="F31" i="3" s="1"/>
  <c r="F20" i="2"/>
  <c r="G20" i="2" s="1"/>
  <c r="H20" i="2" s="1"/>
  <c r="F21" i="2" s="1"/>
  <c r="G21" i="2" s="1"/>
  <c r="H21" i="2" s="1"/>
  <c r="G24" i="1"/>
  <c r="H24" i="1" l="1"/>
  <c r="E31" i="3"/>
  <c r="G31" i="3" s="1"/>
  <c r="H31" i="3" s="1"/>
  <c r="F32" i="3" s="1"/>
  <c r="F22" i="2"/>
  <c r="G22" i="2" s="1"/>
  <c r="H22" i="2"/>
  <c r="F25" i="1"/>
  <c r="E25" i="1"/>
  <c r="E32" i="3" l="1"/>
  <c r="G32" i="3" s="1"/>
  <c r="H32" i="3" s="1"/>
  <c r="F33" i="3" s="1"/>
  <c r="F23" i="2"/>
  <c r="G23" i="2" s="1"/>
  <c r="H23" i="2" s="1"/>
  <c r="F24" i="2" s="1"/>
  <c r="G24" i="2" s="1"/>
  <c r="H24" i="2" s="1"/>
  <c r="G25" i="1"/>
  <c r="H25" i="1" l="1"/>
  <c r="E33" i="3"/>
  <c r="G33" i="3" s="1"/>
  <c r="H33" i="3" s="1"/>
  <c r="F34" i="3" s="1"/>
  <c r="F25" i="2"/>
  <c r="G25" i="2" s="1"/>
  <c r="H25" i="2" s="1"/>
  <c r="E26" i="1"/>
  <c r="F26" i="1"/>
  <c r="E34" i="3" l="1"/>
  <c r="G34" i="3"/>
  <c r="H34" i="3" s="1"/>
  <c r="G26" i="1"/>
  <c r="F26" i="2"/>
  <c r="G26" i="2" s="1"/>
  <c r="H26" i="2" s="1"/>
  <c r="F27" i="2" s="1"/>
  <c r="G27" i="2" s="1"/>
  <c r="H27" i="2" s="1"/>
  <c r="E35" i="3" l="1"/>
  <c r="H26" i="1"/>
  <c r="F28" i="2"/>
  <c r="G28" i="2" s="1"/>
  <c r="H28" i="2" s="1"/>
  <c r="G35" i="3" l="1"/>
  <c r="H35" i="3" s="1"/>
  <c r="F36" i="3" s="1"/>
  <c r="H4" i="3"/>
  <c r="F27" i="1"/>
  <c r="E27" i="1"/>
  <c r="G27" i="1" s="1"/>
  <c r="F29" i="2"/>
  <c r="G29" i="2" s="1"/>
  <c r="H29" i="2" s="1"/>
  <c r="F30" i="2" s="1"/>
  <c r="G30" i="2" s="1"/>
  <c r="H30" i="2" s="1"/>
  <c r="F31" i="2" s="1"/>
  <c r="G31" i="2" s="1"/>
  <c r="H31" i="2" s="1"/>
  <c r="E36" i="3" l="1"/>
  <c r="G36" i="3" s="1"/>
  <c r="H36" i="3" s="1"/>
  <c r="F37" i="3" s="1"/>
  <c r="H27" i="1"/>
  <c r="F32" i="2"/>
  <c r="G32" i="2" s="1"/>
  <c r="H32" i="2" s="1"/>
  <c r="F33" i="2" s="1"/>
  <c r="G33" i="2" s="1"/>
  <c r="H33" i="2" s="1"/>
  <c r="E37" i="3" l="1"/>
  <c r="G37" i="3" s="1"/>
  <c r="H37" i="3" s="1"/>
  <c r="F38" i="3" s="1"/>
  <c r="E28" i="1"/>
  <c r="G28" i="1" s="1"/>
  <c r="F28" i="1"/>
  <c r="F34" i="2"/>
  <c r="G34" i="2" s="1"/>
  <c r="H34" i="2" s="1"/>
  <c r="E38" i="3" l="1"/>
  <c r="G38" i="3" s="1"/>
  <c r="H38" i="3" s="1"/>
  <c r="F39" i="3" s="1"/>
  <c r="H28" i="1"/>
  <c r="F35" i="2"/>
  <c r="G35" i="2" s="1"/>
  <c r="H35" i="2"/>
  <c r="E39" i="3" l="1"/>
  <c r="G39" i="3" s="1"/>
  <c r="H39" i="3" s="1"/>
  <c r="F40" i="3" s="1"/>
  <c r="E29" i="1"/>
  <c r="F29" i="1"/>
  <c r="F36" i="2"/>
  <c r="G36" i="2" s="1"/>
  <c r="H36" i="2"/>
  <c r="E40" i="3" l="1"/>
  <c r="G40" i="3" s="1"/>
  <c r="H40" i="3" s="1"/>
  <c r="F41" i="3" s="1"/>
  <c r="G29" i="1"/>
  <c r="F37" i="2"/>
  <c r="G37" i="2" s="1"/>
  <c r="H37" i="2"/>
  <c r="E41" i="3" l="1"/>
  <c r="G41" i="3" s="1"/>
  <c r="H41" i="3" s="1"/>
  <c r="F42" i="3" s="1"/>
  <c r="H29" i="1"/>
  <c r="F38" i="2"/>
  <c r="G38" i="2" s="1"/>
  <c r="H38" i="2" s="1"/>
  <c r="F39" i="2" s="1"/>
  <c r="G39" i="2" s="1"/>
  <c r="H39" i="2" s="1"/>
  <c r="F40" i="2" s="1"/>
  <c r="G40" i="2" s="1"/>
  <c r="H40" i="2" s="1"/>
  <c r="E42" i="3" l="1"/>
  <c r="G42" i="3" s="1"/>
  <c r="H42" i="3" s="1"/>
  <c r="F43" i="3" s="1"/>
  <c r="F30" i="1"/>
  <c r="E30" i="1"/>
  <c r="G30" i="1" s="1"/>
  <c r="F41" i="2"/>
  <c r="G41" i="2" s="1"/>
  <c r="H41" i="2"/>
  <c r="E43" i="3" l="1"/>
  <c r="G43" i="3" s="1"/>
  <c r="H43" i="3" s="1"/>
  <c r="F44" i="3" s="1"/>
  <c r="H30" i="1"/>
  <c r="F42" i="2"/>
  <c r="G42" i="2" s="1"/>
  <c r="H42" i="2" s="1"/>
  <c r="F43" i="2" s="1"/>
  <c r="G43" i="2" s="1"/>
  <c r="H43" i="2" s="1"/>
  <c r="E44" i="3" l="1"/>
  <c r="G44" i="3" s="1"/>
  <c r="H44" i="3" s="1"/>
  <c r="F45" i="3" s="1"/>
  <c r="F31" i="1"/>
  <c r="E31" i="1"/>
  <c r="G31" i="1" s="1"/>
  <c r="F44" i="2"/>
  <c r="G44" i="2" s="1"/>
  <c r="H44" i="2" s="1"/>
  <c r="E45" i="3" l="1"/>
  <c r="G45" i="3" s="1"/>
  <c r="H45" i="3" s="1"/>
  <c r="F46" i="3" s="1"/>
  <c r="H31" i="1"/>
  <c r="F45" i="2"/>
  <c r="G45" i="2" s="1"/>
  <c r="H45" i="2" s="1"/>
  <c r="E46" i="3" l="1"/>
  <c r="G46" i="3" s="1"/>
  <c r="H46" i="3" s="1"/>
  <c r="F47" i="3" s="1"/>
  <c r="E32" i="1"/>
  <c r="G32" i="1" s="1"/>
  <c r="F32" i="1"/>
  <c r="F46" i="2"/>
  <c r="G46" i="2" s="1"/>
  <c r="H46" i="2"/>
  <c r="E47" i="3" l="1"/>
  <c r="G47" i="3" s="1"/>
  <c r="H47" i="3" s="1"/>
  <c r="F48" i="3" s="1"/>
  <c r="H32" i="1"/>
  <c r="F47" i="2"/>
  <c r="G47" i="2" s="1"/>
  <c r="H47" i="2"/>
  <c r="E48" i="3" l="1"/>
  <c r="G48" i="3" s="1"/>
  <c r="H48" i="3" s="1"/>
  <c r="F49" i="3" s="1"/>
  <c r="F33" i="1"/>
  <c r="E33" i="1"/>
  <c r="G33" i="1" s="1"/>
  <c r="F48" i="2"/>
  <c r="G48" i="2" s="1"/>
  <c r="H48" i="2" s="1"/>
  <c r="E49" i="3" l="1"/>
  <c r="G49" i="3" s="1"/>
  <c r="H49" i="3" s="1"/>
  <c r="F50" i="3" s="1"/>
  <c r="H33" i="1"/>
  <c r="F49" i="2"/>
  <c r="G49" i="2" s="1"/>
  <c r="H49" i="2" s="1"/>
  <c r="E50" i="3" l="1"/>
  <c r="G50" i="3" s="1"/>
  <c r="H50" i="3" s="1"/>
  <c r="F51" i="3" s="1"/>
  <c r="E34" i="1"/>
  <c r="G34" i="1" s="1"/>
  <c r="F34" i="1"/>
  <c r="F50" i="2"/>
  <c r="G50" i="2" s="1"/>
  <c r="H50" i="2"/>
  <c r="F51" i="2" s="1"/>
  <c r="G51" i="2" s="1"/>
  <c r="H51" i="2" s="1"/>
  <c r="E51" i="3" l="1"/>
  <c r="G51" i="3" s="1"/>
  <c r="H51" i="3" s="1"/>
  <c r="F52" i="3" s="1"/>
  <c r="H34" i="1"/>
  <c r="F52" i="2"/>
  <c r="G52" i="2" s="1"/>
  <c r="H52" i="2" s="1"/>
  <c r="E52" i="3" l="1"/>
  <c r="G52" i="3" s="1"/>
  <c r="H52" i="3" s="1"/>
  <c r="F53" i="3" s="1"/>
  <c r="F35" i="1"/>
  <c r="E35" i="1"/>
  <c r="F53" i="2"/>
  <c r="G53" i="2" s="1"/>
  <c r="H53" i="2" s="1"/>
  <c r="F54" i="2" s="1"/>
  <c r="G54" i="2" s="1"/>
  <c r="H54" i="2" s="1"/>
  <c r="F55" i="2" s="1"/>
  <c r="G55" i="2" s="1"/>
  <c r="H55" i="2" s="1"/>
  <c r="E53" i="3" l="1"/>
  <c r="G53" i="3" s="1"/>
  <c r="H53" i="3" s="1"/>
  <c r="F54" i="3" s="1"/>
  <c r="G35" i="1"/>
  <c r="F56" i="2"/>
  <c r="G56" i="2" s="1"/>
  <c r="H56" i="2" s="1"/>
  <c r="F57" i="2" s="1"/>
  <c r="G57" i="2" s="1"/>
  <c r="H57" i="2" s="1"/>
  <c r="E54" i="3" l="1"/>
  <c r="G54" i="3" s="1"/>
  <c r="H54" i="3" s="1"/>
  <c r="F55" i="3" s="1"/>
  <c r="H35" i="1"/>
  <c r="F58" i="2"/>
  <c r="G58" i="2" s="1"/>
  <c r="H58" i="2" s="1"/>
  <c r="F59" i="2" s="1"/>
  <c r="G59" i="2" s="1"/>
  <c r="H59" i="2" s="1"/>
  <c r="F60" i="2" s="1"/>
  <c r="G60" i="2" s="1"/>
  <c r="H60" i="2" s="1"/>
  <c r="E55" i="3" l="1"/>
  <c r="G55" i="3" s="1"/>
  <c r="H55" i="3" s="1"/>
  <c r="F56" i="3" s="1"/>
  <c r="E36" i="1"/>
  <c r="G36" i="1" s="1"/>
  <c r="F36" i="1"/>
  <c r="F61" i="2"/>
  <c r="G61" i="2" s="1"/>
  <c r="H61" i="2" s="1"/>
  <c r="F62" i="2" s="1"/>
  <c r="G62" i="2" s="1"/>
  <c r="H62" i="2" s="1"/>
  <c r="F63" i="2" s="1"/>
  <c r="G63" i="2" s="1"/>
  <c r="H63" i="2" s="1"/>
  <c r="E56" i="3" l="1"/>
  <c r="G56" i="3" s="1"/>
  <c r="H56" i="3" s="1"/>
  <c r="F57" i="3" s="1"/>
  <c r="H36" i="1"/>
  <c r="F64" i="2"/>
  <c r="G64" i="2" s="1"/>
  <c r="H64" i="2" s="1"/>
  <c r="F65" i="2" s="1"/>
  <c r="G65" i="2" s="1"/>
  <c r="H65" i="2" s="1"/>
  <c r="F66" i="2" s="1"/>
  <c r="G66" i="2" s="1"/>
  <c r="H66" i="2" s="1"/>
  <c r="E57" i="3" l="1"/>
  <c r="G57" i="3" s="1"/>
  <c r="H57" i="3" s="1"/>
  <c r="F58" i="3" s="1"/>
  <c r="F37" i="1"/>
  <c r="E37" i="1"/>
  <c r="G37" i="1" s="1"/>
  <c r="F67" i="2"/>
  <c r="G67" i="2" s="1"/>
  <c r="H67" i="2" s="1"/>
  <c r="F68" i="2" s="1"/>
  <c r="G68" i="2" s="1"/>
  <c r="H68" i="2" s="1"/>
  <c r="E58" i="3" l="1"/>
  <c r="G58" i="3" s="1"/>
  <c r="H58" i="3" s="1"/>
  <c r="F59" i="3" s="1"/>
  <c r="H37" i="1"/>
  <c r="F69" i="2"/>
  <c r="G69" i="2" s="1"/>
  <c r="H69" i="2" s="1"/>
  <c r="F70" i="2" s="1"/>
  <c r="G70" i="2" s="1"/>
  <c r="H70" i="2" s="1"/>
  <c r="E59" i="3" l="1"/>
  <c r="G59" i="3" s="1"/>
  <c r="H59" i="3" s="1"/>
  <c r="F60" i="3" s="1"/>
  <c r="F38" i="1"/>
  <c r="E38" i="1"/>
  <c r="G38" i="1" s="1"/>
  <c r="F71" i="2"/>
  <c r="G71" i="2" s="1"/>
  <c r="H71" i="2"/>
  <c r="E60" i="3" l="1"/>
  <c r="G60" i="3" s="1"/>
  <c r="H60" i="3" s="1"/>
  <c r="F61" i="3" s="1"/>
  <c r="H38" i="1"/>
  <c r="F72" i="2"/>
  <c r="G72" i="2" s="1"/>
  <c r="H72" i="2" s="1"/>
  <c r="F73" i="2" s="1"/>
  <c r="G73" i="2" s="1"/>
  <c r="H73" i="2" s="1"/>
  <c r="E61" i="3" l="1"/>
  <c r="G61" i="3" s="1"/>
  <c r="H61" i="3" s="1"/>
  <c r="F62" i="3" s="1"/>
  <c r="F39" i="1"/>
  <c r="E39" i="1"/>
  <c r="G39" i="1" s="1"/>
  <c r="F74" i="2"/>
  <c r="G74" i="2" s="1"/>
  <c r="H74" i="2" s="1"/>
  <c r="E62" i="3" l="1"/>
  <c r="G62" i="3" s="1"/>
  <c r="H62" i="3" s="1"/>
  <c r="F63" i="3" s="1"/>
  <c r="H39" i="1"/>
  <c r="F75" i="2"/>
  <c r="G75" i="2" s="1"/>
  <c r="H75" i="2" s="1"/>
  <c r="F76" i="2" s="1"/>
  <c r="G76" i="2" s="1"/>
  <c r="H76" i="2" s="1"/>
  <c r="F77" i="2" s="1"/>
  <c r="G77" i="2" s="1"/>
  <c r="H77" i="2" s="1"/>
  <c r="E63" i="3" l="1"/>
  <c r="G63" i="3" s="1"/>
  <c r="H63" i="3" s="1"/>
  <c r="F64" i="3" s="1"/>
  <c r="E40" i="1"/>
  <c r="F40" i="1"/>
  <c r="F78" i="2"/>
  <c r="G78" i="2" s="1"/>
  <c r="H78" i="2" s="1"/>
  <c r="F79" i="2" s="1"/>
  <c r="G79" i="2" s="1"/>
  <c r="H79" i="2" s="1"/>
  <c r="E64" i="3" l="1"/>
  <c r="G64" i="3" s="1"/>
  <c r="H64" i="3" s="1"/>
  <c r="F65" i="3" s="1"/>
  <c r="G40" i="1"/>
  <c r="F80" i="2"/>
  <c r="G80" i="2" s="1"/>
  <c r="H80" i="2"/>
  <c r="F81" i="2" s="1"/>
  <c r="G81" i="2" s="1"/>
  <c r="H81" i="2" s="1"/>
  <c r="E65" i="3" l="1"/>
  <c r="G65" i="3" s="1"/>
  <c r="H65" i="3" s="1"/>
  <c r="F66" i="3" s="1"/>
  <c r="H40" i="1"/>
  <c r="F82" i="2"/>
  <c r="G82" i="2" s="1"/>
  <c r="H82" i="2" s="1"/>
  <c r="F83" i="2" s="1"/>
  <c r="G83" i="2" s="1"/>
  <c r="H83" i="2" s="1"/>
  <c r="E66" i="3" l="1"/>
  <c r="G66" i="3" s="1"/>
  <c r="H66" i="3" s="1"/>
  <c r="F67" i="3" s="1"/>
  <c r="E41" i="1"/>
  <c r="G41" i="1" s="1"/>
  <c r="F41" i="1"/>
  <c r="F84" i="2"/>
  <c r="G84" i="2" s="1"/>
  <c r="H84" i="2"/>
  <c r="F85" i="2" s="1"/>
  <c r="G85" i="2" s="1"/>
  <c r="H85" i="2" s="1"/>
  <c r="F86" i="2" s="1"/>
  <c r="G86" i="2" s="1"/>
  <c r="H86" i="2" s="1"/>
  <c r="E67" i="3" l="1"/>
  <c r="G67" i="3" s="1"/>
  <c r="H67" i="3" s="1"/>
  <c r="F68" i="3" s="1"/>
  <c r="H41" i="1"/>
  <c r="F87" i="2"/>
  <c r="G87" i="2" s="1"/>
  <c r="H87" i="2" s="1"/>
  <c r="F88" i="2" s="1"/>
  <c r="G88" i="2" s="1"/>
  <c r="H88" i="2" s="1"/>
  <c r="E68" i="3" l="1"/>
  <c r="G68" i="3" s="1"/>
  <c r="H68" i="3" s="1"/>
  <c r="F69" i="3" s="1"/>
  <c r="F42" i="1"/>
  <c r="E42" i="1"/>
  <c r="G42" i="1" s="1"/>
  <c r="F89" i="2"/>
  <c r="G89" i="2" s="1"/>
  <c r="H89" i="2"/>
  <c r="F90" i="2" s="1"/>
  <c r="G90" i="2" s="1"/>
  <c r="H90" i="2" s="1"/>
  <c r="F91" i="2" s="1"/>
  <c r="G91" i="2" s="1"/>
  <c r="H91" i="2" s="1"/>
  <c r="F92" i="2" s="1"/>
  <c r="G92" i="2" s="1"/>
  <c r="H92" i="2" s="1"/>
  <c r="E69" i="3" l="1"/>
  <c r="G69" i="3" s="1"/>
  <c r="H69" i="3" s="1"/>
  <c r="F70" i="3" s="1"/>
  <c r="H42" i="1"/>
  <c r="F93" i="2"/>
  <c r="G93" i="2" s="1"/>
  <c r="H93" i="2"/>
  <c r="F94" i="2" s="1"/>
  <c r="G94" i="2" s="1"/>
  <c r="H94" i="2" s="1"/>
  <c r="F95" i="2" s="1"/>
  <c r="G95" i="2" s="1"/>
  <c r="H95" i="2" s="1"/>
  <c r="E70" i="3" l="1"/>
  <c r="G70" i="3" s="1"/>
  <c r="H70" i="3" s="1"/>
  <c r="F71" i="3" s="1"/>
  <c r="E43" i="1"/>
  <c r="F43" i="1"/>
  <c r="F96" i="2"/>
  <c r="G96" i="2" s="1"/>
  <c r="H96" i="2" s="1"/>
  <c r="F97" i="2" s="1"/>
  <c r="G97" i="2" s="1"/>
  <c r="H97" i="2" s="1"/>
  <c r="F98" i="2" s="1"/>
  <c r="G98" i="2" s="1"/>
  <c r="H98" i="2" s="1"/>
  <c r="F99" i="2" s="1"/>
  <c r="G99" i="2" s="1"/>
  <c r="H99" i="2" s="1"/>
  <c r="E71" i="3" l="1"/>
  <c r="G71" i="3" s="1"/>
  <c r="H71" i="3" s="1"/>
  <c r="F72" i="3" s="1"/>
  <c r="G43" i="1"/>
  <c r="F100" i="2"/>
  <c r="G100" i="2" s="1"/>
  <c r="H100" i="2" s="1"/>
  <c r="F101" i="2" s="1"/>
  <c r="G101" i="2" s="1"/>
  <c r="H101" i="2" s="1"/>
  <c r="F102" i="2" s="1"/>
  <c r="G102" i="2" s="1"/>
  <c r="H102" i="2" s="1"/>
  <c r="F103" i="2" s="1"/>
  <c r="G103" i="2" s="1"/>
  <c r="H103" i="2" s="1"/>
  <c r="F104" i="2" s="1"/>
  <c r="G104" i="2" s="1"/>
  <c r="H104" i="2" s="1"/>
  <c r="F105" i="2" s="1"/>
  <c r="G105" i="2" s="1"/>
  <c r="H105" i="2" s="1"/>
  <c r="F106" i="2" s="1"/>
  <c r="G106" i="2" s="1"/>
  <c r="H106" i="2" s="1"/>
  <c r="F107" i="2" s="1"/>
  <c r="G107" i="2" s="1"/>
  <c r="H107" i="2" s="1"/>
  <c r="F108" i="2" s="1"/>
  <c r="G108" i="2" s="1"/>
  <c r="H108" i="2" s="1"/>
  <c r="E72" i="3" l="1"/>
  <c r="G72" i="3" s="1"/>
  <c r="H72" i="3" s="1"/>
  <c r="F73" i="3" s="1"/>
  <c r="H43" i="1"/>
  <c r="F109" i="2"/>
  <c r="G109" i="2" s="1"/>
  <c r="H109" i="2" s="1"/>
  <c r="F110" i="2" s="1"/>
  <c r="G110" i="2" s="1"/>
  <c r="H110" i="2" s="1"/>
  <c r="E73" i="3" l="1"/>
  <c r="G73" i="3" s="1"/>
  <c r="H73" i="3" s="1"/>
  <c r="F74" i="3" s="1"/>
  <c r="E44" i="1"/>
  <c r="F44" i="1"/>
  <c r="F111" i="2"/>
  <c r="G111" i="2" s="1"/>
  <c r="H111" i="2" s="1"/>
  <c r="E74" i="3" l="1"/>
  <c r="G74" i="3" s="1"/>
  <c r="H74" i="3" s="1"/>
  <c r="F75" i="3" s="1"/>
  <c r="G44" i="1"/>
  <c r="F112" i="2"/>
  <c r="G112" i="2" s="1"/>
  <c r="H112" i="2" s="1"/>
  <c r="E75" i="3" l="1"/>
  <c r="G75" i="3" s="1"/>
  <c r="H75" i="3" s="1"/>
  <c r="F76" i="3" s="1"/>
  <c r="H44" i="1"/>
  <c r="F113" i="2"/>
  <c r="G113" i="2" s="1"/>
  <c r="H113" i="2" s="1"/>
  <c r="E76" i="3" l="1"/>
  <c r="G76" i="3" s="1"/>
  <c r="H76" i="3" s="1"/>
  <c r="F77" i="3" s="1"/>
  <c r="E45" i="1"/>
  <c r="F45" i="1"/>
  <c r="F114" i="2"/>
  <c r="G114" i="2" s="1"/>
  <c r="H114" i="2" s="1"/>
  <c r="E77" i="3" l="1"/>
  <c r="G77" i="3" s="1"/>
  <c r="H77" i="3" s="1"/>
  <c r="F78" i="3" s="1"/>
  <c r="G45" i="1"/>
  <c r="F115" i="2"/>
  <c r="G115" i="2" s="1"/>
  <c r="E78" i="3" l="1"/>
  <c r="G78" i="3" s="1"/>
  <c r="H78" i="3" s="1"/>
  <c r="F79" i="3" s="1"/>
  <c r="H45" i="1"/>
  <c r="H115" i="2"/>
  <c r="E79" i="3" l="1"/>
  <c r="G79" i="3" s="1"/>
  <c r="H79" i="3" s="1"/>
  <c r="F80" i="3" s="1"/>
  <c r="F46" i="1"/>
  <c r="E46" i="1"/>
  <c r="G46" i="1" s="1"/>
  <c r="F116" i="2"/>
  <c r="G116" i="2" s="1"/>
  <c r="H116" i="2" s="1"/>
  <c r="E80" i="3" l="1"/>
  <c r="G80" i="3" s="1"/>
  <c r="H80" i="3" s="1"/>
  <c r="F81" i="3" s="1"/>
  <c r="H46" i="1"/>
  <c r="F117" i="2"/>
  <c r="G117" i="2" s="1"/>
  <c r="H117" i="2" s="1"/>
  <c r="E81" i="3" l="1"/>
  <c r="G81" i="3" s="1"/>
  <c r="H81" i="3" s="1"/>
  <c r="F82" i="3" s="1"/>
  <c r="E47" i="1"/>
  <c r="F47" i="1"/>
  <c r="F118" i="2"/>
  <c r="G118" i="2" s="1"/>
  <c r="H118" i="2" s="1"/>
  <c r="E82" i="3" l="1"/>
  <c r="G82" i="3" s="1"/>
  <c r="H82" i="3" s="1"/>
  <c r="F83" i="3" s="1"/>
  <c r="G47" i="1"/>
  <c r="F119" i="2"/>
  <c r="G119" i="2" s="1"/>
  <c r="H119" i="2" s="1"/>
  <c r="E83" i="3" l="1"/>
  <c r="G83" i="3" s="1"/>
  <c r="H83" i="3" s="1"/>
  <c r="F84" i="3" s="1"/>
  <c r="H47" i="1"/>
  <c r="F120" i="2"/>
  <c r="G120" i="2" s="1"/>
  <c r="H120" i="2" s="1"/>
  <c r="E84" i="3" l="1"/>
  <c r="G84" i="3" s="1"/>
  <c r="H84" i="3" s="1"/>
  <c r="F85" i="3" s="1"/>
  <c r="E48" i="1"/>
  <c r="G48" i="1" s="1"/>
  <c r="F48" i="1"/>
  <c r="F121" i="2"/>
  <c r="G121" i="2" s="1"/>
  <c r="E85" i="3" l="1"/>
  <c r="G85" i="3" s="1"/>
  <c r="H85" i="3" s="1"/>
  <c r="F86" i="3" s="1"/>
  <c r="H48" i="1"/>
  <c r="H121" i="2"/>
  <c r="E86" i="3" l="1"/>
  <c r="G86" i="3" s="1"/>
  <c r="H86" i="3" s="1"/>
  <c r="F87" i="3" s="1"/>
  <c r="E49" i="1"/>
  <c r="F49" i="1"/>
  <c r="F122" i="2"/>
  <c r="G122" i="2" s="1"/>
  <c r="H122" i="2" s="1"/>
  <c r="E87" i="3" l="1"/>
  <c r="G87" i="3" s="1"/>
  <c r="H87" i="3" s="1"/>
  <c r="F88" i="3" s="1"/>
  <c r="G49" i="1"/>
  <c r="F123" i="2"/>
  <c r="G123" i="2" s="1"/>
  <c r="H123" i="2" s="1"/>
  <c r="E88" i="3" l="1"/>
  <c r="H49" i="1"/>
  <c r="F124" i="2"/>
  <c r="G124" i="2" s="1"/>
  <c r="H124" i="2"/>
  <c r="G88" i="3" l="1"/>
  <c r="H88" i="3" s="1"/>
  <c r="F89" i="3" s="1"/>
  <c r="E89" i="3"/>
  <c r="G89" i="3" s="1"/>
  <c r="H89" i="3" s="1"/>
  <c r="F90" i="3" s="1"/>
  <c r="F50" i="1"/>
  <c r="E50" i="1"/>
  <c r="G50" i="1" s="1"/>
  <c r="F125" i="2"/>
  <c r="G125" i="2" s="1"/>
  <c r="H125" i="2" s="1"/>
  <c r="E90" i="3" l="1"/>
  <c r="G90" i="3" s="1"/>
  <c r="H90" i="3" s="1"/>
  <c r="F91" i="3" s="1"/>
  <c r="H50" i="1"/>
  <c r="F126" i="2"/>
  <c r="G126" i="2" s="1"/>
  <c r="H126" i="2" s="1"/>
  <c r="E91" i="3" l="1"/>
  <c r="G91" i="3" s="1"/>
  <c r="H91" i="3" s="1"/>
  <c r="F92" i="3" s="1"/>
  <c r="E51" i="1"/>
  <c r="F51" i="1"/>
  <c r="F127" i="2"/>
  <c r="G127" i="2" s="1"/>
  <c r="E92" i="3" l="1"/>
  <c r="G92" i="3" s="1"/>
  <c r="H92" i="3" s="1"/>
  <c r="F93" i="3" s="1"/>
  <c r="G51" i="1"/>
  <c r="H127" i="2"/>
  <c r="E93" i="3" l="1"/>
  <c r="G93" i="3" s="1"/>
  <c r="H93" i="3" s="1"/>
  <c r="F94" i="3" s="1"/>
  <c r="H51" i="1"/>
  <c r="F128" i="2"/>
  <c r="G128" i="2" s="1"/>
  <c r="H128" i="2" s="1"/>
  <c r="E94" i="3" l="1"/>
  <c r="G94" i="3" s="1"/>
  <c r="H94" i="3" s="1"/>
  <c r="F95" i="3" s="1"/>
  <c r="F52" i="1"/>
  <c r="E52" i="1"/>
  <c r="G52" i="1" s="1"/>
  <c r="F129" i="2"/>
  <c r="G129" i="2" s="1"/>
  <c r="H129" i="2" s="1"/>
  <c r="E95" i="3" l="1"/>
  <c r="G95" i="3" s="1"/>
  <c r="H95" i="3" s="1"/>
  <c r="F96" i="3" s="1"/>
  <c r="H52" i="1"/>
  <c r="F130" i="2"/>
  <c r="G130" i="2" s="1"/>
  <c r="H130" i="2" s="1"/>
  <c r="E96" i="3" l="1"/>
  <c r="G96" i="3" s="1"/>
  <c r="H96" i="3" s="1"/>
  <c r="F97" i="3" s="1"/>
  <c r="E53" i="1"/>
  <c r="F53" i="1"/>
  <c r="F131" i="2"/>
  <c r="G131" i="2" s="1"/>
  <c r="H131" i="2" s="1"/>
  <c r="E97" i="3" l="1"/>
  <c r="G97" i="3" s="1"/>
  <c r="H97" i="3" s="1"/>
  <c r="F98" i="3" s="1"/>
  <c r="G53" i="1"/>
  <c r="F132" i="2"/>
  <c r="G132" i="2" s="1"/>
  <c r="H132" i="2" s="1"/>
  <c r="E98" i="3" l="1"/>
  <c r="G98" i="3" s="1"/>
  <c r="H98" i="3" s="1"/>
  <c r="F99" i="3" s="1"/>
  <c r="H53" i="1"/>
  <c r="F133" i="2"/>
  <c r="E99" i="3" l="1"/>
  <c r="G99" i="3" s="1"/>
  <c r="H99" i="3" s="1"/>
  <c r="F100" i="3" s="1"/>
  <c r="F54" i="1"/>
  <c r="E54" i="1"/>
  <c r="G54" i="1" s="1"/>
  <c r="G133" i="2"/>
  <c r="E100" i="3" l="1"/>
  <c r="G100" i="3" s="1"/>
  <c r="H100" i="3" s="1"/>
  <c r="F101" i="3" s="1"/>
  <c r="H54" i="1"/>
  <c r="H133" i="2"/>
  <c r="E101" i="3" l="1"/>
  <c r="G101" i="3" s="1"/>
  <c r="H101" i="3" s="1"/>
  <c r="F102" i="3" s="1"/>
  <c r="E55" i="1"/>
  <c r="F55" i="1"/>
  <c r="E102" i="3" l="1"/>
  <c r="G102" i="3" s="1"/>
  <c r="H102" i="3" s="1"/>
  <c r="F103" i="3" s="1"/>
  <c r="G55" i="1"/>
  <c r="E103" i="3" l="1"/>
  <c r="G103" i="3" s="1"/>
  <c r="H103" i="3" s="1"/>
  <c r="F104" i="3" s="1"/>
  <c r="H55" i="1"/>
  <c r="E104" i="3" l="1"/>
  <c r="G104" i="3" s="1"/>
  <c r="H104" i="3" s="1"/>
  <c r="F105" i="3" s="1"/>
  <c r="E56" i="1"/>
  <c r="F56" i="1"/>
  <c r="E105" i="3" l="1"/>
  <c r="G105" i="3" s="1"/>
  <c r="H105" i="3" s="1"/>
  <c r="F106" i="3" s="1"/>
  <c r="G56" i="1"/>
  <c r="E106" i="3" l="1"/>
  <c r="G106" i="3" s="1"/>
  <c r="H106" i="3" s="1"/>
  <c r="F107" i="3" s="1"/>
  <c r="H56" i="1"/>
  <c r="E107" i="3" l="1"/>
  <c r="G107" i="3" s="1"/>
  <c r="H107" i="3" s="1"/>
  <c r="F108" i="3" s="1"/>
  <c r="F57" i="1"/>
  <c r="E57" i="1"/>
  <c r="G57" i="1" s="1"/>
  <c r="E108" i="3" l="1"/>
  <c r="G108" i="3" s="1"/>
  <c r="H108" i="3" s="1"/>
  <c r="F109" i="3" s="1"/>
  <c r="H57" i="1"/>
  <c r="E109" i="3" l="1"/>
  <c r="G109" i="3" s="1"/>
  <c r="H109" i="3" s="1"/>
  <c r="F110" i="3" s="1"/>
  <c r="F58" i="1"/>
  <c r="E58" i="1"/>
  <c r="G58" i="1" s="1"/>
  <c r="E110" i="3" l="1"/>
  <c r="G110" i="3" s="1"/>
  <c r="H110" i="3" s="1"/>
  <c r="F111" i="3" s="1"/>
  <c r="H58" i="1"/>
  <c r="E111" i="3" l="1"/>
  <c r="G111" i="3" s="1"/>
  <c r="H111" i="3" s="1"/>
  <c r="F112" i="3" s="1"/>
  <c r="E59" i="1"/>
  <c r="F59" i="1"/>
  <c r="E112" i="3" l="1"/>
  <c r="G112" i="3" s="1"/>
  <c r="H112" i="3" s="1"/>
  <c r="F113" i="3" s="1"/>
  <c r="G59" i="1"/>
  <c r="E113" i="3" l="1"/>
  <c r="G113" i="3" s="1"/>
  <c r="H113" i="3" s="1"/>
  <c r="F114" i="3" s="1"/>
  <c r="H59" i="1"/>
  <c r="E114" i="3" l="1"/>
  <c r="G114" i="3" s="1"/>
  <c r="H114" i="3" s="1"/>
  <c r="F115" i="3" s="1"/>
  <c r="F60" i="1"/>
  <c r="E60" i="1"/>
  <c r="G60" i="1" s="1"/>
  <c r="E115" i="3" l="1"/>
  <c r="G115" i="3" s="1"/>
  <c r="H115" i="3" s="1"/>
  <c r="F116" i="3" s="1"/>
  <c r="H60" i="1"/>
  <c r="E116" i="3" l="1"/>
  <c r="G116" i="3" s="1"/>
  <c r="H116" i="3" s="1"/>
  <c r="F117" i="3" s="1"/>
  <c r="F61" i="1"/>
  <c r="E61" i="1"/>
  <c r="G61" i="1" s="1"/>
  <c r="E117" i="3" l="1"/>
  <c r="G117" i="3" s="1"/>
  <c r="H117" i="3" s="1"/>
  <c r="F118" i="3" s="1"/>
  <c r="H61" i="1"/>
  <c r="E118" i="3" l="1"/>
  <c r="G118" i="3" s="1"/>
  <c r="H118" i="3" s="1"/>
  <c r="F119" i="3" s="1"/>
  <c r="E62" i="1"/>
  <c r="F62" i="1"/>
  <c r="E119" i="3" l="1"/>
  <c r="G119" i="3" s="1"/>
  <c r="H119" i="3" s="1"/>
  <c r="F120" i="3" s="1"/>
  <c r="G62" i="1"/>
  <c r="E120" i="3" l="1"/>
  <c r="G120" i="3" s="1"/>
  <c r="H120" i="3" s="1"/>
  <c r="F121" i="3" s="1"/>
  <c r="H62" i="1"/>
  <c r="E121" i="3" l="1"/>
  <c r="G121" i="3" s="1"/>
  <c r="H121" i="3" s="1"/>
  <c r="F122" i="3" s="1"/>
  <c r="F63" i="1"/>
  <c r="E63" i="1"/>
  <c r="G63" i="1" s="1"/>
  <c r="E122" i="3" l="1"/>
  <c r="G122" i="3" s="1"/>
  <c r="H122" i="3" s="1"/>
  <c r="F123" i="3" s="1"/>
  <c r="H63" i="1"/>
  <c r="E123" i="3" l="1"/>
  <c r="G123" i="3" s="1"/>
  <c r="H123" i="3" s="1"/>
  <c r="F124" i="3" s="1"/>
  <c r="E64" i="1"/>
  <c r="F64" i="1"/>
  <c r="E124" i="3" l="1"/>
  <c r="G124" i="3" s="1"/>
  <c r="H124" i="3" s="1"/>
  <c r="F125" i="3" s="1"/>
  <c r="G64" i="1"/>
  <c r="E125" i="3" l="1"/>
  <c r="G125" i="3" s="1"/>
  <c r="H125" i="3" s="1"/>
  <c r="F126" i="3" s="1"/>
  <c r="H64" i="1"/>
  <c r="E126" i="3" l="1"/>
  <c r="G126" i="3" s="1"/>
  <c r="H126" i="3" s="1"/>
  <c r="F127" i="3" s="1"/>
  <c r="F65" i="1"/>
  <c r="E65" i="1"/>
  <c r="G65" i="1" s="1"/>
  <c r="E127" i="3" l="1"/>
  <c r="G127" i="3" s="1"/>
  <c r="H127" i="3" s="1"/>
  <c r="F128" i="3" s="1"/>
  <c r="H65" i="1"/>
  <c r="E128" i="3" l="1"/>
  <c r="G128" i="3" s="1"/>
  <c r="H128" i="3" s="1"/>
  <c r="F129" i="3" s="1"/>
  <c r="F66" i="1"/>
  <c r="E66" i="1"/>
  <c r="G66" i="1" s="1"/>
  <c r="E129" i="3" l="1"/>
  <c r="G129" i="3" s="1"/>
  <c r="H129" i="3" s="1"/>
  <c r="F130" i="3" s="1"/>
  <c r="H66" i="1"/>
  <c r="E130" i="3" l="1"/>
  <c r="G130" i="3" s="1"/>
  <c r="H130" i="3" s="1"/>
  <c r="F131" i="3" s="1"/>
  <c r="E67" i="1"/>
  <c r="G67" i="1" s="1"/>
  <c r="F67" i="1"/>
  <c r="E131" i="3" l="1"/>
  <c r="G131" i="3" s="1"/>
  <c r="H131" i="3" s="1"/>
  <c r="F132" i="3" s="1"/>
  <c r="H67" i="1"/>
  <c r="E132" i="3" l="1"/>
  <c r="G132" i="3" s="1"/>
  <c r="H132" i="3" s="1"/>
  <c r="F133" i="3" s="1"/>
  <c r="E68" i="1"/>
  <c r="F68" i="1"/>
  <c r="E133" i="3" l="1"/>
  <c r="G133" i="3" s="1"/>
  <c r="H133" i="3" s="1"/>
  <c r="F134" i="3" s="1"/>
  <c r="G68" i="1"/>
  <c r="E134" i="3" l="1"/>
  <c r="G134" i="3" s="1"/>
  <c r="H134" i="3" s="1"/>
  <c r="F135" i="3" s="1"/>
  <c r="H68" i="1"/>
  <c r="E135" i="3" l="1"/>
  <c r="G9" i="3"/>
  <c r="F69" i="1"/>
  <c r="E69" i="1"/>
  <c r="G69" i="1" s="1"/>
  <c r="G10" i="3" l="1"/>
  <c r="G135" i="3"/>
  <c r="H135" i="3" s="1"/>
  <c r="H69" i="1"/>
  <c r="E70" i="1" l="1"/>
  <c r="F70" i="1"/>
  <c r="G70" i="1" l="1"/>
  <c r="H70" i="1" l="1"/>
  <c r="F71" i="1" l="1"/>
  <c r="E71" i="1"/>
  <c r="G71" i="1" s="1"/>
  <c r="H71" i="1" l="1"/>
  <c r="E72" i="1" l="1"/>
  <c r="G72" i="1" s="1"/>
  <c r="F72" i="1"/>
  <c r="H72" i="1" l="1"/>
  <c r="F73" i="1" l="1"/>
  <c r="E73" i="1"/>
  <c r="G73" i="1" s="1"/>
  <c r="H73" i="1" l="1"/>
  <c r="F74" i="1" l="1"/>
  <c r="E74" i="1"/>
  <c r="G74" i="1" s="1"/>
  <c r="H74" i="1" l="1"/>
  <c r="F75" i="1" l="1"/>
  <c r="E75" i="1"/>
  <c r="G75" i="1" s="1"/>
  <c r="H75" i="1" l="1"/>
  <c r="F76" i="1" l="1"/>
  <c r="E76" i="1"/>
  <c r="G76" i="1" s="1"/>
  <c r="H76" i="1" l="1"/>
  <c r="E77" i="1" l="1"/>
  <c r="F77" i="1"/>
  <c r="G77" i="1" l="1"/>
  <c r="H77" i="1" l="1"/>
  <c r="F78" i="1" l="1"/>
  <c r="E78" i="1"/>
  <c r="G78" i="1" s="1"/>
  <c r="H78" i="1" l="1"/>
  <c r="F79" i="1" l="1"/>
  <c r="E79" i="1"/>
  <c r="G79" i="1" s="1"/>
  <c r="H79" i="1" l="1"/>
  <c r="E80" i="1" l="1"/>
  <c r="G80" i="1" s="1"/>
  <c r="F80" i="1"/>
  <c r="H80" i="1" l="1"/>
  <c r="E81" i="1" l="1"/>
  <c r="G81" i="1" s="1"/>
  <c r="F81" i="1"/>
  <c r="H81" i="1" l="1"/>
  <c r="F82" i="1" l="1"/>
  <c r="E82" i="1"/>
  <c r="G82" i="1" s="1"/>
  <c r="H82" i="1" s="1"/>
  <c r="E83" i="1" l="1"/>
  <c r="G83" i="1" s="1"/>
  <c r="F83" i="1"/>
  <c r="H83" i="1" l="1"/>
  <c r="E84" i="1" l="1"/>
  <c r="F84" i="1"/>
  <c r="G84" i="1" l="1"/>
  <c r="H84" i="1" l="1"/>
  <c r="E85" i="1" l="1"/>
  <c r="G85" i="1" s="1"/>
  <c r="F85" i="1"/>
  <c r="H85" i="1" l="1"/>
  <c r="E86" i="1" l="1"/>
  <c r="G86" i="1" s="1"/>
  <c r="F86" i="1"/>
  <c r="H86" i="1" l="1"/>
  <c r="E87" i="1" l="1"/>
  <c r="G87" i="1" s="1"/>
  <c r="F87" i="1"/>
  <c r="H87" i="1" l="1"/>
  <c r="E88" i="1" l="1"/>
  <c r="G88" i="1" s="1"/>
  <c r="F88" i="1"/>
  <c r="H88" i="1" l="1"/>
  <c r="E89" i="1" l="1"/>
  <c r="G89" i="1" s="1"/>
  <c r="F89" i="1"/>
  <c r="H89" i="1" l="1"/>
  <c r="F90" i="1" l="1"/>
  <c r="E90" i="1"/>
  <c r="G90" i="1" s="1"/>
  <c r="H90" i="1" l="1"/>
  <c r="E91" i="1" l="1"/>
  <c r="G91" i="1" s="1"/>
  <c r="F91" i="1"/>
  <c r="H91" i="1" l="1"/>
  <c r="F92" i="1" l="1"/>
  <c r="E92" i="1"/>
  <c r="G92" i="1" s="1"/>
  <c r="H92" i="1" l="1"/>
  <c r="F93" i="1" l="1"/>
  <c r="E93" i="1"/>
  <c r="G93" i="1" s="1"/>
  <c r="H93" i="1" l="1"/>
  <c r="F94" i="1" l="1"/>
  <c r="E94" i="1"/>
  <c r="G94" i="1" s="1"/>
  <c r="H94" i="1" l="1"/>
  <c r="E95" i="1" l="1"/>
  <c r="G95" i="1" s="1"/>
  <c r="F95" i="1"/>
  <c r="H95" i="1" l="1"/>
  <c r="E96" i="1" l="1"/>
  <c r="G96" i="1" s="1"/>
  <c r="F96" i="1"/>
  <c r="H96" i="1" l="1"/>
  <c r="F97" i="1" l="1"/>
  <c r="E97" i="1"/>
  <c r="G97" i="1" s="1"/>
  <c r="H97" i="1" l="1"/>
  <c r="E98" i="1" l="1"/>
  <c r="G98" i="1" s="1"/>
  <c r="F98" i="1"/>
  <c r="H98" i="1" l="1"/>
  <c r="E99" i="1" l="1"/>
  <c r="G99" i="1" s="1"/>
  <c r="F99" i="1"/>
  <c r="H99" i="1" l="1"/>
  <c r="E100" i="1" l="1"/>
  <c r="G100" i="1" s="1"/>
  <c r="F100" i="1"/>
  <c r="H100" i="1" l="1"/>
  <c r="E101" i="1" l="1"/>
  <c r="G101" i="1" s="1"/>
  <c r="F101" i="1"/>
  <c r="H101" i="1" l="1"/>
  <c r="F102" i="1" l="1"/>
  <c r="E102" i="1"/>
  <c r="G102" i="1" s="1"/>
  <c r="H102" i="1" l="1"/>
  <c r="E103" i="1" l="1"/>
  <c r="G103" i="1" s="1"/>
  <c r="F103" i="1"/>
  <c r="H103" i="1" l="1"/>
  <c r="F104" i="1" l="1"/>
  <c r="E104" i="1"/>
  <c r="G104" i="1" s="1"/>
  <c r="H104" i="1" l="1"/>
  <c r="E105" i="1" l="1"/>
  <c r="G105" i="1" s="1"/>
  <c r="F105" i="1"/>
  <c r="H105" i="1" l="1"/>
  <c r="E106" i="1" l="1"/>
  <c r="F106" i="1"/>
  <c r="G106" i="1" l="1"/>
  <c r="H106" i="1" l="1"/>
  <c r="E107" i="1" l="1"/>
  <c r="F107" i="1"/>
  <c r="G107" i="1" l="1"/>
  <c r="H107" i="1" l="1"/>
  <c r="F108" i="1" l="1"/>
  <c r="E108" i="1"/>
  <c r="G108" i="1" s="1"/>
  <c r="H108" i="1" l="1"/>
  <c r="F109" i="1" l="1"/>
  <c r="E109" i="1"/>
  <c r="G109" i="1" s="1"/>
  <c r="H109" i="1" l="1"/>
  <c r="E110" i="1" l="1"/>
  <c r="G110" i="1" s="1"/>
  <c r="F110" i="1"/>
  <c r="H110" i="1" l="1"/>
  <c r="E111" i="1" l="1"/>
  <c r="F111" i="1"/>
  <c r="G111" i="1" l="1"/>
  <c r="H111" i="1" l="1"/>
  <c r="E112" i="1" l="1"/>
  <c r="G112" i="1" s="1"/>
  <c r="F112" i="1"/>
  <c r="H112" i="1" l="1"/>
  <c r="E113" i="1" l="1"/>
  <c r="G113" i="1" s="1"/>
  <c r="F113" i="1"/>
  <c r="H113" i="1" l="1"/>
  <c r="F114" i="1" l="1"/>
  <c r="E114" i="1"/>
  <c r="G114" i="1" s="1"/>
  <c r="H114" i="1" l="1"/>
  <c r="F115" i="1" l="1"/>
  <c r="E115" i="1"/>
  <c r="G115" i="1" s="1"/>
  <c r="H115" i="1" l="1"/>
  <c r="E116" i="1" l="1"/>
  <c r="G116" i="1" s="1"/>
  <c r="F116" i="1"/>
  <c r="H116" i="1" l="1"/>
  <c r="E117" i="1" l="1"/>
  <c r="F117" i="1"/>
  <c r="G117" i="1" l="1"/>
  <c r="H117" i="1" l="1"/>
  <c r="E118" i="1" l="1"/>
  <c r="G118" i="1" s="1"/>
  <c r="F118" i="1"/>
  <c r="H118" i="1" l="1"/>
  <c r="F119" i="1" l="1"/>
  <c r="E119" i="1"/>
  <c r="G119" i="1" s="1"/>
  <c r="H119" i="1" l="1"/>
  <c r="F120" i="1" l="1"/>
  <c r="E120" i="1"/>
  <c r="G120" i="1" s="1"/>
  <c r="H120" i="1" l="1"/>
  <c r="E121" i="1" l="1"/>
  <c r="G121" i="1" s="1"/>
  <c r="F121" i="1"/>
  <c r="H121" i="1" l="1"/>
  <c r="E122" i="1" l="1"/>
  <c r="G122" i="1" s="1"/>
  <c r="F122" i="1"/>
  <c r="H122" i="1" l="1"/>
  <c r="E123" i="1" l="1"/>
  <c r="G123" i="1" s="1"/>
  <c r="F123" i="1"/>
  <c r="H123" i="1" l="1"/>
  <c r="E124" i="1" l="1"/>
  <c r="G124" i="1" s="1"/>
  <c r="F124" i="1"/>
  <c r="H124" i="1" l="1"/>
  <c r="E125" i="1" l="1"/>
  <c r="G125" i="1" s="1"/>
  <c r="F125" i="1"/>
  <c r="H125" i="1" l="1"/>
  <c r="E126" i="1" l="1"/>
  <c r="F126" i="1"/>
  <c r="G126" i="1" l="1"/>
  <c r="H126" i="1" l="1"/>
  <c r="F127" i="1" l="1"/>
  <c r="E127" i="1"/>
  <c r="G127" i="1" s="1"/>
  <c r="H127" i="1" s="1"/>
  <c r="E128" i="1" l="1"/>
  <c r="G128" i="1" s="1"/>
  <c r="H128" i="1" s="1"/>
  <c r="F128" i="1"/>
  <c r="F129" i="1" l="1"/>
  <c r="E129" i="1"/>
  <c r="G129" i="1" s="1"/>
  <c r="H129" i="1" s="1"/>
  <c r="F130" i="1" l="1"/>
  <c r="E130" i="1"/>
  <c r="G130" i="1" s="1"/>
  <c r="H130" i="1" s="1"/>
  <c r="E131" i="1" l="1"/>
  <c r="G131" i="1" s="1"/>
  <c r="H131" i="1" s="1"/>
  <c r="F131" i="1"/>
  <c r="E132" i="1" l="1"/>
  <c r="F132" i="1"/>
  <c r="G132" i="1" l="1"/>
  <c r="H132" i="1" s="1"/>
  <c r="F133" i="1" l="1"/>
  <c r="E133" i="1"/>
  <c r="G133" i="1" s="1"/>
  <c r="H133" i="1" s="1"/>
  <c r="F134" i="1" l="1"/>
  <c r="E134" i="1"/>
  <c r="G134" i="1" s="1"/>
  <c r="H134" i="1" s="1"/>
  <c r="E135" i="1" l="1"/>
  <c r="F135" i="1"/>
  <c r="G10" i="1" s="1"/>
  <c r="G11" i="1" l="1"/>
  <c r="G135" i="1"/>
  <c r="H1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J10" authorId="0" shapeId="0" xr:uid="{8AE9A14B-5DCB-4FAE-90CC-C7178A62A12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<sst xmlns="http://schemas.openxmlformats.org/spreadsheetml/2006/main" count="70" uniqueCount="31">
  <si>
    <t>Loan Amount</t>
  </si>
  <si>
    <t>Annual Interest Rate</t>
  </si>
  <si>
    <t>First Payment Date</t>
  </si>
  <si>
    <t>Payment Frequency</t>
  </si>
  <si>
    <t>Beg/Ending Period</t>
  </si>
  <si>
    <t>Instalment No.</t>
  </si>
  <si>
    <t>Principal</t>
  </si>
  <si>
    <t>Additional Payment</t>
  </si>
  <si>
    <t>Balance</t>
  </si>
  <si>
    <t>Monthly</t>
  </si>
  <si>
    <t>Ending</t>
  </si>
  <si>
    <t>Due Date</t>
  </si>
  <si>
    <t>Instalment</t>
  </si>
  <si>
    <t>Term of Loan(yrs)</t>
  </si>
  <si>
    <t>Total payments</t>
  </si>
  <si>
    <t>Rate(per month)</t>
  </si>
  <si>
    <t>Instalment(monthly)</t>
  </si>
  <si>
    <t>Interest</t>
  </si>
  <si>
    <t>Balance is less than next EMI</t>
  </si>
  <si>
    <t>Annual Rate</t>
  </si>
  <si>
    <t>Loan Information</t>
  </si>
  <si>
    <t>Total no. of payments</t>
  </si>
  <si>
    <t>Loan Summary</t>
  </si>
  <si>
    <t>Period</t>
  </si>
  <si>
    <t>Total Interest Paid</t>
  </si>
  <si>
    <t xml:space="preserve">                                                 Loan Amortization Scheduler (Variable Rate)</t>
  </si>
  <si>
    <t xml:space="preserve">                                                  Loan Amortization Scheduler (Fixed Rate)</t>
  </si>
  <si>
    <t>Instalment (monthly)</t>
  </si>
  <si>
    <t xml:space="preserve">                                             Loan Amortization Scheduler (Additional Payment)</t>
  </si>
  <si>
    <t>Total Payments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</si>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</sst>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\ #,##0;[Red]&quot;₹&quot;\ \-#,##0"/>
    <numFmt numFmtId="8" formatCode="&quot;₹&quot;\ #,##0.00;[Red]&quot;₹&quot;\ \-#,##0.00"/>
    <numFmt numFmtId="164" formatCode="&quot;₹&quot;\ #,##0.00"/>
    <numFmt numFmtId="165" formatCode="&quot;₹&quot;\ #,##0"/>
    <numFmt numFmtId="166" formatCode="0.000%"/>
    <numFmt numFmtId="167" formatCode="&quot;₹&quot;\ #,##0.000"/>
    <numFmt numFmtId="168" formatCode="&quot;₹&quot;\ #,##0.00;[Red]&quot;₹&quot;\ \-#,##0.00;;"/>
    <numFmt numFmtId="169" formatCode="#,##0.00;\-#,##0.00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2">
    <xf numFmtId="0" fontId="0" fillId="0" borderId="0" xfId="0"/>
    <xf numFmtId="8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8" fontId="0" fillId="0" borderId="1" xfId="0" applyNumberFormat="1" applyBorder="1"/>
    <xf numFmtId="0" fontId="4" fillId="0" borderId="1" xfId="0" applyFont="1" applyBorder="1" applyAlignment="1">
      <alignment horizontal="center"/>
    </xf>
    <xf numFmtId="167" fontId="0" fillId="0" borderId="0" xfId="0" applyNumberFormat="1"/>
    <xf numFmtId="14" fontId="0" fillId="0" borderId="1" xfId="0" applyNumberFormat="1" applyBorder="1"/>
    <xf numFmtId="167" fontId="0" fillId="0" borderId="1" xfId="0" applyNumberFormat="1" applyBorder="1"/>
    <xf numFmtId="0" fontId="3" fillId="0" borderId="0" xfId="0" applyFont="1" applyFill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3" xfId="0" applyBorder="1"/>
    <xf numFmtId="165" fontId="0" fillId="0" borderId="2" xfId="0" applyNumberFormat="1" applyFont="1" applyBorder="1" applyAlignment="1">
      <alignment horizontal="right"/>
    </xf>
    <xf numFmtId="164" fontId="0" fillId="0" borderId="2" xfId="0" applyNumberForma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8" fontId="0" fillId="0" borderId="8" xfId="0" applyNumberFormat="1" applyBorder="1"/>
    <xf numFmtId="8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4" fontId="0" fillId="3" borderId="2" xfId="0" applyNumberFormat="1" applyFill="1" applyBorder="1"/>
    <xf numFmtId="0" fontId="6" fillId="0" borderId="0" xfId="0" applyFont="1"/>
    <xf numFmtId="168" fontId="0" fillId="0" borderId="1" xfId="0" applyNumberFormat="1" applyBorder="1"/>
    <xf numFmtId="168" fontId="0" fillId="0" borderId="2" xfId="0" applyNumberFormat="1" applyBorder="1"/>
    <xf numFmtId="168" fontId="0" fillId="0" borderId="8" xfId="0" applyNumberFormat="1" applyBorder="1"/>
    <xf numFmtId="168" fontId="0" fillId="0" borderId="9" xfId="0" applyNumberFormat="1" applyBorder="1"/>
    <xf numFmtId="16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1" fillId="0" borderId="0" xfId="2" applyFill="1" applyBorder="1" applyAlignment="1">
      <alignment horizontal="left"/>
    </xf>
    <xf numFmtId="167" fontId="0" fillId="0" borderId="0" xfId="0" applyNumberFormat="1" applyBorder="1"/>
    <xf numFmtId="8" fontId="0" fillId="0" borderId="0" xfId="0" applyNumberFormat="1" applyBorder="1"/>
    <xf numFmtId="0" fontId="1" fillId="4" borderId="1" xfId="2" applyFill="1" applyBorder="1" applyAlignment="1">
      <alignment horizontal="left"/>
    </xf>
    <xf numFmtId="165" fontId="1" fillId="4" borderId="1" xfId="2" applyNumberFormat="1" applyFill="1" applyBorder="1" applyAlignment="1">
      <alignment horizontal="right"/>
    </xf>
    <xf numFmtId="10" fontId="1" fillId="4" borderId="1" xfId="2" applyNumberFormat="1" applyFill="1" applyBorder="1" applyAlignment="1">
      <alignment horizontal="right"/>
    </xf>
    <xf numFmtId="0" fontId="1" fillId="4" borderId="1" xfId="2" applyFill="1" applyBorder="1" applyAlignment="1">
      <alignment horizontal="right"/>
    </xf>
    <xf numFmtId="14" fontId="1" fillId="4" borderId="1" xfId="2" applyNumberFormat="1" applyFill="1" applyBorder="1" applyAlignment="1">
      <alignment horizontal="right"/>
    </xf>
    <xf numFmtId="0" fontId="1" fillId="4" borderId="1" xfId="2" applyFill="1" applyBorder="1"/>
    <xf numFmtId="8" fontId="1" fillId="4" borderId="1" xfId="2" applyNumberFormat="1" applyFill="1" applyBorder="1"/>
    <xf numFmtId="166" fontId="1" fillId="4" borderId="1" xfId="2" applyNumberFormat="1" applyFill="1" applyBorder="1"/>
    <xf numFmtId="0" fontId="0" fillId="4" borderId="1" xfId="0" applyFill="1" applyBorder="1" applyAlignment="1"/>
    <xf numFmtId="167" fontId="0" fillId="4" borderId="1" xfId="0" applyNumberFormat="1" applyFill="1" applyBorder="1" applyAlignment="1"/>
    <xf numFmtId="164" fontId="0" fillId="4" borderId="1" xfId="0" applyNumberFormat="1" applyFill="1" applyBorder="1" applyAlignment="1"/>
    <xf numFmtId="10" fontId="1" fillId="4" borderId="1" xfId="2" applyNumberFormat="1" applyFill="1" applyBorder="1"/>
    <xf numFmtId="0" fontId="0" fillId="4" borderId="1" xfId="0" applyFill="1" applyBorder="1"/>
    <xf numFmtId="8" fontId="0" fillId="4" borderId="1" xfId="0" applyNumberFormat="1" applyFill="1" applyBorder="1"/>
    <xf numFmtId="0" fontId="3" fillId="4" borderId="1" xfId="0" applyFont="1" applyFill="1" applyBorder="1" applyAlignment="1">
      <alignment horizontal="left"/>
    </xf>
    <xf numFmtId="166" fontId="0" fillId="4" borderId="1" xfId="1" applyNumberFormat="1" applyFont="1" applyFill="1" applyBorder="1"/>
    <xf numFmtId="6" fontId="0" fillId="4" borderId="1" xfId="0" applyNumberFormat="1" applyFill="1" applyBorder="1"/>
    <xf numFmtId="8" fontId="1" fillId="0" borderId="0" xfId="2" applyNumberFormat="1" applyFill="1" applyBorder="1"/>
    <xf numFmtId="169" fontId="0" fillId="0" borderId="2" xfId="0" applyNumberFormat="1" applyBorder="1"/>
    <xf numFmtId="0" fontId="3" fillId="0" borderId="0" xfId="0" applyFont="1" applyFill="1" applyBorder="1" applyAlignment="1"/>
    <xf numFmtId="0" fontId="2" fillId="5" borderId="0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5" borderId="10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6" fontId="0" fillId="0" borderId="0" xfId="0" applyNumberFormat="1"/>
  </cellXfs>
  <cellStyles count="3">
    <cellStyle name="20% - Accent5" xfId="2" builtinId="46"/>
    <cellStyle name="Normal" xfId="0" builtinId="0"/>
    <cellStyle name="Percent" xfId="1" builtinId="5"/>
  </cellStyles>
  <dxfs count="31">
    <dxf>
      <numFmt numFmtId="14" formatCode="0.00%"/>
    </dxf>
    <dxf>
      <numFmt numFmtId="164" formatCode="&quot;₹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&quot;₹&quot;\ 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₹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&quot;₹&quot;\ 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₹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&quot;₹&quot;\ 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₹&quot;\ #,##0.00;[Red]&quot;₹&quot;\ \-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0</xdr:row>
      <xdr:rowOff>47625</xdr:rowOff>
    </xdr:from>
    <xdr:to>
      <xdr:col>3</xdr:col>
      <xdr:colOff>408038</xdr:colOff>
      <xdr:row>0</xdr:row>
      <xdr:rowOff>552450</xdr:rowOff>
    </xdr:to>
    <xdr:pic>
      <xdr:nvPicPr>
        <xdr:cNvPr id="2" name="Graphic 1" descr="Calculator">
          <a:extLst>
            <a:ext uri="{FF2B5EF4-FFF2-40B4-BE49-F238E27FC236}">
              <a16:creationId xmlns:a16="http://schemas.microsoft.com/office/drawing/2014/main" id="{16E24D36-07E8-41AF-9DA9-910C225E7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47625"/>
          <a:ext cx="522338" cy="504825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352426</xdr:colOff>
      <xdr:row>2</xdr:row>
      <xdr:rowOff>47626</xdr:rowOff>
    </xdr:from>
    <xdr:to>
      <xdr:col>5</xdr:col>
      <xdr:colOff>600076</xdr:colOff>
      <xdr:row>2</xdr:row>
      <xdr:rowOff>295276</xdr:rowOff>
    </xdr:to>
    <xdr:pic>
      <xdr:nvPicPr>
        <xdr:cNvPr id="8" name="Graphic 7" descr="Research">
          <a:extLst>
            <a:ext uri="{FF2B5EF4-FFF2-40B4-BE49-F238E27FC236}">
              <a16:creationId xmlns:a16="http://schemas.microsoft.com/office/drawing/2014/main" id="{6742E9CA-3084-4B17-8D48-7DAD66B63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81576" y="828676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565315</xdr:colOff>
      <xdr:row>0</xdr:row>
      <xdr:rowOff>40968</xdr:rowOff>
    </xdr:from>
    <xdr:to>
      <xdr:col>2</xdr:col>
      <xdr:colOff>1116371</xdr:colOff>
      <xdr:row>0</xdr:row>
      <xdr:rowOff>573548</xdr:rowOff>
    </xdr:to>
    <xdr:pic>
      <xdr:nvPicPr>
        <xdr:cNvPr id="2" name="Graphic 1" descr="Calculator">
          <a:extLst>
            <a:ext uri="{FF2B5EF4-FFF2-40B4-BE49-F238E27FC236}">
              <a16:creationId xmlns:a16="http://schemas.microsoft.com/office/drawing/2014/main" id="{96A778D9-3AAB-4C89-9D92-C86CA6BB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42009" y="40968"/>
          <a:ext cx="551056" cy="532580"/>
        </a:xfrm>
        <a:prstGeom prst="rect">
          <a:avLst/>
        </a:prstGeom>
      </xdr:spPr>
    </xdr:pic>
    <xdr:clientData/>
  </xdr:twoCellAnchor>
  <xdr:twoCellAnchor editAs="oneCell">
    <xdr:from>
      <xdr:col>5</xdr:col>
      <xdr:colOff>293124</xdr:colOff>
      <xdr:row>2</xdr:row>
      <xdr:rowOff>193163</xdr:rowOff>
    </xdr:from>
    <xdr:to>
      <xdr:col>5</xdr:col>
      <xdr:colOff>594032</xdr:colOff>
      <xdr:row>4</xdr:row>
      <xdr:rowOff>10676</xdr:rowOff>
    </xdr:to>
    <xdr:pic>
      <xdr:nvPicPr>
        <xdr:cNvPr id="3" name="Graphic 2" descr="Research">
          <a:extLst>
            <a:ext uri="{FF2B5EF4-FFF2-40B4-BE49-F238E27FC236}">
              <a16:creationId xmlns:a16="http://schemas.microsoft.com/office/drawing/2014/main" id="{DC6226F3-8DE4-49C3-A494-1185B5AE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75543" y="981792"/>
          <a:ext cx="300908" cy="3296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57150</xdr:rowOff>
    </xdr:from>
    <xdr:to>
      <xdr:col>3</xdr:col>
      <xdr:colOff>133350</xdr:colOff>
      <xdr:row>0</xdr:row>
      <xdr:rowOff>561975</xdr:rowOff>
    </xdr:to>
    <xdr:pic>
      <xdr:nvPicPr>
        <xdr:cNvPr id="3" name="Graphic 2" descr="Calculator">
          <a:extLst>
            <a:ext uri="{FF2B5EF4-FFF2-40B4-BE49-F238E27FC236}">
              <a16:creationId xmlns:a16="http://schemas.microsoft.com/office/drawing/2014/main" id="{7484E1F9-A073-4EC7-9108-A93789FA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9375" y="571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</xdr:row>
      <xdr:rowOff>0</xdr:rowOff>
    </xdr:from>
    <xdr:to>
      <xdr:col>5</xdr:col>
      <xdr:colOff>390525</xdr:colOff>
      <xdr:row>3</xdr:row>
      <xdr:rowOff>19050</xdr:rowOff>
    </xdr:to>
    <xdr:pic>
      <xdr:nvPicPr>
        <xdr:cNvPr id="4" name="Graphic 3" descr="Research">
          <a:extLst>
            <a:ext uri="{FF2B5EF4-FFF2-40B4-BE49-F238E27FC236}">
              <a16:creationId xmlns:a16="http://schemas.microsoft.com/office/drawing/2014/main" id="{A70931F6-CBA5-4C75-9443-F3A8E3617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91075" y="781050"/>
          <a:ext cx="295275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BCF07-92F1-4505-9900-A977723C1421}" name="Table14" displayName="Table14" ref="C12:H133" totalsRowShown="0" headerRowDxfId="30" headerRowBorderDxfId="29" tableBorderDxfId="28" totalsRowBorderDxfId="27">
  <tableColumns count="6">
    <tableColumn id="1" xr3:uid="{E2E46BE7-9AB5-4990-9758-BAF38392BF0C}" name="Period" dataDxfId="26"/>
    <tableColumn id="2" xr3:uid="{8A91B5ED-6BC1-4028-ACDF-4DA11573ADAE}" name="Due Date" dataDxfId="25"/>
    <tableColumn id="3" xr3:uid="{B3811E9B-9768-4C38-B08D-30AA4E84F683}" name="Instalment" dataDxfId="24">
      <calculatedColumnFormula>$G$4</calculatedColumnFormula>
    </tableColumn>
    <tableColumn id="4" xr3:uid="{42A9C281-DAF4-4475-87C4-AE94C0A0BC20}" name="Interest" dataDxfId="23">
      <calculatedColumnFormula>H12*$G$5</calculatedColumnFormula>
    </tableColumn>
    <tableColumn id="5" xr3:uid="{3B0C7382-2274-4780-B4F6-E5A7E14E3323}" name="Principal" dataDxfId="22">
      <calculatedColumnFormula>Table14[[#This Row],[Instalment]]-Table14[[#This Row],[Interest]]</calculatedColumnFormula>
    </tableColumn>
    <tableColumn id="6" xr3:uid="{D0E887C8-79BF-4403-A3E0-46914EFF9E03}" name="Balance" dataDxfId="2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CCE08-E5C8-45F2-9D1D-530B72B359B0}" name="Table1" displayName="Table1" ref="C14:I135" totalsRowShown="0" headerRowDxfId="20" headerRowBorderDxfId="19" tableBorderDxfId="18" totalsRowBorderDxfId="17">
  <tableColumns count="7">
    <tableColumn id="1" xr3:uid="{5A3BA11F-1A7E-4BE3-94A6-AC41DBB9D623}" name="Instalment No." dataDxfId="16"/>
    <tableColumn id="2" xr3:uid="{52E30BC9-A936-4BC1-BF46-B10AB6A6FA1F}" name="Due Date" dataDxfId="15"/>
    <tableColumn id="3" xr3:uid="{F806FE6B-B417-4718-A72F-1E1B3B43B746}" name="Instalment" dataDxfId="14">
      <calculatedColumnFormula>$G$5</calculatedColumnFormula>
    </tableColumn>
    <tableColumn id="4" xr3:uid="{3CB9A269-F6B0-4B01-B95D-D4BB4DCD5997}" name="Interest" dataDxfId="13">
      <calculatedColumnFormula>H14*$G$6</calculatedColumnFormula>
    </tableColumn>
    <tableColumn id="5" xr3:uid="{08ABB6AA-B519-4F0A-8484-A2113B909A32}" name="Principal" dataDxfId="12">
      <calculatedColumnFormula>E15-F15</calculatedColumnFormula>
    </tableColumn>
    <tableColumn id="6" xr3:uid="{05A06C0C-7FD2-45BC-AC0C-E798699B015F}" name="Balance" dataDxfId="11">
      <calculatedColumnFormula>H14-G15</calculatedColumnFormula>
    </tableColumn>
    <tableColumn id="7" xr3:uid="{8EC2EF07-6B98-4BFB-BF2E-62E2AF54B279}" name="Additional Paymen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025F9-D3E3-42DE-80C4-6AC5467C8DBD}" name="Table143" displayName="Table143" ref="C14:I135" totalsRowShown="0" headerRowDxfId="10" headerRowBorderDxfId="9" tableBorderDxfId="8" totalsRowBorderDxfId="7">
  <tableColumns count="7">
    <tableColumn id="1" xr3:uid="{7F8F179D-27E1-427F-9A02-6DA63AC809EF}" name="Period" dataDxfId="6"/>
    <tableColumn id="2" xr3:uid="{1C9696E1-F965-4428-B318-55039BF1D3B4}" name="Due Date" dataDxfId="5"/>
    <tableColumn id="3" xr3:uid="{13468BAC-C3A4-4978-B207-A75D22735948}" name="Instalment" dataDxfId="4">
      <calculatedColumnFormula>$G$4</calculatedColumnFormula>
    </tableColumn>
    <tableColumn id="4" xr3:uid="{53CD6B2E-C421-40B4-B159-2D9FBFE5DE6B}" name="Interest" dataDxfId="3">
      <calculatedColumnFormula>H14*$G$5</calculatedColumnFormula>
    </tableColumn>
    <tableColumn id="5" xr3:uid="{A789F914-E76D-4B26-8047-8ED77D88906E}" name="Principal" dataDxfId="2">
      <calculatedColumnFormula>Table143[[#This Row],[Instalment]]-Table143[[#This Row],[Interest]]</calculatedColumnFormula>
    </tableColumn>
    <tableColumn id="6" xr3:uid="{DE63BB43-7A6A-469B-8852-2C3FF16CD012}" name="Balance" dataDxfId="1"/>
    <tableColumn id="7" xr3:uid="{A03F4C86-C9AD-4878-B64E-ED095E936E2E}" name="Annual Rate" dataDxfId="0">
      <calculatedColumnFormula>$C$5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475B-72DD-4575-AA94-24C1EFA24948}">
  <dimension ref="A1:K135"/>
  <sheetViews>
    <sheetView workbookViewId="0">
      <selection activeCell="J129" sqref="J129"/>
    </sheetView>
  </sheetViews>
  <sheetFormatPr defaultRowHeight="15" x14ac:dyDescent="0.25"/>
  <cols>
    <col min="2" max="2" width="20.28515625" customWidth="1"/>
    <col min="3" max="3" width="12.85546875" customWidth="1"/>
    <col min="4" max="4" width="13" customWidth="1"/>
    <col min="5" max="5" width="14.140625" customWidth="1"/>
    <col min="6" max="6" width="19.28515625" customWidth="1"/>
    <col min="7" max="7" width="18.7109375" customWidth="1"/>
    <col min="8" max="8" width="15.140625" customWidth="1"/>
  </cols>
  <sheetData>
    <row r="1" spans="1:11" s="55" customFormat="1" ht="46.5" customHeight="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24.75" customHeight="1" x14ac:dyDescent="0.35">
      <c r="B3" s="56" t="s">
        <v>20</v>
      </c>
      <c r="C3" s="56"/>
      <c r="F3" s="57" t="s">
        <v>22</v>
      </c>
      <c r="G3" s="58"/>
    </row>
    <row r="4" spans="1:11" x14ac:dyDescent="0.25">
      <c r="B4" s="34" t="s">
        <v>0</v>
      </c>
      <c r="C4" s="35">
        <v>1200000</v>
      </c>
      <c r="F4" s="39" t="s">
        <v>16</v>
      </c>
      <c r="G4" s="40">
        <f>-PMT($G$5,$G$6,$C$4,0,0)</f>
        <v>15331.284015647307</v>
      </c>
    </row>
    <row r="5" spans="1:11" x14ac:dyDescent="0.25">
      <c r="B5" s="34" t="s">
        <v>1</v>
      </c>
      <c r="C5" s="36">
        <v>9.1999999999999998E-2</v>
      </c>
      <c r="F5" s="34" t="s">
        <v>15</v>
      </c>
      <c r="G5" s="41">
        <f>$C$5/12</f>
        <v>7.6666666666666662E-3</v>
      </c>
    </row>
    <row r="6" spans="1:11" x14ac:dyDescent="0.25">
      <c r="B6" s="34" t="s">
        <v>13</v>
      </c>
      <c r="C6" s="37">
        <v>10</v>
      </c>
      <c r="F6" s="34" t="s">
        <v>21</v>
      </c>
      <c r="G6" s="39">
        <f>C6*12</f>
        <v>120</v>
      </c>
    </row>
    <row r="7" spans="1:11" x14ac:dyDescent="0.25">
      <c r="B7" s="34" t="s">
        <v>2</v>
      </c>
      <c r="C7" s="38">
        <v>42880</v>
      </c>
      <c r="F7" s="31"/>
      <c r="G7" s="51"/>
    </row>
    <row r="8" spans="1:11" ht="15.75" x14ac:dyDescent="0.25">
      <c r="B8" s="34" t="s">
        <v>3</v>
      </c>
      <c r="C8" s="37" t="s">
        <v>9</v>
      </c>
      <c r="F8" s="9"/>
      <c r="G8" s="1"/>
    </row>
    <row r="9" spans="1:11" x14ac:dyDescent="0.25">
      <c r="B9" s="34" t="s">
        <v>4</v>
      </c>
      <c r="C9" s="37" t="s">
        <v>10</v>
      </c>
      <c r="F9" s="42" t="s">
        <v>24</v>
      </c>
      <c r="G9" s="43">
        <f>SUM(F14:F133)</f>
        <v>639754.081877677</v>
      </c>
      <c r="H9" s="32"/>
    </row>
    <row r="10" spans="1:11" x14ac:dyDescent="0.25">
      <c r="F10" s="42" t="s">
        <v>29</v>
      </c>
      <c r="G10" s="44">
        <f>SUM(E14:E133)</f>
        <v>1839754.0818776782</v>
      </c>
      <c r="H10" s="33"/>
    </row>
    <row r="12" spans="1:11" ht="18.75" x14ac:dyDescent="0.3">
      <c r="C12" s="14" t="s">
        <v>23</v>
      </c>
      <c r="D12" s="15" t="s">
        <v>11</v>
      </c>
      <c r="E12" s="15" t="s">
        <v>12</v>
      </c>
      <c r="F12" s="15" t="s">
        <v>17</v>
      </c>
      <c r="G12" s="15" t="s">
        <v>6</v>
      </c>
      <c r="H12" s="16" t="s">
        <v>8</v>
      </c>
    </row>
    <row r="13" spans="1:11" ht="15.75" x14ac:dyDescent="0.25">
      <c r="C13" s="10">
        <v>0</v>
      </c>
      <c r="D13" s="5"/>
      <c r="E13" s="20"/>
      <c r="F13" s="21"/>
      <c r="G13" s="20"/>
      <c r="H13" s="12">
        <f>$C$4</f>
        <v>1200000</v>
      </c>
    </row>
    <row r="14" spans="1:11" x14ac:dyDescent="0.25">
      <c r="C14" s="11">
        <v>1</v>
      </c>
      <c r="D14" s="7">
        <v>42880</v>
      </c>
      <c r="E14" s="4">
        <f>$G$4</f>
        <v>15331.284015647307</v>
      </c>
      <c r="F14" s="8">
        <f>H13*$G$5</f>
        <v>9200</v>
      </c>
      <c r="G14" s="4">
        <f>Table14[[#This Row],[Instalment]]-Table14[[#This Row],[Interest]]</f>
        <v>6131.2840156473067</v>
      </c>
      <c r="H14" s="13">
        <f>H13-Table14[[#This Row],[Principal]]</f>
        <v>1193868.7159843526</v>
      </c>
    </row>
    <row r="15" spans="1:11" x14ac:dyDescent="0.25">
      <c r="C15" s="11">
        <v>2</v>
      </c>
      <c r="D15" s="7">
        <v>42911</v>
      </c>
      <c r="E15" s="4">
        <f t="shared" ref="E15:E44" si="0">$G$4</f>
        <v>15331.284015647307</v>
      </c>
      <c r="F15" s="8">
        <f t="shared" ref="F15:F16" si="1">H14*$G$5</f>
        <v>9152.9934892133697</v>
      </c>
      <c r="G15" s="4">
        <f>Table14[[#This Row],[Instalment]]-Table14[[#This Row],[Interest]]</f>
        <v>6178.290526433937</v>
      </c>
      <c r="H15" s="13">
        <f>H14-Table14[[#This Row],[Principal]]</f>
        <v>1187690.4254579188</v>
      </c>
    </row>
    <row r="16" spans="1:11" x14ac:dyDescent="0.25">
      <c r="C16" s="11">
        <v>3</v>
      </c>
      <c r="D16" s="7">
        <v>42941</v>
      </c>
      <c r="E16" s="4">
        <f t="shared" si="0"/>
        <v>15331.284015647307</v>
      </c>
      <c r="F16" s="8">
        <f t="shared" si="1"/>
        <v>9105.6265951773767</v>
      </c>
      <c r="G16" s="4">
        <f>Table14[[#This Row],[Instalment]]-Table14[[#This Row],[Interest]]</f>
        <v>6225.65742046993</v>
      </c>
      <c r="H16" s="13">
        <f>H15-Table14[[#This Row],[Principal]]</f>
        <v>1181464.7680374489</v>
      </c>
    </row>
    <row r="17" spans="3:8" x14ac:dyDescent="0.25">
      <c r="C17" s="11">
        <v>4</v>
      </c>
      <c r="D17" s="7">
        <v>42972</v>
      </c>
      <c r="E17" s="4">
        <f t="shared" si="0"/>
        <v>15331.284015647307</v>
      </c>
      <c r="F17" s="8">
        <f t="shared" ref="F17:F20" si="2">H16*$G$5</f>
        <v>9057.8965549537734</v>
      </c>
      <c r="G17" s="4">
        <f>Table14[[#This Row],[Instalment]]-Table14[[#This Row],[Interest]]</f>
        <v>6273.3874606935333</v>
      </c>
      <c r="H17" s="13">
        <f>H16-Table14[[#This Row],[Principal]]</f>
        <v>1175191.3805767554</v>
      </c>
    </row>
    <row r="18" spans="3:8" x14ac:dyDescent="0.25">
      <c r="C18" s="11">
        <v>5</v>
      </c>
      <c r="D18" s="7">
        <v>43003</v>
      </c>
      <c r="E18" s="4">
        <f t="shared" si="0"/>
        <v>15331.284015647307</v>
      </c>
      <c r="F18" s="8">
        <f t="shared" si="2"/>
        <v>9009.8005844217914</v>
      </c>
      <c r="G18" s="4">
        <f>Table14[[#This Row],[Instalment]]-Table14[[#This Row],[Interest]]</f>
        <v>6321.4834312255152</v>
      </c>
      <c r="H18" s="13">
        <f>H17-Table14[[#This Row],[Principal]]</f>
        <v>1168869.89714553</v>
      </c>
    </row>
    <row r="19" spans="3:8" x14ac:dyDescent="0.25">
      <c r="C19" s="11">
        <v>6</v>
      </c>
      <c r="D19" s="7">
        <v>43033</v>
      </c>
      <c r="E19" s="4">
        <f t="shared" si="0"/>
        <v>15331.284015647307</v>
      </c>
      <c r="F19" s="8">
        <f t="shared" si="2"/>
        <v>8961.3358781157294</v>
      </c>
      <c r="G19" s="4">
        <f>Table14[[#This Row],[Instalment]]-Table14[[#This Row],[Interest]]</f>
        <v>6369.9481375315772</v>
      </c>
      <c r="H19" s="13">
        <f>H18-Table14[[#This Row],[Principal]]</f>
        <v>1162499.9490079985</v>
      </c>
    </row>
    <row r="20" spans="3:8" x14ac:dyDescent="0.25">
      <c r="C20" s="11">
        <v>7</v>
      </c>
      <c r="D20" s="7">
        <v>43064</v>
      </c>
      <c r="E20" s="4">
        <f t="shared" si="0"/>
        <v>15331.284015647307</v>
      </c>
      <c r="F20" s="8">
        <f t="shared" si="2"/>
        <v>8912.4996090613204</v>
      </c>
      <c r="G20" s="4">
        <f>Table14[[#This Row],[Instalment]]-Table14[[#This Row],[Interest]]</f>
        <v>6418.7844065859863</v>
      </c>
      <c r="H20" s="13">
        <f>H19-Table14[[#This Row],[Principal]]</f>
        <v>1156081.1646014124</v>
      </c>
    </row>
    <row r="21" spans="3:8" x14ac:dyDescent="0.25">
      <c r="C21" s="11">
        <v>8</v>
      </c>
      <c r="D21" s="7">
        <v>43094</v>
      </c>
      <c r="E21" s="4">
        <f t="shared" si="0"/>
        <v>15331.284015647307</v>
      </c>
      <c r="F21" s="8">
        <f t="shared" ref="F21:F35" si="3">H20*$G$5</f>
        <v>8863.2889286108275</v>
      </c>
      <c r="G21" s="4">
        <f>Table14[[#This Row],[Instalment]]-Table14[[#This Row],[Interest]]</f>
        <v>6467.9950870364792</v>
      </c>
      <c r="H21" s="13">
        <f>H20-Table14[[#This Row],[Principal]]</f>
        <v>1149613.169514376</v>
      </c>
    </row>
    <row r="22" spans="3:8" x14ac:dyDescent="0.25">
      <c r="C22" s="11">
        <v>9</v>
      </c>
      <c r="D22" s="7">
        <v>43125</v>
      </c>
      <c r="E22" s="4">
        <f t="shared" si="0"/>
        <v>15331.284015647307</v>
      </c>
      <c r="F22" s="8">
        <f t="shared" si="3"/>
        <v>8813.7009662768814</v>
      </c>
      <c r="G22" s="4">
        <f>Table14[[#This Row],[Instalment]]-Table14[[#This Row],[Interest]]</f>
        <v>6517.5830493704252</v>
      </c>
      <c r="H22" s="13">
        <f>H21-Table14[[#This Row],[Principal]]</f>
        <v>1143095.5864650055</v>
      </c>
    </row>
    <row r="23" spans="3:8" x14ac:dyDescent="0.25">
      <c r="C23" s="11">
        <v>10</v>
      </c>
      <c r="D23" s="7">
        <v>43156</v>
      </c>
      <c r="E23" s="4">
        <f t="shared" si="0"/>
        <v>15331.284015647307</v>
      </c>
      <c r="F23" s="8">
        <f t="shared" si="3"/>
        <v>8763.7328295650423</v>
      </c>
      <c r="G23" s="4">
        <f>Table14[[#This Row],[Instalment]]-Table14[[#This Row],[Interest]]</f>
        <v>6567.5511860822644</v>
      </c>
      <c r="H23" s="13">
        <f>H22-Table14[[#This Row],[Principal]]</f>
        <v>1136528.0352789233</v>
      </c>
    </row>
    <row r="24" spans="3:8" x14ac:dyDescent="0.25">
      <c r="C24" s="11">
        <v>11</v>
      </c>
      <c r="D24" s="7">
        <v>43184</v>
      </c>
      <c r="E24" s="4">
        <f t="shared" si="0"/>
        <v>15331.284015647307</v>
      </c>
      <c r="F24" s="8">
        <f t="shared" si="3"/>
        <v>8713.3816038050791</v>
      </c>
      <c r="G24" s="4">
        <f>Table14[[#This Row],[Instalment]]-Table14[[#This Row],[Interest]]</f>
        <v>6617.9024118422276</v>
      </c>
      <c r="H24" s="13">
        <f>H23-Table14[[#This Row],[Principal]]</f>
        <v>1129910.1328670811</v>
      </c>
    </row>
    <row r="25" spans="3:8" x14ac:dyDescent="0.25">
      <c r="C25" s="11">
        <v>12</v>
      </c>
      <c r="D25" s="7">
        <v>43215</v>
      </c>
      <c r="E25" s="4">
        <f t="shared" si="0"/>
        <v>15331.284015647307</v>
      </c>
      <c r="F25" s="8">
        <f t="shared" si="3"/>
        <v>8662.6443519809545</v>
      </c>
      <c r="G25" s="4">
        <f>Table14[[#This Row],[Instalment]]-Table14[[#This Row],[Interest]]</f>
        <v>6668.6396636663521</v>
      </c>
      <c r="H25" s="13">
        <f>H24-Table14[[#This Row],[Principal]]</f>
        <v>1123241.4932034148</v>
      </c>
    </row>
    <row r="26" spans="3:8" x14ac:dyDescent="0.25">
      <c r="C26" s="11">
        <v>13</v>
      </c>
      <c r="D26" s="7">
        <v>43245</v>
      </c>
      <c r="E26" s="4">
        <f t="shared" si="0"/>
        <v>15331.284015647307</v>
      </c>
      <c r="F26" s="8">
        <f t="shared" si="3"/>
        <v>8611.5181145595125</v>
      </c>
      <c r="G26" s="4">
        <f>Table14[[#This Row],[Instalment]]-Table14[[#This Row],[Interest]]</f>
        <v>6719.7659010877942</v>
      </c>
      <c r="H26" s="13">
        <f>H25-Table14[[#This Row],[Principal]]</f>
        <v>1116521.7273023271</v>
      </c>
    </row>
    <row r="27" spans="3:8" x14ac:dyDescent="0.25">
      <c r="C27" s="11">
        <v>14</v>
      </c>
      <c r="D27" s="7">
        <v>43276</v>
      </c>
      <c r="E27" s="4">
        <f t="shared" si="0"/>
        <v>15331.284015647307</v>
      </c>
      <c r="F27" s="8">
        <f t="shared" si="3"/>
        <v>8559.9999093178394</v>
      </c>
      <c r="G27" s="4">
        <f>Table14[[#This Row],[Instalment]]-Table14[[#This Row],[Interest]]</f>
        <v>6771.2841063294672</v>
      </c>
      <c r="H27" s="13">
        <f>H26-Table14[[#This Row],[Principal]]</f>
        <v>1109750.4431959975</v>
      </c>
    </row>
    <row r="28" spans="3:8" x14ac:dyDescent="0.25">
      <c r="C28" s="11">
        <v>15</v>
      </c>
      <c r="D28" s="7">
        <v>43306</v>
      </c>
      <c r="E28" s="4">
        <f t="shared" si="0"/>
        <v>15331.284015647307</v>
      </c>
      <c r="F28" s="8">
        <f t="shared" si="3"/>
        <v>8508.0867311693146</v>
      </c>
      <c r="G28" s="4">
        <f>Table14[[#This Row],[Instalment]]-Table14[[#This Row],[Interest]]</f>
        <v>6823.1972844779921</v>
      </c>
      <c r="H28" s="13">
        <f>H27-Table14[[#This Row],[Principal]]</f>
        <v>1102927.2459115195</v>
      </c>
    </row>
    <row r="29" spans="3:8" x14ac:dyDescent="0.25">
      <c r="C29" s="11">
        <v>16</v>
      </c>
      <c r="D29" s="7">
        <v>43337</v>
      </c>
      <c r="E29" s="4">
        <f t="shared" si="0"/>
        <v>15331.284015647307</v>
      </c>
      <c r="F29" s="8">
        <f t="shared" si="3"/>
        <v>8455.7755519883158</v>
      </c>
      <c r="G29" s="4">
        <f>Table14[[#This Row],[Instalment]]-Table14[[#This Row],[Interest]]</f>
        <v>6875.5084636589909</v>
      </c>
      <c r="H29" s="13">
        <f>H28-Table14[[#This Row],[Principal]]</f>
        <v>1096051.7374478604</v>
      </c>
    </row>
    <row r="30" spans="3:8" x14ac:dyDescent="0.25">
      <c r="C30" s="11">
        <v>17</v>
      </c>
      <c r="D30" s="7">
        <v>43368</v>
      </c>
      <c r="E30" s="4">
        <f t="shared" si="0"/>
        <v>15331.284015647307</v>
      </c>
      <c r="F30" s="8">
        <f t="shared" si="3"/>
        <v>8403.0633204335954</v>
      </c>
      <c r="G30" s="4">
        <f>Table14[[#This Row],[Instalment]]-Table14[[#This Row],[Interest]]</f>
        <v>6928.2206952137112</v>
      </c>
      <c r="H30" s="13">
        <f>H29-Table14[[#This Row],[Principal]]</f>
        <v>1089123.5167526468</v>
      </c>
    </row>
    <row r="31" spans="3:8" x14ac:dyDescent="0.25">
      <c r="C31" s="11">
        <v>18</v>
      </c>
      <c r="D31" s="7">
        <v>43398</v>
      </c>
      <c r="E31" s="4">
        <f t="shared" si="0"/>
        <v>15331.284015647307</v>
      </c>
      <c r="F31" s="8">
        <f t="shared" si="3"/>
        <v>8349.9469617702907</v>
      </c>
      <c r="G31" s="4">
        <f>Table14[[#This Row],[Instalment]]-Table14[[#This Row],[Interest]]</f>
        <v>6981.3370538770159</v>
      </c>
      <c r="H31" s="13">
        <f>H30-Table14[[#This Row],[Principal]]</f>
        <v>1082142.1796987697</v>
      </c>
    </row>
    <row r="32" spans="3:8" x14ac:dyDescent="0.25">
      <c r="C32" s="11">
        <v>19</v>
      </c>
      <c r="D32" s="7">
        <v>43429</v>
      </c>
      <c r="E32" s="4">
        <f t="shared" si="0"/>
        <v>15331.284015647307</v>
      </c>
      <c r="F32" s="8">
        <f t="shared" si="3"/>
        <v>8296.4233776905676</v>
      </c>
      <c r="G32" s="4">
        <f>Table14[[#This Row],[Instalment]]-Table14[[#This Row],[Interest]]</f>
        <v>7034.8606379567391</v>
      </c>
      <c r="H32" s="13">
        <f>H31-Table14[[#This Row],[Principal]]</f>
        <v>1075107.3190608129</v>
      </c>
    </row>
    <row r="33" spans="3:8" x14ac:dyDescent="0.25">
      <c r="C33" s="11">
        <v>20</v>
      </c>
      <c r="D33" s="7">
        <v>43459</v>
      </c>
      <c r="E33" s="4">
        <f t="shared" si="0"/>
        <v>15331.284015647307</v>
      </c>
      <c r="F33" s="8">
        <f t="shared" si="3"/>
        <v>8242.4894461328986</v>
      </c>
      <c r="G33" s="4">
        <f>Table14[[#This Row],[Instalment]]-Table14[[#This Row],[Interest]]</f>
        <v>7088.7945695144081</v>
      </c>
      <c r="H33" s="13">
        <f>H32-Table14[[#This Row],[Principal]]</f>
        <v>1068018.5244912985</v>
      </c>
    </row>
    <row r="34" spans="3:8" x14ac:dyDescent="0.25">
      <c r="C34" s="11">
        <v>21</v>
      </c>
      <c r="D34" s="7">
        <v>43490</v>
      </c>
      <c r="E34" s="4">
        <f t="shared" si="0"/>
        <v>15331.284015647307</v>
      </c>
      <c r="F34" s="8">
        <f t="shared" si="3"/>
        <v>8188.1420210999549</v>
      </c>
      <c r="G34" s="4">
        <f>Table14[[#This Row],[Instalment]]-Table14[[#This Row],[Interest]]</f>
        <v>7143.1419945473517</v>
      </c>
      <c r="H34" s="13">
        <f>H33-Table14[[#This Row],[Principal]]</f>
        <v>1060875.3824967511</v>
      </c>
    </row>
    <row r="35" spans="3:8" x14ac:dyDescent="0.25">
      <c r="C35" s="11">
        <v>22</v>
      </c>
      <c r="D35" s="7">
        <v>43521</v>
      </c>
      <c r="E35" s="4">
        <f t="shared" si="0"/>
        <v>15331.284015647307</v>
      </c>
      <c r="F35" s="8">
        <f t="shared" si="3"/>
        <v>8133.3779324750913</v>
      </c>
      <c r="G35" s="4">
        <f>Table14[[#This Row],[Instalment]]-Table14[[#This Row],[Interest]]</f>
        <v>7197.9060831722154</v>
      </c>
      <c r="H35" s="13">
        <f>H34-Table14[[#This Row],[Principal]]</f>
        <v>1053677.476413579</v>
      </c>
    </row>
    <row r="36" spans="3:8" x14ac:dyDescent="0.25">
      <c r="C36" s="11">
        <v>23</v>
      </c>
      <c r="D36" s="7">
        <v>43549</v>
      </c>
      <c r="E36" s="4">
        <f t="shared" si="0"/>
        <v>15331.284015647307</v>
      </c>
      <c r="F36" s="8">
        <f t="shared" ref="F36:F99" si="4">H35*$G$5</f>
        <v>8078.193985837438</v>
      </c>
      <c r="G36" s="4">
        <f>Table14[[#This Row],[Instalment]]-Table14[[#This Row],[Interest]]</f>
        <v>7253.0900298098686</v>
      </c>
      <c r="H36" s="13">
        <f>H35-Table14[[#This Row],[Principal]]</f>
        <v>1046424.3863837691</v>
      </c>
    </row>
    <row r="37" spans="3:8" x14ac:dyDescent="0.25">
      <c r="C37" s="11">
        <v>24</v>
      </c>
      <c r="D37" s="7">
        <v>43580</v>
      </c>
      <c r="E37" s="4">
        <f t="shared" si="0"/>
        <v>15331.284015647307</v>
      </c>
      <c r="F37" s="8">
        <f t="shared" si="4"/>
        <v>8022.5869622755627</v>
      </c>
      <c r="G37" s="4">
        <f>Table14[[#This Row],[Instalment]]-Table14[[#This Row],[Interest]]</f>
        <v>7308.697053371744</v>
      </c>
      <c r="H37" s="13">
        <f>H36-Table14[[#This Row],[Principal]]</f>
        <v>1039115.6893303974</v>
      </c>
    </row>
    <row r="38" spans="3:8" x14ac:dyDescent="0.25">
      <c r="C38" s="11">
        <v>25</v>
      </c>
      <c r="D38" s="7">
        <v>43610</v>
      </c>
      <c r="E38" s="4">
        <f t="shared" si="0"/>
        <v>15331.284015647307</v>
      </c>
      <c r="F38" s="8">
        <f t="shared" si="4"/>
        <v>7966.5536181997131</v>
      </c>
      <c r="G38" s="4">
        <f>Table14[[#This Row],[Instalment]]-Table14[[#This Row],[Interest]]</f>
        <v>7364.7303974475935</v>
      </c>
      <c r="H38" s="13">
        <f>H37-Table14[[#This Row],[Principal]]</f>
        <v>1031750.9589329498</v>
      </c>
    </row>
    <row r="39" spans="3:8" x14ac:dyDescent="0.25">
      <c r="C39" s="11">
        <v>26</v>
      </c>
      <c r="D39" s="7">
        <v>43641</v>
      </c>
      <c r="E39" s="4">
        <f t="shared" si="0"/>
        <v>15331.284015647307</v>
      </c>
      <c r="F39" s="8">
        <f t="shared" si="4"/>
        <v>7910.0906851526152</v>
      </c>
      <c r="G39" s="4">
        <f>Table14[[#This Row],[Instalment]]-Table14[[#This Row],[Interest]]</f>
        <v>7421.1933304946915</v>
      </c>
      <c r="H39" s="13">
        <f>H38-Table14[[#This Row],[Principal]]</f>
        <v>1024329.7656024551</v>
      </c>
    </row>
    <row r="40" spans="3:8" x14ac:dyDescent="0.25">
      <c r="C40" s="11">
        <v>27</v>
      </c>
      <c r="D40" s="7">
        <v>43671</v>
      </c>
      <c r="E40" s="4">
        <f t="shared" si="0"/>
        <v>15331.284015647307</v>
      </c>
      <c r="F40" s="8">
        <f t="shared" si="4"/>
        <v>7853.1948696188219</v>
      </c>
      <c r="G40" s="4">
        <f>Table14[[#This Row],[Instalment]]-Table14[[#This Row],[Interest]]</f>
        <v>7478.0891460284847</v>
      </c>
      <c r="H40" s="13">
        <f>H39-Table14[[#This Row],[Principal]]</f>
        <v>1016851.6764564266</v>
      </c>
    </row>
    <row r="41" spans="3:8" x14ac:dyDescent="0.25">
      <c r="C41" s="11">
        <v>28</v>
      </c>
      <c r="D41" s="7">
        <v>43702</v>
      </c>
      <c r="E41" s="4">
        <f t="shared" si="0"/>
        <v>15331.284015647307</v>
      </c>
      <c r="F41" s="8">
        <f t="shared" si="4"/>
        <v>7795.8628528326035</v>
      </c>
      <c r="G41" s="4">
        <f>Table14[[#This Row],[Instalment]]-Table14[[#This Row],[Interest]]</f>
        <v>7535.4211628147032</v>
      </c>
      <c r="H41" s="13">
        <f>H40-Table14[[#This Row],[Principal]]</f>
        <v>1009316.2552936119</v>
      </c>
    </row>
    <row r="42" spans="3:8" x14ac:dyDescent="0.25">
      <c r="C42" s="11">
        <v>29</v>
      </c>
      <c r="D42" s="7">
        <v>43733</v>
      </c>
      <c r="E42" s="4">
        <f t="shared" si="0"/>
        <v>15331.284015647307</v>
      </c>
      <c r="F42" s="8">
        <f t="shared" si="4"/>
        <v>7738.0912905843579</v>
      </c>
      <c r="G42" s="4">
        <f>Table14[[#This Row],[Instalment]]-Table14[[#This Row],[Interest]]</f>
        <v>7593.1927250629487</v>
      </c>
      <c r="H42" s="13">
        <f>H41-Table14[[#This Row],[Principal]]</f>
        <v>1001723.062568549</v>
      </c>
    </row>
    <row r="43" spans="3:8" x14ac:dyDescent="0.25">
      <c r="C43" s="11">
        <v>30</v>
      </c>
      <c r="D43" s="7">
        <v>43763</v>
      </c>
      <c r="E43" s="4">
        <f t="shared" si="0"/>
        <v>15331.284015647307</v>
      </c>
      <c r="F43" s="8">
        <f t="shared" si="4"/>
        <v>7679.8768130255412</v>
      </c>
      <c r="G43" s="4">
        <f>Table14[[#This Row],[Instalment]]-Table14[[#This Row],[Interest]]</f>
        <v>7651.4072026217655</v>
      </c>
      <c r="H43" s="13">
        <f>H42-Table14[[#This Row],[Principal]]</f>
        <v>994071.65536592714</v>
      </c>
    </row>
    <row r="44" spans="3:8" x14ac:dyDescent="0.25">
      <c r="C44" s="11">
        <v>31</v>
      </c>
      <c r="D44" s="7">
        <v>43794</v>
      </c>
      <c r="E44" s="4">
        <f t="shared" si="0"/>
        <v>15331.284015647307</v>
      </c>
      <c r="F44" s="8">
        <f t="shared" si="4"/>
        <v>7621.2160244721081</v>
      </c>
      <c r="G44" s="4">
        <f>Table14[[#This Row],[Instalment]]-Table14[[#This Row],[Interest]]</f>
        <v>7710.0679911751986</v>
      </c>
      <c r="H44" s="13">
        <f>H43-Table14[[#This Row],[Principal]]</f>
        <v>986361.58737475192</v>
      </c>
    </row>
    <row r="45" spans="3:8" x14ac:dyDescent="0.25">
      <c r="C45" s="11">
        <v>32</v>
      </c>
      <c r="D45" s="7">
        <v>43824</v>
      </c>
      <c r="E45" s="4">
        <f t="shared" ref="E45:E76" si="5">$G$4</f>
        <v>15331.284015647307</v>
      </c>
      <c r="F45" s="8">
        <f t="shared" si="4"/>
        <v>7562.1055032064314</v>
      </c>
      <c r="G45" s="4">
        <f>Table14[[#This Row],[Instalment]]-Table14[[#This Row],[Interest]]</f>
        <v>7769.1785124408752</v>
      </c>
      <c r="H45" s="13">
        <f>H44-Table14[[#This Row],[Principal]]</f>
        <v>978592.40886231104</v>
      </c>
    </row>
    <row r="46" spans="3:8" x14ac:dyDescent="0.25">
      <c r="C46" s="11">
        <v>33</v>
      </c>
      <c r="D46" s="7">
        <v>43855</v>
      </c>
      <c r="E46" s="4">
        <f t="shared" si="5"/>
        <v>15331.284015647307</v>
      </c>
      <c r="F46" s="8">
        <f t="shared" si="4"/>
        <v>7502.5418012777172</v>
      </c>
      <c r="G46" s="4">
        <f>Table14[[#This Row],[Instalment]]-Table14[[#This Row],[Interest]]</f>
        <v>7828.7422143695894</v>
      </c>
      <c r="H46" s="13">
        <f>H45-Table14[[#This Row],[Principal]]</f>
        <v>970763.66664794146</v>
      </c>
    </row>
    <row r="47" spans="3:8" x14ac:dyDescent="0.25">
      <c r="C47" s="11">
        <v>34</v>
      </c>
      <c r="D47" s="7">
        <v>43886</v>
      </c>
      <c r="E47" s="4">
        <f t="shared" si="5"/>
        <v>15331.284015647307</v>
      </c>
      <c r="F47" s="8">
        <f t="shared" si="4"/>
        <v>7442.5214443008845</v>
      </c>
      <c r="G47" s="4">
        <f>Table14[[#This Row],[Instalment]]-Table14[[#This Row],[Interest]]</f>
        <v>7888.7625713464222</v>
      </c>
      <c r="H47" s="13">
        <f>H46-Table14[[#This Row],[Principal]]</f>
        <v>962874.90407659509</v>
      </c>
    </row>
    <row r="48" spans="3:8" x14ac:dyDescent="0.25">
      <c r="C48" s="11">
        <v>35</v>
      </c>
      <c r="D48" s="7">
        <v>43915</v>
      </c>
      <c r="E48" s="4">
        <f t="shared" si="5"/>
        <v>15331.284015647307</v>
      </c>
      <c r="F48" s="8">
        <f t="shared" si="4"/>
        <v>7382.040931253895</v>
      </c>
      <c r="G48" s="4">
        <f>Table14[[#This Row],[Instalment]]-Table14[[#This Row],[Interest]]</f>
        <v>7949.2430843934117</v>
      </c>
      <c r="H48" s="13">
        <f>H47-Table14[[#This Row],[Principal]]</f>
        <v>954925.66099220165</v>
      </c>
    </row>
    <row r="49" spans="3:8" x14ac:dyDescent="0.25">
      <c r="C49" s="11">
        <v>36</v>
      </c>
      <c r="D49" s="7">
        <v>43946</v>
      </c>
      <c r="E49" s="4">
        <f t="shared" si="5"/>
        <v>15331.284015647307</v>
      </c>
      <c r="F49" s="8">
        <f t="shared" si="4"/>
        <v>7321.0967342735457</v>
      </c>
      <c r="G49" s="4">
        <f>Table14[[#This Row],[Instalment]]-Table14[[#This Row],[Interest]]</f>
        <v>8010.1872813737609</v>
      </c>
      <c r="H49" s="13">
        <f>H48-Table14[[#This Row],[Principal]]</f>
        <v>946915.47371082788</v>
      </c>
    </row>
    <row r="50" spans="3:8" x14ac:dyDescent="0.25">
      <c r="C50" s="11">
        <v>37</v>
      </c>
      <c r="D50" s="7">
        <v>43976</v>
      </c>
      <c r="E50" s="4">
        <f t="shared" si="5"/>
        <v>15331.284015647307</v>
      </c>
      <c r="F50" s="8">
        <f t="shared" si="4"/>
        <v>7259.68529844968</v>
      </c>
      <c r="G50" s="4">
        <f>Table14[[#This Row],[Instalment]]-Table14[[#This Row],[Interest]]</f>
        <v>8071.5987171976267</v>
      </c>
      <c r="H50" s="13">
        <f>H49-Table14[[#This Row],[Principal]]</f>
        <v>938843.87499363022</v>
      </c>
    </row>
    <row r="51" spans="3:8" x14ac:dyDescent="0.25">
      <c r="C51" s="11">
        <v>38</v>
      </c>
      <c r="D51" s="7">
        <v>44007</v>
      </c>
      <c r="E51" s="4">
        <f t="shared" si="5"/>
        <v>15331.284015647307</v>
      </c>
      <c r="F51" s="8">
        <f t="shared" si="4"/>
        <v>7197.8030416178317</v>
      </c>
      <c r="G51" s="4">
        <f>Table14[[#This Row],[Instalment]]-Table14[[#This Row],[Interest]]</f>
        <v>8133.480974029475</v>
      </c>
      <c r="H51" s="13">
        <f>H50-Table14[[#This Row],[Principal]]</f>
        <v>930710.3940196007</v>
      </c>
    </row>
    <row r="52" spans="3:8" x14ac:dyDescent="0.25">
      <c r="C52" s="11">
        <v>39</v>
      </c>
      <c r="D52" s="7">
        <v>44037</v>
      </c>
      <c r="E52" s="4">
        <f t="shared" si="5"/>
        <v>15331.284015647307</v>
      </c>
      <c r="F52" s="8">
        <f t="shared" si="4"/>
        <v>7135.4463541502719</v>
      </c>
      <c r="G52" s="4">
        <f>Table14[[#This Row],[Instalment]]-Table14[[#This Row],[Interest]]</f>
        <v>8195.8376614970348</v>
      </c>
      <c r="H52" s="13">
        <f>H51-Table14[[#This Row],[Principal]]</f>
        <v>922514.55635810364</v>
      </c>
    </row>
    <row r="53" spans="3:8" x14ac:dyDescent="0.25">
      <c r="C53" s="11">
        <v>40</v>
      </c>
      <c r="D53" s="7">
        <v>44068</v>
      </c>
      <c r="E53" s="4">
        <f t="shared" si="5"/>
        <v>15331.284015647307</v>
      </c>
      <c r="F53" s="8">
        <f t="shared" si="4"/>
        <v>7072.6115987454605</v>
      </c>
      <c r="G53" s="4">
        <f>Table14[[#This Row],[Instalment]]-Table14[[#This Row],[Interest]]</f>
        <v>8258.6724169018453</v>
      </c>
      <c r="H53" s="13">
        <f>H52-Table14[[#This Row],[Principal]]</f>
        <v>914255.88394120184</v>
      </c>
    </row>
    <row r="54" spans="3:8" x14ac:dyDescent="0.25">
      <c r="C54" s="11">
        <v>41</v>
      </c>
      <c r="D54" s="7">
        <v>44099</v>
      </c>
      <c r="E54" s="4">
        <f t="shared" si="5"/>
        <v>15331.284015647307</v>
      </c>
      <c r="F54" s="8">
        <f t="shared" si="4"/>
        <v>7009.2951102158804</v>
      </c>
      <c r="G54" s="4">
        <f>Table14[[#This Row],[Instalment]]-Table14[[#This Row],[Interest]]</f>
        <v>8321.9889054314262</v>
      </c>
      <c r="H54" s="13">
        <f>H53-Table14[[#This Row],[Principal]]</f>
        <v>905933.89503577037</v>
      </c>
    </row>
    <row r="55" spans="3:8" x14ac:dyDescent="0.25">
      <c r="C55" s="11">
        <v>42</v>
      </c>
      <c r="D55" s="7">
        <v>44129</v>
      </c>
      <c r="E55" s="4">
        <f t="shared" si="5"/>
        <v>15331.284015647307</v>
      </c>
      <c r="F55" s="8">
        <f t="shared" si="4"/>
        <v>6945.493195274239</v>
      </c>
      <c r="G55" s="4">
        <f>Table14[[#This Row],[Instalment]]-Table14[[#This Row],[Interest]]</f>
        <v>8385.7908203730676</v>
      </c>
      <c r="H55" s="13">
        <f>H54-Table14[[#This Row],[Principal]]</f>
        <v>897548.10421539727</v>
      </c>
    </row>
    <row r="56" spans="3:8" x14ac:dyDescent="0.25">
      <c r="C56" s="11">
        <v>43</v>
      </c>
      <c r="D56" s="7">
        <v>44160</v>
      </c>
      <c r="E56" s="4">
        <f t="shared" si="5"/>
        <v>15331.284015647307</v>
      </c>
      <c r="F56" s="8">
        <f t="shared" si="4"/>
        <v>6881.2021323180452</v>
      </c>
      <c r="G56" s="4">
        <f>Table14[[#This Row],[Instalment]]-Table14[[#This Row],[Interest]]</f>
        <v>8450.0818833292615</v>
      </c>
      <c r="H56" s="13">
        <f>H55-Table14[[#This Row],[Principal]]</f>
        <v>889098.02233206795</v>
      </c>
    </row>
    <row r="57" spans="3:8" x14ac:dyDescent="0.25">
      <c r="C57" s="11">
        <v>44</v>
      </c>
      <c r="D57" s="7">
        <v>44190</v>
      </c>
      <c r="E57" s="4">
        <f t="shared" si="5"/>
        <v>15331.284015647307</v>
      </c>
      <c r="F57" s="8">
        <f t="shared" si="4"/>
        <v>6816.418171212521</v>
      </c>
      <c r="G57" s="4">
        <f>Table14[[#This Row],[Instalment]]-Table14[[#This Row],[Interest]]</f>
        <v>8514.8658444347857</v>
      </c>
      <c r="H57" s="13">
        <f>H56-Table14[[#This Row],[Principal]]</f>
        <v>880583.15648763312</v>
      </c>
    </row>
    <row r="58" spans="3:8" x14ac:dyDescent="0.25">
      <c r="C58" s="11">
        <v>45</v>
      </c>
      <c r="D58" s="7">
        <v>44221</v>
      </c>
      <c r="E58" s="4">
        <f t="shared" si="5"/>
        <v>15331.284015647307</v>
      </c>
      <c r="F58" s="8">
        <f t="shared" si="4"/>
        <v>6751.1375330718538</v>
      </c>
      <c r="G58" s="4">
        <f>Table14[[#This Row],[Instalment]]-Table14[[#This Row],[Interest]]</f>
        <v>8580.146482575452</v>
      </c>
      <c r="H58" s="13">
        <f>H57-Table14[[#This Row],[Principal]]</f>
        <v>872003.01000505767</v>
      </c>
    </row>
    <row r="59" spans="3:8" x14ac:dyDescent="0.25">
      <c r="C59" s="11">
        <v>46</v>
      </c>
      <c r="D59" s="7">
        <v>44252</v>
      </c>
      <c r="E59" s="4">
        <f t="shared" si="5"/>
        <v>15331.284015647307</v>
      </c>
      <c r="F59" s="8">
        <f t="shared" si="4"/>
        <v>6685.3564100387748</v>
      </c>
      <c r="G59" s="4">
        <f>Table14[[#This Row],[Instalment]]-Table14[[#This Row],[Interest]]</f>
        <v>8645.9276056085328</v>
      </c>
      <c r="H59" s="13">
        <f>H58-Table14[[#This Row],[Principal]]</f>
        <v>863357.08239944919</v>
      </c>
    </row>
    <row r="60" spans="3:8" x14ac:dyDescent="0.25">
      <c r="C60" s="11">
        <v>47</v>
      </c>
      <c r="D60" s="7">
        <v>44280</v>
      </c>
      <c r="E60" s="4">
        <f t="shared" si="5"/>
        <v>15331.284015647307</v>
      </c>
      <c r="F60" s="8">
        <f t="shared" si="4"/>
        <v>6619.0709650624431</v>
      </c>
      <c r="G60" s="4">
        <f>Table14[[#This Row],[Instalment]]-Table14[[#This Row],[Interest]]</f>
        <v>8712.2130505848636</v>
      </c>
      <c r="H60" s="13">
        <f>H59-Table14[[#This Row],[Principal]]</f>
        <v>854644.8693488643</v>
      </c>
    </row>
    <row r="61" spans="3:8" x14ac:dyDescent="0.25">
      <c r="C61" s="11">
        <v>48</v>
      </c>
      <c r="D61" s="7">
        <v>44311</v>
      </c>
      <c r="E61" s="4">
        <f t="shared" si="5"/>
        <v>15331.284015647307</v>
      </c>
      <c r="F61" s="8">
        <f t="shared" si="4"/>
        <v>6552.2773316746261</v>
      </c>
      <c r="G61" s="4">
        <f>Table14[[#This Row],[Instalment]]-Table14[[#This Row],[Interest]]</f>
        <v>8779.0066839726805</v>
      </c>
      <c r="H61" s="13">
        <f>H60-Table14[[#This Row],[Principal]]</f>
        <v>845865.86266489164</v>
      </c>
    </row>
    <row r="62" spans="3:8" x14ac:dyDescent="0.25">
      <c r="C62" s="11">
        <v>49</v>
      </c>
      <c r="D62" s="7">
        <v>44341</v>
      </c>
      <c r="E62" s="4">
        <f t="shared" si="5"/>
        <v>15331.284015647307</v>
      </c>
      <c r="F62" s="8">
        <f t="shared" si="4"/>
        <v>6484.971613764169</v>
      </c>
      <c r="G62" s="4">
        <f>Table14[[#This Row],[Instalment]]-Table14[[#This Row],[Interest]]</f>
        <v>8846.3124018831368</v>
      </c>
      <c r="H62" s="13">
        <f>H61-Table14[[#This Row],[Principal]]</f>
        <v>837019.55026300845</v>
      </c>
    </row>
    <row r="63" spans="3:8" x14ac:dyDescent="0.25">
      <c r="C63" s="11">
        <v>50</v>
      </c>
      <c r="D63" s="7">
        <v>44372</v>
      </c>
      <c r="E63" s="4">
        <f t="shared" si="5"/>
        <v>15331.284015647307</v>
      </c>
      <c r="F63" s="8">
        <f t="shared" si="4"/>
        <v>6417.1498853497314</v>
      </c>
      <c r="G63" s="4">
        <f>Table14[[#This Row],[Instalment]]-Table14[[#This Row],[Interest]]</f>
        <v>8914.1341302975743</v>
      </c>
      <c r="H63" s="13">
        <f>H62-Table14[[#This Row],[Principal]]</f>
        <v>828105.41613271087</v>
      </c>
    </row>
    <row r="64" spans="3:8" x14ac:dyDescent="0.25">
      <c r="C64" s="11">
        <v>51</v>
      </c>
      <c r="D64" s="7">
        <v>44402</v>
      </c>
      <c r="E64" s="4">
        <f t="shared" si="5"/>
        <v>15331.284015647307</v>
      </c>
      <c r="F64" s="8">
        <f t="shared" si="4"/>
        <v>6348.8081903507828</v>
      </c>
      <c r="G64" s="4">
        <f>Table14[[#This Row],[Instalment]]-Table14[[#This Row],[Interest]]</f>
        <v>8982.4758252965239</v>
      </c>
      <c r="H64" s="13">
        <f>H63-Table14[[#This Row],[Principal]]</f>
        <v>819122.94030741439</v>
      </c>
    </row>
    <row r="65" spans="3:8" x14ac:dyDescent="0.25">
      <c r="C65" s="11">
        <v>52</v>
      </c>
      <c r="D65" s="7">
        <v>44433</v>
      </c>
      <c r="E65" s="4">
        <f t="shared" si="5"/>
        <v>15331.284015647307</v>
      </c>
      <c r="F65" s="8">
        <f t="shared" si="4"/>
        <v>6279.9425423568437</v>
      </c>
      <c r="G65" s="4">
        <f>Table14[[#This Row],[Instalment]]-Table14[[#This Row],[Interest]]</f>
        <v>9051.3414732904639</v>
      </c>
      <c r="H65" s="13">
        <f>H64-Table14[[#This Row],[Principal]]</f>
        <v>810071.59883412393</v>
      </c>
    </row>
    <row r="66" spans="3:8" x14ac:dyDescent="0.25">
      <c r="C66" s="11">
        <v>53</v>
      </c>
      <c r="D66" s="7">
        <v>44464</v>
      </c>
      <c r="E66" s="4">
        <f t="shared" si="5"/>
        <v>15331.284015647307</v>
      </c>
      <c r="F66" s="8">
        <f t="shared" si="4"/>
        <v>6210.5489243949496</v>
      </c>
      <c r="G66" s="4">
        <f>Table14[[#This Row],[Instalment]]-Table14[[#This Row],[Interest]]</f>
        <v>9120.735091252358</v>
      </c>
      <c r="H66" s="13">
        <f>H65-Table14[[#This Row],[Principal]]</f>
        <v>800950.86374287156</v>
      </c>
    </row>
    <row r="67" spans="3:8" x14ac:dyDescent="0.25">
      <c r="C67" s="11">
        <v>54</v>
      </c>
      <c r="D67" s="7">
        <v>44494</v>
      </c>
      <c r="E67" s="4">
        <f t="shared" si="5"/>
        <v>15331.284015647307</v>
      </c>
      <c r="F67" s="8">
        <f t="shared" si="4"/>
        <v>6140.6232886953485</v>
      </c>
      <c r="G67" s="4">
        <f>Table14[[#This Row],[Instalment]]-Table14[[#This Row],[Interest]]</f>
        <v>9190.6607269519591</v>
      </c>
      <c r="H67" s="13">
        <f>H66-Table14[[#This Row],[Principal]]</f>
        <v>791760.20301591954</v>
      </c>
    </row>
    <row r="68" spans="3:8" x14ac:dyDescent="0.25">
      <c r="C68" s="11">
        <v>55</v>
      </c>
      <c r="D68" s="7">
        <v>44525</v>
      </c>
      <c r="E68" s="4">
        <f t="shared" si="5"/>
        <v>15331.284015647307</v>
      </c>
      <c r="F68" s="8">
        <f t="shared" si="4"/>
        <v>6070.1615564553831</v>
      </c>
      <c r="G68" s="4">
        <f>Table14[[#This Row],[Instalment]]-Table14[[#This Row],[Interest]]</f>
        <v>9261.1224591919236</v>
      </c>
      <c r="H68" s="13">
        <f>H67-Table14[[#This Row],[Principal]]</f>
        <v>782499.0805567276</v>
      </c>
    </row>
    <row r="69" spans="3:8" x14ac:dyDescent="0.25">
      <c r="C69" s="11">
        <v>56</v>
      </c>
      <c r="D69" s="7">
        <v>44555</v>
      </c>
      <c r="E69" s="4">
        <f t="shared" si="5"/>
        <v>15331.284015647307</v>
      </c>
      <c r="F69" s="8">
        <f t="shared" si="4"/>
        <v>5999.1596176015782</v>
      </c>
      <c r="G69" s="4">
        <f>Table14[[#This Row],[Instalment]]-Table14[[#This Row],[Interest]]</f>
        <v>9332.1243980457293</v>
      </c>
      <c r="H69" s="13">
        <f>H68-Table14[[#This Row],[Principal]]</f>
        <v>773166.95615868189</v>
      </c>
    </row>
    <row r="70" spans="3:8" x14ac:dyDescent="0.25">
      <c r="C70" s="11">
        <v>57</v>
      </c>
      <c r="D70" s="7">
        <v>44586</v>
      </c>
      <c r="E70" s="4">
        <f t="shared" si="5"/>
        <v>15331.284015647307</v>
      </c>
      <c r="F70" s="8">
        <f t="shared" si="4"/>
        <v>5927.6133305498943</v>
      </c>
      <c r="G70" s="4">
        <f>Table14[[#This Row],[Instalment]]-Table14[[#This Row],[Interest]]</f>
        <v>9403.6706850974115</v>
      </c>
      <c r="H70" s="13">
        <f>H69-Table14[[#This Row],[Principal]]</f>
        <v>763763.28547358443</v>
      </c>
    </row>
    <row r="71" spans="3:8" x14ac:dyDescent="0.25">
      <c r="C71" s="11">
        <v>58</v>
      </c>
      <c r="D71" s="7">
        <v>44617</v>
      </c>
      <c r="E71" s="4">
        <f t="shared" si="5"/>
        <v>15331.284015647307</v>
      </c>
      <c r="F71" s="8">
        <f t="shared" si="4"/>
        <v>5855.5185219641471</v>
      </c>
      <c r="G71" s="4">
        <f>Table14[[#This Row],[Instalment]]-Table14[[#This Row],[Interest]]</f>
        <v>9475.7654936831605</v>
      </c>
      <c r="H71" s="13">
        <f>H70-Table14[[#This Row],[Principal]]</f>
        <v>754287.51997990126</v>
      </c>
    </row>
    <row r="72" spans="3:8" x14ac:dyDescent="0.25">
      <c r="C72" s="11">
        <v>59</v>
      </c>
      <c r="D72" s="7">
        <v>44645</v>
      </c>
      <c r="E72" s="4">
        <f t="shared" si="5"/>
        <v>15331.284015647307</v>
      </c>
      <c r="F72" s="8">
        <f t="shared" si="4"/>
        <v>5782.8709865125757</v>
      </c>
      <c r="G72" s="4">
        <f>Table14[[#This Row],[Instalment]]-Table14[[#This Row],[Interest]]</f>
        <v>9548.4130291347319</v>
      </c>
      <c r="H72" s="13">
        <f>H71-Table14[[#This Row],[Principal]]</f>
        <v>744739.10695076652</v>
      </c>
    </row>
    <row r="73" spans="3:8" x14ac:dyDescent="0.25">
      <c r="C73" s="11">
        <v>60</v>
      </c>
      <c r="D73" s="7">
        <v>44676</v>
      </c>
      <c r="E73" s="4">
        <f t="shared" si="5"/>
        <v>15331.284015647307</v>
      </c>
      <c r="F73" s="8">
        <f t="shared" si="4"/>
        <v>5709.6664866225428</v>
      </c>
      <c r="G73" s="4">
        <f>Table14[[#This Row],[Instalment]]-Table14[[#This Row],[Interest]]</f>
        <v>9621.6175290247629</v>
      </c>
      <c r="H73" s="13">
        <f>H72-Table14[[#This Row],[Principal]]</f>
        <v>735117.4894217418</v>
      </c>
    </row>
    <row r="74" spans="3:8" x14ac:dyDescent="0.25">
      <c r="C74" s="11">
        <v>61</v>
      </c>
      <c r="D74" s="7">
        <v>44706</v>
      </c>
      <c r="E74" s="4">
        <f t="shared" si="5"/>
        <v>15331.284015647307</v>
      </c>
      <c r="F74" s="8">
        <f t="shared" si="4"/>
        <v>5635.9007522333532</v>
      </c>
      <c r="G74" s="4">
        <f>Table14[[#This Row],[Instalment]]-Table14[[#This Row],[Interest]]</f>
        <v>9695.3832634139544</v>
      </c>
      <c r="H74" s="13">
        <f>H73-Table14[[#This Row],[Principal]]</f>
        <v>725422.10615832789</v>
      </c>
    </row>
    <row r="75" spans="3:8" x14ac:dyDescent="0.25">
      <c r="C75" s="11">
        <v>62</v>
      </c>
      <c r="D75" s="7">
        <v>44737</v>
      </c>
      <c r="E75" s="4">
        <f t="shared" si="5"/>
        <v>15331.284015647307</v>
      </c>
      <c r="F75" s="8">
        <f t="shared" si="4"/>
        <v>5561.5694805471803</v>
      </c>
      <c r="G75" s="4">
        <f>Table14[[#This Row],[Instalment]]-Table14[[#This Row],[Interest]]</f>
        <v>9769.7145351001273</v>
      </c>
      <c r="H75" s="13">
        <f>H74-Table14[[#This Row],[Principal]]</f>
        <v>715652.39162322774</v>
      </c>
    </row>
    <row r="76" spans="3:8" x14ac:dyDescent="0.25">
      <c r="C76" s="11">
        <v>63</v>
      </c>
      <c r="D76" s="7">
        <v>44767</v>
      </c>
      <c r="E76" s="4">
        <f t="shared" si="5"/>
        <v>15331.284015647307</v>
      </c>
      <c r="F76" s="8">
        <f t="shared" si="4"/>
        <v>5486.6683357780794</v>
      </c>
      <c r="G76" s="4">
        <f>Table14[[#This Row],[Instalment]]-Table14[[#This Row],[Interest]]</f>
        <v>9844.6156798692282</v>
      </c>
      <c r="H76" s="13">
        <f>H75-Table14[[#This Row],[Principal]]</f>
        <v>705807.77594335855</v>
      </c>
    </row>
    <row r="77" spans="3:8" x14ac:dyDescent="0.25">
      <c r="C77" s="11">
        <v>64</v>
      </c>
      <c r="D77" s="7">
        <v>44798</v>
      </c>
      <c r="E77" s="4">
        <f t="shared" ref="E77:E108" si="6">$G$4</f>
        <v>15331.284015647307</v>
      </c>
      <c r="F77" s="8">
        <f t="shared" si="4"/>
        <v>5411.1929488990818</v>
      </c>
      <c r="G77" s="4">
        <f>Table14[[#This Row],[Instalment]]-Table14[[#This Row],[Interest]]</f>
        <v>9920.091066748224</v>
      </c>
      <c r="H77" s="13">
        <f>H76-Table14[[#This Row],[Principal]]</f>
        <v>695887.68487661029</v>
      </c>
    </row>
    <row r="78" spans="3:8" x14ac:dyDescent="0.25">
      <c r="C78" s="11">
        <v>65</v>
      </c>
      <c r="D78" s="7">
        <v>44829</v>
      </c>
      <c r="E78" s="4">
        <f t="shared" si="6"/>
        <v>15331.284015647307</v>
      </c>
      <c r="F78" s="8">
        <f t="shared" si="4"/>
        <v>5335.1389173873449</v>
      </c>
      <c r="G78" s="4">
        <f>Table14[[#This Row],[Instalment]]-Table14[[#This Row],[Interest]]</f>
        <v>9996.1450982599617</v>
      </c>
      <c r="H78" s="13">
        <f>H77-Table14[[#This Row],[Principal]]</f>
        <v>685891.53977835039</v>
      </c>
    </row>
    <row r="79" spans="3:8" x14ac:dyDescent="0.25">
      <c r="C79" s="11">
        <v>66</v>
      </c>
      <c r="D79" s="7">
        <v>44859</v>
      </c>
      <c r="E79" s="4">
        <f t="shared" si="6"/>
        <v>15331.284015647307</v>
      </c>
      <c r="F79" s="8">
        <f t="shared" si="4"/>
        <v>5258.5018049673527</v>
      </c>
      <c r="G79" s="4">
        <f>Table14[[#This Row],[Instalment]]-Table14[[#This Row],[Interest]]</f>
        <v>10072.782210679954</v>
      </c>
      <c r="H79" s="13">
        <f>H78-Table14[[#This Row],[Principal]]</f>
        <v>675818.75756767043</v>
      </c>
    </row>
    <row r="80" spans="3:8" x14ac:dyDescent="0.25">
      <c r="C80" s="11">
        <v>67</v>
      </c>
      <c r="D80" s="7">
        <v>44890</v>
      </c>
      <c r="E80" s="4">
        <f t="shared" si="6"/>
        <v>15331.284015647307</v>
      </c>
      <c r="F80" s="8">
        <f t="shared" si="4"/>
        <v>5181.2771413521396</v>
      </c>
      <c r="G80" s="4">
        <f>Table14[[#This Row],[Instalment]]-Table14[[#This Row],[Interest]]</f>
        <v>10150.006874295166</v>
      </c>
      <c r="H80" s="13">
        <f>H79-Table14[[#This Row],[Principal]]</f>
        <v>665668.75069337524</v>
      </c>
    </row>
    <row r="81" spans="3:8" x14ac:dyDescent="0.25">
      <c r="C81" s="11">
        <v>68</v>
      </c>
      <c r="D81" s="7">
        <v>44920</v>
      </c>
      <c r="E81" s="4">
        <f t="shared" si="6"/>
        <v>15331.284015647307</v>
      </c>
      <c r="F81" s="8">
        <f t="shared" si="4"/>
        <v>5103.4604219825433</v>
      </c>
      <c r="G81" s="4">
        <f>Table14[[#This Row],[Instalment]]-Table14[[#This Row],[Interest]]</f>
        <v>10227.823593664763</v>
      </c>
      <c r="H81" s="13">
        <f>H80-Table14[[#This Row],[Principal]]</f>
        <v>655440.92709971045</v>
      </c>
    </row>
    <row r="82" spans="3:8" x14ac:dyDescent="0.25">
      <c r="C82" s="11">
        <v>69</v>
      </c>
      <c r="D82" s="7">
        <v>44951</v>
      </c>
      <c r="E82" s="4">
        <f t="shared" si="6"/>
        <v>15331.284015647307</v>
      </c>
      <c r="F82" s="8">
        <f t="shared" si="4"/>
        <v>5025.0471077644461</v>
      </c>
      <c r="G82" s="4">
        <f>Table14[[#This Row],[Instalment]]-Table14[[#This Row],[Interest]]</f>
        <v>10306.23690788286</v>
      </c>
      <c r="H82" s="13">
        <f>H81-Table14[[#This Row],[Principal]]</f>
        <v>645134.6901918276</v>
      </c>
    </row>
    <row r="83" spans="3:8" x14ac:dyDescent="0.25">
      <c r="C83" s="11">
        <v>70</v>
      </c>
      <c r="D83" s="7">
        <v>44982</v>
      </c>
      <c r="E83" s="4">
        <f t="shared" si="6"/>
        <v>15331.284015647307</v>
      </c>
      <c r="F83" s="8">
        <f t="shared" si="4"/>
        <v>4946.032624804011</v>
      </c>
      <c r="G83" s="4">
        <f>Table14[[#This Row],[Instalment]]-Table14[[#This Row],[Interest]]</f>
        <v>10385.251390843296</v>
      </c>
      <c r="H83" s="13">
        <f>H82-Table14[[#This Row],[Principal]]</f>
        <v>634749.4388009843</v>
      </c>
    </row>
    <row r="84" spans="3:8" x14ac:dyDescent="0.25">
      <c r="C84" s="11">
        <v>71</v>
      </c>
      <c r="D84" s="7">
        <v>45010</v>
      </c>
      <c r="E84" s="4">
        <f t="shared" si="6"/>
        <v>15331.284015647307</v>
      </c>
      <c r="F84" s="8">
        <f t="shared" si="4"/>
        <v>4866.4123641408796</v>
      </c>
      <c r="G84" s="4">
        <f>Table14[[#This Row],[Instalment]]-Table14[[#This Row],[Interest]]</f>
        <v>10464.871651506426</v>
      </c>
      <c r="H84" s="13">
        <f>H83-Table14[[#This Row],[Principal]]</f>
        <v>624284.56714947789</v>
      </c>
    </row>
    <row r="85" spans="3:8" x14ac:dyDescent="0.25">
      <c r="C85" s="11">
        <v>72</v>
      </c>
      <c r="D85" s="7">
        <v>45041</v>
      </c>
      <c r="E85" s="4">
        <f t="shared" si="6"/>
        <v>15331.284015647307</v>
      </c>
      <c r="F85" s="8">
        <f t="shared" si="4"/>
        <v>4786.1816814793301</v>
      </c>
      <c r="G85" s="4">
        <f>Table14[[#This Row],[Instalment]]-Table14[[#This Row],[Interest]]</f>
        <v>10545.102334167976</v>
      </c>
      <c r="H85" s="13">
        <f>H84-Table14[[#This Row],[Principal]]</f>
        <v>613739.46481530997</v>
      </c>
    </row>
    <row r="86" spans="3:8" x14ac:dyDescent="0.25">
      <c r="C86" s="11">
        <v>73</v>
      </c>
      <c r="D86" s="7">
        <v>45071</v>
      </c>
      <c r="E86" s="4">
        <f t="shared" si="6"/>
        <v>15331.284015647307</v>
      </c>
      <c r="F86" s="8">
        <f t="shared" si="4"/>
        <v>4705.335896917376</v>
      </c>
      <c r="G86" s="4">
        <f>Table14[[#This Row],[Instalment]]-Table14[[#This Row],[Interest]]</f>
        <v>10625.948118729932</v>
      </c>
      <c r="H86" s="13">
        <f>H85-Table14[[#This Row],[Principal]]</f>
        <v>603113.51669657999</v>
      </c>
    </row>
    <row r="87" spans="3:8" x14ac:dyDescent="0.25">
      <c r="C87" s="11">
        <v>74</v>
      </c>
      <c r="D87" s="7">
        <v>45102</v>
      </c>
      <c r="E87" s="4">
        <f t="shared" si="6"/>
        <v>15331.284015647307</v>
      </c>
      <c r="F87" s="8">
        <f t="shared" si="4"/>
        <v>4623.8702946737794</v>
      </c>
      <c r="G87" s="4">
        <f>Table14[[#This Row],[Instalment]]-Table14[[#This Row],[Interest]]</f>
        <v>10707.413720973527</v>
      </c>
      <c r="H87" s="13">
        <f>H86-Table14[[#This Row],[Principal]]</f>
        <v>592406.10297560645</v>
      </c>
    </row>
    <row r="88" spans="3:8" x14ac:dyDescent="0.25">
      <c r="C88" s="11">
        <v>75</v>
      </c>
      <c r="D88" s="7">
        <v>45132</v>
      </c>
      <c r="E88" s="4">
        <f t="shared" si="6"/>
        <v>15331.284015647307</v>
      </c>
      <c r="F88" s="8">
        <f t="shared" si="4"/>
        <v>4541.7801228129829</v>
      </c>
      <c r="G88" s="4">
        <f>Table14[[#This Row],[Instalment]]-Table14[[#This Row],[Interest]]</f>
        <v>10789.503892834324</v>
      </c>
      <c r="H88" s="13">
        <f>H87-Table14[[#This Row],[Principal]]</f>
        <v>581616.59908277215</v>
      </c>
    </row>
    <row r="89" spans="3:8" x14ac:dyDescent="0.25">
      <c r="C89" s="11">
        <v>76</v>
      </c>
      <c r="D89" s="7">
        <v>45163</v>
      </c>
      <c r="E89" s="4">
        <f t="shared" si="6"/>
        <v>15331.284015647307</v>
      </c>
      <c r="F89" s="8">
        <f t="shared" si="4"/>
        <v>4459.0605929679195</v>
      </c>
      <c r="G89" s="4">
        <f>Table14[[#This Row],[Instalment]]-Table14[[#This Row],[Interest]]</f>
        <v>10872.223422679388</v>
      </c>
      <c r="H89" s="13">
        <f>H88-Table14[[#This Row],[Principal]]</f>
        <v>570744.3756600928</v>
      </c>
    </row>
    <row r="90" spans="3:8" x14ac:dyDescent="0.25">
      <c r="C90" s="11">
        <v>77</v>
      </c>
      <c r="D90" s="7">
        <v>45194</v>
      </c>
      <c r="E90" s="4">
        <f t="shared" si="6"/>
        <v>15331.284015647307</v>
      </c>
      <c r="F90" s="8">
        <f t="shared" si="4"/>
        <v>4375.7068800607112</v>
      </c>
      <c r="G90" s="4">
        <f>Table14[[#This Row],[Instalment]]-Table14[[#This Row],[Interest]]</f>
        <v>10955.577135586595</v>
      </c>
      <c r="H90" s="13">
        <f>H89-Table14[[#This Row],[Principal]]</f>
        <v>559788.79852450616</v>
      </c>
    </row>
    <row r="91" spans="3:8" x14ac:dyDescent="0.25">
      <c r="C91" s="11">
        <v>78</v>
      </c>
      <c r="D91" s="7">
        <v>45224</v>
      </c>
      <c r="E91" s="4">
        <f t="shared" si="6"/>
        <v>15331.284015647307</v>
      </c>
      <c r="F91" s="8">
        <f t="shared" si="4"/>
        <v>4291.7141220212134</v>
      </c>
      <c r="G91" s="4">
        <f>Table14[[#This Row],[Instalment]]-Table14[[#This Row],[Interest]]</f>
        <v>11039.569893626092</v>
      </c>
      <c r="H91" s="13">
        <f>H90-Table14[[#This Row],[Principal]]</f>
        <v>548749.22863088001</v>
      </c>
    </row>
    <row r="92" spans="3:8" x14ac:dyDescent="0.25">
      <c r="C92" s="11">
        <v>79</v>
      </c>
      <c r="D92" s="7">
        <v>45255</v>
      </c>
      <c r="E92" s="4">
        <f t="shared" si="6"/>
        <v>15331.284015647307</v>
      </c>
      <c r="F92" s="8">
        <f t="shared" si="4"/>
        <v>4207.0774195034128</v>
      </c>
      <c r="G92" s="4">
        <f>Table14[[#This Row],[Instalment]]-Table14[[#This Row],[Interest]]</f>
        <v>11124.206596143893</v>
      </c>
      <c r="H92" s="13">
        <f>H91-Table14[[#This Row],[Principal]]</f>
        <v>537625.02203473612</v>
      </c>
    </row>
    <row r="93" spans="3:8" x14ac:dyDescent="0.25">
      <c r="C93" s="11">
        <v>80</v>
      </c>
      <c r="D93" s="7">
        <v>45285</v>
      </c>
      <c r="E93" s="4">
        <f t="shared" si="6"/>
        <v>15331.284015647307</v>
      </c>
      <c r="F93" s="8">
        <f t="shared" si="4"/>
        <v>4121.7918355996435</v>
      </c>
      <c r="G93" s="4">
        <f>Table14[[#This Row],[Instalment]]-Table14[[#This Row],[Interest]]</f>
        <v>11209.492180047662</v>
      </c>
      <c r="H93" s="13">
        <f>H92-Table14[[#This Row],[Principal]]</f>
        <v>526415.52985468844</v>
      </c>
    </row>
    <row r="94" spans="3:8" x14ac:dyDescent="0.25">
      <c r="C94" s="11">
        <v>81</v>
      </c>
      <c r="D94" s="7">
        <v>45316</v>
      </c>
      <c r="E94" s="4">
        <f t="shared" si="6"/>
        <v>15331.284015647307</v>
      </c>
      <c r="F94" s="8">
        <f t="shared" si="4"/>
        <v>4035.8523955526111</v>
      </c>
      <c r="G94" s="4">
        <f>Table14[[#This Row],[Instalment]]-Table14[[#This Row],[Interest]]</f>
        <v>11295.431620094696</v>
      </c>
      <c r="H94" s="13">
        <f>H93-Table14[[#This Row],[Principal]]</f>
        <v>515120.09823459375</v>
      </c>
    </row>
    <row r="95" spans="3:8" x14ac:dyDescent="0.25">
      <c r="C95" s="11">
        <v>82</v>
      </c>
      <c r="D95" s="7">
        <v>45347</v>
      </c>
      <c r="E95" s="4">
        <f t="shared" si="6"/>
        <v>15331.284015647307</v>
      </c>
      <c r="F95" s="8">
        <f t="shared" si="4"/>
        <v>3949.2540864652187</v>
      </c>
      <c r="G95" s="4">
        <f>Table14[[#This Row],[Instalment]]-Table14[[#This Row],[Interest]]</f>
        <v>11382.029929182088</v>
      </c>
      <c r="H95" s="13">
        <f>H94-Table14[[#This Row],[Principal]]</f>
        <v>503738.06830541167</v>
      </c>
    </row>
    <row r="96" spans="3:8" x14ac:dyDescent="0.25">
      <c r="C96" s="11">
        <v>83</v>
      </c>
      <c r="D96" s="7">
        <v>45376</v>
      </c>
      <c r="E96" s="4">
        <f t="shared" si="6"/>
        <v>15331.284015647307</v>
      </c>
      <c r="F96" s="8">
        <f t="shared" si="4"/>
        <v>3861.9918570081559</v>
      </c>
      <c r="G96" s="4">
        <f>Table14[[#This Row],[Instalment]]-Table14[[#This Row],[Interest]]</f>
        <v>11469.292158639151</v>
      </c>
      <c r="H96" s="13">
        <f>H95-Table14[[#This Row],[Principal]]</f>
        <v>492268.77614677249</v>
      </c>
    </row>
    <row r="97" spans="3:8" x14ac:dyDescent="0.25">
      <c r="C97" s="11">
        <v>84</v>
      </c>
      <c r="D97" s="7">
        <v>45407</v>
      </c>
      <c r="E97" s="4">
        <f t="shared" si="6"/>
        <v>15331.284015647307</v>
      </c>
      <c r="F97" s="8">
        <f t="shared" si="4"/>
        <v>3774.0606171252557</v>
      </c>
      <c r="G97" s="4">
        <f>Table14[[#This Row],[Instalment]]-Table14[[#This Row],[Interest]]</f>
        <v>11557.223398522052</v>
      </c>
      <c r="H97" s="13">
        <f>H96-Table14[[#This Row],[Principal]]</f>
        <v>480711.55274825043</v>
      </c>
    </row>
    <row r="98" spans="3:8" x14ac:dyDescent="0.25">
      <c r="C98" s="11">
        <v>85</v>
      </c>
      <c r="D98" s="7">
        <v>45437</v>
      </c>
      <c r="E98" s="4">
        <f t="shared" si="6"/>
        <v>15331.284015647307</v>
      </c>
      <c r="F98" s="8">
        <f t="shared" si="4"/>
        <v>3685.4552377365862</v>
      </c>
      <c r="G98" s="4">
        <f>Table14[[#This Row],[Instalment]]-Table14[[#This Row],[Interest]]</f>
        <v>11645.82877791072</v>
      </c>
      <c r="H98" s="13">
        <f>H97-Table14[[#This Row],[Principal]]</f>
        <v>469065.72397033969</v>
      </c>
    </row>
    <row r="99" spans="3:8" x14ac:dyDescent="0.25">
      <c r="C99" s="11">
        <v>86</v>
      </c>
      <c r="D99" s="7">
        <v>45468</v>
      </c>
      <c r="E99" s="4">
        <f t="shared" si="6"/>
        <v>15331.284015647307</v>
      </c>
      <c r="F99" s="8">
        <f t="shared" si="4"/>
        <v>3596.1705504392708</v>
      </c>
      <c r="G99" s="4">
        <f>Table14[[#This Row],[Instalment]]-Table14[[#This Row],[Interest]]</f>
        <v>11735.113465208036</v>
      </c>
      <c r="H99" s="13">
        <f>H98-Table14[[#This Row],[Principal]]</f>
        <v>457330.61050513166</v>
      </c>
    </row>
    <row r="100" spans="3:8" x14ac:dyDescent="0.25">
      <c r="C100" s="11">
        <v>87</v>
      </c>
      <c r="D100" s="7">
        <v>45498</v>
      </c>
      <c r="E100" s="4">
        <f t="shared" si="6"/>
        <v>15331.284015647307</v>
      </c>
      <c r="F100" s="8">
        <f t="shared" ref="F100:F133" si="7">H99*$G$5</f>
        <v>3506.2013472060094</v>
      </c>
      <c r="G100" s="4">
        <f>Table14[[#This Row],[Instalment]]-Table14[[#This Row],[Interest]]</f>
        <v>11825.082668441297</v>
      </c>
      <c r="H100" s="13">
        <f>H99-Table14[[#This Row],[Principal]]</f>
        <v>445505.52783669037</v>
      </c>
    </row>
    <row r="101" spans="3:8" x14ac:dyDescent="0.25">
      <c r="C101" s="11">
        <v>88</v>
      </c>
      <c r="D101" s="7">
        <v>45529</v>
      </c>
      <c r="E101" s="4">
        <f t="shared" si="6"/>
        <v>15331.284015647307</v>
      </c>
      <c r="F101" s="8">
        <f t="shared" si="7"/>
        <v>3415.5423800812928</v>
      </c>
      <c r="G101" s="4">
        <f>Table14[[#This Row],[Instalment]]-Table14[[#This Row],[Interest]]</f>
        <v>11915.741635566013</v>
      </c>
      <c r="H101" s="13">
        <f>H100-Table14[[#This Row],[Principal]]</f>
        <v>433589.78620112437</v>
      </c>
    </row>
    <row r="102" spans="3:8" x14ac:dyDescent="0.25">
      <c r="C102" s="11">
        <v>89</v>
      </c>
      <c r="D102" s="7">
        <v>45560</v>
      </c>
      <c r="E102" s="4">
        <f t="shared" si="6"/>
        <v>15331.284015647307</v>
      </c>
      <c r="F102" s="8">
        <f t="shared" si="7"/>
        <v>3324.1883608752864</v>
      </c>
      <c r="G102" s="4">
        <f>Table14[[#This Row],[Instalment]]-Table14[[#This Row],[Interest]]</f>
        <v>12007.09565477202</v>
      </c>
      <c r="H102" s="13">
        <f>H101-Table14[[#This Row],[Principal]]</f>
        <v>421582.69054635236</v>
      </c>
    </row>
    <row r="103" spans="3:8" x14ac:dyDescent="0.25">
      <c r="C103" s="11">
        <v>90</v>
      </c>
      <c r="D103" s="7">
        <v>45590</v>
      </c>
      <c r="E103" s="4">
        <f t="shared" si="6"/>
        <v>15331.284015647307</v>
      </c>
      <c r="F103" s="8">
        <f t="shared" si="7"/>
        <v>3232.1339608553681</v>
      </c>
      <c r="G103" s="4">
        <f>Table14[[#This Row],[Instalment]]-Table14[[#This Row],[Interest]]</f>
        <v>12099.150054791939</v>
      </c>
      <c r="H103" s="13">
        <f>H102-Table14[[#This Row],[Principal]]</f>
        <v>409483.54049156042</v>
      </c>
    </row>
    <row r="104" spans="3:8" x14ac:dyDescent="0.25">
      <c r="C104" s="11">
        <v>91</v>
      </c>
      <c r="D104" s="7">
        <v>45621</v>
      </c>
      <c r="E104" s="4">
        <f t="shared" si="6"/>
        <v>15331.284015647307</v>
      </c>
      <c r="F104" s="8">
        <f t="shared" si="7"/>
        <v>3139.3738104352965</v>
      </c>
      <c r="G104" s="4">
        <f>Table14[[#This Row],[Instalment]]-Table14[[#This Row],[Interest]]</f>
        <v>12191.910205212011</v>
      </c>
      <c r="H104" s="13">
        <f>H103-Table14[[#This Row],[Principal]]</f>
        <v>397291.6302863484</v>
      </c>
    </row>
    <row r="105" spans="3:8" x14ac:dyDescent="0.25">
      <c r="C105" s="11">
        <v>92</v>
      </c>
      <c r="D105" s="7">
        <v>45651</v>
      </c>
      <c r="E105" s="4">
        <f t="shared" si="6"/>
        <v>15331.284015647307</v>
      </c>
      <c r="F105" s="8">
        <f t="shared" si="7"/>
        <v>3045.9024988620044</v>
      </c>
      <c r="G105" s="4">
        <f>Table14[[#This Row],[Instalment]]-Table14[[#This Row],[Interest]]</f>
        <v>12285.381516785303</v>
      </c>
      <c r="H105" s="13">
        <f>H104-Table14[[#This Row],[Principal]]</f>
        <v>385006.2487695631</v>
      </c>
    </row>
    <row r="106" spans="3:8" x14ac:dyDescent="0.25">
      <c r="C106" s="11">
        <v>93</v>
      </c>
      <c r="D106" s="7">
        <v>45682</v>
      </c>
      <c r="E106" s="4">
        <f t="shared" si="6"/>
        <v>15331.284015647307</v>
      </c>
      <c r="F106" s="8">
        <f t="shared" si="7"/>
        <v>2951.7145738999834</v>
      </c>
      <c r="G106" s="4">
        <f>Table14[[#This Row],[Instalment]]-Table14[[#This Row],[Interest]]</f>
        <v>12379.569441747324</v>
      </c>
      <c r="H106" s="13">
        <f>H105-Table14[[#This Row],[Principal]]</f>
        <v>372626.67932781577</v>
      </c>
    </row>
    <row r="107" spans="3:8" x14ac:dyDescent="0.25">
      <c r="C107" s="11">
        <v>94</v>
      </c>
      <c r="D107" s="7">
        <v>45713</v>
      </c>
      <c r="E107" s="4">
        <f t="shared" si="6"/>
        <v>15331.284015647307</v>
      </c>
      <c r="F107" s="8">
        <f t="shared" si="7"/>
        <v>2856.8045415132542</v>
      </c>
      <c r="G107" s="4">
        <f>Table14[[#This Row],[Instalment]]-Table14[[#This Row],[Interest]]</f>
        <v>12474.479474134052</v>
      </c>
      <c r="H107" s="13">
        <f>H106-Table14[[#This Row],[Principal]]</f>
        <v>360152.19985368173</v>
      </c>
    </row>
    <row r="108" spans="3:8" x14ac:dyDescent="0.25">
      <c r="C108" s="11">
        <v>95</v>
      </c>
      <c r="D108" s="7">
        <v>45741</v>
      </c>
      <c r="E108" s="4">
        <f t="shared" si="6"/>
        <v>15331.284015647307</v>
      </c>
      <c r="F108" s="8">
        <f t="shared" si="7"/>
        <v>2761.166865544893</v>
      </c>
      <c r="G108" s="4">
        <f>Table14[[#This Row],[Instalment]]-Table14[[#This Row],[Interest]]</f>
        <v>12570.117150102415</v>
      </c>
      <c r="H108" s="13">
        <f>H107-Table14[[#This Row],[Principal]]</f>
        <v>347582.08270357933</v>
      </c>
    </row>
    <row r="109" spans="3:8" x14ac:dyDescent="0.25">
      <c r="C109" s="11">
        <v>96</v>
      </c>
      <c r="D109" s="7">
        <v>45772</v>
      </c>
      <c r="E109" s="4">
        <f t="shared" ref="E109:E133" si="8">$G$4</f>
        <v>15331.284015647307</v>
      </c>
      <c r="F109" s="8">
        <f t="shared" si="7"/>
        <v>2664.7959673941082</v>
      </c>
      <c r="G109" s="4">
        <f>Table14[[#This Row],[Instalment]]-Table14[[#This Row],[Interest]]</f>
        <v>12666.488048253199</v>
      </c>
      <c r="H109" s="13">
        <f>H108-Table14[[#This Row],[Principal]]</f>
        <v>334915.59465532616</v>
      </c>
    </row>
    <row r="110" spans="3:8" x14ac:dyDescent="0.25">
      <c r="C110" s="11">
        <v>97</v>
      </c>
      <c r="D110" s="7">
        <v>45802</v>
      </c>
      <c r="E110" s="4">
        <f t="shared" si="8"/>
        <v>15331.284015647307</v>
      </c>
      <c r="F110" s="8">
        <f t="shared" si="7"/>
        <v>2567.6862256908339</v>
      </c>
      <c r="G110" s="4">
        <f>Table14[[#This Row],[Instalment]]-Table14[[#This Row],[Interest]]</f>
        <v>12763.597789956473</v>
      </c>
      <c r="H110" s="13">
        <f>H109-Table14[[#This Row],[Principal]]</f>
        <v>322151.99686536967</v>
      </c>
    </row>
    <row r="111" spans="3:8" x14ac:dyDescent="0.25">
      <c r="C111" s="11">
        <v>98</v>
      </c>
      <c r="D111" s="7">
        <v>45833</v>
      </c>
      <c r="E111" s="4">
        <f t="shared" si="8"/>
        <v>15331.284015647307</v>
      </c>
      <c r="F111" s="8">
        <f t="shared" si="7"/>
        <v>2469.8319759678338</v>
      </c>
      <c r="G111" s="4">
        <f>Table14[[#This Row],[Instalment]]-Table14[[#This Row],[Interest]]</f>
        <v>12861.452039679472</v>
      </c>
      <c r="H111" s="13">
        <f>H110-Table14[[#This Row],[Principal]]</f>
        <v>309290.54482569022</v>
      </c>
    </row>
    <row r="112" spans="3:8" x14ac:dyDescent="0.25">
      <c r="C112" s="11">
        <v>99</v>
      </c>
      <c r="D112" s="7">
        <v>45863</v>
      </c>
      <c r="E112" s="4">
        <f t="shared" si="8"/>
        <v>15331.284015647307</v>
      </c>
      <c r="F112" s="8">
        <f t="shared" si="7"/>
        <v>2371.2275103302914</v>
      </c>
      <c r="G112" s="4">
        <f>Table14[[#This Row],[Instalment]]-Table14[[#This Row],[Interest]]</f>
        <v>12960.056505317016</v>
      </c>
      <c r="H112" s="13">
        <f>H111-Table14[[#This Row],[Principal]]</f>
        <v>296330.48832037317</v>
      </c>
    </row>
    <row r="113" spans="3:8" x14ac:dyDescent="0.25">
      <c r="C113" s="11">
        <v>100</v>
      </c>
      <c r="D113" s="7">
        <v>45894</v>
      </c>
      <c r="E113" s="4">
        <f t="shared" si="8"/>
        <v>15331.284015647307</v>
      </c>
      <c r="F113" s="8">
        <f t="shared" si="7"/>
        <v>2271.8670771228608</v>
      </c>
      <c r="G113" s="4">
        <f>Table14[[#This Row],[Instalment]]-Table14[[#This Row],[Interest]]</f>
        <v>13059.416938524446</v>
      </c>
      <c r="H113" s="13">
        <f>H112-Table14[[#This Row],[Principal]]</f>
        <v>283271.07138184871</v>
      </c>
    </row>
    <row r="114" spans="3:8" x14ac:dyDescent="0.25">
      <c r="C114" s="11">
        <v>101</v>
      </c>
      <c r="D114" s="7">
        <v>45925</v>
      </c>
      <c r="E114" s="4">
        <f t="shared" si="8"/>
        <v>15331.284015647307</v>
      </c>
      <c r="F114" s="8">
        <f t="shared" si="7"/>
        <v>2171.7448805941735</v>
      </c>
      <c r="G114" s="4">
        <f>Table14[[#This Row],[Instalment]]-Table14[[#This Row],[Interest]]</f>
        <v>13159.539135053134</v>
      </c>
      <c r="H114" s="13">
        <f>H113-Table14[[#This Row],[Principal]]</f>
        <v>270111.5322467956</v>
      </c>
    </row>
    <row r="115" spans="3:8" x14ac:dyDescent="0.25">
      <c r="C115" s="11">
        <v>102</v>
      </c>
      <c r="D115" s="7">
        <v>45955</v>
      </c>
      <c r="E115" s="4">
        <f t="shared" si="8"/>
        <v>15331.284015647307</v>
      </c>
      <c r="F115" s="8">
        <f t="shared" si="7"/>
        <v>2070.8550805587661</v>
      </c>
      <c r="G115" s="4">
        <f>Table14[[#This Row],[Instalment]]-Table14[[#This Row],[Interest]]</f>
        <v>13260.428935088541</v>
      </c>
      <c r="H115" s="13">
        <f>H114-Table14[[#This Row],[Principal]]</f>
        <v>256851.10331170706</v>
      </c>
    </row>
    <row r="116" spans="3:8" x14ac:dyDescent="0.25">
      <c r="C116" s="11">
        <v>103</v>
      </c>
      <c r="D116" s="7">
        <v>45986</v>
      </c>
      <c r="E116" s="4">
        <f t="shared" si="8"/>
        <v>15331.284015647307</v>
      </c>
      <c r="F116" s="8">
        <f t="shared" si="7"/>
        <v>1969.1917920564208</v>
      </c>
      <c r="G116" s="4">
        <f>Table14[[#This Row],[Instalment]]-Table14[[#This Row],[Interest]]</f>
        <v>13362.092223590886</v>
      </c>
      <c r="H116" s="13">
        <f>H115-Table14[[#This Row],[Principal]]</f>
        <v>243489.01108811618</v>
      </c>
    </row>
    <row r="117" spans="3:8" x14ac:dyDescent="0.25">
      <c r="C117" s="11">
        <v>104</v>
      </c>
      <c r="D117" s="7">
        <v>46016</v>
      </c>
      <c r="E117" s="4">
        <f t="shared" si="8"/>
        <v>15331.284015647307</v>
      </c>
      <c r="F117" s="8">
        <f t="shared" si="7"/>
        <v>1866.7490850088907</v>
      </c>
      <c r="G117" s="4">
        <f>Table14[[#This Row],[Instalment]]-Table14[[#This Row],[Interest]]</f>
        <v>13464.534930638416</v>
      </c>
      <c r="H117" s="13">
        <f>H116-Table14[[#This Row],[Principal]]</f>
        <v>230024.47615747777</v>
      </c>
    </row>
    <row r="118" spans="3:8" x14ac:dyDescent="0.25">
      <c r="C118" s="11">
        <v>105</v>
      </c>
      <c r="D118" s="7">
        <v>46047</v>
      </c>
      <c r="E118" s="4">
        <f t="shared" si="8"/>
        <v>15331.284015647307</v>
      </c>
      <c r="F118" s="8">
        <f t="shared" si="7"/>
        <v>1763.5209838739961</v>
      </c>
      <c r="G118" s="4">
        <f>Table14[[#This Row],[Instalment]]-Table14[[#This Row],[Interest]]</f>
        <v>13567.763031773311</v>
      </c>
      <c r="H118" s="13">
        <f>H117-Table14[[#This Row],[Principal]]</f>
        <v>216456.71312570447</v>
      </c>
    </row>
    <row r="119" spans="3:8" x14ac:dyDescent="0.25">
      <c r="C119" s="11">
        <v>106</v>
      </c>
      <c r="D119" s="7">
        <v>46078</v>
      </c>
      <c r="E119" s="4">
        <f t="shared" si="8"/>
        <v>15331.284015647307</v>
      </c>
      <c r="F119" s="8">
        <f t="shared" si="7"/>
        <v>1659.5014672970674</v>
      </c>
      <c r="G119" s="4">
        <f>Table14[[#This Row],[Instalment]]-Table14[[#This Row],[Interest]]</f>
        <v>13671.782548350238</v>
      </c>
      <c r="H119" s="13">
        <f>H118-Table14[[#This Row],[Principal]]</f>
        <v>202784.93057735421</v>
      </c>
    </row>
    <row r="120" spans="3:8" x14ac:dyDescent="0.25">
      <c r="C120" s="11">
        <v>107</v>
      </c>
      <c r="D120" s="7">
        <v>46106</v>
      </c>
      <c r="E120" s="4">
        <f t="shared" si="8"/>
        <v>15331.284015647307</v>
      </c>
      <c r="F120" s="8">
        <f t="shared" si="7"/>
        <v>1554.6844677597155</v>
      </c>
      <c r="G120" s="4">
        <f>Table14[[#This Row],[Instalment]]-Table14[[#This Row],[Interest]]</f>
        <v>13776.599547887592</v>
      </c>
      <c r="H120" s="13">
        <f>H119-Table14[[#This Row],[Principal]]</f>
        <v>189008.33102946662</v>
      </c>
    </row>
    <row r="121" spans="3:8" x14ac:dyDescent="0.25">
      <c r="C121" s="11">
        <v>108</v>
      </c>
      <c r="D121" s="7">
        <v>46137</v>
      </c>
      <c r="E121" s="4">
        <f t="shared" si="8"/>
        <v>15331.284015647307</v>
      </c>
      <c r="F121" s="8">
        <f t="shared" si="7"/>
        <v>1449.0638712259106</v>
      </c>
      <c r="G121" s="4">
        <f>Table14[[#This Row],[Instalment]]-Table14[[#This Row],[Interest]]</f>
        <v>13882.220144421397</v>
      </c>
      <c r="H121" s="13">
        <f>H120-Table14[[#This Row],[Principal]]</f>
        <v>175126.11088504523</v>
      </c>
    </row>
    <row r="122" spans="3:8" x14ac:dyDescent="0.25">
      <c r="C122" s="11">
        <v>109</v>
      </c>
      <c r="D122" s="7">
        <v>46167</v>
      </c>
      <c r="E122" s="4">
        <f t="shared" si="8"/>
        <v>15331.284015647307</v>
      </c>
      <c r="F122" s="8">
        <f t="shared" si="7"/>
        <v>1342.6335167853467</v>
      </c>
      <c r="G122" s="4">
        <f>Table14[[#This Row],[Instalment]]-Table14[[#This Row],[Interest]]</f>
        <v>13988.65049886196</v>
      </c>
      <c r="H122" s="13">
        <f>H121-Table14[[#This Row],[Principal]]</f>
        <v>161137.46038618326</v>
      </c>
    </row>
    <row r="123" spans="3:8" x14ac:dyDescent="0.25">
      <c r="C123" s="11">
        <v>110</v>
      </c>
      <c r="D123" s="7">
        <v>46198</v>
      </c>
      <c r="E123" s="4">
        <f t="shared" si="8"/>
        <v>15331.284015647307</v>
      </c>
      <c r="F123" s="8">
        <f t="shared" si="7"/>
        <v>1235.3871962940716</v>
      </c>
      <c r="G123" s="4">
        <f>Table14[[#This Row],[Instalment]]-Table14[[#This Row],[Interest]]</f>
        <v>14095.896819353235</v>
      </c>
      <c r="H123" s="13">
        <f>H122-Table14[[#This Row],[Principal]]</f>
        <v>147041.56356683001</v>
      </c>
    </row>
    <row r="124" spans="3:8" x14ac:dyDescent="0.25">
      <c r="C124" s="11">
        <v>111</v>
      </c>
      <c r="D124" s="7">
        <v>46228</v>
      </c>
      <c r="E124" s="4">
        <f t="shared" si="8"/>
        <v>15331.284015647307</v>
      </c>
      <c r="F124" s="8">
        <f t="shared" si="7"/>
        <v>1127.3186540123634</v>
      </c>
      <c r="G124" s="4">
        <f>Table14[[#This Row],[Instalment]]-Table14[[#This Row],[Interest]]</f>
        <v>14203.965361634942</v>
      </c>
      <c r="H124" s="13">
        <f>H123-Table14[[#This Row],[Principal]]</f>
        <v>132837.59820519507</v>
      </c>
    </row>
    <row r="125" spans="3:8" x14ac:dyDescent="0.25">
      <c r="C125" s="11">
        <v>112</v>
      </c>
      <c r="D125" s="7">
        <v>46259</v>
      </c>
      <c r="E125" s="4">
        <f t="shared" si="8"/>
        <v>15331.284015647307</v>
      </c>
      <c r="F125" s="8">
        <f t="shared" si="7"/>
        <v>1018.4215862398288</v>
      </c>
      <c r="G125" s="4">
        <f>Table14[[#This Row],[Instalment]]-Table14[[#This Row],[Interest]]</f>
        <v>14312.862429407478</v>
      </c>
      <c r="H125" s="13">
        <f>H124-Table14[[#This Row],[Principal]]</f>
        <v>118524.73577578759</v>
      </c>
    </row>
    <row r="126" spans="3:8" x14ac:dyDescent="0.25">
      <c r="C126" s="11">
        <v>113</v>
      </c>
      <c r="D126" s="7">
        <v>46290</v>
      </c>
      <c r="E126" s="4">
        <f t="shared" si="8"/>
        <v>15331.284015647307</v>
      </c>
      <c r="F126" s="8">
        <f t="shared" si="7"/>
        <v>908.68964094770479</v>
      </c>
      <c r="G126" s="4">
        <f>Table14[[#This Row],[Instalment]]-Table14[[#This Row],[Interest]]</f>
        <v>14422.594374699602</v>
      </c>
      <c r="H126" s="13">
        <f>H125-Table14[[#This Row],[Principal]]</f>
        <v>104102.14140108798</v>
      </c>
    </row>
    <row r="127" spans="3:8" x14ac:dyDescent="0.25">
      <c r="C127" s="11">
        <v>114</v>
      </c>
      <c r="D127" s="7">
        <v>46320</v>
      </c>
      <c r="E127" s="4">
        <f t="shared" si="8"/>
        <v>15331.284015647307</v>
      </c>
      <c r="F127" s="8">
        <f t="shared" si="7"/>
        <v>798.11641740834114</v>
      </c>
      <c r="G127" s="4">
        <f>Table14[[#This Row],[Instalment]]-Table14[[#This Row],[Interest]]</f>
        <v>14533.167598238966</v>
      </c>
      <c r="H127" s="13">
        <f>H126-Table14[[#This Row],[Principal]]</f>
        <v>89568.97380284901</v>
      </c>
    </row>
    <row r="128" spans="3:8" x14ac:dyDescent="0.25">
      <c r="C128" s="11">
        <v>115</v>
      </c>
      <c r="D128" s="7">
        <v>46351</v>
      </c>
      <c r="E128" s="4">
        <f t="shared" si="8"/>
        <v>15331.284015647307</v>
      </c>
      <c r="F128" s="8">
        <f t="shared" si="7"/>
        <v>686.69546582184239</v>
      </c>
      <c r="G128" s="4">
        <f>Table14[[#This Row],[Instalment]]-Table14[[#This Row],[Interest]]</f>
        <v>14644.588549825465</v>
      </c>
      <c r="H128" s="13">
        <f>H127-Table14[[#This Row],[Principal]]</f>
        <v>74924.385253023545</v>
      </c>
    </row>
    <row r="129" spans="3:8" x14ac:dyDescent="0.25">
      <c r="C129" s="11">
        <v>116</v>
      </c>
      <c r="D129" s="7">
        <v>46381</v>
      </c>
      <c r="E129" s="4">
        <f t="shared" si="8"/>
        <v>15331.284015647307</v>
      </c>
      <c r="F129" s="8">
        <f t="shared" si="7"/>
        <v>574.42028693984719</v>
      </c>
      <c r="G129" s="4">
        <f>Table14[[#This Row],[Instalment]]-Table14[[#This Row],[Interest]]</f>
        <v>14756.86372870746</v>
      </c>
      <c r="H129" s="13">
        <f>H128-Table14[[#This Row],[Principal]]</f>
        <v>60167.521524316086</v>
      </c>
    </row>
    <row r="130" spans="3:8" x14ac:dyDescent="0.25">
      <c r="C130" s="11">
        <v>117</v>
      </c>
      <c r="D130" s="7">
        <v>46412</v>
      </c>
      <c r="E130" s="4">
        <f t="shared" si="8"/>
        <v>15331.284015647307</v>
      </c>
      <c r="F130" s="8">
        <f t="shared" si="7"/>
        <v>461.28433168642329</v>
      </c>
      <c r="G130" s="4">
        <f>Table14[[#This Row],[Instalment]]-Table14[[#This Row],[Interest]]</f>
        <v>14869.999683960883</v>
      </c>
      <c r="H130" s="13">
        <f>H129-Table14[[#This Row],[Principal]]</f>
        <v>45297.521840355199</v>
      </c>
    </row>
    <row r="131" spans="3:8" x14ac:dyDescent="0.25">
      <c r="C131" s="11">
        <v>118</v>
      </c>
      <c r="D131" s="7">
        <v>46443</v>
      </c>
      <c r="E131" s="4">
        <f t="shared" si="8"/>
        <v>15331.284015647307</v>
      </c>
      <c r="F131" s="8">
        <f t="shared" si="7"/>
        <v>347.28100077605649</v>
      </c>
      <c r="G131" s="4">
        <f>Table14[[#This Row],[Instalment]]-Table14[[#This Row],[Interest]]</f>
        <v>14984.00301487125</v>
      </c>
      <c r="H131" s="13">
        <f>H130-Table14[[#This Row],[Principal]]</f>
        <v>30313.518825483949</v>
      </c>
    </row>
    <row r="132" spans="3:8" x14ac:dyDescent="0.25">
      <c r="C132" s="11">
        <v>119</v>
      </c>
      <c r="D132" s="7">
        <v>46471</v>
      </c>
      <c r="E132" s="4">
        <f t="shared" si="8"/>
        <v>15331.284015647307</v>
      </c>
      <c r="F132" s="8">
        <f t="shared" si="7"/>
        <v>232.40364432871027</v>
      </c>
      <c r="G132" s="4">
        <f>Table14[[#This Row],[Instalment]]-Table14[[#This Row],[Interest]]</f>
        <v>15098.880371318597</v>
      </c>
      <c r="H132" s="13">
        <f>H131-Table14[[#This Row],[Principal]]</f>
        <v>15214.638454165352</v>
      </c>
    </row>
    <row r="133" spans="3:8" x14ac:dyDescent="0.25">
      <c r="C133" s="11">
        <v>120</v>
      </c>
      <c r="D133" s="18">
        <v>46502</v>
      </c>
      <c r="E133" s="19">
        <f t="shared" si="8"/>
        <v>15331.284015647307</v>
      </c>
      <c r="F133" s="8">
        <f t="shared" si="7"/>
        <v>116.64556148193435</v>
      </c>
      <c r="G133" s="4">
        <f>Table14[[#This Row],[Instalment]]-Table14[[#This Row],[Interest]]</f>
        <v>15214.638454165372</v>
      </c>
      <c r="H133" s="22">
        <f>H132-Table14[[#This Row],[Principal]]</f>
        <v>-2.0008883439004421E-11</v>
      </c>
    </row>
    <row r="135" spans="3:8" x14ac:dyDescent="0.25">
      <c r="F135" s="6"/>
      <c r="G135" s="1"/>
    </row>
  </sheetData>
  <mergeCells count="3">
    <mergeCell ref="A1:XFD1"/>
    <mergeCell ref="B3:C3"/>
    <mergeCell ref="F3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F8E3-9ADB-45C5-8887-F7CEEEF9DC89}">
  <dimension ref="A1:K137"/>
  <sheetViews>
    <sheetView zoomScale="93" zoomScaleNormal="93" workbookViewId="0">
      <selection activeCell="I17" sqref="I17"/>
    </sheetView>
  </sheetViews>
  <sheetFormatPr defaultRowHeight="15" x14ac:dyDescent="0.25"/>
  <cols>
    <col min="2" max="2" width="20.42578125" customWidth="1"/>
    <col min="3" max="3" width="19.5703125" customWidth="1"/>
    <col min="4" max="4" width="13.5703125" customWidth="1"/>
    <col min="5" max="5" width="15" customWidth="1"/>
    <col min="6" max="6" width="22" customWidth="1"/>
    <col min="7" max="7" width="17" customWidth="1"/>
    <col min="8" max="8" width="15.85546875" customWidth="1"/>
    <col min="9" max="9" width="22.42578125" customWidth="1"/>
    <col min="10" max="10" width="24.5703125" customWidth="1"/>
  </cols>
  <sheetData>
    <row r="1" spans="1:11" s="55" customFormat="1" ht="46.5" customHeight="1" x14ac:dyDescent="0.25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4" spans="1:11" ht="24.75" customHeight="1" x14ac:dyDescent="0.35">
      <c r="B4" s="57" t="s">
        <v>20</v>
      </c>
      <c r="C4" s="58"/>
      <c r="F4" s="57" t="s">
        <v>22</v>
      </c>
      <c r="G4" s="58"/>
    </row>
    <row r="5" spans="1:11" x14ac:dyDescent="0.25">
      <c r="B5" s="34" t="s">
        <v>0</v>
      </c>
      <c r="C5" s="35">
        <v>1200000</v>
      </c>
      <c r="E5" s="1"/>
      <c r="F5" s="46" t="s">
        <v>27</v>
      </c>
      <c r="G5" s="47">
        <f>-PMT($C$6/12,120,$C$5,0,0)</f>
        <v>15331.284015647307</v>
      </c>
    </row>
    <row r="6" spans="1:11" ht="15.75" x14ac:dyDescent="0.25">
      <c r="B6" s="34" t="s">
        <v>1</v>
      </c>
      <c r="C6" s="36">
        <v>9.1999999999999998E-2</v>
      </c>
      <c r="F6" s="48" t="s">
        <v>15</v>
      </c>
      <c r="G6" s="49">
        <f>$C$6/12</f>
        <v>7.6666666666666662E-3</v>
      </c>
      <c r="I6" s="1"/>
    </row>
    <row r="7" spans="1:11" ht="15.75" x14ac:dyDescent="0.25">
      <c r="B7" s="34" t="s">
        <v>13</v>
      </c>
      <c r="C7" s="37">
        <v>10</v>
      </c>
      <c r="F7" s="48" t="s">
        <v>14</v>
      </c>
      <c r="G7" s="46">
        <f>C7*12</f>
        <v>120</v>
      </c>
    </row>
    <row r="8" spans="1:11" ht="15.75" x14ac:dyDescent="0.25">
      <c r="B8" s="34" t="s">
        <v>2</v>
      </c>
      <c r="C8" s="38">
        <v>42880</v>
      </c>
      <c r="F8" s="48" t="s">
        <v>7</v>
      </c>
      <c r="G8" s="50">
        <v>35000</v>
      </c>
    </row>
    <row r="9" spans="1:11" ht="15.75" x14ac:dyDescent="0.25">
      <c r="B9" s="34" t="s">
        <v>3</v>
      </c>
      <c r="C9" s="37" t="s">
        <v>9</v>
      </c>
      <c r="F9" s="9"/>
      <c r="G9" s="1"/>
    </row>
    <row r="10" spans="1:11" x14ac:dyDescent="0.25">
      <c r="B10" s="34" t="s">
        <v>4</v>
      </c>
      <c r="C10" s="37" t="s">
        <v>10</v>
      </c>
      <c r="F10" s="42" t="s">
        <v>24</v>
      </c>
      <c r="G10" s="43">
        <f>SUM(F16:F135)</f>
        <v>590060.49044535891</v>
      </c>
      <c r="H10" s="32"/>
      <c r="I10" s="28"/>
      <c r="J10" s="1"/>
    </row>
    <row r="11" spans="1:11" ht="15.75" x14ac:dyDescent="0.25">
      <c r="B11" s="3"/>
      <c r="C11" s="2"/>
      <c r="F11" s="42" t="s">
        <v>30</v>
      </c>
      <c r="G11" s="44">
        <f>SUM(E16:E135)</f>
        <v>1755060.4904453596</v>
      </c>
      <c r="H11" s="33"/>
    </row>
    <row r="12" spans="1:11" ht="15.75" x14ac:dyDescent="0.25">
      <c r="B12" s="3"/>
      <c r="C12" s="2"/>
      <c r="F12" s="53"/>
      <c r="G12" s="53"/>
      <c r="H12" s="32"/>
    </row>
    <row r="14" spans="1:11" ht="18.75" x14ac:dyDescent="0.3">
      <c r="C14" s="14" t="s">
        <v>5</v>
      </c>
      <c r="D14" s="15" t="s">
        <v>11</v>
      </c>
      <c r="E14" s="15" t="s">
        <v>12</v>
      </c>
      <c r="F14" s="15" t="s">
        <v>17</v>
      </c>
      <c r="G14" s="15" t="s">
        <v>6</v>
      </c>
      <c r="H14" s="16" t="s">
        <v>8</v>
      </c>
      <c r="I14" s="15" t="s">
        <v>7</v>
      </c>
    </row>
    <row r="15" spans="1:11" ht="15.75" x14ac:dyDescent="0.25">
      <c r="C15" s="10">
        <v>0</v>
      </c>
      <c r="D15" s="5"/>
      <c r="E15" s="24"/>
      <c r="F15" s="5"/>
      <c r="G15" s="5"/>
      <c r="H15" s="12">
        <f>C5</f>
        <v>1200000</v>
      </c>
    </row>
    <row r="16" spans="1:11" x14ac:dyDescent="0.25">
      <c r="C16" s="11">
        <v>1</v>
      </c>
      <c r="D16" s="7">
        <f>C8</f>
        <v>42880</v>
      </c>
      <c r="E16" s="24">
        <f t="shared" ref="E16:E78" si="0">IF(H15&lt;-PMT($C$6/12,120,$C$5,0,0),H15*(1+$G$6),-PMT($C$6/12,120,$C$5,0,0))</f>
        <v>15331.284015647307</v>
      </c>
      <c r="F16" s="8">
        <f>$H$15*$G$6</f>
        <v>9200</v>
      </c>
      <c r="G16" s="4">
        <f>E16-F16</f>
        <v>6131.2840156473067</v>
      </c>
      <c r="H16" s="13">
        <f>H15-G16</f>
        <v>1193868.7159843526</v>
      </c>
    </row>
    <row r="17" spans="3:9" x14ac:dyDescent="0.25">
      <c r="C17" s="11">
        <v>2</v>
      </c>
      <c r="D17" s="7">
        <v>42911</v>
      </c>
      <c r="E17" s="24">
        <f t="shared" si="0"/>
        <v>15331.284015647307</v>
      </c>
      <c r="F17" s="8">
        <f t="shared" ref="F17:F48" si="1">H16*$G$6</f>
        <v>9152.9934892133697</v>
      </c>
      <c r="G17" s="4">
        <f>E17-F17+Table1[[#This Row],[Additional Payment]]</f>
        <v>41178.290526433935</v>
      </c>
      <c r="H17" s="13">
        <f>H16-G17</f>
        <v>1152690.4254579188</v>
      </c>
      <c r="I17" s="61">
        <f>G8</f>
        <v>35000</v>
      </c>
    </row>
    <row r="18" spans="3:9" x14ac:dyDescent="0.25">
      <c r="C18" s="11">
        <v>3</v>
      </c>
      <c r="D18" s="7">
        <v>42941</v>
      </c>
      <c r="E18" s="24">
        <f t="shared" si="0"/>
        <v>15331.284015647307</v>
      </c>
      <c r="F18" s="8">
        <f t="shared" si="1"/>
        <v>8837.2932618440427</v>
      </c>
      <c r="G18" s="4">
        <f t="shared" ref="G18:G25" si="2">E18-F18</f>
        <v>6493.9907538032639</v>
      </c>
      <c r="H18" s="13">
        <f t="shared" ref="H18:H25" si="3">H17-G18</f>
        <v>1146196.4347041156</v>
      </c>
    </row>
    <row r="19" spans="3:9" x14ac:dyDescent="0.25">
      <c r="C19" s="11">
        <v>4</v>
      </c>
      <c r="D19" s="7">
        <v>42972</v>
      </c>
      <c r="E19" s="24">
        <f t="shared" si="0"/>
        <v>15331.284015647307</v>
      </c>
      <c r="F19" s="8">
        <f t="shared" si="1"/>
        <v>8787.5059993982195</v>
      </c>
      <c r="G19" s="4">
        <f t="shared" si="2"/>
        <v>6543.7780162490872</v>
      </c>
      <c r="H19" s="13">
        <f t="shared" si="3"/>
        <v>1139652.6566878664</v>
      </c>
    </row>
    <row r="20" spans="3:9" x14ac:dyDescent="0.25">
      <c r="C20" s="11">
        <v>5</v>
      </c>
      <c r="D20" s="7">
        <v>43003</v>
      </c>
      <c r="E20" s="24">
        <f t="shared" si="0"/>
        <v>15331.284015647307</v>
      </c>
      <c r="F20" s="8">
        <f t="shared" si="1"/>
        <v>8737.3370346069751</v>
      </c>
      <c r="G20" s="4">
        <f t="shared" si="2"/>
        <v>6593.9469810403316</v>
      </c>
      <c r="H20" s="13">
        <f t="shared" si="3"/>
        <v>1133058.7097068261</v>
      </c>
    </row>
    <row r="21" spans="3:9" x14ac:dyDescent="0.25">
      <c r="C21" s="11">
        <v>6</v>
      </c>
      <c r="D21" s="7">
        <v>43033</v>
      </c>
      <c r="E21" s="24">
        <f t="shared" si="0"/>
        <v>15331.284015647307</v>
      </c>
      <c r="F21" s="8">
        <f t="shared" si="1"/>
        <v>8686.7834410856667</v>
      </c>
      <c r="G21" s="4">
        <f t="shared" si="2"/>
        <v>6644.50057456164</v>
      </c>
      <c r="H21" s="13">
        <f t="shared" si="3"/>
        <v>1126414.2091322646</v>
      </c>
    </row>
    <row r="22" spans="3:9" x14ac:dyDescent="0.25">
      <c r="C22" s="11">
        <v>7</v>
      </c>
      <c r="D22" s="7">
        <v>43064</v>
      </c>
      <c r="E22" s="24">
        <f t="shared" si="0"/>
        <v>15331.284015647307</v>
      </c>
      <c r="F22" s="8">
        <f t="shared" si="1"/>
        <v>8635.8422700140272</v>
      </c>
      <c r="G22" s="4">
        <f t="shared" si="2"/>
        <v>6695.4417456332794</v>
      </c>
      <c r="H22" s="13">
        <f t="shared" si="3"/>
        <v>1119718.7673866313</v>
      </c>
    </row>
    <row r="23" spans="3:9" x14ac:dyDescent="0.25">
      <c r="C23" s="11">
        <v>8</v>
      </c>
      <c r="D23" s="7">
        <v>43094</v>
      </c>
      <c r="E23" s="24">
        <f t="shared" si="0"/>
        <v>15331.284015647307</v>
      </c>
      <c r="F23" s="8">
        <f t="shared" si="1"/>
        <v>8584.5105499641722</v>
      </c>
      <c r="G23" s="4">
        <f t="shared" si="2"/>
        <v>6746.7734656831344</v>
      </c>
      <c r="H23" s="13">
        <f t="shared" si="3"/>
        <v>1112971.9939209481</v>
      </c>
    </row>
    <row r="24" spans="3:9" x14ac:dyDescent="0.25">
      <c r="C24" s="11">
        <v>9</v>
      </c>
      <c r="D24" s="7">
        <v>43125</v>
      </c>
      <c r="E24" s="24">
        <f t="shared" si="0"/>
        <v>15331.284015647307</v>
      </c>
      <c r="F24" s="8">
        <f t="shared" si="1"/>
        <v>8532.7852867272686</v>
      </c>
      <c r="G24" s="4">
        <f t="shared" si="2"/>
        <v>6798.498728920038</v>
      </c>
      <c r="H24" s="13">
        <f t="shared" si="3"/>
        <v>1106173.4951920281</v>
      </c>
    </row>
    <row r="25" spans="3:9" x14ac:dyDescent="0.25">
      <c r="C25" s="11">
        <v>10</v>
      </c>
      <c r="D25" s="7">
        <v>43156</v>
      </c>
      <c r="E25" s="24">
        <f t="shared" si="0"/>
        <v>15331.284015647307</v>
      </c>
      <c r="F25" s="8">
        <f t="shared" si="1"/>
        <v>8480.6634631388824</v>
      </c>
      <c r="G25" s="4">
        <f t="shared" si="2"/>
        <v>6850.6205525084242</v>
      </c>
      <c r="H25" s="13">
        <f t="shared" si="3"/>
        <v>1099322.8746395197</v>
      </c>
    </row>
    <row r="26" spans="3:9" x14ac:dyDescent="0.25">
      <c r="C26" s="11">
        <v>11</v>
      </c>
      <c r="D26" s="7">
        <v>43184</v>
      </c>
      <c r="E26" s="24">
        <f t="shared" si="0"/>
        <v>15331.284015647307</v>
      </c>
      <c r="F26" s="8">
        <f t="shared" si="1"/>
        <v>8428.1420389029845</v>
      </c>
      <c r="G26" s="4">
        <f t="shared" ref="G26:G89" si="4">E26-F26</f>
        <v>6903.1419767443222</v>
      </c>
      <c r="H26" s="13">
        <f t="shared" ref="H26:H89" si="5">H25-G26</f>
        <v>1092419.7326627753</v>
      </c>
    </row>
    <row r="27" spans="3:9" x14ac:dyDescent="0.25">
      <c r="C27" s="11">
        <v>12</v>
      </c>
      <c r="D27" s="7">
        <v>43215</v>
      </c>
      <c r="E27" s="24">
        <f t="shared" si="0"/>
        <v>15331.284015647307</v>
      </c>
      <c r="F27" s="8">
        <f t="shared" si="1"/>
        <v>8375.2179504146097</v>
      </c>
      <c r="G27" s="4">
        <f t="shared" si="4"/>
        <v>6956.0660652326969</v>
      </c>
      <c r="H27" s="13">
        <f t="shared" si="5"/>
        <v>1085463.6665975426</v>
      </c>
    </row>
    <row r="28" spans="3:9" x14ac:dyDescent="0.25">
      <c r="C28" s="11">
        <v>13</v>
      </c>
      <c r="D28" s="7">
        <v>43245</v>
      </c>
      <c r="E28" s="24">
        <f t="shared" si="0"/>
        <v>15331.284015647307</v>
      </c>
      <c r="F28" s="8">
        <f t="shared" si="1"/>
        <v>8321.8881105811597</v>
      </c>
      <c r="G28" s="4">
        <f t="shared" si="4"/>
        <v>7009.395905066147</v>
      </c>
      <c r="H28" s="13">
        <f t="shared" si="5"/>
        <v>1078454.2706924765</v>
      </c>
    </row>
    <row r="29" spans="3:9" x14ac:dyDescent="0.25">
      <c r="C29" s="11">
        <v>14</v>
      </c>
      <c r="D29" s="7">
        <v>43276</v>
      </c>
      <c r="E29" s="24">
        <f t="shared" si="0"/>
        <v>15331.284015647307</v>
      </c>
      <c r="F29" s="8">
        <f t="shared" si="1"/>
        <v>8268.149408642319</v>
      </c>
      <c r="G29" s="4">
        <f t="shared" si="4"/>
        <v>7063.1346070049876</v>
      </c>
      <c r="H29" s="13">
        <f t="shared" si="5"/>
        <v>1071391.1360854716</v>
      </c>
    </row>
    <row r="30" spans="3:9" x14ac:dyDescent="0.25">
      <c r="C30" s="11">
        <v>15</v>
      </c>
      <c r="D30" s="7">
        <v>43306</v>
      </c>
      <c r="E30" s="24">
        <f t="shared" si="0"/>
        <v>15331.284015647307</v>
      </c>
      <c r="F30" s="8">
        <f t="shared" si="1"/>
        <v>8213.9987099886148</v>
      </c>
      <c r="G30" s="4">
        <f t="shared" si="4"/>
        <v>7117.2853056586919</v>
      </c>
      <c r="H30" s="13">
        <f t="shared" si="5"/>
        <v>1064273.850779813</v>
      </c>
    </row>
    <row r="31" spans="3:9" x14ac:dyDescent="0.25">
      <c r="C31" s="11">
        <v>16</v>
      </c>
      <c r="D31" s="7">
        <v>43337</v>
      </c>
      <c r="E31" s="24">
        <f t="shared" si="0"/>
        <v>15331.284015647307</v>
      </c>
      <c r="F31" s="8">
        <f t="shared" si="1"/>
        <v>8159.4328559785663</v>
      </c>
      <c r="G31" s="4">
        <f t="shared" si="4"/>
        <v>7171.8511596687404</v>
      </c>
      <c r="H31" s="13">
        <f t="shared" si="5"/>
        <v>1057101.9996201443</v>
      </c>
    </row>
    <row r="32" spans="3:9" x14ac:dyDescent="0.25">
      <c r="C32" s="11">
        <v>17</v>
      </c>
      <c r="D32" s="7">
        <v>43368</v>
      </c>
      <c r="E32" s="24">
        <f t="shared" si="0"/>
        <v>15331.284015647307</v>
      </c>
      <c r="F32" s="8">
        <f t="shared" si="1"/>
        <v>8104.4486637544387</v>
      </c>
      <c r="G32" s="4">
        <f t="shared" si="4"/>
        <v>7226.8353518928679</v>
      </c>
      <c r="H32" s="13">
        <f t="shared" si="5"/>
        <v>1049875.1642682513</v>
      </c>
    </row>
    <row r="33" spans="3:8" x14ac:dyDescent="0.25">
      <c r="C33" s="11">
        <v>18</v>
      </c>
      <c r="D33" s="7">
        <v>43398</v>
      </c>
      <c r="E33" s="24">
        <f t="shared" si="0"/>
        <v>15331.284015647307</v>
      </c>
      <c r="F33" s="8">
        <f t="shared" si="1"/>
        <v>8049.0429260565925</v>
      </c>
      <c r="G33" s="4">
        <f t="shared" si="4"/>
        <v>7282.2410895907142</v>
      </c>
      <c r="H33" s="13">
        <f t="shared" si="5"/>
        <v>1042592.9231786606</v>
      </c>
    </row>
    <row r="34" spans="3:8" x14ac:dyDescent="0.25">
      <c r="C34" s="11">
        <v>19</v>
      </c>
      <c r="D34" s="7">
        <v>43429</v>
      </c>
      <c r="E34" s="24">
        <f t="shared" si="0"/>
        <v>15331.284015647307</v>
      </c>
      <c r="F34" s="8">
        <f t="shared" si="1"/>
        <v>7993.2124110363975</v>
      </c>
      <c r="G34" s="4">
        <f t="shared" si="4"/>
        <v>7338.0716046109092</v>
      </c>
      <c r="H34" s="13">
        <f t="shared" si="5"/>
        <v>1035254.8515740497</v>
      </c>
    </row>
    <row r="35" spans="3:8" x14ac:dyDescent="0.25">
      <c r="C35" s="11">
        <v>20</v>
      </c>
      <c r="D35" s="7">
        <v>43459</v>
      </c>
      <c r="E35" s="24">
        <f t="shared" si="0"/>
        <v>15331.284015647307</v>
      </c>
      <c r="F35" s="8">
        <f t="shared" si="1"/>
        <v>7936.953862067714</v>
      </c>
      <c r="G35" s="4">
        <f t="shared" si="4"/>
        <v>7394.3301535795927</v>
      </c>
      <c r="H35" s="13">
        <f t="shared" si="5"/>
        <v>1027860.5214204701</v>
      </c>
    </row>
    <row r="36" spans="3:8" x14ac:dyDescent="0.25">
      <c r="C36" s="11">
        <v>21</v>
      </c>
      <c r="D36" s="7">
        <v>43490</v>
      </c>
      <c r="E36" s="24">
        <f t="shared" si="0"/>
        <v>15331.284015647307</v>
      </c>
      <c r="F36" s="8">
        <f t="shared" si="1"/>
        <v>7880.2639975569373</v>
      </c>
      <c r="G36" s="4">
        <f t="shared" si="4"/>
        <v>7451.0200180903694</v>
      </c>
      <c r="H36" s="13">
        <f t="shared" si="5"/>
        <v>1020409.5014023797</v>
      </c>
    </row>
    <row r="37" spans="3:8" x14ac:dyDescent="0.25">
      <c r="C37" s="11">
        <v>22</v>
      </c>
      <c r="D37" s="7">
        <v>43521</v>
      </c>
      <c r="E37" s="24">
        <f t="shared" si="0"/>
        <v>15331.284015647307</v>
      </c>
      <c r="F37" s="8">
        <f t="shared" si="1"/>
        <v>7823.1395107515773</v>
      </c>
      <c r="G37" s="4">
        <f t="shared" si="4"/>
        <v>7508.1445048957294</v>
      </c>
      <c r="H37" s="13">
        <f t="shared" si="5"/>
        <v>1012901.3568974839</v>
      </c>
    </row>
    <row r="38" spans="3:8" x14ac:dyDescent="0.25">
      <c r="C38" s="11">
        <v>23</v>
      </c>
      <c r="D38" s="7">
        <v>43549</v>
      </c>
      <c r="E38" s="24">
        <f t="shared" si="0"/>
        <v>15331.284015647307</v>
      </c>
      <c r="F38" s="8">
        <f t="shared" si="1"/>
        <v>7765.5770695473766</v>
      </c>
      <c r="G38" s="4">
        <f t="shared" si="4"/>
        <v>7565.7069460999301</v>
      </c>
      <c r="H38" s="13">
        <f t="shared" si="5"/>
        <v>1005335.6499513841</v>
      </c>
    </row>
    <row r="39" spans="3:8" x14ac:dyDescent="0.25">
      <c r="C39" s="11">
        <v>24</v>
      </c>
      <c r="D39" s="7">
        <v>43580</v>
      </c>
      <c r="E39" s="24">
        <f t="shared" si="0"/>
        <v>15331.284015647307</v>
      </c>
      <c r="F39" s="8">
        <f t="shared" si="1"/>
        <v>7707.5733162939441</v>
      </c>
      <c r="G39" s="4">
        <f t="shared" si="4"/>
        <v>7623.7106993533625</v>
      </c>
      <c r="H39" s="13">
        <f t="shared" si="5"/>
        <v>997711.93925203069</v>
      </c>
    </row>
    <row r="40" spans="3:8" x14ac:dyDescent="0.25">
      <c r="C40" s="11">
        <v>25</v>
      </c>
      <c r="D40" s="7">
        <v>43610</v>
      </c>
      <c r="E40" s="24">
        <f t="shared" si="0"/>
        <v>15331.284015647307</v>
      </c>
      <c r="F40" s="8">
        <f t="shared" si="1"/>
        <v>7649.1248675989018</v>
      </c>
      <c r="G40" s="4">
        <f t="shared" si="4"/>
        <v>7682.1591480484049</v>
      </c>
      <c r="H40" s="13">
        <f t="shared" si="5"/>
        <v>990029.78010398231</v>
      </c>
    </row>
    <row r="41" spans="3:8" x14ac:dyDescent="0.25">
      <c r="C41" s="11">
        <v>26</v>
      </c>
      <c r="D41" s="7">
        <v>43641</v>
      </c>
      <c r="E41" s="24">
        <f t="shared" si="0"/>
        <v>15331.284015647307</v>
      </c>
      <c r="F41" s="8">
        <f t="shared" si="1"/>
        <v>7590.2283141305306</v>
      </c>
      <c r="G41" s="4">
        <f t="shared" si="4"/>
        <v>7741.055701516776</v>
      </c>
      <c r="H41" s="13">
        <f t="shared" si="5"/>
        <v>982288.72440246551</v>
      </c>
    </row>
    <row r="42" spans="3:8" x14ac:dyDescent="0.25">
      <c r="C42" s="11">
        <v>27</v>
      </c>
      <c r="D42" s="7">
        <v>43671</v>
      </c>
      <c r="E42" s="24">
        <f t="shared" si="0"/>
        <v>15331.284015647307</v>
      </c>
      <c r="F42" s="8">
        <f t="shared" si="1"/>
        <v>7530.8802204189014</v>
      </c>
      <c r="G42" s="4">
        <f t="shared" si="4"/>
        <v>7800.4037952284052</v>
      </c>
      <c r="H42" s="13">
        <f t="shared" si="5"/>
        <v>974488.32060723705</v>
      </c>
    </row>
    <row r="43" spans="3:8" x14ac:dyDescent="0.25">
      <c r="C43" s="11">
        <v>28</v>
      </c>
      <c r="D43" s="7">
        <v>43702</v>
      </c>
      <c r="E43" s="24">
        <f t="shared" si="0"/>
        <v>15331.284015647307</v>
      </c>
      <c r="F43" s="8">
        <f t="shared" si="1"/>
        <v>7471.0771246554841</v>
      </c>
      <c r="G43" s="4">
        <f t="shared" si="4"/>
        <v>7860.2068909918225</v>
      </c>
      <c r="H43" s="13">
        <f t="shared" si="5"/>
        <v>966628.11371624528</v>
      </c>
    </row>
    <row r="44" spans="3:8" x14ac:dyDescent="0.25">
      <c r="C44" s="11">
        <v>29</v>
      </c>
      <c r="D44" s="7">
        <v>43733</v>
      </c>
      <c r="E44" s="24">
        <f t="shared" si="0"/>
        <v>15331.284015647307</v>
      </c>
      <c r="F44" s="8">
        <f t="shared" si="1"/>
        <v>7410.8155384912134</v>
      </c>
      <c r="G44" s="4">
        <f t="shared" si="4"/>
        <v>7920.4684771560933</v>
      </c>
      <c r="H44" s="13">
        <f t="shared" si="5"/>
        <v>958707.64523908915</v>
      </c>
    </row>
    <row r="45" spans="3:8" x14ac:dyDescent="0.25">
      <c r="C45" s="11">
        <v>30</v>
      </c>
      <c r="D45" s="7">
        <v>43763</v>
      </c>
      <c r="E45" s="24">
        <f t="shared" si="0"/>
        <v>15331.284015647307</v>
      </c>
      <c r="F45" s="8">
        <f t="shared" si="1"/>
        <v>7350.0919468330167</v>
      </c>
      <c r="G45" s="4">
        <f t="shared" si="4"/>
        <v>7981.19206881429</v>
      </c>
      <c r="H45" s="13">
        <f t="shared" si="5"/>
        <v>950726.45317027485</v>
      </c>
    </row>
    <row r="46" spans="3:8" x14ac:dyDescent="0.25">
      <c r="C46" s="11">
        <v>31</v>
      </c>
      <c r="D46" s="7">
        <v>43794</v>
      </c>
      <c r="E46" s="24">
        <f t="shared" si="0"/>
        <v>15331.284015647307</v>
      </c>
      <c r="F46" s="8">
        <f t="shared" si="1"/>
        <v>7288.9028076387731</v>
      </c>
      <c r="G46" s="4">
        <f t="shared" si="4"/>
        <v>8042.3812080085336</v>
      </c>
      <c r="H46" s="13">
        <f t="shared" si="5"/>
        <v>942684.07196226635</v>
      </c>
    </row>
    <row r="47" spans="3:8" x14ac:dyDescent="0.25">
      <c r="C47" s="11">
        <v>32</v>
      </c>
      <c r="D47" s="7">
        <v>43824</v>
      </c>
      <c r="E47" s="24">
        <f t="shared" si="0"/>
        <v>15331.284015647307</v>
      </c>
      <c r="F47" s="8">
        <f t="shared" si="1"/>
        <v>7227.244551710708</v>
      </c>
      <c r="G47" s="4">
        <f t="shared" si="4"/>
        <v>8104.0394639365986</v>
      </c>
      <c r="H47" s="13">
        <f t="shared" si="5"/>
        <v>934580.03249832976</v>
      </c>
    </row>
    <row r="48" spans="3:8" x14ac:dyDescent="0.25">
      <c r="C48" s="11">
        <v>33</v>
      </c>
      <c r="D48" s="7">
        <v>43855</v>
      </c>
      <c r="E48" s="24">
        <f t="shared" si="0"/>
        <v>15331.284015647307</v>
      </c>
      <c r="F48" s="8">
        <f t="shared" si="1"/>
        <v>7165.1135824871944</v>
      </c>
      <c r="G48" s="4">
        <f t="shared" si="4"/>
        <v>8166.1704331601122</v>
      </c>
      <c r="H48" s="13">
        <f t="shared" si="5"/>
        <v>926413.86206516961</v>
      </c>
    </row>
    <row r="49" spans="3:8" x14ac:dyDescent="0.25">
      <c r="C49" s="11">
        <v>34</v>
      </c>
      <c r="D49" s="7">
        <v>43886</v>
      </c>
      <c r="E49" s="24">
        <f t="shared" si="0"/>
        <v>15331.284015647307</v>
      </c>
      <c r="F49" s="8">
        <f t="shared" ref="F49:F80" si="6">H48*$G$6</f>
        <v>7102.5062758329668</v>
      </c>
      <c r="G49" s="4">
        <f t="shared" si="4"/>
        <v>8228.7777398143407</v>
      </c>
      <c r="H49" s="13">
        <f t="shared" si="5"/>
        <v>918185.08432535524</v>
      </c>
    </row>
    <row r="50" spans="3:8" x14ac:dyDescent="0.25">
      <c r="C50" s="11">
        <v>35</v>
      </c>
      <c r="D50" s="7">
        <v>43915</v>
      </c>
      <c r="E50" s="24">
        <f t="shared" si="0"/>
        <v>15331.284015647307</v>
      </c>
      <c r="F50" s="8">
        <f t="shared" si="6"/>
        <v>7039.418979827723</v>
      </c>
      <c r="G50" s="4">
        <f t="shared" si="4"/>
        <v>8291.8650358195846</v>
      </c>
      <c r="H50" s="13">
        <f t="shared" si="5"/>
        <v>909893.21928953566</v>
      </c>
    </row>
    <row r="51" spans="3:8" x14ac:dyDescent="0.25">
      <c r="C51" s="11">
        <v>36</v>
      </c>
      <c r="D51" s="7">
        <v>43946</v>
      </c>
      <c r="E51" s="24">
        <f t="shared" si="0"/>
        <v>15331.284015647307</v>
      </c>
      <c r="F51" s="8">
        <f t="shared" si="6"/>
        <v>6975.8480145531066</v>
      </c>
      <c r="G51" s="4">
        <f t="shared" si="4"/>
        <v>8355.4360010942</v>
      </c>
      <c r="H51" s="13">
        <f t="shared" si="5"/>
        <v>901537.78328844148</v>
      </c>
    </row>
    <row r="52" spans="3:8" x14ac:dyDescent="0.25">
      <c r="C52" s="11">
        <v>37</v>
      </c>
      <c r="D52" s="7">
        <v>43976</v>
      </c>
      <c r="E52" s="24">
        <f t="shared" si="0"/>
        <v>15331.284015647307</v>
      </c>
      <c r="F52" s="8">
        <f t="shared" si="6"/>
        <v>6911.7896718780512</v>
      </c>
      <c r="G52" s="4">
        <f t="shared" si="4"/>
        <v>8419.4943437692564</v>
      </c>
      <c r="H52" s="13">
        <f t="shared" si="5"/>
        <v>893118.28894467221</v>
      </c>
    </row>
    <row r="53" spans="3:8" x14ac:dyDescent="0.25">
      <c r="C53" s="11">
        <v>38</v>
      </c>
      <c r="D53" s="7">
        <v>44007</v>
      </c>
      <c r="E53" s="24">
        <f t="shared" si="0"/>
        <v>15331.284015647307</v>
      </c>
      <c r="F53" s="8">
        <f t="shared" si="6"/>
        <v>6847.2402152424866</v>
      </c>
      <c r="G53" s="4">
        <f t="shared" si="4"/>
        <v>8484.0438004048192</v>
      </c>
      <c r="H53" s="13">
        <f t="shared" si="5"/>
        <v>884634.24514426733</v>
      </c>
    </row>
    <row r="54" spans="3:8" x14ac:dyDescent="0.25">
      <c r="C54" s="11">
        <v>39</v>
      </c>
      <c r="D54" s="7">
        <v>44037</v>
      </c>
      <c r="E54" s="24">
        <f t="shared" si="0"/>
        <v>15331.284015647307</v>
      </c>
      <c r="F54" s="8">
        <f t="shared" si="6"/>
        <v>6782.1958794393822</v>
      </c>
      <c r="G54" s="4">
        <f t="shared" si="4"/>
        <v>8549.0881362079235</v>
      </c>
      <c r="H54" s="13">
        <f t="shared" si="5"/>
        <v>876085.15700805944</v>
      </c>
    </row>
    <row r="55" spans="3:8" x14ac:dyDescent="0.25">
      <c r="C55" s="11">
        <v>40</v>
      </c>
      <c r="D55" s="7">
        <v>44068</v>
      </c>
      <c r="E55" s="24">
        <f t="shared" si="0"/>
        <v>15331.284015647307</v>
      </c>
      <c r="F55" s="8">
        <f t="shared" si="6"/>
        <v>6716.6528703951217</v>
      </c>
      <c r="G55" s="4">
        <f t="shared" si="4"/>
        <v>8614.6311452521841</v>
      </c>
      <c r="H55" s="13">
        <f t="shared" si="5"/>
        <v>867470.52586280729</v>
      </c>
    </row>
    <row r="56" spans="3:8" x14ac:dyDescent="0.25">
      <c r="C56" s="11">
        <v>41</v>
      </c>
      <c r="D56" s="7">
        <v>44099</v>
      </c>
      <c r="E56" s="24">
        <f t="shared" si="0"/>
        <v>15331.284015647307</v>
      </c>
      <c r="F56" s="8">
        <f t="shared" si="6"/>
        <v>6650.6073649481887</v>
      </c>
      <c r="G56" s="4">
        <f t="shared" si="4"/>
        <v>8680.6766506991189</v>
      </c>
      <c r="H56" s="13">
        <f t="shared" si="5"/>
        <v>858789.84921210818</v>
      </c>
    </row>
    <row r="57" spans="3:8" x14ac:dyDescent="0.25">
      <c r="C57" s="11">
        <v>42</v>
      </c>
      <c r="D57" s="7">
        <v>44129</v>
      </c>
      <c r="E57" s="24">
        <f t="shared" si="0"/>
        <v>15331.284015647307</v>
      </c>
      <c r="F57" s="8">
        <f t="shared" si="6"/>
        <v>6584.0555106261627</v>
      </c>
      <c r="G57" s="4">
        <f t="shared" si="4"/>
        <v>8747.2285050211431</v>
      </c>
      <c r="H57" s="13">
        <f t="shared" si="5"/>
        <v>850042.62070708699</v>
      </c>
    </row>
    <row r="58" spans="3:8" x14ac:dyDescent="0.25">
      <c r="C58" s="11">
        <v>43</v>
      </c>
      <c r="D58" s="7">
        <v>44160</v>
      </c>
      <c r="E58" s="24">
        <f t="shared" si="0"/>
        <v>15331.284015647307</v>
      </c>
      <c r="F58" s="8">
        <f t="shared" si="6"/>
        <v>6516.9934254210002</v>
      </c>
      <c r="G58" s="4">
        <f t="shared" si="4"/>
        <v>8814.2905902263064</v>
      </c>
      <c r="H58" s="13">
        <f t="shared" si="5"/>
        <v>841228.33011686068</v>
      </c>
    </row>
    <row r="59" spans="3:8" x14ac:dyDescent="0.25">
      <c r="C59" s="11">
        <v>44</v>
      </c>
      <c r="D59" s="7">
        <v>44190</v>
      </c>
      <c r="E59" s="24">
        <f t="shared" si="0"/>
        <v>15331.284015647307</v>
      </c>
      <c r="F59" s="8">
        <f t="shared" si="6"/>
        <v>6449.4171975625986</v>
      </c>
      <c r="G59" s="4">
        <f t="shared" si="4"/>
        <v>8881.8668180847089</v>
      </c>
      <c r="H59" s="13">
        <f t="shared" si="5"/>
        <v>832346.46329877595</v>
      </c>
    </row>
    <row r="60" spans="3:8" x14ac:dyDescent="0.25">
      <c r="C60" s="11">
        <v>45</v>
      </c>
      <c r="D60" s="7">
        <v>44221</v>
      </c>
      <c r="E60" s="24">
        <f t="shared" si="0"/>
        <v>15331.284015647307</v>
      </c>
      <c r="F60" s="8">
        <f t="shared" si="6"/>
        <v>6381.322885290615</v>
      </c>
      <c r="G60" s="4">
        <f t="shared" si="4"/>
        <v>8949.9611303566926</v>
      </c>
      <c r="H60" s="13">
        <f t="shared" si="5"/>
        <v>823396.50216841931</v>
      </c>
    </row>
    <row r="61" spans="3:8" x14ac:dyDescent="0.25">
      <c r="C61" s="11">
        <v>46</v>
      </c>
      <c r="D61" s="7">
        <v>44252</v>
      </c>
      <c r="E61" s="24">
        <f t="shared" si="0"/>
        <v>15331.284015647307</v>
      </c>
      <c r="F61" s="8">
        <f t="shared" si="6"/>
        <v>6312.7065166245475</v>
      </c>
      <c r="G61" s="4">
        <f t="shared" si="4"/>
        <v>9018.5774990227583</v>
      </c>
      <c r="H61" s="13">
        <f t="shared" si="5"/>
        <v>814377.9246693966</v>
      </c>
    </row>
    <row r="62" spans="3:8" x14ac:dyDescent="0.25">
      <c r="C62" s="11">
        <v>47</v>
      </c>
      <c r="D62" s="7">
        <v>44280</v>
      </c>
      <c r="E62" s="24">
        <f t="shared" si="0"/>
        <v>15331.284015647307</v>
      </c>
      <c r="F62" s="8">
        <f t="shared" si="6"/>
        <v>6243.56408913204</v>
      </c>
      <c r="G62" s="4">
        <f t="shared" si="4"/>
        <v>9087.7199265152667</v>
      </c>
      <c r="H62" s="13">
        <f t="shared" si="5"/>
        <v>805290.20474288135</v>
      </c>
    </row>
    <row r="63" spans="3:8" x14ac:dyDescent="0.25">
      <c r="C63" s="11">
        <v>48</v>
      </c>
      <c r="D63" s="7">
        <v>44311</v>
      </c>
      <c r="E63" s="24">
        <f t="shared" si="0"/>
        <v>15331.284015647307</v>
      </c>
      <c r="F63" s="8">
        <f t="shared" si="6"/>
        <v>6173.8915696954236</v>
      </c>
      <c r="G63" s="4">
        <f t="shared" si="4"/>
        <v>9157.3924459518821</v>
      </c>
      <c r="H63" s="13">
        <f t="shared" si="5"/>
        <v>796132.81229692942</v>
      </c>
    </row>
    <row r="64" spans="3:8" x14ac:dyDescent="0.25">
      <c r="C64" s="11">
        <v>49</v>
      </c>
      <c r="D64" s="7">
        <v>44341</v>
      </c>
      <c r="E64" s="24">
        <f t="shared" si="0"/>
        <v>15331.284015647307</v>
      </c>
      <c r="F64" s="8">
        <f t="shared" si="6"/>
        <v>6103.6848942764582</v>
      </c>
      <c r="G64" s="4">
        <f t="shared" si="4"/>
        <v>9227.5991213708476</v>
      </c>
      <c r="H64" s="13">
        <f t="shared" si="5"/>
        <v>786905.2131755586</v>
      </c>
    </row>
    <row r="65" spans="3:8" x14ac:dyDescent="0.25">
      <c r="C65" s="11">
        <v>50</v>
      </c>
      <c r="D65" s="7">
        <v>44372</v>
      </c>
      <c r="E65" s="24">
        <f t="shared" si="0"/>
        <v>15331.284015647307</v>
      </c>
      <c r="F65" s="8">
        <f t="shared" si="6"/>
        <v>6032.9399676792818</v>
      </c>
      <c r="G65" s="4">
        <f t="shared" si="4"/>
        <v>9298.3440479680248</v>
      </c>
      <c r="H65" s="13">
        <f t="shared" si="5"/>
        <v>777606.86912759056</v>
      </c>
    </row>
    <row r="66" spans="3:8" x14ac:dyDescent="0.25">
      <c r="C66" s="11">
        <v>51</v>
      </c>
      <c r="D66" s="7">
        <v>44402</v>
      </c>
      <c r="E66" s="24">
        <f t="shared" si="0"/>
        <v>15331.284015647307</v>
      </c>
      <c r="F66" s="8">
        <f t="shared" si="6"/>
        <v>5961.6526633115272</v>
      </c>
      <c r="G66" s="4">
        <f t="shared" si="4"/>
        <v>9369.6313523357785</v>
      </c>
      <c r="H66" s="13">
        <f t="shared" si="5"/>
        <v>768237.23777525476</v>
      </c>
    </row>
    <row r="67" spans="3:8" x14ac:dyDescent="0.25">
      <c r="C67" s="11">
        <v>52</v>
      </c>
      <c r="D67" s="7">
        <v>44433</v>
      </c>
      <c r="E67" s="24">
        <f t="shared" si="0"/>
        <v>15331.284015647307</v>
      </c>
      <c r="F67" s="8">
        <f t="shared" si="6"/>
        <v>5889.8188229436191</v>
      </c>
      <c r="G67" s="4">
        <f t="shared" si="4"/>
        <v>9441.4651927036866</v>
      </c>
      <c r="H67" s="13">
        <f t="shared" si="5"/>
        <v>758795.77258255112</v>
      </c>
    </row>
    <row r="68" spans="3:8" x14ac:dyDescent="0.25">
      <c r="C68" s="11">
        <v>53</v>
      </c>
      <c r="D68" s="7">
        <v>44464</v>
      </c>
      <c r="E68" s="24">
        <f t="shared" si="0"/>
        <v>15331.284015647307</v>
      </c>
      <c r="F68" s="8">
        <f t="shared" si="6"/>
        <v>5817.4342564662247</v>
      </c>
      <c r="G68" s="4">
        <f t="shared" si="4"/>
        <v>9513.849759181081</v>
      </c>
      <c r="H68" s="13">
        <f t="shared" si="5"/>
        <v>749281.92282337009</v>
      </c>
    </row>
    <row r="69" spans="3:8" x14ac:dyDescent="0.25">
      <c r="C69" s="11">
        <v>54</v>
      </c>
      <c r="D69" s="7">
        <v>44494</v>
      </c>
      <c r="E69" s="24">
        <f t="shared" si="0"/>
        <v>15331.284015647307</v>
      </c>
      <c r="F69" s="8">
        <f t="shared" si="6"/>
        <v>5744.4947416458372</v>
      </c>
      <c r="G69" s="4">
        <f t="shared" si="4"/>
        <v>9586.7892740014686</v>
      </c>
      <c r="H69" s="13">
        <f t="shared" si="5"/>
        <v>739695.13354936859</v>
      </c>
    </row>
    <row r="70" spans="3:8" x14ac:dyDescent="0.25">
      <c r="C70" s="11">
        <v>55</v>
      </c>
      <c r="D70" s="7">
        <v>44525</v>
      </c>
      <c r="E70" s="24">
        <f t="shared" si="0"/>
        <v>15331.284015647307</v>
      </c>
      <c r="F70" s="8">
        <f t="shared" si="6"/>
        <v>5670.9960238784925</v>
      </c>
      <c r="G70" s="4">
        <f t="shared" si="4"/>
        <v>9660.2879917688151</v>
      </c>
      <c r="H70" s="13">
        <f t="shared" si="5"/>
        <v>730034.84555759979</v>
      </c>
    </row>
    <row r="71" spans="3:8" x14ac:dyDescent="0.25">
      <c r="C71" s="11">
        <v>56</v>
      </c>
      <c r="D71" s="7">
        <v>44555</v>
      </c>
      <c r="E71" s="24">
        <f t="shared" si="0"/>
        <v>15331.284015647307</v>
      </c>
      <c r="F71" s="8">
        <f t="shared" si="6"/>
        <v>5596.9338159415984</v>
      </c>
      <c r="G71" s="4">
        <f t="shared" si="4"/>
        <v>9734.3501997057083</v>
      </c>
      <c r="H71" s="13">
        <f t="shared" si="5"/>
        <v>720300.49535789411</v>
      </c>
    </row>
    <row r="72" spans="3:8" x14ac:dyDescent="0.25">
      <c r="C72" s="11">
        <v>57</v>
      </c>
      <c r="D72" s="7">
        <v>44586</v>
      </c>
      <c r="E72" s="24">
        <f t="shared" si="0"/>
        <v>15331.284015647307</v>
      </c>
      <c r="F72" s="8">
        <f t="shared" si="6"/>
        <v>5522.3037977438544</v>
      </c>
      <c r="G72" s="4">
        <f t="shared" si="4"/>
        <v>9808.9802179034523</v>
      </c>
      <c r="H72" s="13">
        <f t="shared" si="5"/>
        <v>710491.5151399906</v>
      </c>
    </row>
    <row r="73" spans="3:8" x14ac:dyDescent="0.25">
      <c r="C73" s="11">
        <v>58</v>
      </c>
      <c r="D73" s="7">
        <v>44617</v>
      </c>
      <c r="E73" s="24">
        <f t="shared" si="0"/>
        <v>15331.284015647307</v>
      </c>
      <c r="F73" s="8">
        <f t="shared" si="6"/>
        <v>5447.1016160732606</v>
      </c>
      <c r="G73" s="4">
        <f t="shared" si="4"/>
        <v>9884.1823995740451</v>
      </c>
      <c r="H73" s="13">
        <f t="shared" si="5"/>
        <v>700607.33274041652</v>
      </c>
    </row>
    <row r="74" spans="3:8" x14ac:dyDescent="0.25">
      <c r="C74" s="11">
        <v>59</v>
      </c>
      <c r="D74" s="7">
        <v>44645</v>
      </c>
      <c r="E74" s="24">
        <f t="shared" si="0"/>
        <v>15331.284015647307</v>
      </c>
      <c r="F74" s="8">
        <f t="shared" si="6"/>
        <v>5371.3228843431934</v>
      </c>
      <c r="G74" s="4">
        <f t="shared" si="4"/>
        <v>9959.9611313041132</v>
      </c>
      <c r="H74" s="13">
        <f t="shared" si="5"/>
        <v>690647.37160911236</v>
      </c>
    </row>
    <row r="75" spans="3:8" x14ac:dyDescent="0.25">
      <c r="C75" s="11">
        <v>60</v>
      </c>
      <c r="D75" s="7">
        <v>44676</v>
      </c>
      <c r="E75" s="24">
        <f t="shared" si="0"/>
        <v>15331.284015647307</v>
      </c>
      <c r="F75" s="8">
        <f t="shared" si="6"/>
        <v>5294.963182336528</v>
      </c>
      <c r="G75" s="4">
        <f t="shared" si="4"/>
        <v>10036.32083331078</v>
      </c>
      <c r="H75" s="13">
        <f t="shared" si="5"/>
        <v>680611.05077580153</v>
      </c>
    </row>
    <row r="76" spans="3:8" x14ac:dyDescent="0.25">
      <c r="C76" s="11">
        <v>61</v>
      </c>
      <c r="D76" s="7">
        <v>44706</v>
      </c>
      <c r="E76" s="24">
        <f t="shared" si="0"/>
        <v>15331.284015647307</v>
      </c>
      <c r="F76" s="8">
        <f t="shared" si="6"/>
        <v>5218.0180559478113</v>
      </c>
      <c r="G76" s="4">
        <f t="shared" si="4"/>
        <v>10113.265959699496</v>
      </c>
      <c r="H76" s="13">
        <f t="shared" si="5"/>
        <v>670497.78481610201</v>
      </c>
    </row>
    <row r="77" spans="3:8" x14ac:dyDescent="0.25">
      <c r="C77" s="11">
        <v>62</v>
      </c>
      <c r="D77" s="7">
        <v>44737</v>
      </c>
      <c r="E77" s="24">
        <f t="shared" si="0"/>
        <v>15331.284015647307</v>
      </c>
      <c r="F77" s="8">
        <f t="shared" si="6"/>
        <v>5140.4830169234483</v>
      </c>
      <c r="G77" s="4">
        <f t="shared" si="4"/>
        <v>10190.800998723858</v>
      </c>
      <c r="H77" s="13">
        <f t="shared" si="5"/>
        <v>660306.98381737818</v>
      </c>
    </row>
    <row r="78" spans="3:8" x14ac:dyDescent="0.25">
      <c r="C78" s="11">
        <v>63</v>
      </c>
      <c r="D78" s="7">
        <v>44767</v>
      </c>
      <c r="E78" s="24">
        <f t="shared" si="0"/>
        <v>15331.284015647307</v>
      </c>
      <c r="F78" s="8">
        <f t="shared" si="6"/>
        <v>5062.3535425998989</v>
      </c>
      <c r="G78" s="4">
        <f t="shared" si="4"/>
        <v>10268.930473047407</v>
      </c>
      <c r="H78" s="13">
        <f t="shared" si="5"/>
        <v>650038.05334433075</v>
      </c>
    </row>
    <row r="79" spans="3:8" x14ac:dyDescent="0.25">
      <c r="C79" s="11">
        <v>64</v>
      </c>
      <c r="D79" s="7">
        <v>44798</v>
      </c>
      <c r="E79" s="24">
        <f t="shared" ref="E79:E129" si="7">IF(H78&lt;-PMT($C$6/12,120,$C$5,0,0),H78*(1+$G$6),-PMT($C$6/12,120,$C$5,0,0))</f>
        <v>15331.284015647307</v>
      </c>
      <c r="F79" s="8">
        <f t="shared" si="6"/>
        <v>4983.6250756398686</v>
      </c>
      <c r="G79" s="4">
        <f t="shared" si="4"/>
        <v>10347.658940007437</v>
      </c>
      <c r="H79" s="13">
        <f t="shared" si="5"/>
        <v>639690.39440432331</v>
      </c>
    </row>
    <row r="80" spans="3:8" x14ac:dyDescent="0.25">
      <c r="C80" s="11">
        <v>65</v>
      </c>
      <c r="D80" s="7">
        <v>44829</v>
      </c>
      <c r="E80" s="24">
        <f t="shared" si="7"/>
        <v>15331.284015647307</v>
      </c>
      <c r="F80" s="8">
        <f t="shared" si="6"/>
        <v>4904.2930237664787</v>
      </c>
      <c r="G80" s="4">
        <f t="shared" si="4"/>
        <v>10426.990991880828</v>
      </c>
      <c r="H80" s="13">
        <f t="shared" si="5"/>
        <v>629263.40341244242</v>
      </c>
    </row>
    <row r="81" spans="3:8" x14ac:dyDescent="0.25">
      <c r="C81" s="11">
        <v>66</v>
      </c>
      <c r="D81" s="7">
        <v>44859</v>
      </c>
      <c r="E81" s="24">
        <f t="shared" si="7"/>
        <v>15331.284015647307</v>
      </c>
      <c r="F81" s="8">
        <f t="shared" ref="F81:F112" si="8">H80*$G$6</f>
        <v>4824.3527594953912</v>
      </c>
      <c r="G81" s="4">
        <f t="shared" si="4"/>
        <v>10506.931256151915</v>
      </c>
      <c r="H81" s="13">
        <f t="shared" si="5"/>
        <v>618756.47215629055</v>
      </c>
    </row>
    <row r="82" spans="3:8" x14ac:dyDescent="0.25">
      <c r="C82" s="11">
        <v>67</v>
      </c>
      <c r="D82" s="7">
        <v>44890</v>
      </c>
      <c r="E82" s="24">
        <f t="shared" si="7"/>
        <v>15331.284015647307</v>
      </c>
      <c r="F82" s="8">
        <f t="shared" si="8"/>
        <v>4743.7996198648943</v>
      </c>
      <c r="G82" s="4">
        <f t="shared" si="4"/>
        <v>10587.484395782412</v>
      </c>
      <c r="H82" s="13">
        <f t="shared" si="5"/>
        <v>608168.98776050808</v>
      </c>
    </row>
    <row r="83" spans="3:8" x14ac:dyDescent="0.25">
      <c r="C83" s="11">
        <v>68</v>
      </c>
      <c r="D83" s="7">
        <v>44920</v>
      </c>
      <c r="E83" s="24">
        <f t="shared" si="7"/>
        <v>15331.284015647307</v>
      </c>
      <c r="F83" s="8">
        <f t="shared" si="8"/>
        <v>4662.6289061638954</v>
      </c>
      <c r="G83" s="4">
        <f t="shared" si="4"/>
        <v>10668.65510948341</v>
      </c>
      <c r="H83" s="13">
        <f t="shared" si="5"/>
        <v>597500.33265102468</v>
      </c>
    </row>
    <row r="84" spans="3:8" x14ac:dyDescent="0.25">
      <c r="C84" s="11">
        <v>69</v>
      </c>
      <c r="D84" s="7">
        <v>44951</v>
      </c>
      <c r="E84" s="24">
        <f t="shared" si="7"/>
        <v>15331.284015647307</v>
      </c>
      <c r="F84" s="8">
        <f t="shared" si="8"/>
        <v>4580.8358836578554</v>
      </c>
      <c r="G84" s="4">
        <f t="shared" si="4"/>
        <v>10750.448131989451</v>
      </c>
      <c r="H84" s="13">
        <f t="shared" si="5"/>
        <v>586749.88451903523</v>
      </c>
    </row>
    <row r="85" spans="3:8" x14ac:dyDescent="0.25">
      <c r="C85" s="11">
        <v>70</v>
      </c>
      <c r="D85" s="7">
        <v>44982</v>
      </c>
      <c r="E85" s="24">
        <f t="shared" si="7"/>
        <v>15331.284015647307</v>
      </c>
      <c r="F85" s="8">
        <f t="shared" si="8"/>
        <v>4498.415781312603</v>
      </c>
      <c r="G85" s="4">
        <f t="shared" si="4"/>
        <v>10832.868234334703</v>
      </c>
      <c r="H85" s="13">
        <f t="shared" si="5"/>
        <v>575917.01628470048</v>
      </c>
    </row>
    <row r="86" spans="3:8" x14ac:dyDescent="0.25">
      <c r="C86" s="11">
        <v>71</v>
      </c>
      <c r="D86" s="7">
        <v>45010</v>
      </c>
      <c r="E86" s="24">
        <f t="shared" si="7"/>
        <v>15331.284015647307</v>
      </c>
      <c r="F86" s="8">
        <f t="shared" si="8"/>
        <v>4415.3637915160371</v>
      </c>
      <c r="G86" s="4">
        <f t="shared" si="4"/>
        <v>10915.920224131271</v>
      </c>
      <c r="H86" s="13">
        <f t="shared" si="5"/>
        <v>565001.09606056917</v>
      </c>
    </row>
    <row r="87" spans="3:8" x14ac:dyDescent="0.25">
      <c r="C87" s="11">
        <v>72</v>
      </c>
      <c r="D87" s="7">
        <v>45041</v>
      </c>
      <c r="E87" s="24">
        <f t="shared" si="7"/>
        <v>15331.284015647307</v>
      </c>
      <c r="F87" s="8">
        <f t="shared" si="8"/>
        <v>4331.6750697976968</v>
      </c>
      <c r="G87" s="4">
        <f t="shared" si="4"/>
        <v>10999.60894584961</v>
      </c>
      <c r="H87" s="13">
        <f t="shared" si="5"/>
        <v>554001.48711471958</v>
      </c>
    </row>
    <row r="88" spans="3:8" x14ac:dyDescent="0.25">
      <c r="C88" s="11">
        <v>73</v>
      </c>
      <c r="D88" s="7">
        <v>45071</v>
      </c>
      <c r="E88" s="24">
        <f t="shared" si="7"/>
        <v>15331.284015647307</v>
      </c>
      <c r="F88" s="8">
        <f t="shared" si="8"/>
        <v>4247.3447345461836</v>
      </c>
      <c r="G88" s="4">
        <f t="shared" si="4"/>
        <v>11083.939281101124</v>
      </c>
      <c r="H88" s="13">
        <f t="shared" si="5"/>
        <v>542917.54783361848</v>
      </c>
    </row>
    <row r="89" spans="3:8" x14ac:dyDescent="0.25">
      <c r="C89" s="11">
        <v>74</v>
      </c>
      <c r="D89" s="7">
        <v>45102</v>
      </c>
      <c r="E89" s="24">
        <f t="shared" si="7"/>
        <v>15331.284015647307</v>
      </c>
      <c r="F89" s="8">
        <f t="shared" si="8"/>
        <v>4162.3678667244085</v>
      </c>
      <c r="G89" s="4">
        <f t="shared" si="4"/>
        <v>11168.916148922897</v>
      </c>
      <c r="H89" s="13">
        <f t="shared" si="5"/>
        <v>531748.6316846956</v>
      </c>
    </row>
    <row r="90" spans="3:8" x14ac:dyDescent="0.25">
      <c r="C90" s="11">
        <v>75</v>
      </c>
      <c r="D90" s="7">
        <v>45132</v>
      </c>
      <c r="E90" s="24">
        <f t="shared" si="7"/>
        <v>15331.284015647307</v>
      </c>
      <c r="F90" s="8">
        <f t="shared" si="8"/>
        <v>4076.739509582666</v>
      </c>
      <c r="G90" s="4">
        <f t="shared" ref="G90:G135" si="9">E90-F90</f>
        <v>11254.544506064642</v>
      </c>
      <c r="H90" s="13">
        <f t="shared" ref="H90:H135" si="10">H89-G90</f>
        <v>520494.08717863099</v>
      </c>
    </row>
    <row r="91" spans="3:8" x14ac:dyDescent="0.25">
      <c r="C91" s="11">
        <v>76</v>
      </c>
      <c r="D91" s="7">
        <v>45163</v>
      </c>
      <c r="E91" s="24">
        <f t="shared" si="7"/>
        <v>15331.284015647307</v>
      </c>
      <c r="F91" s="8">
        <f t="shared" si="8"/>
        <v>3990.4546683695039</v>
      </c>
      <c r="G91" s="4">
        <f t="shared" si="9"/>
        <v>11340.829347277802</v>
      </c>
      <c r="H91" s="13">
        <f t="shared" si="10"/>
        <v>509153.25783135317</v>
      </c>
    </row>
    <row r="92" spans="3:8" x14ac:dyDescent="0.25">
      <c r="C92" s="11">
        <v>77</v>
      </c>
      <c r="D92" s="7">
        <v>45194</v>
      </c>
      <c r="E92" s="24">
        <f t="shared" si="7"/>
        <v>15331.284015647307</v>
      </c>
      <c r="F92" s="8">
        <f t="shared" si="8"/>
        <v>3903.508310040374</v>
      </c>
      <c r="G92" s="4">
        <f t="shared" si="9"/>
        <v>11427.775705606933</v>
      </c>
      <c r="H92" s="13">
        <f t="shared" si="10"/>
        <v>497725.48212574626</v>
      </c>
    </row>
    <row r="93" spans="3:8" x14ac:dyDescent="0.25">
      <c r="C93" s="11">
        <v>78</v>
      </c>
      <c r="D93" s="7">
        <v>45224</v>
      </c>
      <c r="E93" s="24">
        <f t="shared" si="7"/>
        <v>15331.284015647307</v>
      </c>
      <c r="F93" s="8">
        <f t="shared" si="8"/>
        <v>3815.8953629640546</v>
      </c>
      <c r="G93" s="4">
        <f t="shared" si="9"/>
        <v>11515.388652683252</v>
      </c>
      <c r="H93" s="13">
        <f t="shared" si="10"/>
        <v>486210.09347306303</v>
      </c>
    </row>
    <row r="94" spans="3:8" x14ac:dyDescent="0.25">
      <c r="C94" s="11">
        <v>79</v>
      </c>
      <c r="D94" s="7">
        <v>45255</v>
      </c>
      <c r="E94" s="24">
        <f t="shared" si="7"/>
        <v>15331.284015647307</v>
      </c>
      <c r="F94" s="8">
        <f t="shared" si="8"/>
        <v>3727.6107166268162</v>
      </c>
      <c r="G94" s="4">
        <f t="shared" si="9"/>
        <v>11603.673299020491</v>
      </c>
      <c r="H94" s="13">
        <f t="shared" si="10"/>
        <v>474606.42017404252</v>
      </c>
    </row>
    <row r="95" spans="3:8" x14ac:dyDescent="0.25">
      <c r="C95" s="11">
        <v>80</v>
      </c>
      <c r="D95" s="7">
        <v>45285</v>
      </c>
      <c r="E95" s="24">
        <f t="shared" si="7"/>
        <v>15331.284015647307</v>
      </c>
      <c r="F95" s="8">
        <f t="shared" si="8"/>
        <v>3638.6492213343258</v>
      </c>
      <c r="G95" s="4">
        <f t="shared" si="9"/>
        <v>11692.63479431298</v>
      </c>
      <c r="H95" s="13">
        <f t="shared" si="10"/>
        <v>462913.78537972952</v>
      </c>
    </row>
    <row r="96" spans="3:8" x14ac:dyDescent="0.25">
      <c r="C96" s="11">
        <v>81</v>
      </c>
      <c r="D96" s="7">
        <v>45316</v>
      </c>
      <c r="E96" s="24">
        <f t="shared" si="7"/>
        <v>15331.284015647307</v>
      </c>
      <c r="F96" s="8">
        <f t="shared" si="8"/>
        <v>3549.0056879112594</v>
      </c>
      <c r="G96" s="4">
        <f t="shared" si="9"/>
        <v>11782.278327736047</v>
      </c>
      <c r="H96" s="13">
        <f t="shared" si="10"/>
        <v>451131.50705199345</v>
      </c>
    </row>
    <row r="97" spans="3:8" x14ac:dyDescent="0.25">
      <c r="C97" s="11">
        <v>82</v>
      </c>
      <c r="D97" s="7">
        <v>45347</v>
      </c>
      <c r="E97" s="24">
        <f t="shared" si="7"/>
        <v>15331.284015647307</v>
      </c>
      <c r="F97" s="8">
        <f t="shared" si="8"/>
        <v>3458.6748873986162</v>
      </c>
      <c r="G97" s="4">
        <f t="shared" si="9"/>
        <v>11872.60912824869</v>
      </c>
      <c r="H97" s="13">
        <f t="shared" si="10"/>
        <v>439258.89792374475</v>
      </c>
    </row>
    <row r="98" spans="3:8" x14ac:dyDescent="0.25">
      <c r="C98" s="11">
        <v>83</v>
      </c>
      <c r="D98" s="7">
        <v>45376</v>
      </c>
      <c r="E98" s="24">
        <f t="shared" si="7"/>
        <v>15331.284015647307</v>
      </c>
      <c r="F98" s="8">
        <f t="shared" si="8"/>
        <v>3367.6515507487097</v>
      </c>
      <c r="G98" s="4">
        <f t="shared" si="9"/>
        <v>11963.632464898597</v>
      </c>
      <c r="H98" s="13">
        <f t="shared" si="10"/>
        <v>427295.26545884617</v>
      </c>
    </row>
    <row r="99" spans="3:8" x14ac:dyDescent="0.25">
      <c r="C99" s="11">
        <v>84</v>
      </c>
      <c r="D99" s="7">
        <v>45407</v>
      </c>
      <c r="E99" s="24">
        <f t="shared" si="7"/>
        <v>15331.284015647307</v>
      </c>
      <c r="F99" s="8">
        <f t="shared" si="8"/>
        <v>3275.9303685178206</v>
      </c>
      <c r="G99" s="4">
        <f t="shared" si="9"/>
        <v>12055.353647129486</v>
      </c>
      <c r="H99" s="13">
        <f t="shared" si="10"/>
        <v>415239.91181171668</v>
      </c>
    </row>
    <row r="100" spans="3:8" x14ac:dyDescent="0.25">
      <c r="C100" s="11">
        <v>85</v>
      </c>
      <c r="D100" s="7">
        <v>45437</v>
      </c>
      <c r="E100" s="24">
        <f t="shared" si="7"/>
        <v>15331.284015647307</v>
      </c>
      <c r="F100" s="8">
        <f t="shared" si="8"/>
        <v>3183.5059905564945</v>
      </c>
      <c r="G100" s="4">
        <f t="shared" si="9"/>
        <v>12147.778025090813</v>
      </c>
      <c r="H100" s="13">
        <f t="shared" si="10"/>
        <v>403092.13378662587</v>
      </c>
    </row>
    <row r="101" spans="3:8" x14ac:dyDescent="0.25">
      <c r="C101" s="11">
        <v>86</v>
      </c>
      <c r="D101" s="7">
        <v>45468</v>
      </c>
      <c r="E101" s="24">
        <f t="shared" si="7"/>
        <v>15331.284015647307</v>
      </c>
      <c r="F101" s="8">
        <f t="shared" si="8"/>
        <v>3090.373025697465</v>
      </c>
      <c r="G101" s="4">
        <f t="shared" si="9"/>
        <v>12240.910989949842</v>
      </c>
      <c r="H101" s="13">
        <f t="shared" si="10"/>
        <v>390851.22279667604</v>
      </c>
    </row>
    <row r="102" spans="3:8" x14ac:dyDescent="0.25">
      <c r="C102" s="11">
        <v>87</v>
      </c>
      <c r="D102" s="7">
        <v>45498</v>
      </c>
      <c r="E102" s="24">
        <f t="shared" si="7"/>
        <v>15331.284015647307</v>
      </c>
      <c r="F102" s="8">
        <f t="shared" si="8"/>
        <v>2996.5260414411828</v>
      </c>
      <c r="G102" s="4">
        <f t="shared" si="9"/>
        <v>12334.757974206124</v>
      </c>
      <c r="H102" s="13">
        <f t="shared" si="10"/>
        <v>378516.46482246992</v>
      </c>
    </row>
    <row r="103" spans="3:8" x14ac:dyDescent="0.25">
      <c r="C103" s="11">
        <v>88</v>
      </c>
      <c r="D103" s="7">
        <v>45529</v>
      </c>
      <c r="E103" s="24">
        <f t="shared" si="7"/>
        <v>15331.284015647307</v>
      </c>
      <c r="F103" s="8">
        <f t="shared" si="8"/>
        <v>2901.9595636389358</v>
      </c>
      <c r="G103" s="4">
        <f t="shared" si="9"/>
        <v>12429.324452008372</v>
      </c>
      <c r="H103" s="13">
        <f t="shared" si="10"/>
        <v>366087.14037046157</v>
      </c>
    </row>
    <row r="104" spans="3:8" x14ac:dyDescent="0.25">
      <c r="C104" s="11">
        <v>89</v>
      </c>
      <c r="D104" s="7">
        <v>45560</v>
      </c>
      <c r="E104" s="24">
        <f t="shared" si="7"/>
        <v>15331.284015647307</v>
      </c>
      <c r="F104" s="8">
        <f t="shared" si="8"/>
        <v>2806.6680761735383</v>
      </c>
      <c r="G104" s="4">
        <f t="shared" si="9"/>
        <v>12524.615939473768</v>
      </c>
      <c r="H104" s="13">
        <f t="shared" si="10"/>
        <v>353562.52443098777</v>
      </c>
    </row>
    <row r="105" spans="3:8" x14ac:dyDescent="0.25">
      <c r="C105" s="11">
        <v>90</v>
      </c>
      <c r="D105" s="7">
        <v>45590</v>
      </c>
      <c r="E105" s="24">
        <f t="shared" si="7"/>
        <v>15331.284015647307</v>
      </c>
      <c r="F105" s="8">
        <f t="shared" si="8"/>
        <v>2710.6460206375727</v>
      </c>
      <c r="G105" s="4">
        <f t="shared" si="9"/>
        <v>12620.637995009734</v>
      </c>
      <c r="H105" s="13">
        <f t="shared" si="10"/>
        <v>340941.88643597806</v>
      </c>
    </row>
    <row r="106" spans="3:8" x14ac:dyDescent="0.25">
      <c r="C106" s="11">
        <v>91</v>
      </c>
      <c r="D106" s="7">
        <v>45621</v>
      </c>
      <c r="E106" s="24">
        <f t="shared" si="7"/>
        <v>15331.284015647307</v>
      </c>
      <c r="F106" s="8">
        <f t="shared" si="8"/>
        <v>2613.887796009165</v>
      </c>
      <c r="G106" s="4">
        <f t="shared" si="9"/>
        <v>12717.396219638142</v>
      </c>
      <c r="H106" s="13">
        <f t="shared" si="10"/>
        <v>328224.49021633994</v>
      </c>
    </row>
    <row r="107" spans="3:8" x14ac:dyDescent="0.25">
      <c r="C107" s="11">
        <v>92</v>
      </c>
      <c r="D107" s="7">
        <v>45651</v>
      </c>
      <c r="E107" s="24">
        <f t="shared" si="7"/>
        <v>15331.284015647307</v>
      </c>
      <c r="F107" s="8">
        <f t="shared" si="8"/>
        <v>2516.3877583252729</v>
      </c>
      <c r="G107" s="4">
        <f t="shared" si="9"/>
        <v>12814.896257322034</v>
      </c>
      <c r="H107" s="13">
        <f t="shared" si="10"/>
        <v>315409.59395901789</v>
      </c>
    </row>
    <row r="108" spans="3:8" x14ac:dyDescent="0.25">
      <c r="C108" s="11">
        <v>93</v>
      </c>
      <c r="D108" s="7">
        <v>45682</v>
      </c>
      <c r="E108" s="24">
        <f t="shared" si="7"/>
        <v>15331.284015647307</v>
      </c>
      <c r="F108" s="8">
        <f t="shared" si="8"/>
        <v>2418.1402203524704</v>
      </c>
      <c r="G108" s="4">
        <f t="shared" si="9"/>
        <v>12913.143795294836</v>
      </c>
      <c r="H108" s="13">
        <f t="shared" si="10"/>
        <v>302496.45016372303</v>
      </c>
    </row>
    <row r="109" spans="3:8" x14ac:dyDescent="0.25">
      <c r="C109" s="11">
        <v>94</v>
      </c>
      <c r="D109" s="7">
        <v>45713</v>
      </c>
      <c r="E109" s="24">
        <f t="shared" si="7"/>
        <v>15331.284015647307</v>
      </c>
      <c r="F109" s="8">
        <f t="shared" si="8"/>
        <v>2319.1394512552097</v>
      </c>
      <c r="G109" s="4">
        <f t="shared" si="9"/>
        <v>13012.144564392096</v>
      </c>
      <c r="H109" s="13">
        <f t="shared" si="10"/>
        <v>289484.30559933092</v>
      </c>
    </row>
    <row r="110" spans="3:8" x14ac:dyDescent="0.25">
      <c r="C110" s="11">
        <v>95</v>
      </c>
      <c r="D110" s="7">
        <v>45741</v>
      </c>
      <c r="E110" s="24">
        <f t="shared" si="7"/>
        <v>15331.284015647307</v>
      </c>
      <c r="F110" s="8">
        <f t="shared" si="8"/>
        <v>2219.379676261537</v>
      </c>
      <c r="G110" s="4">
        <f t="shared" si="9"/>
        <v>13111.90433938577</v>
      </c>
      <c r="H110" s="13">
        <f t="shared" si="10"/>
        <v>276372.40125994518</v>
      </c>
    </row>
    <row r="111" spans="3:8" x14ac:dyDescent="0.25">
      <c r="C111" s="11">
        <v>96</v>
      </c>
      <c r="D111" s="7">
        <v>45772</v>
      </c>
      <c r="E111" s="24">
        <f t="shared" si="7"/>
        <v>15331.284015647307</v>
      </c>
      <c r="F111" s="8">
        <f t="shared" si="8"/>
        <v>2118.8550763262465</v>
      </c>
      <c r="G111" s="4">
        <f t="shared" si="9"/>
        <v>13212.42893932106</v>
      </c>
      <c r="H111" s="13">
        <f t="shared" si="10"/>
        <v>263159.9723206241</v>
      </c>
    </row>
    <row r="112" spans="3:8" x14ac:dyDescent="0.25">
      <c r="C112" s="11">
        <v>97</v>
      </c>
      <c r="D112" s="7">
        <v>45802</v>
      </c>
      <c r="E112" s="24">
        <f t="shared" si="7"/>
        <v>15331.284015647307</v>
      </c>
      <c r="F112" s="8">
        <f t="shared" si="8"/>
        <v>2017.5597877914513</v>
      </c>
      <c r="G112" s="4">
        <f t="shared" si="9"/>
        <v>13313.724227855855</v>
      </c>
      <c r="H112" s="13">
        <f t="shared" si="10"/>
        <v>249846.24809276825</v>
      </c>
    </row>
    <row r="113" spans="3:8" x14ac:dyDescent="0.25">
      <c r="C113" s="11">
        <v>98</v>
      </c>
      <c r="D113" s="7">
        <v>45833</v>
      </c>
      <c r="E113" s="24">
        <f t="shared" si="7"/>
        <v>15331.284015647307</v>
      </c>
      <c r="F113" s="8">
        <f t="shared" ref="F113:F135" si="11">H112*$G$6</f>
        <v>1915.4879020445564</v>
      </c>
      <c r="G113" s="4">
        <f t="shared" si="9"/>
        <v>13415.79611360275</v>
      </c>
      <c r="H113" s="13">
        <f t="shared" si="10"/>
        <v>236430.45197916549</v>
      </c>
    </row>
    <row r="114" spans="3:8" x14ac:dyDescent="0.25">
      <c r="C114" s="11">
        <v>99</v>
      </c>
      <c r="D114" s="7">
        <v>45863</v>
      </c>
      <c r="E114" s="24">
        <f t="shared" si="7"/>
        <v>15331.284015647307</v>
      </c>
      <c r="F114" s="8">
        <f t="shared" si="11"/>
        <v>1812.633465173602</v>
      </c>
      <c r="G114" s="4">
        <f t="shared" si="9"/>
        <v>13518.650550473705</v>
      </c>
      <c r="H114" s="13">
        <f t="shared" si="10"/>
        <v>222911.80142869178</v>
      </c>
    </row>
    <row r="115" spans="3:8" x14ac:dyDescent="0.25">
      <c r="C115" s="11">
        <v>100</v>
      </c>
      <c r="D115" s="7">
        <v>45894</v>
      </c>
      <c r="E115" s="24">
        <f t="shared" si="7"/>
        <v>15331.284015647307</v>
      </c>
      <c r="F115" s="8">
        <f t="shared" si="11"/>
        <v>1708.9904776199701</v>
      </c>
      <c r="G115" s="4">
        <f t="shared" si="9"/>
        <v>13622.293538027337</v>
      </c>
      <c r="H115" s="13">
        <f t="shared" si="10"/>
        <v>209289.50789066445</v>
      </c>
    </row>
    <row r="116" spans="3:8" x14ac:dyDescent="0.25">
      <c r="C116" s="11">
        <v>101</v>
      </c>
      <c r="D116" s="7">
        <v>45925</v>
      </c>
      <c r="E116" s="24">
        <f t="shared" si="7"/>
        <v>15331.284015647307</v>
      </c>
      <c r="F116" s="8">
        <f t="shared" si="11"/>
        <v>1604.5528938284274</v>
      </c>
      <c r="G116" s="4">
        <f t="shared" si="9"/>
        <v>13726.731121818879</v>
      </c>
      <c r="H116" s="13">
        <f t="shared" si="10"/>
        <v>195562.77676884556</v>
      </c>
    </row>
    <row r="117" spans="3:8" x14ac:dyDescent="0.25">
      <c r="C117" s="11">
        <v>102</v>
      </c>
      <c r="D117" s="7">
        <v>45955</v>
      </c>
      <c r="E117" s="24">
        <f t="shared" si="7"/>
        <v>15331.284015647307</v>
      </c>
      <c r="F117" s="8">
        <f t="shared" si="11"/>
        <v>1499.3146218944826</v>
      </c>
      <c r="G117" s="4">
        <f t="shared" si="9"/>
        <v>13831.969393752825</v>
      </c>
      <c r="H117" s="13">
        <f t="shared" si="10"/>
        <v>181730.80737509273</v>
      </c>
    </row>
    <row r="118" spans="3:8" x14ac:dyDescent="0.25">
      <c r="C118" s="11">
        <v>103</v>
      </c>
      <c r="D118" s="7">
        <v>45986</v>
      </c>
      <c r="E118" s="24">
        <f t="shared" si="7"/>
        <v>15331.284015647307</v>
      </c>
      <c r="F118" s="8">
        <f t="shared" si="11"/>
        <v>1393.2695232090441</v>
      </c>
      <c r="G118" s="4">
        <f t="shared" si="9"/>
        <v>13938.014492438262</v>
      </c>
      <c r="H118" s="13">
        <f t="shared" si="10"/>
        <v>167792.79288265447</v>
      </c>
    </row>
    <row r="119" spans="3:8" x14ac:dyDescent="0.25">
      <c r="C119" s="11">
        <v>104</v>
      </c>
      <c r="D119" s="7">
        <v>46016</v>
      </c>
      <c r="E119" s="24">
        <f t="shared" si="7"/>
        <v>15331.284015647307</v>
      </c>
      <c r="F119" s="8">
        <f t="shared" si="11"/>
        <v>1286.4114121003508</v>
      </c>
      <c r="G119" s="4">
        <f t="shared" si="9"/>
        <v>14044.872603546955</v>
      </c>
      <c r="H119" s="13">
        <f t="shared" si="10"/>
        <v>153747.92027910752</v>
      </c>
    </row>
    <row r="120" spans="3:8" x14ac:dyDescent="0.25">
      <c r="C120" s="11">
        <v>105</v>
      </c>
      <c r="D120" s="7">
        <v>46047</v>
      </c>
      <c r="E120" s="24">
        <f t="shared" si="7"/>
        <v>15331.284015647307</v>
      </c>
      <c r="F120" s="8">
        <f t="shared" si="11"/>
        <v>1178.7340554731577</v>
      </c>
      <c r="G120" s="4">
        <f t="shared" si="9"/>
        <v>14152.549960174149</v>
      </c>
      <c r="H120" s="13">
        <f t="shared" si="10"/>
        <v>139595.37031893336</v>
      </c>
    </row>
    <row r="121" spans="3:8" x14ac:dyDescent="0.25">
      <c r="C121" s="11">
        <v>106</v>
      </c>
      <c r="D121" s="7">
        <v>46078</v>
      </c>
      <c r="E121" s="24">
        <f t="shared" si="7"/>
        <v>15331.284015647307</v>
      </c>
      <c r="F121" s="8">
        <f t="shared" si="11"/>
        <v>1070.2311724451556</v>
      </c>
      <c r="G121" s="4">
        <f t="shared" si="9"/>
        <v>14261.052843202151</v>
      </c>
      <c r="H121" s="13">
        <f t="shared" si="10"/>
        <v>125334.31747573121</v>
      </c>
    </row>
    <row r="122" spans="3:8" x14ac:dyDescent="0.25">
      <c r="C122" s="11">
        <v>107</v>
      </c>
      <c r="D122" s="7">
        <v>46106</v>
      </c>
      <c r="E122" s="24">
        <f t="shared" si="7"/>
        <v>15331.284015647307</v>
      </c>
      <c r="F122" s="8">
        <f t="shared" si="11"/>
        <v>960.89643398060582</v>
      </c>
      <c r="G122" s="4">
        <f>E122-F122+I121</f>
        <v>14370.3875816667</v>
      </c>
      <c r="H122" s="13">
        <f t="shared" si="10"/>
        <v>110963.92989406451</v>
      </c>
    </row>
    <row r="123" spans="3:8" x14ac:dyDescent="0.25">
      <c r="C123" s="11">
        <v>108</v>
      </c>
      <c r="D123" s="7">
        <v>46137</v>
      </c>
      <c r="E123" s="24">
        <f t="shared" si="7"/>
        <v>15331.284015647307</v>
      </c>
      <c r="F123" s="8">
        <f t="shared" si="11"/>
        <v>850.7234625211612</v>
      </c>
      <c r="G123" s="4">
        <f t="shared" si="9"/>
        <v>14480.560553126146</v>
      </c>
      <c r="H123" s="13">
        <f t="shared" si="10"/>
        <v>96483.36934093837</v>
      </c>
    </row>
    <row r="124" spans="3:8" x14ac:dyDescent="0.25">
      <c r="C124" s="11">
        <v>109</v>
      </c>
      <c r="D124" s="7">
        <v>46167</v>
      </c>
      <c r="E124" s="24">
        <f t="shared" si="7"/>
        <v>15331.284015647307</v>
      </c>
      <c r="F124" s="8">
        <f t="shared" si="11"/>
        <v>739.70583161386082</v>
      </c>
      <c r="G124" s="4">
        <f t="shared" si="9"/>
        <v>14591.578184033446</v>
      </c>
      <c r="H124" s="13">
        <f t="shared" si="10"/>
        <v>81891.791156904917</v>
      </c>
    </row>
    <row r="125" spans="3:8" x14ac:dyDescent="0.25">
      <c r="C125" s="11">
        <v>110</v>
      </c>
      <c r="D125" s="7">
        <v>46198</v>
      </c>
      <c r="E125" s="24">
        <f t="shared" si="7"/>
        <v>15331.284015647307</v>
      </c>
      <c r="F125" s="8">
        <f t="shared" si="11"/>
        <v>627.83706553627098</v>
      </c>
      <c r="G125" s="4">
        <f t="shared" si="9"/>
        <v>14703.446950111036</v>
      </c>
      <c r="H125" s="13">
        <f t="shared" si="10"/>
        <v>67188.344206793874</v>
      </c>
    </row>
    <row r="126" spans="3:8" x14ac:dyDescent="0.25">
      <c r="C126" s="11">
        <v>111</v>
      </c>
      <c r="D126" s="7">
        <v>46228</v>
      </c>
      <c r="E126" s="24">
        <f t="shared" si="7"/>
        <v>15331.284015647307</v>
      </c>
      <c r="F126" s="8">
        <f t="shared" si="11"/>
        <v>515.11063891875301</v>
      </c>
      <c r="G126" s="4">
        <f t="shared" si="9"/>
        <v>14816.173376728553</v>
      </c>
      <c r="H126" s="13">
        <f t="shared" si="10"/>
        <v>52372.170830065319</v>
      </c>
    </row>
    <row r="127" spans="3:8" x14ac:dyDescent="0.25">
      <c r="C127" s="11">
        <v>112</v>
      </c>
      <c r="D127" s="7">
        <v>46259</v>
      </c>
      <c r="E127" s="24">
        <f t="shared" si="7"/>
        <v>15331.284015647307</v>
      </c>
      <c r="F127" s="8">
        <f t="shared" si="11"/>
        <v>401.51997636383408</v>
      </c>
      <c r="G127" s="4">
        <f t="shared" si="9"/>
        <v>14929.764039283473</v>
      </c>
      <c r="H127" s="13">
        <f t="shared" si="10"/>
        <v>37442.406790781846</v>
      </c>
    </row>
    <row r="128" spans="3:8" x14ac:dyDescent="0.25">
      <c r="C128" s="11">
        <v>113</v>
      </c>
      <c r="D128" s="7">
        <v>46290</v>
      </c>
      <c r="E128" s="24">
        <f t="shared" si="7"/>
        <v>15331.284015647307</v>
      </c>
      <c r="F128" s="8">
        <f t="shared" si="11"/>
        <v>287.05845206266082</v>
      </c>
      <c r="G128" s="4">
        <f t="shared" si="9"/>
        <v>15044.225563584645</v>
      </c>
      <c r="H128" s="13">
        <f t="shared" si="10"/>
        <v>22398.181227197201</v>
      </c>
    </row>
    <row r="129" spans="3:10" x14ac:dyDescent="0.25">
      <c r="C129" s="11">
        <v>114</v>
      </c>
      <c r="D129" s="7">
        <v>46320</v>
      </c>
      <c r="E129" s="24">
        <f t="shared" si="7"/>
        <v>15331.284015647307</v>
      </c>
      <c r="F129" s="8">
        <f t="shared" si="11"/>
        <v>171.71938940851186</v>
      </c>
      <c r="G129" s="4">
        <f t="shared" si="9"/>
        <v>15159.564626238795</v>
      </c>
      <c r="H129" s="22">
        <f>H128-G129</f>
        <v>7238.6166009584067</v>
      </c>
      <c r="J129" s="23" t="s">
        <v>18</v>
      </c>
    </row>
    <row r="130" spans="3:10" x14ac:dyDescent="0.25">
      <c r="C130" s="11">
        <v>115</v>
      </c>
      <c r="D130" s="7">
        <v>46351</v>
      </c>
      <c r="E130" s="24">
        <f>IF(H129&lt;-PMT($C$6/12,120,$C$5,0,0),H129*(1+$G$6),-PMT($C$6/12,120,$C$5,0,0))</f>
        <v>7294.1126615657549</v>
      </c>
      <c r="F130" s="24">
        <f>H129*$G$6</f>
        <v>55.496060607347779</v>
      </c>
      <c r="G130" s="24">
        <f t="shared" si="9"/>
        <v>7238.6166009584067</v>
      </c>
      <c r="H130" s="52">
        <f>H129-G130</f>
        <v>0</v>
      </c>
    </row>
    <row r="131" spans="3:10" x14ac:dyDescent="0.25">
      <c r="C131" s="11">
        <v>116</v>
      </c>
      <c r="D131" s="7">
        <v>46381</v>
      </c>
      <c r="E131" s="24">
        <f t="shared" ref="E131:E135" si="12">IF(H130&lt;-PMT($C$6/12,120,$C$5,0,0),H130*(1+$G$6),-PMT($C$6/12,120,$C$5,0,0))</f>
        <v>0</v>
      </c>
      <c r="F131" s="24">
        <f t="shared" si="11"/>
        <v>0</v>
      </c>
      <c r="G131" s="24">
        <f t="shared" si="9"/>
        <v>0</v>
      </c>
      <c r="H131" s="25">
        <f t="shared" si="10"/>
        <v>0</v>
      </c>
    </row>
    <row r="132" spans="3:10" x14ac:dyDescent="0.25">
      <c r="C132" s="11">
        <v>117</v>
      </c>
      <c r="D132" s="7">
        <v>46412</v>
      </c>
      <c r="E132" s="24">
        <f t="shared" si="12"/>
        <v>0</v>
      </c>
      <c r="F132" s="24">
        <f t="shared" si="11"/>
        <v>0</v>
      </c>
      <c r="G132" s="24">
        <f t="shared" si="9"/>
        <v>0</v>
      </c>
      <c r="H132" s="25">
        <f t="shared" si="10"/>
        <v>0</v>
      </c>
    </row>
    <row r="133" spans="3:10" x14ac:dyDescent="0.25">
      <c r="C133" s="11">
        <v>118</v>
      </c>
      <c r="D133" s="7">
        <v>46443</v>
      </c>
      <c r="E133" s="24">
        <f t="shared" si="12"/>
        <v>0</v>
      </c>
      <c r="F133" s="24">
        <f t="shared" si="11"/>
        <v>0</v>
      </c>
      <c r="G133" s="24">
        <f t="shared" si="9"/>
        <v>0</v>
      </c>
      <c r="H133" s="25">
        <f t="shared" si="10"/>
        <v>0</v>
      </c>
    </row>
    <row r="134" spans="3:10" x14ac:dyDescent="0.25">
      <c r="C134" s="11">
        <v>119</v>
      </c>
      <c r="D134" s="7">
        <v>46471</v>
      </c>
      <c r="E134" s="24">
        <f t="shared" si="12"/>
        <v>0</v>
      </c>
      <c r="F134" s="24">
        <f t="shared" si="11"/>
        <v>0</v>
      </c>
      <c r="G134" s="24">
        <f t="shared" si="9"/>
        <v>0</v>
      </c>
      <c r="H134" s="25">
        <f t="shared" si="10"/>
        <v>0</v>
      </c>
    </row>
    <row r="135" spans="3:10" x14ac:dyDescent="0.25">
      <c r="C135" s="17">
        <v>120</v>
      </c>
      <c r="D135" s="18">
        <v>46502</v>
      </c>
      <c r="E135" s="24">
        <f t="shared" si="12"/>
        <v>0</v>
      </c>
      <c r="F135" s="26">
        <f t="shared" si="11"/>
        <v>0</v>
      </c>
      <c r="G135" s="26">
        <f t="shared" si="9"/>
        <v>0</v>
      </c>
      <c r="H135" s="27">
        <f t="shared" si="10"/>
        <v>0</v>
      </c>
    </row>
    <row r="137" spans="3:10" x14ac:dyDescent="0.25">
      <c r="F137" s="6"/>
      <c r="G137" s="1"/>
    </row>
  </sheetData>
  <mergeCells count="3">
    <mergeCell ref="A1:XFD1"/>
    <mergeCell ref="B4:C4"/>
    <mergeCell ref="F4:G4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F59F-EEFD-404F-91A8-A6848ADD4133}">
  <dimension ref="A1:K135"/>
  <sheetViews>
    <sheetView tabSelected="1" workbookViewId="0">
      <selection activeCell="K10" sqref="K10"/>
    </sheetView>
  </sheetViews>
  <sheetFormatPr defaultRowHeight="15" x14ac:dyDescent="0.25"/>
  <cols>
    <col min="2" max="2" width="19.42578125" bestFit="1" customWidth="1"/>
    <col min="3" max="3" width="16.28515625" customWidth="1"/>
    <col min="4" max="4" width="13" customWidth="1"/>
    <col min="5" max="5" width="13.7109375" bestFit="1" customWidth="1"/>
    <col min="6" max="6" width="18.85546875" customWidth="1"/>
    <col min="7" max="7" width="14.28515625" customWidth="1"/>
    <col min="8" max="8" width="13.42578125" bestFit="1" customWidth="1"/>
    <col min="9" max="9" width="15.140625" customWidth="1"/>
  </cols>
  <sheetData>
    <row r="1" spans="1:11" s="55" customFormat="1" ht="46.5" customHeight="1" x14ac:dyDescent="0.25">
      <c r="A1" s="55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3" spans="1:11" ht="21.75" customHeight="1" x14ac:dyDescent="0.35">
      <c r="B3" s="60" t="s">
        <v>20</v>
      </c>
      <c r="C3" s="60"/>
      <c r="F3" s="56" t="s">
        <v>22</v>
      </c>
      <c r="G3" s="56"/>
    </row>
    <row r="4" spans="1:11" x14ac:dyDescent="0.25">
      <c r="B4" s="34" t="s">
        <v>0</v>
      </c>
      <c r="C4" s="35">
        <v>1200000</v>
      </c>
      <c r="F4" s="39" t="s">
        <v>16</v>
      </c>
      <c r="G4" s="40">
        <f>E16</f>
        <v>13443.301698045389</v>
      </c>
      <c r="H4" s="40">
        <f>E35</f>
        <v>13862.947721719896</v>
      </c>
    </row>
    <row r="5" spans="1:11" x14ac:dyDescent="0.25">
      <c r="B5" s="34" t="s">
        <v>1</v>
      </c>
      <c r="C5" s="36">
        <v>6.2E-2</v>
      </c>
      <c r="D5" s="30"/>
      <c r="F5" s="34" t="s">
        <v>15</v>
      </c>
      <c r="G5" s="45">
        <f>C5/12</f>
        <v>5.1666666666666666E-3</v>
      </c>
      <c r="H5" s="45">
        <f>C6/12</f>
        <v>5.8333333333333336E-3</v>
      </c>
    </row>
    <row r="6" spans="1:11" x14ac:dyDescent="0.25">
      <c r="B6" s="34"/>
      <c r="C6" s="36">
        <v>7.0000000000000007E-2</v>
      </c>
      <c r="D6" s="30"/>
      <c r="F6" s="34" t="s">
        <v>21</v>
      </c>
      <c r="G6" s="39">
        <f>C7*12</f>
        <v>120</v>
      </c>
    </row>
    <row r="7" spans="1:11" x14ac:dyDescent="0.25">
      <c r="B7" s="34" t="s">
        <v>13</v>
      </c>
      <c r="C7" s="37">
        <v>10</v>
      </c>
    </row>
    <row r="8" spans="1:11" x14ac:dyDescent="0.25">
      <c r="B8" s="34" t="s">
        <v>2</v>
      </c>
      <c r="C8" s="38">
        <v>42880</v>
      </c>
    </row>
    <row r="9" spans="1:11" x14ac:dyDescent="0.25">
      <c r="B9" s="34" t="s">
        <v>3</v>
      </c>
      <c r="C9" s="37" t="s">
        <v>9</v>
      </c>
      <c r="F9" s="42" t="s">
        <v>24</v>
      </c>
      <c r="G9" s="43">
        <f>SUM(F16:F135)</f>
        <v>455580.45215657185</v>
      </c>
    </row>
    <row r="10" spans="1:11" x14ac:dyDescent="0.25">
      <c r="B10" s="34" t="s">
        <v>4</v>
      </c>
      <c r="C10" s="37" t="s">
        <v>10</v>
      </c>
      <c r="F10" s="42" t="s">
        <v>29</v>
      </c>
      <c r="G10" s="44">
        <f>SUM(E16:E135)</f>
        <v>1655580.4521565745</v>
      </c>
    </row>
    <row r="14" spans="1:11" ht="18.75" x14ac:dyDescent="0.3">
      <c r="C14" s="14" t="s">
        <v>23</v>
      </c>
      <c r="D14" s="15" t="s">
        <v>11</v>
      </c>
      <c r="E14" s="15" t="s">
        <v>12</v>
      </c>
      <c r="F14" s="15" t="s">
        <v>17</v>
      </c>
      <c r="G14" s="15" t="s">
        <v>6</v>
      </c>
      <c r="H14" s="16" t="s">
        <v>8</v>
      </c>
      <c r="I14" s="15" t="s">
        <v>19</v>
      </c>
    </row>
    <row r="15" spans="1:11" ht="15.75" x14ac:dyDescent="0.25">
      <c r="C15" s="10">
        <v>0</v>
      </c>
      <c r="D15" s="5"/>
      <c r="E15" s="20"/>
      <c r="F15" s="21"/>
      <c r="G15" s="20"/>
      <c r="H15" s="12">
        <f>$C$4</f>
        <v>1200000</v>
      </c>
      <c r="I15" s="29"/>
    </row>
    <row r="16" spans="1:11" x14ac:dyDescent="0.25">
      <c r="C16" s="11">
        <v>1</v>
      </c>
      <c r="D16" s="7">
        <v>42880</v>
      </c>
      <c r="E16" s="4">
        <f>-PMT(Table143[[#This Row],[Annual Rate]]/12,COUNTA(C16:$C$135),H15,0,0)</f>
        <v>13443.301698045389</v>
      </c>
      <c r="F16" s="8">
        <f>H15*$G$5</f>
        <v>6200</v>
      </c>
      <c r="G16" s="4">
        <f>Table143[[#This Row],[Instalment]]-Table143[[#This Row],[Interest]]</f>
        <v>7243.3016980453885</v>
      </c>
      <c r="H16" s="13">
        <f>H15-Table143[[#This Row],[Principal]]</f>
        <v>1192756.6983019547</v>
      </c>
      <c r="I16" s="29">
        <f t="shared" ref="I16:I34" si="0">$C$5</f>
        <v>6.2E-2</v>
      </c>
    </row>
    <row r="17" spans="3:9" x14ac:dyDescent="0.25">
      <c r="C17" s="11">
        <v>2</v>
      </c>
      <c r="D17" s="7">
        <v>42911</v>
      </c>
      <c r="E17" s="4">
        <f>-PMT(Table143[[#This Row],[Annual Rate]]/12,COUNTA(C17:$C$135),H16,0,0)</f>
        <v>13443.30169804539</v>
      </c>
      <c r="F17" s="8">
        <f t="shared" ref="F17:F34" si="1">H16*$G$5</f>
        <v>6162.5762745600987</v>
      </c>
      <c r="G17" s="4">
        <f>Table143[[#This Row],[Instalment]]-Table143[[#This Row],[Interest]]</f>
        <v>7280.7254234852917</v>
      </c>
      <c r="H17" s="13">
        <f>H16-Table143[[#This Row],[Principal]]</f>
        <v>1185475.9728784694</v>
      </c>
      <c r="I17" s="29">
        <f t="shared" si="0"/>
        <v>6.2E-2</v>
      </c>
    </row>
    <row r="18" spans="3:9" x14ac:dyDescent="0.25">
      <c r="C18" s="11">
        <v>3</v>
      </c>
      <c r="D18" s="7">
        <v>42941</v>
      </c>
      <c r="E18" s="4">
        <f>-PMT(Table143[[#This Row],[Annual Rate]]/12,COUNTA(C18:$C$135),H17,0,0)</f>
        <v>13443.301698045389</v>
      </c>
      <c r="F18" s="8">
        <f t="shared" si="1"/>
        <v>6124.9591932054254</v>
      </c>
      <c r="G18" s="4">
        <f>Table143[[#This Row],[Instalment]]-Table143[[#This Row],[Interest]]</f>
        <v>7318.3425048399631</v>
      </c>
      <c r="H18" s="13">
        <f>H17-Table143[[#This Row],[Principal]]</f>
        <v>1178157.6303736295</v>
      </c>
      <c r="I18" s="29">
        <f t="shared" si="0"/>
        <v>6.2E-2</v>
      </c>
    </row>
    <row r="19" spans="3:9" x14ac:dyDescent="0.25">
      <c r="C19" s="11">
        <v>4</v>
      </c>
      <c r="D19" s="7">
        <v>42972</v>
      </c>
      <c r="E19" s="4">
        <f>-PMT(Table143[[#This Row],[Annual Rate]]/12,COUNTA(C19:$C$135),H18,0,0)</f>
        <v>13443.301698045389</v>
      </c>
      <c r="F19" s="8">
        <f t="shared" si="1"/>
        <v>6087.1477569304188</v>
      </c>
      <c r="G19" s="4">
        <f>Table143[[#This Row],[Instalment]]-Table143[[#This Row],[Interest]]</f>
        <v>7356.1539411149697</v>
      </c>
      <c r="H19" s="13">
        <f>H18-Table143[[#This Row],[Principal]]</f>
        <v>1170801.4764325146</v>
      </c>
      <c r="I19" s="29">
        <f t="shared" si="0"/>
        <v>6.2E-2</v>
      </c>
    </row>
    <row r="20" spans="3:9" x14ac:dyDescent="0.25">
      <c r="C20" s="11">
        <v>5</v>
      </c>
      <c r="D20" s="7">
        <v>43003</v>
      </c>
      <c r="E20" s="4">
        <f>-PMT(Table143[[#This Row],[Annual Rate]]/12,COUNTA(C20:$C$135),H19,0,0)</f>
        <v>13443.30169804539</v>
      </c>
      <c r="F20" s="8">
        <f t="shared" si="1"/>
        <v>6049.1409615679922</v>
      </c>
      <c r="G20" s="4">
        <f>Table143[[#This Row],[Instalment]]-Table143[[#This Row],[Interest]]</f>
        <v>7394.1607364773981</v>
      </c>
      <c r="H20" s="13">
        <f>H19-Table143[[#This Row],[Principal]]</f>
        <v>1163407.3156960371</v>
      </c>
      <c r="I20" s="29">
        <f t="shared" si="0"/>
        <v>6.2E-2</v>
      </c>
    </row>
    <row r="21" spans="3:9" x14ac:dyDescent="0.25">
      <c r="C21" s="11">
        <v>6</v>
      </c>
      <c r="D21" s="7">
        <v>43033</v>
      </c>
      <c r="E21" s="4">
        <f>-PMT(Table143[[#This Row],[Annual Rate]]/12,COUNTA(C21:$C$135),H20,0,0)</f>
        <v>13443.30169804539</v>
      </c>
      <c r="F21" s="8">
        <f t="shared" si="1"/>
        <v>6010.9377977628583</v>
      </c>
      <c r="G21" s="4">
        <f>Table143[[#This Row],[Instalment]]-Table143[[#This Row],[Interest]]</f>
        <v>7432.3639002825321</v>
      </c>
      <c r="H21" s="13">
        <f>H20-Table143[[#This Row],[Principal]]</f>
        <v>1155974.9517957547</v>
      </c>
      <c r="I21" s="29">
        <f t="shared" si="0"/>
        <v>6.2E-2</v>
      </c>
    </row>
    <row r="22" spans="3:9" x14ac:dyDescent="0.25">
      <c r="C22" s="11">
        <v>7</v>
      </c>
      <c r="D22" s="7">
        <v>43064</v>
      </c>
      <c r="E22" s="4">
        <f>-PMT(Table143[[#This Row],[Annual Rate]]/12,COUNTA(C22:$C$135),H21,0,0)</f>
        <v>13443.30169804539</v>
      </c>
      <c r="F22" s="8">
        <f t="shared" si="1"/>
        <v>5972.5372509447325</v>
      </c>
      <c r="G22" s="4">
        <f>Table143[[#This Row],[Instalment]]-Table143[[#This Row],[Interest]]</f>
        <v>7470.7644471006579</v>
      </c>
      <c r="H22" s="13">
        <f>H21-Table143[[#This Row],[Principal]]</f>
        <v>1148504.187348654</v>
      </c>
      <c r="I22" s="29">
        <f t="shared" si="0"/>
        <v>6.2E-2</v>
      </c>
    </row>
    <row r="23" spans="3:9" x14ac:dyDescent="0.25">
      <c r="C23" s="11">
        <v>8</v>
      </c>
      <c r="D23" s="7">
        <v>43094</v>
      </c>
      <c r="E23" s="4">
        <f>-PMT(Table143[[#This Row],[Annual Rate]]/12,COUNTA(C23:$C$135),H22,0,0)</f>
        <v>13443.301698045389</v>
      </c>
      <c r="F23" s="8">
        <f t="shared" si="1"/>
        <v>5933.9383013013794</v>
      </c>
      <c r="G23" s="4">
        <f>Table143[[#This Row],[Instalment]]-Table143[[#This Row],[Interest]]</f>
        <v>7509.3633967440092</v>
      </c>
      <c r="H23" s="13">
        <f>H22-Table143[[#This Row],[Principal]]</f>
        <v>1140994.82395191</v>
      </c>
      <c r="I23" s="29">
        <f t="shared" si="0"/>
        <v>6.2E-2</v>
      </c>
    </row>
    <row r="24" spans="3:9" x14ac:dyDescent="0.25">
      <c r="C24" s="11">
        <v>9</v>
      </c>
      <c r="D24" s="7">
        <v>43125</v>
      </c>
      <c r="E24" s="4">
        <f>-PMT(Table143[[#This Row],[Annual Rate]]/12,COUNTA(C24:$C$135),H23,0,0)</f>
        <v>13443.301698045389</v>
      </c>
      <c r="F24" s="8">
        <f t="shared" si="1"/>
        <v>5895.1399237515352</v>
      </c>
      <c r="G24" s="4">
        <f>Table143[[#This Row],[Instalment]]-Table143[[#This Row],[Interest]]</f>
        <v>7548.1617742938533</v>
      </c>
      <c r="H24" s="13">
        <f>H23-Table143[[#This Row],[Principal]]</f>
        <v>1133446.6621776163</v>
      </c>
      <c r="I24" s="29">
        <f t="shared" si="0"/>
        <v>6.2E-2</v>
      </c>
    </row>
    <row r="25" spans="3:9" x14ac:dyDescent="0.25">
      <c r="C25" s="11">
        <v>10</v>
      </c>
      <c r="D25" s="7">
        <v>43156</v>
      </c>
      <c r="E25" s="4">
        <f>-PMT(Table143[[#This Row],[Annual Rate]]/12,COUNTA(C25:$C$135),H24,0,0)</f>
        <v>13443.301698045392</v>
      </c>
      <c r="F25" s="8">
        <f t="shared" si="1"/>
        <v>5856.1410879176838</v>
      </c>
      <c r="G25" s="4">
        <f>Table143[[#This Row],[Instalment]]-Table143[[#This Row],[Interest]]</f>
        <v>7587.1606101277084</v>
      </c>
      <c r="H25" s="13">
        <f>H24-Table143[[#This Row],[Principal]]</f>
        <v>1125859.5015674885</v>
      </c>
      <c r="I25" s="29">
        <f t="shared" si="0"/>
        <v>6.2E-2</v>
      </c>
    </row>
    <row r="26" spans="3:9" x14ac:dyDescent="0.25">
      <c r="C26" s="11">
        <v>11</v>
      </c>
      <c r="D26" s="7">
        <v>43184</v>
      </c>
      <c r="E26" s="4">
        <f>-PMT(Table143[[#This Row],[Annual Rate]]/12,COUNTA(C26:$C$135),H25,0,0)</f>
        <v>13443.30169804539</v>
      </c>
      <c r="F26" s="8">
        <f t="shared" si="1"/>
        <v>5816.9407580986908</v>
      </c>
      <c r="G26" s="4">
        <f>Table143[[#This Row],[Instalment]]-Table143[[#This Row],[Interest]]</f>
        <v>7626.3609399466995</v>
      </c>
      <c r="H26" s="13">
        <f>H25-Table143[[#This Row],[Principal]]</f>
        <v>1118233.1406275418</v>
      </c>
      <c r="I26" s="29">
        <f t="shared" si="0"/>
        <v>6.2E-2</v>
      </c>
    </row>
    <row r="27" spans="3:9" x14ac:dyDescent="0.25">
      <c r="C27" s="11">
        <v>12</v>
      </c>
      <c r="D27" s="7">
        <v>43215</v>
      </c>
      <c r="E27" s="4">
        <f>-PMT(Table143[[#This Row],[Annual Rate]]/12,COUNTA(C27:$C$135),H26,0,0)</f>
        <v>13443.30169804539</v>
      </c>
      <c r="F27" s="8">
        <f t="shared" si="1"/>
        <v>5777.5378932422991</v>
      </c>
      <c r="G27" s="4">
        <f>Table143[[#This Row],[Instalment]]-Table143[[#This Row],[Interest]]</f>
        <v>7665.7638048030913</v>
      </c>
      <c r="H27" s="13">
        <f>H26-Table143[[#This Row],[Principal]]</f>
        <v>1110567.3768227387</v>
      </c>
      <c r="I27" s="29">
        <f t="shared" si="0"/>
        <v>6.2E-2</v>
      </c>
    </row>
    <row r="28" spans="3:9" x14ac:dyDescent="0.25">
      <c r="C28" s="11">
        <v>13</v>
      </c>
      <c r="D28" s="7">
        <v>43245</v>
      </c>
      <c r="E28" s="4">
        <f>-PMT(Table143[[#This Row],[Annual Rate]]/12,COUNTA(C28:$C$135),H27,0,0)</f>
        <v>13443.30169804539</v>
      </c>
      <c r="F28" s="8">
        <f t="shared" si="1"/>
        <v>5737.9314469174833</v>
      </c>
      <c r="G28" s="4">
        <f>Table143[[#This Row],[Instalment]]-Table143[[#This Row],[Interest]]</f>
        <v>7705.3702511279071</v>
      </c>
      <c r="H28" s="13">
        <f>H27-Table143[[#This Row],[Principal]]</f>
        <v>1102862.0065716107</v>
      </c>
      <c r="I28" s="29">
        <f t="shared" si="0"/>
        <v>6.2E-2</v>
      </c>
    </row>
    <row r="29" spans="3:9" x14ac:dyDescent="0.25">
      <c r="C29" s="11">
        <v>14</v>
      </c>
      <c r="D29" s="7">
        <v>43276</v>
      </c>
      <c r="E29" s="4">
        <f>-PMT(Table143[[#This Row],[Annual Rate]]/12,COUNTA(C29:$C$135),H28,0,0)</f>
        <v>13443.30169804539</v>
      </c>
      <c r="F29" s="8">
        <f t="shared" si="1"/>
        <v>5698.120367286655</v>
      </c>
      <c r="G29" s="4">
        <f>Table143[[#This Row],[Instalment]]-Table143[[#This Row],[Interest]]</f>
        <v>7745.1813307587354</v>
      </c>
      <c r="H29" s="13">
        <f>H28-Table143[[#This Row],[Principal]]</f>
        <v>1095116.8252408518</v>
      </c>
      <c r="I29" s="29">
        <f t="shared" si="0"/>
        <v>6.2E-2</v>
      </c>
    </row>
    <row r="30" spans="3:9" x14ac:dyDescent="0.25">
      <c r="C30" s="11">
        <v>15</v>
      </c>
      <c r="D30" s="7">
        <v>43306</v>
      </c>
      <c r="E30" s="4">
        <f>-PMT(Table143[[#This Row],[Annual Rate]]/12,COUNTA(C30:$C$135),H29,0,0)</f>
        <v>13443.301698045389</v>
      </c>
      <c r="F30" s="8">
        <f t="shared" si="1"/>
        <v>5658.1035970777348</v>
      </c>
      <c r="G30" s="4">
        <f>Table143[[#This Row],[Instalment]]-Table143[[#This Row],[Interest]]</f>
        <v>7785.1981009676538</v>
      </c>
      <c r="H30" s="13">
        <f>H29-Table143[[#This Row],[Principal]]</f>
        <v>1087331.6271398843</v>
      </c>
      <c r="I30" s="29">
        <f t="shared" si="0"/>
        <v>6.2E-2</v>
      </c>
    </row>
    <row r="31" spans="3:9" x14ac:dyDescent="0.25">
      <c r="C31" s="11">
        <v>16</v>
      </c>
      <c r="D31" s="7">
        <v>43337</v>
      </c>
      <c r="E31" s="4">
        <f>-PMT(Table143[[#This Row],[Annual Rate]]/12,COUNTA(C31:$C$135),H30,0,0)</f>
        <v>13443.301698045389</v>
      </c>
      <c r="F31" s="8">
        <f t="shared" si="1"/>
        <v>5617.880073556069</v>
      </c>
      <c r="G31" s="4">
        <f>Table143[[#This Row],[Instalment]]-Table143[[#This Row],[Interest]]</f>
        <v>7825.4216244893196</v>
      </c>
      <c r="H31" s="13">
        <f>H30-Table143[[#This Row],[Principal]]</f>
        <v>1079506.2055153949</v>
      </c>
      <c r="I31" s="29">
        <f t="shared" si="0"/>
        <v>6.2E-2</v>
      </c>
    </row>
    <row r="32" spans="3:9" x14ac:dyDescent="0.25">
      <c r="C32" s="11">
        <v>17</v>
      </c>
      <c r="D32" s="7">
        <v>43368</v>
      </c>
      <c r="E32" s="4">
        <f>-PMT(Table143[[#This Row],[Annual Rate]]/12,COUNTA(C32:$C$135),H31,0,0)</f>
        <v>13443.301698045389</v>
      </c>
      <c r="F32" s="8">
        <f t="shared" si="1"/>
        <v>5577.448728496207</v>
      </c>
      <c r="G32" s="4">
        <f>Table143[[#This Row],[Instalment]]-Table143[[#This Row],[Interest]]</f>
        <v>7865.8529695491816</v>
      </c>
      <c r="H32" s="13">
        <f>H31-Table143[[#This Row],[Principal]]</f>
        <v>1071640.3525458458</v>
      </c>
      <c r="I32" s="29">
        <f t="shared" si="0"/>
        <v>6.2E-2</v>
      </c>
    </row>
    <row r="33" spans="3:9" x14ac:dyDescent="0.25">
      <c r="C33" s="11">
        <v>18</v>
      </c>
      <c r="D33" s="7">
        <v>43398</v>
      </c>
      <c r="E33" s="4">
        <f>-PMT(Table143[[#This Row],[Annual Rate]]/12,COUNTA(C33:$C$135),H32,0,0)</f>
        <v>13443.30169804539</v>
      </c>
      <c r="F33" s="8">
        <f t="shared" si="1"/>
        <v>5536.8084881535369</v>
      </c>
      <c r="G33" s="4">
        <f>Table143[[#This Row],[Instalment]]-Table143[[#This Row],[Interest]]</f>
        <v>7906.4932098918534</v>
      </c>
      <c r="H33" s="13">
        <f>H32-Table143[[#This Row],[Principal]]</f>
        <v>1063733.8593359538</v>
      </c>
      <c r="I33" s="29">
        <f t="shared" si="0"/>
        <v>6.2E-2</v>
      </c>
    </row>
    <row r="34" spans="3:9" x14ac:dyDescent="0.25">
      <c r="C34" s="11">
        <v>19</v>
      </c>
      <c r="D34" s="7">
        <v>43429</v>
      </c>
      <c r="E34" s="4">
        <f>-PMT(Table143[[#This Row],[Annual Rate]]/12,COUNTA(C34:$C$135),H33,0,0)</f>
        <v>13443.301698045389</v>
      </c>
      <c r="F34" s="8">
        <f t="shared" si="1"/>
        <v>5495.9582732357612</v>
      </c>
      <c r="G34" s="4">
        <f>Table143[[#This Row],[Instalment]]-Table143[[#This Row],[Interest]]</f>
        <v>7947.3434248096273</v>
      </c>
      <c r="H34" s="13">
        <f>H33-Table143[[#This Row],[Principal]]</f>
        <v>1055786.5159111442</v>
      </c>
      <c r="I34" s="29">
        <f t="shared" si="0"/>
        <v>6.2E-2</v>
      </c>
    </row>
    <row r="35" spans="3:9" x14ac:dyDescent="0.25">
      <c r="C35" s="11">
        <v>20</v>
      </c>
      <c r="D35" s="7">
        <v>43459</v>
      </c>
      <c r="E35" s="4">
        <f>-PMT(Table143[[#This Row],[Annual Rate]]/12,COUNTA(C35:$C$135),H34,0,0)</f>
        <v>13862.947721719896</v>
      </c>
      <c r="F35" s="8">
        <f>H34*$H$5</f>
        <v>6158.7546761483418</v>
      </c>
      <c r="G35" s="4">
        <f>Table143[[#This Row],[Instalment]]-Table143[[#This Row],[Interest]]</f>
        <v>7704.1930455715546</v>
      </c>
      <c r="H35" s="13">
        <f>H34-Table143[[#This Row],[Principal]]</f>
        <v>1048082.3228655726</v>
      </c>
      <c r="I35" s="29">
        <f>$C$6</f>
        <v>7.0000000000000007E-2</v>
      </c>
    </row>
    <row r="36" spans="3:9" x14ac:dyDescent="0.25">
      <c r="C36" s="11">
        <v>21</v>
      </c>
      <c r="D36" s="7">
        <v>43490</v>
      </c>
      <c r="E36" s="4">
        <f>-PMT(Table143[[#This Row],[Annual Rate]]/12,COUNTA(C36:$C$135),H35,0,0)</f>
        <v>13862.947721719896</v>
      </c>
      <c r="F36" s="8">
        <f t="shared" ref="F36:F99" si="2">H35*$H$5</f>
        <v>6113.8135500491744</v>
      </c>
      <c r="G36" s="4">
        <f>Table143[[#This Row],[Instalment]]-Table143[[#This Row],[Interest]]</f>
        <v>7749.134171670722</v>
      </c>
      <c r="H36" s="13">
        <f>H35-Table143[[#This Row],[Principal]]</f>
        <v>1040333.1886939019</v>
      </c>
      <c r="I36" s="29">
        <f t="shared" ref="I36:I99" si="3">$C$6</f>
        <v>7.0000000000000007E-2</v>
      </c>
    </row>
    <row r="37" spans="3:9" x14ac:dyDescent="0.25">
      <c r="C37" s="11">
        <v>22</v>
      </c>
      <c r="D37" s="7">
        <v>43521</v>
      </c>
      <c r="E37" s="4">
        <f>-PMT(Table143[[#This Row],[Annual Rate]]/12,COUNTA(C37:$C$135),H36,0,0)</f>
        <v>13862.947721719895</v>
      </c>
      <c r="F37" s="8">
        <f t="shared" si="2"/>
        <v>6068.6102673810947</v>
      </c>
      <c r="G37" s="4">
        <f>Table143[[#This Row],[Instalment]]-Table143[[#This Row],[Interest]]</f>
        <v>7794.3374543387999</v>
      </c>
      <c r="H37" s="13">
        <f>H36-Table143[[#This Row],[Principal]]</f>
        <v>1032538.8512395631</v>
      </c>
      <c r="I37" s="29">
        <f t="shared" si="3"/>
        <v>7.0000000000000007E-2</v>
      </c>
    </row>
    <row r="38" spans="3:9" x14ac:dyDescent="0.25">
      <c r="C38" s="11">
        <v>23</v>
      </c>
      <c r="D38" s="7">
        <v>43549</v>
      </c>
      <c r="E38" s="4">
        <f>-PMT(Table143[[#This Row],[Annual Rate]]/12,COUNTA(C38:$C$135),H37,0,0)</f>
        <v>13862.947721719896</v>
      </c>
      <c r="F38" s="8">
        <f t="shared" si="2"/>
        <v>6023.143298897452</v>
      </c>
      <c r="G38" s="4">
        <f>Table143[[#This Row],[Instalment]]-Table143[[#This Row],[Interest]]</f>
        <v>7839.8044228224444</v>
      </c>
      <c r="H38" s="13">
        <f>H37-Table143[[#This Row],[Principal]]</f>
        <v>1024699.0468167407</v>
      </c>
      <c r="I38" s="29">
        <f t="shared" si="3"/>
        <v>7.0000000000000007E-2</v>
      </c>
    </row>
    <row r="39" spans="3:9" x14ac:dyDescent="0.25">
      <c r="C39" s="11">
        <v>24</v>
      </c>
      <c r="D39" s="7">
        <v>43580</v>
      </c>
      <c r="E39" s="4">
        <f>-PMT(Table143[[#This Row],[Annual Rate]]/12,COUNTA(C39:$C$135),H38,0,0)</f>
        <v>13862.947721719896</v>
      </c>
      <c r="F39" s="8">
        <f t="shared" si="2"/>
        <v>5977.4111064309873</v>
      </c>
      <c r="G39" s="4">
        <f>Table143[[#This Row],[Instalment]]-Table143[[#This Row],[Interest]]</f>
        <v>7885.5366152889092</v>
      </c>
      <c r="H39" s="13">
        <f>H38-Table143[[#This Row],[Principal]]</f>
        <v>1016813.5102014517</v>
      </c>
      <c r="I39" s="29">
        <f t="shared" si="3"/>
        <v>7.0000000000000007E-2</v>
      </c>
    </row>
    <row r="40" spans="3:9" x14ac:dyDescent="0.25">
      <c r="C40" s="11">
        <v>25</v>
      </c>
      <c r="D40" s="7">
        <v>43610</v>
      </c>
      <c r="E40" s="4">
        <f>-PMT(Table143[[#This Row],[Annual Rate]]/12,COUNTA(C40:$C$135),H39,0,0)</f>
        <v>13862.947721719895</v>
      </c>
      <c r="F40" s="8">
        <f t="shared" si="2"/>
        <v>5931.4121428418021</v>
      </c>
      <c r="G40" s="4">
        <f>Table143[[#This Row],[Instalment]]-Table143[[#This Row],[Interest]]</f>
        <v>7931.5355788780926</v>
      </c>
      <c r="H40" s="13">
        <f>H39-Table143[[#This Row],[Principal]]</f>
        <v>1008881.9746225736</v>
      </c>
      <c r="I40" s="29">
        <f t="shared" si="3"/>
        <v>7.0000000000000007E-2</v>
      </c>
    </row>
    <row r="41" spans="3:9" x14ac:dyDescent="0.25">
      <c r="C41" s="11">
        <v>26</v>
      </c>
      <c r="D41" s="7">
        <v>43641</v>
      </c>
      <c r="E41" s="4">
        <f>-PMT(Table143[[#This Row],[Annual Rate]]/12,COUNTA(C41:$C$135),H40,0,0)</f>
        <v>13862.947721719895</v>
      </c>
      <c r="F41" s="8">
        <f t="shared" si="2"/>
        <v>5885.144851965013</v>
      </c>
      <c r="G41" s="4">
        <f>Table143[[#This Row],[Instalment]]-Table143[[#This Row],[Interest]]</f>
        <v>7977.8028697548816</v>
      </c>
      <c r="H41" s="13">
        <f>H40-Table143[[#This Row],[Principal]]</f>
        <v>1000904.1717528187</v>
      </c>
      <c r="I41" s="29">
        <f t="shared" si="3"/>
        <v>7.0000000000000007E-2</v>
      </c>
    </row>
    <row r="42" spans="3:9" x14ac:dyDescent="0.25">
      <c r="C42" s="11">
        <v>27</v>
      </c>
      <c r="D42" s="7">
        <v>43671</v>
      </c>
      <c r="E42" s="4">
        <f>-PMT(Table143[[#This Row],[Annual Rate]]/12,COUNTA(C42:$C$135),H41,0,0)</f>
        <v>13862.947721719896</v>
      </c>
      <c r="F42" s="8">
        <f t="shared" si="2"/>
        <v>5838.6076685581093</v>
      </c>
      <c r="G42" s="4">
        <f>Table143[[#This Row],[Instalment]]-Table143[[#This Row],[Interest]]</f>
        <v>8024.3400531617872</v>
      </c>
      <c r="H42" s="13">
        <f>H41-Table143[[#This Row],[Principal]]</f>
        <v>992879.8316996569</v>
      </c>
      <c r="I42" s="29">
        <f t="shared" si="3"/>
        <v>7.0000000000000007E-2</v>
      </c>
    </row>
    <row r="43" spans="3:9" x14ac:dyDescent="0.25">
      <c r="C43" s="11">
        <v>28</v>
      </c>
      <c r="D43" s="7">
        <v>43702</v>
      </c>
      <c r="E43" s="4">
        <f>-PMT(Table143[[#This Row],[Annual Rate]]/12,COUNTA(C43:$C$135),H42,0,0)</f>
        <v>13862.947721719895</v>
      </c>
      <c r="F43" s="8">
        <f t="shared" si="2"/>
        <v>5791.7990182479989</v>
      </c>
      <c r="G43" s="4">
        <f>Table143[[#This Row],[Instalment]]-Table143[[#This Row],[Interest]]</f>
        <v>8071.1487034718957</v>
      </c>
      <c r="H43" s="13">
        <f>H42-Table143[[#This Row],[Principal]]</f>
        <v>984808.68299618503</v>
      </c>
      <c r="I43" s="29">
        <f t="shared" si="3"/>
        <v>7.0000000000000007E-2</v>
      </c>
    </row>
    <row r="44" spans="3:9" x14ac:dyDescent="0.25">
      <c r="C44" s="11">
        <v>29</v>
      </c>
      <c r="D44" s="7">
        <v>43733</v>
      </c>
      <c r="E44" s="4">
        <f>-PMT(Table143[[#This Row],[Annual Rate]]/12,COUNTA(C44:$C$135),H43,0,0)</f>
        <v>13862.947721719895</v>
      </c>
      <c r="F44" s="8">
        <f t="shared" si="2"/>
        <v>5744.7173174777463</v>
      </c>
      <c r="G44" s="4">
        <f>Table143[[#This Row],[Instalment]]-Table143[[#This Row],[Interest]]</f>
        <v>8118.2304042421483</v>
      </c>
      <c r="H44" s="13">
        <f>H43-Table143[[#This Row],[Principal]]</f>
        <v>976690.45259194286</v>
      </c>
      <c r="I44" s="29">
        <f t="shared" si="3"/>
        <v>7.0000000000000007E-2</v>
      </c>
    </row>
    <row r="45" spans="3:9" x14ac:dyDescent="0.25">
      <c r="C45" s="11">
        <v>30</v>
      </c>
      <c r="D45" s="7">
        <v>43763</v>
      </c>
      <c r="E45" s="4">
        <f>-PMT(Table143[[#This Row],[Annual Rate]]/12,COUNTA(C45:$C$135),H44,0,0)</f>
        <v>13862.947721719895</v>
      </c>
      <c r="F45" s="8">
        <f t="shared" si="2"/>
        <v>5697.360973453</v>
      </c>
      <c r="G45" s="4">
        <f>Table143[[#This Row],[Instalment]]-Table143[[#This Row],[Interest]]</f>
        <v>8165.5867482668946</v>
      </c>
      <c r="H45" s="13">
        <f>H44-Table143[[#This Row],[Principal]]</f>
        <v>968524.86584367591</v>
      </c>
      <c r="I45" s="29">
        <f t="shared" si="3"/>
        <v>7.0000000000000007E-2</v>
      </c>
    </row>
    <row r="46" spans="3:9" x14ac:dyDescent="0.25">
      <c r="C46" s="11">
        <v>31</v>
      </c>
      <c r="D46" s="7">
        <v>43794</v>
      </c>
      <c r="E46" s="4">
        <f>-PMT(Table143[[#This Row],[Annual Rate]]/12,COUNTA(C46:$C$135),H45,0,0)</f>
        <v>13862.947721719896</v>
      </c>
      <c r="F46" s="8">
        <f t="shared" si="2"/>
        <v>5649.72838408811</v>
      </c>
      <c r="G46" s="4">
        <f>Table143[[#This Row],[Instalment]]-Table143[[#This Row],[Interest]]</f>
        <v>8213.2193376317864</v>
      </c>
      <c r="H46" s="13">
        <f>H45-Table143[[#This Row],[Principal]]</f>
        <v>960311.64650604408</v>
      </c>
      <c r="I46" s="29">
        <f t="shared" si="3"/>
        <v>7.0000000000000007E-2</v>
      </c>
    </row>
    <row r="47" spans="3:9" x14ac:dyDescent="0.25">
      <c r="C47" s="11">
        <v>32</v>
      </c>
      <c r="D47" s="7">
        <v>43824</v>
      </c>
      <c r="E47" s="4">
        <f>-PMT(Table143[[#This Row],[Annual Rate]]/12,COUNTA(C47:$C$135),H46,0,0)</f>
        <v>13862.947721719895</v>
      </c>
      <c r="F47" s="8">
        <f t="shared" si="2"/>
        <v>5601.8179379519243</v>
      </c>
      <c r="G47" s="4">
        <f>Table143[[#This Row],[Instalment]]-Table143[[#This Row],[Interest]]</f>
        <v>8261.1297837679704</v>
      </c>
      <c r="H47" s="13">
        <f>H46-Table143[[#This Row],[Principal]]</f>
        <v>952050.51672227611</v>
      </c>
      <c r="I47" s="29">
        <f t="shared" si="3"/>
        <v>7.0000000000000007E-2</v>
      </c>
    </row>
    <row r="48" spans="3:9" x14ac:dyDescent="0.25">
      <c r="C48" s="11">
        <v>33</v>
      </c>
      <c r="D48" s="7">
        <v>43855</v>
      </c>
      <c r="E48" s="4">
        <f>-PMT(Table143[[#This Row],[Annual Rate]]/12,COUNTA(C48:$C$135),H47,0,0)</f>
        <v>13862.947721719891</v>
      </c>
      <c r="F48" s="8">
        <f t="shared" si="2"/>
        <v>5553.6280142132773</v>
      </c>
      <c r="G48" s="4">
        <f>Table143[[#This Row],[Instalment]]-Table143[[#This Row],[Interest]]</f>
        <v>8309.3197075066128</v>
      </c>
      <c r="H48" s="13">
        <f>H47-Table143[[#This Row],[Principal]]</f>
        <v>943741.19701476954</v>
      </c>
      <c r="I48" s="29">
        <f t="shared" si="3"/>
        <v>7.0000000000000007E-2</v>
      </c>
    </row>
    <row r="49" spans="3:9" x14ac:dyDescent="0.25">
      <c r="C49" s="11">
        <v>34</v>
      </c>
      <c r="D49" s="7">
        <v>43886</v>
      </c>
      <c r="E49" s="4">
        <f>-PMT(Table143[[#This Row],[Annual Rate]]/12,COUNTA(C49:$C$135),H48,0,0)</f>
        <v>13862.947721719895</v>
      </c>
      <c r="F49" s="8">
        <f t="shared" si="2"/>
        <v>5505.1569825861561</v>
      </c>
      <c r="G49" s="4">
        <f>Table143[[#This Row],[Instalment]]-Table143[[#This Row],[Interest]]</f>
        <v>8357.7907391337394</v>
      </c>
      <c r="H49" s="13">
        <f>H48-Table143[[#This Row],[Principal]]</f>
        <v>935383.40627563582</v>
      </c>
      <c r="I49" s="29">
        <f t="shared" si="3"/>
        <v>7.0000000000000007E-2</v>
      </c>
    </row>
    <row r="50" spans="3:9" x14ac:dyDescent="0.25">
      <c r="C50" s="11">
        <v>35</v>
      </c>
      <c r="D50" s="7">
        <v>43915</v>
      </c>
      <c r="E50" s="4">
        <f>-PMT(Table143[[#This Row],[Annual Rate]]/12,COUNTA(C50:$C$135),H49,0,0)</f>
        <v>13862.947721719896</v>
      </c>
      <c r="F50" s="8">
        <f t="shared" si="2"/>
        <v>5456.4032032745426</v>
      </c>
      <c r="G50" s="4">
        <f>Table143[[#This Row],[Instalment]]-Table143[[#This Row],[Interest]]</f>
        <v>8406.5445184453529</v>
      </c>
      <c r="H50" s="13">
        <f>H49-Table143[[#This Row],[Principal]]</f>
        <v>926976.86175719043</v>
      </c>
      <c r="I50" s="29">
        <f t="shared" si="3"/>
        <v>7.0000000000000007E-2</v>
      </c>
    </row>
    <row r="51" spans="3:9" x14ac:dyDescent="0.25">
      <c r="C51" s="11">
        <v>36</v>
      </c>
      <c r="D51" s="7">
        <v>43946</v>
      </c>
      <c r="E51" s="4">
        <f>-PMT(Table143[[#This Row],[Annual Rate]]/12,COUNTA(C51:$C$135),H50,0,0)</f>
        <v>13862.947721719895</v>
      </c>
      <c r="F51" s="8">
        <f t="shared" si="2"/>
        <v>5407.3650269169448</v>
      </c>
      <c r="G51" s="4">
        <f>Table143[[#This Row],[Instalment]]-Table143[[#This Row],[Interest]]</f>
        <v>8455.5826948029498</v>
      </c>
      <c r="H51" s="13">
        <f>H50-Table143[[#This Row],[Principal]]</f>
        <v>918521.27906238753</v>
      </c>
      <c r="I51" s="29">
        <f t="shared" si="3"/>
        <v>7.0000000000000007E-2</v>
      </c>
    </row>
    <row r="52" spans="3:9" x14ac:dyDescent="0.25">
      <c r="C52" s="11">
        <v>37</v>
      </c>
      <c r="D52" s="7">
        <v>43976</v>
      </c>
      <c r="E52" s="4">
        <f>-PMT(Table143[[#This Row],[Annual Rate]]/12,COUNTA(C52:$C$135),H51,0,0)</f>
        <v>13862.947721719895</v>
      </c>
      <c r="F52" s="8">
        <f t="shared" si="2"/>
        <v>5358.0407945305942</v>
      </c>
      <c r="G52" s="4">
        <f>Table143[[#This Row],[Instalment]]-Table143[[#This Row],[Interest]]</f>
        <v>8504.9069271893004</v>
      </c>
      <c r="H52" s="13">
        <f>H51-Table143[[#This Row],[Principal]]</f>
        <v>910016.37213519821</v>
      </c>
      <c r="I52" s="29">
        <f t="shared" si="3"/>
        <v>7.0000000000000007E-2</v>
      </c>
    </row>
    <row r="53" spans="3:9" x14ac:dyDescent="0.25">
      <c r="C53" s="11">
        <v>38</v>
      </c>
      <c r="D53" s="7">
        <v>44007</v>
      </c>
      <c r="E53" s="4">
        <f>-PMT(Table143[[#This Row],[Annual Rate]]/12,COUNTA(C53:$C$135),H52,0,0)</f>
        <v>13862.947721719895</v>
      </c>
      <c r="F53" s="8">
        <f t="shared" si="2"/>
        <v>5308.4288374553234</v>
      </c>
      <c r="G53" s="4">
        <f>Table143[[#This Row],[Instalment]]-Table143[[#This Row],[Interest]]</f>
        <v>8554.5188842645712</v>
      </c>
      <c r="H53" s="13">
        <f>H52-Table143[[#This Row],[Principal]]</f>
        <v>901461.85325093369</v>
      </c>
      <c r="I53" s="29">
        <f t="shared" si="3"/>
        <v>7.0000000000000007E-2</v>
      </c>
    </row>
    <row r="54" spans="3:9" x14ac:dyDescent="0.25">
      <c r="C54" s="11">
        <v>39</v>
      </c>
      <c r="D54" s="7">
        <v>44037</v>
      </c>
      <c r="E54" s="4">
        <f>-PMT(Table143[[#This Row],[Annual Rate]]/12,COUNTA(C54:$C$135),H53,0,0)</f>
        <v>13862.947721719895</v>
      </c>
      <c r="F54" s="8">
        <f t="shared" si="2"/>
        <v>5258.5274772971134</v>
      </c>
      <c r="G54" s="4">
        <f>Table143[[#This Row],[Instalment]]-Table143[[#This Row],[Interest]]</f>
        <v>8604.4202444227813</v>
      </c>
      <c r="H54" s="13">
        <f>H53-Table143[[#This Row],[Principal]]</f>
        <v>892857.43300651095</v>
      </c>
      <c r="I54" s="29">
        <f t="shared" si="3"/>
        <v>7.0000000000000007E-2</v>
      </c>
    </row>
    <row r="55" spans="3:9" x14ac:dyDescent="0.25">
      <c r="C55" s="11">
        <v>40</v>
      </c>
      <c r="D55" s="7">
        <v>44068</v>
      </c>
      <c r="E55" s="4">
        <f>-PMT(Table143[[#This Row],[Annual Rate]]/12,COUNTA(C55:$C$135),H54,0,0)</f>
        <v>13862.947721719896</v>
      </c>
      <c r="F55" s="8">
        <f t="shared" si="2"/>
        <v>5208.3350258713144</v>
      </c>
      <c r="G55" s="4">
        <f>Table143[[#This Row],[Instalment]]-Table143[[#This Row],[Interest]]</f>
        <v>8654.612695848582</v>
      </c>
      <c r="H55" s="13">
        <f>H54-Table143[[#This Row],[Principal]]</f>
        <v>884202.82031066238</v>
      </c>
      <c r="I55" s="29">
        <f t="shared" si="3"/>
        <v>7.0000000000000007E-2</v>
      </c>
    </row>
    <row r="56" spans="3:9" x14ac:dyDescent="0.25">
      <c r="C56" s="11">
        <v>41</v>
      </c>
      <c r="D56" s="7">
        <v>44099</v>
      </c>
      <c r="E56" s="4">
        <f>-PMT(Table143[[#This Row],[Annual Rate]]/12,COUNTA(C56:$C$135),H55,0,0)</f>
        <v>13862.947721719896</v>
      </c>
      <c r="F56" s="8">
        <f t="shared" si="2"/>
        <v>5157.8497851455304</v>
      </c>
      <c r="G56" s="4">
        <f>Table143[[#This Row],[Instalment]]-Table143[[#This Row],[Interest]]</f>
        <v>8705.097936574366</v>
      </c>
      <c r="H56" s="13">
        <f>H55-Table143[[#This Row],[Principal]]</f>
        <v>875497.72237408801</v>
      </c>
      <c r="I56" s="29">
        <f t="shared" si="3"/>
        <v>7.0000000000000007E-2</v>
      </c>
    </row>
    <row r="57" spans="3:9" x14ac:dyDescent="0.25">
      <c r="C57" s="11">
        <v>42</v>
      </c>
      <c r="D57" s="7">
        <v>44129</v>
      </c>
      <c r="E57" s="4">
        <f>-PMT(Table143[[#This Row],[Annual Rate]]/12,COUNTA(C57:$C$135),H56,0,0)</f>
        <v>13862.947721719896</v>
      </c>
      <c r="F57" s="8">
        <f t="shared" si="2"/>
        <v>5107.0700471821801</v>
      </c>
      <c r="G57" s="4">
        <f>Table143[[#This Row],[Instalment]]-Table143[[#This Row],[Interest]]</f>
        <v>8755.8776745377163</v>
      </c>
      <c r="H57" s="13">
        <f>H56-Table143[[#This Row],[Principal]]</f>
        <v>866741.8446995503</v>
      </c>
      <c r="I57" s="29">
        <f t="shared" si="3"/>
        <v>7.0000000000000007E-2</v>
      </c>
    </row>
    <row r="58" spans="3:9" x14ac:dyDescent="0.25">
      <c r="C58" s="11">
        <v>43</v>
      </c>
      <c r="D58" s="7">
        <v>44160</v>
      </c>
      <c r="E58" s="4">
        <f>-PMT(Table143[[#This Row],[Annual Rate]]/12,COUNTA(C58:$C$135),H57,0,0)</f>
        <v>13862.947721719896</v>
      </c>
      <c r="F58" s="8">
        <f t="shared" si="2"/>
        <v>5055.9940940807101</v>
      </c>
      <c r="G58" s="4">
        <f>Table143[[#This Row],[Instalment]]-Table143[[#This Row],[Interest]]</f>
        <v>8806.9536276391864</v>
      </c>
      <c r="H58" s="13">
        <f>H57-Table143[[#This Row],[Principal]]</f>
        <v>857934.89107191109</v>
      </c>
      <c r="I58" s="29">
        <f t="shared" si="3"/>
        <v>7.0000000000000007E-2</v>
      </c>
    </row>
    <row r="59" spans="3:9" x14ac:dyDescent="0.25">
      <c r="C59" s="11">
        <v>44</v>
      </c>
      <c r="D59" s="7">
        <v>44190</v>
      </c>
      <c r="E59" s="4">
        <f>-PMT(Table143[[#This Row],[Annual Rate]]/12,COUNTA(C59:$C$135),H58,0,0)</f>
        <v>13862.947721719896</v>
      </c>
      <c r="F59" s="8">
        <f t="shared" si="2"/>
        <v>5004.6201979194811</v>
      </c>
      <c r="G59" s="4">
        <f>Table143[[#This Row],[Instalment]]-Table143[[#This Row],[Interest]]</f>
        <v>8858.3275238004153</v>
      </c>
      <c r="H59" s="13">
        <f>H58-Table143[[#This Row],[Principal]]</f>
        <v>849076.56354811066</v>
      </c>
      <c r="I59" s="29">
        <f t="shared" si="3"/>
        <v>7.0000000000000007E-2</v>
      </c>
    </row>
    <row r="60" spans="3:9" x14ac:dyDescent="0.25">
      <c r="C60" s="11">
        <v>45</v>
      </c>
      <c r="D60" s="7">
        <v>44221</v>
      </c>
      <c r="E60" s="4">
        <f>-PMT(Table143[[#This Row],[Annual Rate]]/12,COUNTA(C60:$C$135),H59,0,0)</f>
        <v>13862.947721719896</v>
      </c>
      <c r="F60" s="8">
        <f t="shared" si="2"/>
        <v>4952.946620697312</v>
      </c>
      <c r="G60" s="4">
        <f>Table143[[#This Row],[Instalment]]-Table143[[#This Row],[Interest]]</f>
        <v>8910.0011010225844</v>
      </c>
      <c r="H60" s="13">
        <f>H59-Table143[[#This Row],[Principal]]</f>
        <v>840166.56244708807</v>
      </c>
      <c r="I60" s="29">
        <f t="shared" si="3"/>
        <v>7.0000000000000007E-2</v>
      </c>
    </row>
    <row r="61" spans="3:9" x14ac:dyDescent="0.25">
      <c r="C61" s="11">
        <v>46</v>
      </c>
      <c r="D61" s="7">
        <v>44252</v>
      </c>
      <c r="E61" s="4">
        <f>-PMT(Table143[[#This Row],[Annual Rate]]/12,COUNTA(C61:$C$135),H60,0,0)</f>
        <v>13862.947721719896</v>
      </c>
      <c r="F61" s="8">
        <f t="shared" si="2"/>
        <v>4900.9716142746811</v>
      </c>
      <c r="G61" s="4">
        <f>Table143[[#This Row],[Instalment]]-Table143[[#This Row],[Interest]]</f>
        <v>8961.9761074452144</v>
      </c>
      <c r="H61" s="13">
        <f>H60-Table143[[#This Row],[Principal]]</f>
        <v>831204.58633964288</v>
      </c>
      <c r="I61" s="29">
        <f t="shared" si="3"/>
        <v>7.0000000000000007E-2</v>
      </c>
    </row>
    <row r="62" spans="3:9" x14ac:dyDescent="0.25">
      <c r="C62" s="11">
        <v>47</v>
      </c>
      <c r="D62" s="7">
        <v>44280</v>
      </c>
      <c r="E62" s="4">
        <f>-PMT(Table143[[#This Row],[Annual Rate]]/12,COUNTA(C62:$C$135),H61,0,0)</f>
        <v>13862.947721719896</v>
      </c>
      <c r="F62" s="8">
        <f t="shared" si="2"/>
        <v>4848.6934203145838</v>
      </c>
      <c r="G62" s="4">
        <f>Table143[[#This Row],[Instalment]]-Table143[[#This Row],[Interest]]</f>
        <v>9014.2543014053117</v>
      </c>
      <c r="H62" s="13">
        <f>H61-Table143[[#This Row],[Principal]]</f>
        <v>822190.3320382376</v>
      </c>
      <c r="I62" s="29">
        <f t="shared" si="3"/>
        <v>7.0000000000000007E-2</v>
      </c>
    </row>
    <row r="63" spans="3:9" x14ac:dyDescent="0.25">
      <c r="C63" s="11">
        <v>48</v>
      </c>
      <c r="D63" s="7">
        <v>44311</v>
      </c>
      <c r="E63" s="4">
        <f>-PMT(Table143[[#This Row],[Annual Rate]]/12,COUNTA(C63:$C$135),H62,0,0)</f>
        <v>13862.947721719896</v>
      </c>
      <c r="F63" s="8">
        <f t="shared" si="2"/>
        <v>4796.1102702230528</v>
      </c>
      <c r="G63" s="4">
        <f>Table143[[#This Row],[Instalment]]-Table143[[#This Row],[Interest]]</f>
        <v>9066.8374514968436</v>
      </c>
      <c r="H63" s="13">
        <f>H62-Table143[[#This Row],[Principal]]</f>
        <v>813123.49458674074</v>
      </c>
      <c r="I63" s="29">
        <f t="shared" si="3"/>
        <v>7.0000000000000007E-2</v>
      </c>
    </row>
    <row r="64" spans="3:9" x14ac:dyDescent="0.25">
      <c r="C64" s="11">
        <v>49</v>
      </c>
      <c r="D64" s="7">
        <v>44341</v>
      </c>
      <c r="E64" s="4">
        <f>-PMT(Table143[[#This Row],[Annual Rate]]/12,COUNTA(C64:$C$135),H63,0,0)</f>
        <v>13862.947721719896</v>
      </c>
      <c r="F64" s="8">
        <f t="shared" si="2"/>
        <v>4743.2203850893211</v>
      </c>
      <c r="G64" s="4">
        <f>Table143[[#This Row],[Instalment]]-Table143[[#This Row],[Interest]]</f>
        <v>9119.7273366305744</v>
      </c>
      <c r="H64" s="13">
        <f>H63-Table143[[#This Row],[Principal]]</f>
        <v>804003.76725011016</v>
      </c>
      <c r="I64" s="29">
        <f t="shared" si="3"/>
        <v>7.0000000000000007E-2</v>
      </c>
    </row>
    <row r="65" spans="3:9" x14ac:dyDescent="0.25">
      <c r="C65" s="11">
        <v>50</v>
      </c>
      <c r="D65" s="7">
        <v>44372</v>
      </c>
      <c r="E65" s="4">
        <f>-PMT(Table143[[#This Row],[Annual Rate]]/12,COUNTA(C65:$C$135),H64,0,0)</f>
        <v>13862.947721719896</v>
      </c>
      <c r="F65" s="8">
        <f t="shared" si="2"/>
        <v>4690.0219756256429</v>
      </c>
      <c r="G65" s="4">
        <f>Table143[[#This Row],[Instalment]]-Table143[[#This Row],[Interest]]</f>
        <v>9172.9257460942536</v>
      </c>
      <c r="H65" s="13">
        <f>H64-Table143[[#This Row],[Principal]]</f>
        <v>794830.84150401596</v>
      </c>
      <c r="I65" s="29">
        <f t="shared" si="3"/>
        <v>7.0000000000000007E-2</v>
      </c>
    </row>
    <row r="66" spans="3:9" x14ac:dyDescent="0.25">
      <c r="C66" s="11">
        <v>51</v>
      </c>
      <c r="D66" s="7">
        <v>44402</v>
      </c>
      <c r="E66" s="4">
        <f>-PMT(Table143[[#This Row],[Annual Rate]]/12,COUNTA(C66:$C$135),H65,0,0)</f>
        <v>13862.947721719896</v>
      </c>
      <c r="F66" s="8">
        <f t="shared" si="2"/>
        <v>4636.5132421067601</v>
      </c>
      <c r="G66" s="4">
        <f>Table143[[#This Row],[Instalment]]-Table143[[#This Row],[Interest]]</f>
        <v>9226.4344796131372</v>
      </c>
      <c r="H66" s="13">
        <f>H65-Table143[[#This Row],[Principal]]</f>
        <v>785604.40702440287</v>
      </c>
      <c r="I66" s="29">
        <f t="shared" si="3"/>
        <v>7.0000000000000007E-2</v>
      </c>
    </row>
    <row r="67" spans="3:9" x14ac:dyDescent="0.25">
      <c r="C67" s="11">
        <v>52</v>
      </c>
      <c r="D67" s="7">
        <v>44433</v>
      </c>
      <c r="E67" s="4">
        <f>-PMT(Table143[[#This Row],[Annual Rate]]/12,COUNTA(C67:$C$135),H66,0,0)</f>
        <v>13862.947721719896</v>
      </c>
      <c r="F67" s="8">
        <f t="shared" si="2"/>
        <v>4582.6923743090174</v>
      </c>
      <c r="G67" s="4">
        <f>Table143[[#This Row],[Instalment]]-Table143[[#This Row],[Interest]]</f>
        <v>9280.255347410879</v>
      </c>
      <c r="H67" s="13">
        <f>H66-Table143[[#This Row],[Principal]]</f>
        <v>776324.15167699195</v>
      </c>
      <c r="I67" s="29">
        <f t="shared" si="3"/>
        <v>7.0000000000000007E-2</v>
      </c>
    </row>
    <row r="68" spans="3:9" x14ac:dyDescent="0.25">
      <c r="C68" s="11">
        <v>53</v>
      </c>
      <c r="D68" s="7">
        <v>44464</v>
      </c>
      <c r="E68" s="4">
        <f>-PMT(Table143[[#This Row],[Annual Rate]]/12,COUNTA(C68:$C$135),H67,0,0)</f>
        <v>13862.947721719896</v>
      </c>
      <c r="F68" s="8">
        <f t="shared" si="2"/>
        <v>4528.5575514491202</v>
      </c>
      <c r="G68" s="4">
        <f>Table143[[#This Row],[Instalment]]-Table143[[#This Row],[Interest]]</f>
        <v>9334.3901702707772</v>
      </c>
      <c r="H68" s="13">
        <f>H67-Table143[[#This Row],[Principal]]</f>
        <v>766989.76150672114</v>
      </c>
      <c r="I68" s="29">
        <f t="shared" si="3"/>
        <v>7.0000000000000007E-2</v>
      </c>
    </row>
    <row r="69" spans="3:9" x14ac:dyDescent="0.25">
      <c r="C69" s="11">
        <v>54</v>
      </c>
      <c r="D69" s="7">
        <v>44494</v>
      </c>
      <c r="E69" s="4">
        <f>-PMT(Table143[[#This Row],[Annual Rate]]/12,COUNTA(C69:$C$135),H68,0,0)</f>
        <v>13862.9477217199</v>
      </c>
      <c r="F69" s="8">
        <f t="shared" si="2"/>
        <v>4474.1069421225402</v>
      </c>
      <c r="G69" s="4">
        <f>Table143[[#This Row],[Instalment]]-Table143[[#This Row],[Interest]]</f>
        <v>9388.8407795973599</v>
      </c>
      <c r="H69" s="13">
        <f>H68-Table143[[#This Row],[Principal]]</f>
        <v>757600.92072712374</v>
      </c>
      <c r="I69" s="29">
        <f t="shared" si="3"/>
        <v>7.0000000000000007E-2</v>
      </c>
    </row>
    <row r="70" spans="3:9" x14ac:dyDescent="0.25">
      <c r="C70" s="11">
        <v>55</v>
      </c>
      <c r="D70" s="7">
        <v>44525</v>
      </c>
      <c r="E70" s="4">
        <f>-PMT(Table143[[#This Row],[Annual Rate]]/12,COUNTA(C70:$C$135),H69,0,0)</f>
        <v>13862.947721719896</v>
      </c>
      <c r="F70" s="8">
        <f t="shared" si="2"/>
        <v>4419.3387042415552</v>
      </c>
      <c r="G70" s="4">
        <f>Table143[[#This Row],[Instalment]]-Table143[[#This Row],[Interest]]</f>
        <v>9443.6090174783421</v>
      </c>
      <c r="H70" s="13">
        <f>H69-Table143[[#This Row],[Principal]]</f>
        <v>748157.31170964544</v>
      </c>
      <c r="I70" s="29">
        <f t="shared" si="3"/>
        <v>7.0000000000000007E-2</v>
      </c>
    </row>
    <row r="71" spans="3:9" x14ac:dyDescent="0.25">
      <c r="C71" s="11">
        <v>56</v>
      </c>
      <c r="D71" s="7">
        <v>44555</v>
      </c>
      <c r="E71" s="4">
        <f>-PMT(Table143[[#This Row],[Annual Rate]]/12,COUNTA(C71:$C$135),H70,0,0)</f>
        <v>13862.947721719896</v>
      </c>
      <c r="F71" s="8">
        <f t="shared" si="2"/>
        <v>4364.2509849729322</v>
      </c>
      <c r="G71" s="4">
        <f>Table143[[#This Row],[Instalment]]-Table143[[#This Row],[Interest]]</f>
        <v>9498.6967367469642</v>
      </c>
      <c r="H71" s="13">
        <f>H70-Table143[[#This Row],[Principal]]</f>
        <v>738658.6149728985</v>
      </c>
      <c r="I71" s="29">
        <f t="shared" si="3"/>
        <v>7.0000000000000007E-2</v>
      </c>
    </row>
    <row r="72" spans="3:9" x14ac:dyDescent="0.25">
      <c r="C72" s="11">
        <v>57</v>
      </c>
      <c r="D72" s="7">
        <v>44586</v>
      </c>
      <c r="E72" s="4">
        <f>-PMT(Table143[[#This Row],[Annual Rate]]/12,COUNTA(C72:$C$135),H71,0,0)</f>
        <v>13862.947721719896</v>
      </c>
      <c r="F72" s="8">
        <f t="shared" si="2"/>
        <v>4308.8419206752415</v>
      </c>
      <c r="G72" s="4">
        <f>Table143[[#This Row],[Instalment]]-Table143[[#This Row],[Interest]]</f>
        <v>9554.1058010446541</v>
      </c>
      <c r="H72" s="13">
        <f>H71-Table143[[#This Row],[Principal]]</f>
        <v>729104.50917185389</v>
      </c>
      <c r="I72" s="29">
        <f t="shared" si="3"/>
        <v>7.0000000000000007E-2</v>
      </c>
    </row>
    <row r="73" spans="3:9" x14ac:dyDescent="0.25">
      <c r="C73" s="11">
        <v>58</v>
      </c>
      <c r="D73" s="7">
        <v>44617</v>
      </c>
      <c r="E73" s="4">
        <f>-PMT(Table143[[#This Row],[Annual Rate]]/12,COUNTA(C73:$C$135),H72,0,0)</f>
        <v>13862.947721719896</v>
      </c>
      <c r="F73" s="8">
        <f t="shared" si="2"/>
        <v>4253.1096368358149</v>
      </c>
      <c r="G73" s="4">
        <f>Table143[[#This Row],[Instalment]]-Table143[[#This Row],[Interest]]</f>
        <v>9609.8380848840825</v>
      </c>
      <c r="H73" s="13">
        <f>H72-Table143[[#This Row],[Principal]]</f>
        <v>719494.67108696979</v>
      </c>
      <c r="I73" s="29">
        <f t="shared" si="3"/>
        <v>7.0000000000000007E-2</v>
      </c>
    </row>
    <row r="74" spans="3:9" x14ac:dyDescent="0.25">
      <c r="C74" s="11">
        <v>59</v>
      </c>
      <c r="D74" s="7">
        <v>44645</v>
      </c>
      <c r="E74" s="4">
        <f>-PMT(Table143[[#This Row],[Annual Rate]]/12,COUNTA(C74:$C$135),H73,0,0)</f>
        <v>13862.947721719896</v>
      </c>
      <c r="F74" s="8">
        <f t="shared" si="2"/>
        <v>4197.0522480073241</v>
      </c>
      <c r="G74" s="4">
        <f>Table143[[#This Row],[Instalment]]-Table143[[#This Row],[Interest]]</f>
        <v>9665.8954737125714</v>
      </c>
      <c r="H74" s="13">
        <f>H73-Table143[[#This Row],[Principal]]</f>
        <v>709828.7756132572</v>
      </c>
      <c r="I74" s="29">
        <f t="shared" si="3"/>
        <v>7.0000000000000007E-2</v>
      </c>
    </row>
    <row r="75" spans="3:9" x14ac:dyDescent="0.25">
      <c r="C75" s="11">
        <v>60</v>
      </c>
      <c r="D75" s="7">
        <v>44676</v>
      </c>
      <c r="E75" s="4">
        <f>-PMT(Table143[[#This Row],[Annual Rate]]/12,COUNTA(C75:$C$135),H74,0,0)</f>
        <v>13862.947721719896</v>
      </c>
      <c r="F75" s="8">
        <f t="shared" si="2"/>
        <v>4140.6678577440007</v>
      </c>
      <c r="G75" s="4">
        <f>Table143[[#This Row],[Instalment]]-Table143[[#This Row],[Interest]]</f>
        <v>9722.2798639758948</v>
      </c>
      <c r="H75" s="13">
        <f>H74-Table143[[#This Row],[Principal]]</f>
        <v>700106.49574928125</v>
      </c>
      <c r="I75" s="29">
        <f t="shared" si="3"/>
        <v>7.0000000000000007E-2</v>
      </c>
    </row>
    <row r="76" spans="3:9" x14ac:dyDescent="0.25">
      <c r="C76" s="11">
        <v>61</v>
      </c>
      <c r="D76" s="7">
        <v>44706</v>
      </c>
      <c r="E76" s="4">
        <f>-PMT(Table143[[#This Row],[Annual Rate]]/12,COUNTA(C76:$C$135),H75,0,0)</f>
        <v>13862.947721719896</v>
      </c>
      <c r="F76" s="8">
        <f t="shared" si="2"/>
        <v>4083.954558537474</v>
      </c>
      <c r="G76" s="4">
        <f>Table143[[#This Row],[Instalment]]-Table143[[#This Row],[Interest]]</f>
        <v>9778.993163182422</v>
      </c>
      <c r="H76" s="13">
        <f>H75-Table143[[#This Row],[Principal]]</f>
        <v>690327.50258609885</v>
      </c>
      <c r="I76" s="29">
        <f t="shared" si="3"/>
        <v>7.0000000000000007E-2</v>
      </c>
    </row>
    <row r="77" spans="3:9" x14ac:dyDescent="0.25">
      <c r="C77" s="11">
        <v>62</v>
      </c>
      <c r="D77" s="7">
        <v>44737</v>
      </c>
      <c r="E77" s="4">
        <f>-PMT(Table143[[#This Row],[Annual Rate]]/12,COUNTA(C77:$C$135),H76,0,0)</f>
        <v>13862.947721719896</v>
      </c>
      <c r="F77" s="8">
        <f t="shared" si="2"/>
        <v>4026.9104317522433</v>
      </c>
      <c r="G77" s="4">
        <f>Table143[[#This Row],[Instalment]]-Table143[[#This Row],[Interest]]</f>
        <v>9836.0372899676531</v>
      </c>
      <c r="H77" s="13">
        <f>H76-Table143[[#This Row],[Principal]]</f>
        <v>680491.46529613121</v>
      </c>
      <c r="I77" s="29">
        <f t="shared" si="3"/>
        <v>7.0000000000000007E-2</v>
      </c>
    </row>
    <row r="78" spans="3:9" x14ac:dyDescent="0.25">
      <c r="C78" s="11">
        <v>63</v>
      </c>
      <c r="D78" s="7">
        <v>44767</v>
      </c>
      <c r="E78" s="4">
        <f>-PMT(Table143[[#This Row],[Annual Rate]]/12,COUNTA(C78:$C$135),H77,0,0)</f>
        <v>13862.947721719896</v>
      </c>
      <c r="F78" s="8">
        <f t="shared" si="2"/>
        <v>3969.5335475607658</v>
      </c>
      <c r="G78" s="4">
        <f>Table143[[#This Row],[Instalment]]-Table143[[#This Row],[Interest]]</f>
        <v>9893.4141741591302</v>
      </c>
      <c r="H78" s="13">
        <f>H77-Table143[[#This Row],[Principal]]</f>
        <v>670598.05112197204</v>
      </c>
      <c r="I78" s="29">
        <f t="shared" si="3"/>
        <v>7.0000000000000007E-2</v>
      </c>
    </row>
    <row r="79" spans="3:9" x14ac:dyDescent="0.25">
      <c r="C79" s="11">
        <v>64</v>
      </c>
      <c r="D79" s="7">
        <v>44798</v>
      </c>
      <c r="E79" s="4">
        <f>-PMT(Table143[[#This Row],[Annual Rate]]/12,COUNTA(C79:$C$135),H78,0,0)</f>
        <v>13862.947721719896</v>
      </c>
      <c r="F79" s="8">
        <f t="shared" si="2"/>
        <v>3911.8219648781705</v>
      </c>
      <c r="G79" s="4">
        <f>Table143[[#This Row],[Instalment]]-Table143[[#This Row],[Interest]]</f>
        <v>9951.1257568417259</v>
      </c>
      <c r="H79" s="13">
        <f>H78-Table143[[#This Row],[Principal]]</f>
        <v>660646.9253651303</v>
      </c>
      <c r="I79" s="29">
        <f t="shared" si="3"/>
        <v>7.0000000000000007E-2</v>
      </c>
    </row>
    <row r="80" spans="3:9" x14ac:dyDescent="0.25">
      <c r="C80" s="11">
        <v>65</v>
      </c>
      <c r="D80" s="7">
        <v>44829</v>
      </c>
      <c r="E80" s="4">
        <f>-PMT(Table143[[#This Row],[Annual Rate]]/12,COUNTA(C80:$C$135),H79,0,0)</f>
        <v>13862.947721719896</v>
      </c>
      <c r="F80" s="8">
        <f t="shared" si="2"/>
        <v>3853.7737312965937</v>
      </c>
      <c r="G80" s="4">
        <f>Table143[[#This Row],[Instalment]]-Table143[[#This Row],[Interest]]</f>
        <v>10009.173990423304</v>
      </c>
      <c r="H80" s="13">
        <f>H79-Table143[[#This Row],[Principal]]</f>
        <v>650637.75137470698</v>
      </c>
      <c r="I80" s="29">
        <f t="shared" si="3"/>
        <v>7.0000000000000007E-2</v>
      </c>
    </row>
    <row r="81" spans="3:9" x14ac:dyDescent="0.25">
      <c r="C81" s="11">
        <v>66</v>
      </c>
      <c r="D81" s="7">
        <v>44859</v>
      </c>
      <c r="E81" s="4">
        <f>-PMT(Table143[[#This Row],[Annual Rate]]/12,COUNTA(C81:$C$135),H80,0,0)</f>
        <v>13862.947721719895</v>
      </c>
      <c r="F81" s="8">
        <f t="shared" si="2"/>
        <v>3795.3868830191241</v>
      </c>
      <c r="G81" s="4">
        <f>Table143[[#This Row],[Instalment]]-Table143[[#This Row],[Interest]]</f>
        <v>10067.560838700771</v>
      </c>
      <c r="H81" s="13">
        <f>H80-Table143[[#This Row],[Principal]]</f>
        <v>640570.19053600624</v>
      </c>
      <c r="I81" s="29">
        <f t="shared" si="3"/>
        <v>7.0000000000000007E-2</v>
      </c>
    </row>
    <row r="82" spans="3:9" x14ac:dyDescent="0.25">
      <c r="C82" s="11">
        <v>67</v>
      </c>
      <c r="D82" s="7">
        <v>44890</v>
      </c>
      <c r="E82" s="4">
        <f>-PMT(Table143[[#This Row],[Annual Rate]]/12,COUNTA(C82:$C$135),H81,0,0)</f>
        <v>13862.947721719896</v>
      </c>
      <c r="F82" s="8">
        <f t="shared" si="2"/>
        <v>3736.6594447933699</v>
      </c>
      <c r="G82" s="4">
        <f>Table143[[#This Row],[Instalment]]-Table143[[#This Row],[Interest]]</f>
        <v>10126.288276926527</v>
      </c>
      <c r="H82" s="13">
        <f>H81-Table143[[#This Row],[Principal]]</f>
        <v>630443.90225907974</v>
      </c>
      <c r="I82" s="29">
        <f t="shared" si="3"/>
        <v>7.0000000000000007E-2</v>
      </c>
    </row>
    <row r="83" spans="3:9" x14ac:dyDescent="0.25">
      <c r="C83" s="11">
        <v>68</v>
      </c>
      <c r="D83" s="7">
        <v>44920</v>
      </c>
      <c r="E83" s="4">
        <f>-PMT(Table143[[#This Row],[Annual Rate]]/12,COUNTA(C83:$C$135),H82,0,0)</f>
        <v>13862.947721719896</v>
      </c>
      <c r="F83" s="8">
        <f t="shared" si="2"/>
        <v>3677.5894298446319</v>
      </c>
      <c r="G83" s="4">
        <f>Table143[[#This Row],[Instalment]]-Table143[[#This Row],[Interest]]</f>
        <v>10185.358291875265</v>
      </c>
      <c r="H83" s="13">
        <f>H82-Table143[[#This Row],[Principal]]</f>
        <v>620258.54396720452</v>
      </c>
      <c r="I83" s="29">
        <f t="shared" si="3"/>
        <v>7.0000000000000007E-2</v>
      </c>
    </row>
    <row r="84" spans="3:9" x14ac:dyDescent="0.25">
      <c r="C84" s="11">
        <v>69</v>
      </c>
      <c r="D84" s="7">
        <v>44951</v>
      </c>
      <c r="E84" s="4">
        <f>-PMT(Table143[[#This Row],[Annual Rate]]/12,COUNTA(C84:$C$135),H83,0,0)</f>
        <v>13862.947721719896</v>
      </c>
      <c r="F84" s="8">
        <f t="shared" si="2"/>
        <v>3618.1748398086934</v>
      </c>
      <c r="G84" s="4">
        <f>Table143[[#This Row],[Instalment]]-Table143[[#This Row],[Interest]]</f>
        <v>10244.772881911204</v>
      </c>
      <c r="H84" s="13">
        <f>H83-Table143[[#This Row],[Principal]]</f>
        <v>610013.77108529327</v>
      </c>
      <c r="I84" s="29">
        <f t="shared" si="3"/>
        <v>7.0000000000000007E-2</v>
      </c>
    </row>
    <row r="85" spans="3:9" x14ac:dyDescent="0.25">
      <c r="C85" s="11">
        <v>70</v>
      </c>
      <c r="D85" s="7">
        <v>44982</v>
      </c>
      <c r="E85" s="4">
        <f>-PMT(Table143[[#This Row],[Annual Rate]]/12,COUNTA(C85:$C$135),H84,0,0)</f>
        <v>13862.947721719896</v>
      </c>
      <c r="F85" s="8">
        <f t="shared" si="2"/>
        <v>3558.413664664211</v>
      </c>
      <c r="G85" s="4">
        <f>Table143[[#This Row],[Instalment]]-Table143[[#This Row],[Interest]]</f>
        <v>10304.534057055685</v>
      </c>
      <c r="H85" s="13">
        <f>H84-Table143[[#This Row],[Principal]]</f>
        <v>599709.23702823755</v>
      </c>
      <c r="I85" s="29">
        <f t="shared" si="3"/>
        <v>7.0000000000000007E-2</v>
      </c>
    </row>
    <row r="86" spans="3:9" x14ac:dyDescent="0.25">
      <c r="C86" s="11">
        <v>71</v>
      </c>
      <c r="D86" s="7">
        <v>45010</v>
      </c>
      <c r="E86" s="4">
        <f>-PMT(Table143[[#This Row],[Annual Rate]]/12,COUNTA(C86:$C$135),H85,0,0)</f>
        <v>13862.947721719895</v>
      </c>
      <c r="F86" s="8">
        <f t="shared" si="2"/>
        <v>3498.3038826647194</v>
      </c>
      <c r="G86" s="4">
        <f>Table143[[#This Row],[Instalment]]-Table143[[#This Row],[Interest]]</f>
        <v>10364.643839055176</v>
      </c>
      <c r="H86" s="13">
        <f>H85-Table143[[#This Row],[Principal]]</f>
        <v>589344.59318918234</v>
      </c>
      <c r="I86" s="29">
        <f t="shared" si="3"/>
        <v>7.0000000000000007E-2</v>
      </c>
    </row>
    <row r="87" spans="3:9" x14ac:dyDescent="0.25">
      <c r="C87" s="11">
        <v>72</v>
      </c>
      <c r="D87" s="7">
        <v>45041</v>
      </c>
      <c r="E87" s="4">
        <f>-PMT(Table143[[#This Row],[Annual Rate]]/12,COUNTA(C87:$C$135),H86,0,0)</f>
        <v>13862.947721719896</v>
      </c>
      <c r="F87" s="8">
        <f t="shared" si="2"/>
        <v>3437.8434602702305</v>
      </c>
      <c r="G87" s="4">
        <f>Table143[[#This Row],[Instalment]]-Table143[[#This Row],[Interest]]</f>
        <v>10425.104261449666</v>
      </c>
      <c r="H87" s="13">
        <f>H86-Table143[[#This Row],[Principal]]</f>
        <v>578919.48892773269</v>
      </c>
      <c r="I87" s="29">
        <f t="shared" si="3"/>
        <v>7.0000000000000007E-2</v>
      </c>
    </row>
    <row r="88" spans="3:9" x14ac:dyDescent="0.25">
      <c r="C88" s="11">
        <v>73</v>
      </c>
      <c r="D88" s="7">
        <v>45071</v>
      </c>
      <c r="E88" s="4">
        <f>-PMT(Table143[[#This Row],[Annual Rate]]/12,COUNTA(C88:$C$135),H87,0,0)</f>
        <v>13862.947721719895</v>
      </c>
      <c r="F88" s="8">
        <f t="shared" si="2"/>
        <v>3377.030352078441</v>
      </c>
      <c r="G88" s="4">
        <f>Table143[[#This Row],[Instalment]]-Table143[[#This Row],[Interest]]</f>
        <v>10485.917369641455</v>
      </c>
      <c r="H88" s="13">
        <f>H87-Table143[[#This Row],[Principal]]</f>
        <v>568433.57155809121</v>
      </c>
      <c r="I88" s="29">
        <f t="shared" si="3"/>
        <v>7.0000000000000007E-2</v>
      </c>
    </row>
    <row r="89" spans="3:9" x14ac:dyDescent="0.25">
      <c r="C89" s="11">
        <v>74</v>
      </c>
      <c r="D89" s="7">
        <v>45102</v>
      </c>
      <c r="E89" s="4">
        <f>-PMT(Table143[[#This Row],[Annual Rate]]/12,COUNTA(C89:$C$135),H88,0,0)</f>
        <v>13862.947721719895</v>
      </c>
      <c r="F89" s="8">
        <f t="shared" si="2"/>
        <v>3315.862500755532</v>
      </c>
      <c r="G89" s="4">
        <f>Table143[[#This Row],[Instalment]]-Table143[[#This Row],[Interest]]</f>
        <v>10547.085220964364</v>
      </c>
      <c r="H89" s="13">
        <f>H88-Table143[[#This Row],[Principal]]</f>
        <v>557886.48633712681</v>
      </c>
      <c r="I89" s="29">
        <f t="shared" si="3"/>
        <v>7.0000000000000007E-2</v>
      </c>
    </row>
    <row r="90" spans="3:9" x14ac:dyDescent="0.25">
      <c r="C90" s="11">
        <v>75</v>
      </c>
      <c r="D90" s="7">
        <v>45132</v>
      </c>
      <c r="E90" s="4">
        <f>-PMT(Table143[[#This Row],[Annual Rate]]/12,COUNTA(C90:$C$135),H89,0,0)</f>
        <v>13862.947721719891</v>
      </c>
      <c r="F90" s="8">
        <f t="shared" si="2"/>
        <v>3254.3378369665734</v>
      </c>
      <c r="G90" s="4">
        <f>Table143[[#This Row],[Instalment]]-Table143[[#This Row],[Interest]]</f>
        <v>10608.609884753318</v>
      </c>
      <c r="H90" s="13">
        <f>H89-Table143[[#This Row],[Principal]]</f>
        <v>547277.87645237346</v>
      </c>
      <c r="I90" s="29">
        <f t="shared" si="3"/>
        <v>7.0000000000000007E-2</v>
      </c>
    </row>
    <row r="91" spans="3:9" x14ac:dyDescent="0.25">
      <c r="C91" s="11">
        <v>76</v>
      </c>
      <c r="D91" s="7">
        <v>45163</v>
      </c>
      <c r="E91" s="4">
        <f>-PMT(Table143[[#This Row],[Annual Rate]]/12,COUNTA(C91:$C$135),H90,0,0)</f>
        <v>13862.947721719891</v>
      </c>
      <c r="F91" s="8">
        <f t="shared" si="2"/>
        <v>3192.454279305512</v>
      </c>
      <c r="G91" s="4">
        <f>Table143[[#This Row],[Instalment]]-Table143[[#This Row],[Interest]]</f>
        <v>10670.493442414379</v>
      </c>
      <c r="H91" s="13">
        <f>H90-Table143[[#This Row],[Principal]]</f>
        <v>536607.38300995913</v>
      </c>
      <c r="I91" s="29">
        <f t="shared" si="3"/>
        <v>7.0000000000000007E-2</v>
      </c>
    </row>
    <row r="92" spans="3:9" x14ac:dyDescent="0.25">
      <c r="C92" s="11">
        <v>77</v>
      </c>
      <c r="D92" s="7">
        <v>45194</v>
      </c>
      <c r="E92" s="4">
        <f>-PMT(Table143[[#This Row],[Annual Rate]]/12,COUNTA(C92:$C$135),H91,0,0)</f>
        <v>13862.947721719895</v>
      </c>
      <c r="F92" s="8">
        <f t="shared" si="2"/>
        <v>3130.2097342247616</v>
      </c>
      <c r="G92" s="4">
        <f>Table143[[#This Row],[Instalment]]-Table143[[#This Row],[Interest]]</f>
        <v>10732.737987495133</v>
      </c>
      <c r="H92" s="13">
        <f>H91-Table143[[#This Row],[Principal]]</f>
        <v>525874.64502246398</v>
      </c>
      <c r="I92" s="29">
        <f t="shared" si="3"/>
        <v>7.0000000000000007E-2</v>
      </c>
    </row>
    <row r="93" spans="3:9" x14ac:dyDescent="0.25">
      <c r="C93" s="11">
        <v>78</v>
      </c>
      <c r="D93" s="7">
        <v>45224</v>
      </c>
      <c r="E93" s="4">
        <f>-PMT(Table143[[#This Row],[Annual Rate]]/12,COUNTA(C93:$C$135),H92,0,0)</f>
        <v>13862.947721719895</v>
      </c>
      <c r="F93" s="8">
        <f t="shared" si="2"/>
        <v>3067.6020959643733</v>
      </c>
      <c r="G93" s="4">
        <f>Table143[[#This Row],[Instalment]]-Table143[[#This Row],[Interest]]</f>
        <v>10795.345625755521</v>
      </c>
      <c r="H93" s="13">
        <f>H92-Table143[[#This Row],[Principal]]</f>
        <v>515079.29939670849</v>
      </c>
      <c r="I93" s="29">
        <f t="shared" si="3"/>
        <v>7.0000000000000007E-2</v>
      </c>
    </row>
    <row r="94" spans="3:9" x14ac:dyDescent="0.25">
      <c r="C94" s="11">
        <v>79</v>
      </c>
      <c r="D94" s="7">
        <v>45255</v>
      </c>
      <c r="E94" s="4">
        <f>-PMT(Table143[[#This Row],[Annual Rate]]/12,COUNTA(C94:$C$135),H93,0,0)</f>
        <v>13862.947721719895</v>
      </c>
      <c r="F94" s="8">
        <f t="shared" si="2"/>
        <v>3004.6292464807998</v>
      </c>
      <c r="G94" s="4">
        <f>Table143[[#This Row],[Instalment]]-Table143[[#This Row],[Interest]]</f>
        <v>10858.318475239095</v>
      </c>
      <c r="H94" s="13">
        <f>H93-Table143[[#This Row],[Principal]]</f>
        <v>504220.9809214694</v>
      </c>
      <c r="I94" s="29">
        <f t="shared" si="3"/>
        <v>7.0000000000000007E-2</v>
      </c>
    </row>
    <row r="95" spans="3:9" x14ac:dyDescent="0.25">
      <c r="C95" s="11">
        <v>80</v>
      </c>
      <c r="D95" s="7">
        <v>45285</v>
      </c>
      <c r="E95" s="4">
        <f>-PMT(Table143[[#This Row],[Annual Rate]]/12,COUNTA(C95:$C$135),H94,0,0)</f>
        <v>13862.947721719895</v>
      </c>
      <c r="F95" s="8">
        <f t="shared" si="2"/>
        <v>2941.2890553752381</v>
      </c>
      <c r="G95" s="4">
        <f>Table143[[#This Row],[Instalment]]-Table143[[#This Row],[Interest]]</f>
        <v>10921.658666344656</v>
      </c>
      <c r="H95" s="13">
        <f>H94-Table143[[#This Row],[Principal]]</f>
        <v>493299.32225512475</v>
      </c>
      <c r="I95" s="29">
        <f t="shared" si="3"/>
        <v>7.0000000000000007E-2</v>
      </c>
    </row>
    <row r="96" spans="3:9" x14ac:dyDescent="0.25">
      <c r="C96" s="11">
        <v>81</v>
      </c>
      <c r="D96" s="7">
        <v>45316</v>
      </c>
      <c r="E96" s="4">
        <f>-PMT(Table143[[#This Row],[Annual Rate]]/12,COUNTA(C96:$C$135),H95,0,0)</f>
        <v>13862.947721719895</v>
      </c>
      <c r="F96" s="8">
        <f t="shared" si="2"/>
        <v>2877.5793798215614</v>
      </c>
      <c r="G96" s="4">
        <f>Table143[[#This Row],[Instalment]]-Table143[[#This Row],[Interest]]</f>
        <v>10985.368341898333</v>
      </c>
      <c r="H96" s="13">
        <f>H95-Table143[[#This Row],[Principal]]</f>
        <v>482313.95391322643</v>
      </c>
      <c r="I96" s="29">
        <f t="shared" si="3"/>
        <v>7.0000000000000007E-2</v>
      </c>
    </row>
    <row r="97" spans="3:9" x14ac:dyDescent="0.25">
      <c r="C97" s="11">
        <v>82</v>
      </c>
      <c r="D97" s="7">
        <v>45347</v>
      </c>
      <c r="E97" s="4">
        <f>-PMT(Table143[[#This Row],[Annual Rate]]/12,COUNTA(C97:$C$135),H96,0,0)</f>
        <v>13862.947721719896</v>
      </c>
      <c r="F97" s="8">
        <f t="shared" si="2"/>
        <v>2813.4980644938209</v>
      </c>
      <c r="G97" s="4">
        <f>Table143[[#This Row],[Instalment]]-Table143[[#This Row],[Interest]]</f>
        <v>11049.449657226076</v>
      </c>
      <c r="H97" s="13">
        <f>H96-Table143[[#This Row],[Principal]]</f>
        <v>471264.50425600033</v>
      </c>
      <c r="I97" s="29">
        <f t="shared" si="3"/>
        <v>7.0000000000000007E-2</v>
      </c>
    </row>
    <row r="98" spans="3:9" x14ac:dyDescent="0.25">
      <c r="C98" s="11">
        <v>83</v>
      </c>
      <c r="D98" s="7">
        <v>45376</v>
      </c>
      <c r="E98" s="4">
        <f>-PMT(Table143[[#This Row],[Annual Rate]]/12,COUNTA(C98:$C$135),H97,0,0)</f>
        <v>13862.947721719895</v>
      </c>
      <c r="F98" s="8">
        <f t="shared" si="2"/>
        <v>2749.0429414933355</v>
      </c>
      <c r="G98" s="4">
        <f>Table143[[#This Row],[Instalment]]-Table143[[#This Row],[Interest]]</f>
        <v>11113.90478022656</v>
      </c>
      <c r="H98" s="13">
        <f>H97-Table143[[#This Row],[Principal]]</f>
        <v>460150.59947577375</v>
      </c>
      <c r="I98" s="29">
        <f t="shared" si="3"/>
        <v>7.0000000000000007E-2</v>
      </c>
    </row>
    <row r="99" spans="3:9" x14ac:dyDescent="0.25">
      <c r="C99" s="11">
        <v>84</v>
      </c>
      <c r="D99" s="7">
        <v>45407</v>
      </c>
      <c r="E99" s="4">
        <f>-PMT(Table143[[#This Row],[Annual Rate]]/12,COUNTA(C99:$C$135),H98,0,0)</f>
        <v>13862.947721719895</v>
      </c>
      <c r="F99" s="8">
        <f t="shared" si="2"/>
        <v>2684.211830275347</v>
      </c>
      <c r="G99" s="4">
        <f>Table143[[#This Row],[Instalment]]-Table143[[#This Row],[Interest]]</f>
        <v>11178.735891444547</v>
      </c>
      <c r="H99" s="13">
        <f>H98-Table143[[#This Row],[Principal]]</f>
        <v>448971.8635843292</v>
      </c>
      <c r="I99" s="29">
        <f t="shared" si="3"/>
        <v>7.0000000000000007E-2</v>
      </c>
    </row>
    <row r="100" spans="3:9" x14ac:dyDescent="0.25">
      <c r="C100" s="11">
        <v>85</v>
      </c>
      <c r="D100" s="7">
        <v>45437</v>
      </c>
      <c r="E100" s="4">
        <f>-PMT(Table143[[#This Row],[Annual Rate]]/12,COUNTA(C100:$C$135),H99,0,0)</f>
        <v>13862.947721719891</v>
      </c>
      <c r="F100" s="8">
        <f t="shared" ref="F100:F135" si="4">H99*$H$5</f>
        <v>2619.0025375752539</v>
      </c>
      <c r="G100" s="4">
        <f>Table143[[#This Row],[Instalment]]-Table143[[#This Row],[Interest]]</f>
        <v>11243.945184144637</v>
      </c>
      <c r="H100" s="13">
        <f>H99-Table143[[#This Row],[Principal]]</f>
        <v>437727.91840018454</v>
      </c>
      <c r="I100" s="29">
        <f t="shared" ref="I100:I135" si="5">$C$6</f>
        <v>7.0000000000000007E-2</v>
      </c>
    </row>
    <row r="101" spans="3:9" x14ac:dyDescent="0.25">
      <c r="C101" s="11">
        <v>86</v>
      </c>
      <c r="D101" s="7">
        <v>45468</v>
      </c>
      <c r="E101" s="4">
        <f>-PMT(Table143[[#This Row],[Annual Rate]]/12,COUNTA(C101:$C$135),H100,0,0)</f>
        <v>13862.947721719895</v>
      </c>
      <c r="F101" s="8">
        <f t="shared" si="4"/>
        <v>2553.4128573344101</v>
      </c>
      <c r="G101" s="4">
        <f>Table143[[#This Row],[Instalment]]-Table143[[#This Row],[Interest]]</f>
        <v>11309.534864385485</v>
      </c>
      <c r="H101" s="13">
        <f>H100-Table143[[#This Row],[Principal]]</f>
        <v>426418.38353579905</v>
      </c>
      <c r="I101" s="29">
        <f t="shared" si="5"/>
        <v>7.0000000000000007E-2</v>
      </c>
    </row>
    <row r="102" spans="3:9" x14ac:dyDescent="0.25">
      <c r="C102" s="11">
        <v>87</v>
      </c>
      <c r="D102" s="7">
        <v>45498</v>
      </c>
      <c r="E102" s="4">
        <f>-PMT(Table143[[#This Row],[Annual Rate]]/12,COUNTA(C102:$C$135),H101,0,0)</f>
        <v>13862.947721719891</v>
      </c>
      <c r="F102" s="8">
        <f t="shared" si="4"/>
        <v>2487.4405706254947</v>
      </c>
      <c r="G102" s="4">
        <f>Table143[[#This Row],[Instalment]]-Table143[[#This Row],[Interest]]</f>
        <v>11375.507151094396</v>
      </c>
      <c r="H102" s="13">
        <f>H101-Table143[[#This Row],[Principal]]</f>
        <v>415042.87638470466</v>
      </c>
      <c r="I102" s="29">
        <f t="shared" si="5"/>
        <v>7.0000000000000007E-2</v>
      </c>
    </row>
    <row r="103" spans="3:9" x14ac:dyDescent="0.25">
      <c r="C103" s="11">
        <v>88</v>
      </c>
      <c r="D103" s="7">
        <v>45529</v>
      </c>
      <c r="E103" s="4">
        <f>-PMT(Table143[[#This Row],[Annual Rate]]/12,COUNTA(C103:$C$135),H102,0,0)</f>
        <v>13862.947721719895</v>
      </c>
      <c r="F103" s="8">
        <f t="shared" si="4"/>
        <v>2421.0834455774439</v>
      </c>
      <c r="G103" s="4">
        <f>Table143[[#This Row],[Instalment]]-Table143[[#This Row],[Interest]]</f>
        <v>11441.864276142451</v>
      </c>
      <c r="H103" s="13">
        <f>H102-Table143[[#This Row],[Principal]]</f>
        <v>403601.01210856222</v>
      </c>
      <c r="I103" s="29">
        <f t="shared" si="5"/>
        <v>7.0000000000000007E-2</v>
      </c>
    </row>
    <row r="104" spans="3:9" x14ac:dyDescent="0.25">
      <c r="C104" s="11">
        <v>89</v>
      </c>
      <c r="D104" s="7">
        <v>45560</v>
      </c>
      <c r="E104" s="4">
        <f>-PMT(Table143[[#This Row],[Annual Rate]]/12,COUNTA(C104:$C$135),H103,0,0)</f>
        <v>13862.947721719895</v>
      </c>
      <c r="F104" s="8">
        <f t="shared" si="4"/>
        <v>2354.3392372999465</v>
      </c>
      <c r="G104" s="4">
        <f>Table143[[#This Row],[Instalment]]-Table143[[#This Row],[Interest]]</f>
        <v>11508.608484419949</v>
      </c>
      <c r="H104" s="13">
        <f>H103-Table143[[#This Row],[Principal]]</f>
        <v>392092.40362414229</v>
      </c>
      <c r="I104" s="29">
        <f t="shared" si="5"/>
        <v>7.0000000000000007E-2</v>
      </c>
    </row>
    <row r="105" spans="3:9" x14ac:dyDescent="0.25">
      <c r="C105" s="11">
        <v>90</v>
      </c>
      <c r="D105" s="7">
        <v>45590</v>
      </c>
      <c r="E105" s="4">
        <f>-PMT(Table143[[#This Row],[Annual Rate]]/12,COUNTA(C105:$C$135),H104,0,0)</f>
        <v>13862.947721719895</v>
      </c>
      <c r="F105" s="8">
        <f t="shared" si="4"/>
        <v>2287.2056878074968</v>
      </c>
      <c r="G105" s="4">
        <f>Table143[[#This Row],[Instalment]]-Table143[[#This Row],[Interest]]</f>
        <v>11575.742033912398</v>
      </c>
      <c r="H105" s="13">
        <f>H104-Table143[[#This Row],[Principal]]</f>
        <v>380516.66159022989</v>
      </c>
      <c r="I105" s="29">
        <f t="shared" si="5"/>
        <v>7.0000000000000007E-2</v>
      </c>
    </row>
    <row r="106" spans="3:9" x14ac:dyDescent="0.25">
      <c r="C106" s="11">
        <v>91</v>
      </c>
      <c r="D106" s="7">
        <v>45621</v>
      </c>
      <c r="E106" s="4">
        <f>-PMT(Table143[[#This Row],[Annual Rate]]/12,COUNTA(C106:$C$135),H105,0,0)</f>
        <v>13862.947721719895</v>
      </c>
      <c r="F106" s="8">
        <f t="shared" si="4"/>
        <v>2219.680525943008</v>
      </c>
      <c r="G106" s="4">
        <f>Table143[[#This Row],[Instalment]]-Table143[[#This Row],[Interest]]</f>
        <v>11643.267195776887</v>
      </c>
      <c r="H106" s="13">
        <f>H105-Table143[[#This Row],[Principal]]</f>
        <v>368873.39439445303</v>
      </c>
      <c r="I106" s="29">
        <f t="shared" si="5"/>
        <v>7.0000000000000007E-2</v>
      </c>
    </row>
    <row r="107" spans="3:9" x14ac:dyDescent="0.25">
      <c r="C107" s="11">
        <v>92</v>
      </c>
      <c r="D107" s="7">
        <v>45651</v>
      </c>
      <c r="E107" s="4">
        <f>-PMT(Table143[[#This Row],[Annual Rate]]/12,COUNTA(C107:$C$135),H106,0,0)</f>
        <v>13862.947721719895</v>
      </c>
      <c r="F107" s="8">
        <f t="shared" si="4"/>
        <v>2151.7614673009762</v>
      </c>
      <c r="G107" s="4">
        <f>Table143[[#This Row],[Instalment]]-Table143[[#This Row],[Interest]]</f>
        <v>11711.186254418919</v>
      </c>
      <c r="H107" s="13">
        <f>H106-Table143[[#This Row],[Principal]]</f>
        <v>357162.20814003411</v>
      </c>
      <c r="I107" s="29">
        <f t="shared" si="5"/>
        <v>7.0000000000000007E-2</v>
      </c>
    </row>
    <row r="108" spans="3:9" x14ac:dyDescent="0.25">
      <c r="C108" s="11">
        <v>93</v>
      </c>
      <c r="D108" s="7">
        <v>45682</v>
      </c>
      <c r="E108" s="4">
        <f>-PMT(Table143[[#This Row],[Annual Rate]]/12,COUNTA(C108:$C$135),H107,0,0)</f>
        <v>13862.947721719895</v>
      </c>
      <c r="F108" s="8">
        <f t="shared" si="4"/>
        <v>2083.446214150199</v>
      </c>
      <c r="G108" s="4">
        <f>Table143[[#This Row],[Instalment]]-Table143[[#This Row],[Interest]]</f>
        <v>11779.501507569696</v>
      </c>
      <c r="H108" s="13">
        <f>H107-Table143[[#This Row],[Principal]]</f>
        <v>345382.70663246443</v>
      </c>
      <c r="I108" s="29">
        <f t="shared" si="5"/>
        <v>7.0000000000000007E-2</v>
      </c>
    </row>
    <row r="109" spans="3:9" x14ac:dyDescent="0.25">
      <c r="C109" s="11">
        <v>94</v>
      </c>
      <c r="D109" s="7">
        <v>45713</v>
      </c>
      <c r="E109" s="4">
        <f>-PMT(Table143[[#This Row],[Annual Rate]]/12,COUNTA(C109:$C$135),H108,0,0)</f>
        <v>13862.947721719896</v>
      </c>
      <c r="F109" s="8">
        <f t="shared" si="4"/>
        <v>2014.7324553560425</v>
      </c>
      <c r="G109" s="4">
        <f>Table143[[#This Row],[Instalment]]-Table143[[#This Row],[Interest]]</f>
        <v>11848.215266363854</v>
      </c>
      <c r="H109" s="13">
        <f>H108-Table143[[#This Row],[Principal]]</f>
        <v>333534.49136610056</v>
      </c>
      <c r="I109" s="29">
        <f t="shared" si="5"/>
        <v>7.0000000000000007E-2</v>
      </c>
    </row>
    <row r="110" spans="3:9" x14ac:dyDescent="0.25">
      <c r="C110" s="11">
        <v>95</v>
      </c>
      <c r="D110" s="7">
        <v>45741</v>
      </c>
      <c r="E110" s="4">
        <f>-PMT(Table143[[#This Row],[Annual Rate]]/12,COUNTA(C110:$C$135),H109,0,0)</f>
        <v>13862.947721719895</v>
      </c>
      <c r="F110" s="8">
        <f t="shared" si="4"/>
        <v>1945.6178663022533</v>
      </c>
      <c r="G110" s="4">
        <f>Table143[[#This Row],[Instalment]]-Table143[[#This Row],[Interest]]</f>
        <v>11917.329855417642</v>
      </c>
      <c r="H110" s="13">
        <f>H109-Table143[[#This Row],[Principal]]</f>
        <v>321617.1615106829</v>
      </c>
      <c r="I110" s="29">
        <f t="shared" si="5"/>
        <v>7.0000000000000007E-2</v>
      </c>
    </row>
    <row r="111" spans="3:9" x14ac:dyDescent="0.25">
      <c r="C111" s="11">
        <v>96</v>
      </c>
      <c r="D111" s="7">
        <v>45772</v>
      </c>
      <c r="E111" s="4">
        <f>-PMT(Table143[[#This Row],[Annual Rate]]/12,COUNTA(C111:$C$135),H110,0,0)</f>
        <v>13862.947721719891</v>
      </c>
      <c r="F111" s="8">
        <f t="shared" si="4"/>
        <v>1876.1001088123169</v>
      </c>
      <c r="G111" s="4">
        <f>Table143[[#This Row],[Instalment]]-Table143[[#This Row],[Interest]]</f>
        <v>11986.847612907573</v>
      </c>
      <c r="H111" s="13">
        <f>H110-Table143[[#This Row],[Principal]]</f>
        <v>309630.31389777531</v>
      </c>
      <c r="I111" s="29">
        <f t="shared" si="5"/>
        <v>7.0000000000000007E-2</v>
      </c>
    </row>
    <row r="112" spans="3:9" x14ac:dyDescent="0.25">
      <c r="C112" s="11">
        <v>97</v>
      </c>
      <c r="D112" s="7">
        <v>45802</v>
      </c>
      <c r="E112" s="4">
        <f>-PMT(Table143[[#This Row],[Annual Rate]]/12,COUNTA(C112:$C$135),H111,0,0)</f>
        <v>13862.947721719891</v>
      </c>
      <c r="F112" s="8">
        <f t="shared" si="4"/>
        <v>1806.176831070356</v>
      </c>
      <c r="G112" s="4">
        <f>Table143[[#This Row],[Instalment]]-Table143[[#This Row],[Interest]]</f>
        <v>12056.770890649535</v>
      </c>
      <c r="H112" s="13">
        <f>H111-Table143[[#This Row],[Principal]]</f>
        <v>297573.54300712579</v>
      </c>
      <c r="I112" s="29">
        <f t="shared" si="5"/>
        <v>7.0000000000000007E-2</v>
      </c>
    </row>
    <row r="113" spans="3:9" x14ac:dyDescent="0.25">
      <c r="C113" s="11">
        <v>98</v>
      </c>
      <c r="D113" s="7">
        <v>45833</v>
      </c>
      <c r="E113" s="4">
        <f>-PMT(Table143[[#This Row],[Annual Rate]]/12,COUNTA(C113:$C$135),H112,0,0)</f>
        <v>13862.947721719895</v>
      </c>
      <c r="F113" s="8">
        <f t="shared" si="4"/>
        <v>1735.8456675415671</v>
      </c>
      <c r="G113" s="4">
        <f>Table143[[#This Row],[Instalment]]-Table143[[#This Row],[Interest]]</f>
        <v>12127.102054178327</v>
      </c>
      <c r="H113" s="13">
        <f>H112-Table143[[#This Row],[Principal]]</f>
        <v>285446.44095294748</v>
      </c>
      <c r="I113" s="29">
        <f t="shared" si="5"/>
        <v>7.0000000000000007E-2</v>
      </c>
    </row>
    <row r="114" spans="3:9" x14ac:dyDescent="0.25">
      <c r="C114" s="11">
        <v>99</v>
      </c>
      <c r="D114" s="7">
        <v>45863</v>
      </c>
      <c r="E114" s="4">
        <f>-PMT(Table143[[#This Row],[Annual Rate]]/12,COUNTA(C114:$C$135),H113,0,0)</f>
        <v>13862.947721719896</v>
      </c>
      <c r="F114" s="8">
        <f t="shared" si="4"/>
        <v>1665.1042388921937</v>
      </c>
      <c r="G114" s="4">
        <f>Table143[[#This Row],[Instalment]]-Table143[[#This Row],[Interest]]</f>
        <v>12197.843482827702</v>
      </c>
      <c r="H114" s="13">
        <f>H113-Table143[[#This Row],[Principal]]</f>
        <v>273248.59747011977</v>
      </c>
      <c r="I114" s="29">
        <f t="shared" si="5"/>
        <v>7.0000000000000007E-2</v>
      </c>
    </row>
    <row r="115" spans="3:9" x14ac:dyDescent="0.25">
      <c r="C115" s="11">
        <v>100</v>
      </c>
      <c r="D115" s="7">
        <v>45894</v>
      </c>
      <c r="E115" s="4">
        <f>-PMT(Table143[[#This Row],[Annual Rate]]/12,COUNTA(C115:$C$135),H114,0,0)</f>
        <v>13862.947721719895</v>
      </c>
      <c r="F115" s="8">
        <f t="shared" si="4"/>
        <v>1593.950151909032</v>
      </c>
      <c r="G115" s="4">
        <f>Table143[[#This Row],[Instalment]]-Table143[[#This Row],[Interest]]</f>
        <v>12268.997569810863</v>
      </c>
      <c r="H115" s="13">
        <f>H114-Table143[[#This Row],[Principal]]</f>
        <v>260979.59990030891</v>
      </c>
      <c r="I115" s="29">
        <f t="shared" si="5"/>
        <v>7.0000000000000007E-2</v>
      </c>
    </row>
    <row r="116" spans="3:9" x14ac:dyDescent="0.25">
      <c r="C116" s="11">
        <v>101</v>
      </c>
      <c r="D116" s="7">
        <v>45925</v>
      </c>
      <c r="E116" s="4">
        <f>-PMT(Table143[[#This Row],[Annual Rate]]/12,COUNTA(C116:$C$135),H115,0,0)</f>
        <v>13862.947721719896</v>
      </c>
      <c r="F116" s="8">
        <f t="shared" si="4"/>
        <v>1522.3809994184687</v>
      </c>
      <c r="G116" s="4">
        <f>Table143[[#This Row],[Instalment]]-Table143[[#This Row],[Interest]]</f>
        <v>12340.566722301428</v>
      </c>
      <c r="H116" s="13">
        <f>H115-Table143[[#This Row],[Principal]]</f>
        <v>248639.03317800749</v>
      </c>
      <c r="I116" s="29">
        <f t="shared" si="5"/>
        <v>7.0000000000000007E-2</v>
      </c>
    </row>
    <row r="117" spans="3:9" x14ac:dyDescent="0.25">
      <c r="C117" s="11">
        <v>102</v>
      </c>
      <c r="D117" s="7">
        <v>45955</v>
      </c>
      <c r="E117" s="4">
        <f>-PMT(Table143[[#This Row],[Annual Rate]]/12,COUNTA(C117:$C$135),H116,0,0)</f>
        <v>13862.947721719895</v>
      </c>
      <c r="F117" s="8">
        <f t="shared" si="4"/>
        <v>1450.3943602050438</v>
      </c>
      <c r="G117" s="4">
        <f>Table143[[#This Row],[Instalment]]-Table143[[#This Row],[Interest]]</f>
        <v>12412.553361514851</v>
      </c>
      <c r="H117" s="13">
        <f>H116-Table143[[#This Row],[Principal]]</f>
        <v>236226.47981649265</v>
      </c>
      <c r="I117" s="29">
        <f t="shared" si="5"/>
        <v>7.0000000000000007E-2</v>
      </c>
    </row>
    <row r="118" spans="3:9" x14ac:dyDescent="0.25">
      <c r="C118" s="11">
        <v>103</v>
      </c>
      <c r="D118" s="7">
        <v>45986</v>
      </c>
      <c r="E118" s="4">
        <f>-PMT(Table143[[#This Row],[Annual Rate]]/12,COUNTA(C118:$C$135),H117,0,0)</f>
        <v>13862.947721719895</v>
      </c>
      <c r="F118" s="8">
        <f t="shared" si="4"/>
        <v>1377.9877989295405</v>
      </c>
      <c r="G118" s="4">
        <f>Table143[[#This Row],[Instalment]]-Table143[[#This Row],[Interest]]</f>
        <v>12484.959922790355</v>
      </c>
      <c r="H118" s="13">
        <f>H117-Table143[[#This Row],[Principal]]</f>
        <v>223741.51989370229</v>
      </c>
      <c r="I118" s="29">
        <f t="shared" si="5"/>
        <v>7.0000000000000007E-2</v>
      </c>
    </row>
    <row r="119" spans="3:9" x14ac:dyDescent="0.25">
      <c r="C119" s="11">
        <v>104</v>
      </c>
      <c r="D119" s="7">
        <v>46016</v>
      </c>
      <c r="E119" s="4">
        <f>-PMT(Table143[[#This Row],[Annual Rate]]/12,COUNTA(C119:$C$135),H118,0,0)</f>
        <v>13862.947721719895</v>
      </c>
      <c r="F119" s="8">
        <f t="shared" si="4"/>
        <v>1305.1588660465968</v>
      </c>
      <c r="G119" s="4">
        <f>Table143[[#This Row],[Instalment]]-Table143[[#This Row],[Interest]]</f>
        <v>12557.788855673298</v>
      </c>
      <c r="H119" s="13">
        <f>H118-Table143[[#This Row],[Principal]]</f>
        <v>211183.73103802899</v>
      </c>
      <c r="I119" s="29">
        <f t="shared" si="5"/>
        <v>7.0000000000000007E-2</v>
      </c>
    </row>
    <row r="120" spans="3:9" x14ac:dyDescent="0.25">
      <c r="C120" s="11">
        <v>105</v>
      </c>
      <c r="D120" s="7">
        <v>46047</v>
      </c>
      <c r="E120" s="4">
        <f>-PMT(Table143[[#This Row],[Annual Rate]]/12,COUNTA(C120:$C$135),H119,0,0)</f>
        <v>13862.947721719895</v>
      </c>
      <c r="F120" s="8">
        <f t="shared" si="4"/>
        <v>1231.9050977218358</v>
      </c>
      <c r="G120" s="4">
        <f>Table143[[#This Row],[Instalment]]-Table143[[#This Row],[Interest]]</f>
        <v>12631.042623998059</v>
      </c>
      <c r="H120" s="13">
        <f>H119-Table143[[#This Row],[Principal]]</f>
        <v>198552.68841403094</v>
      </c>
      <c r="I120" s="29">
        <f t="shared" si="5"/>
        <v>7.0000000000000007E-2</v>
      </c>
    </row>
    <row r="121" spans="3:9" x14ac:dyDescent="0.25">
      <c r="C121" s="11">
        <v>106</v>
      </c>
      <c r="D121" s="7">
        <v>46078</v>
      </c>
      <c r="E121" s="4">
        <f>-PMT(Table143[[#This Row],[Annual Rate]]/12,COUNTA(C121:$C$135),H120,0,0)</f>
        <v>13862.947721719895</v>
      </c>
      <c r="F121" s="8">
        <f t="shared" si="4"/>
        <v>1158.2240157485139</v>
      </c>
      <c r="G121" s="4">
        <f>Table143[[#This Row],[Instalment]]-Table143[[#This Row],[Interest]]</f>
        <v>12704.723705971381</v>
      </c>
      <c r="H121" s="13">
        <f>H120-Table143[[#This Row],[Principal]]</f>
        <v>185847.96470805956</v>
      </c>
      <c r="I121" s="29">
        <f t="shared" si="5"/>
        <v>7.0000000000000007E-2</v>
      </c>
    </row>
    <row r="122" spans="3:9" x14ac:dyDescent="0.25">
      <c r="C122" s="11">
        <v>107</v>
      </c>
      <c r="D122" s="7">
        <v>46106</v>
      </c>
      <c r="E122" s="4">
        <f>-PMT(Table143[[#This Row],[Annual Rate]]/12,COUNTA(C122:$C$135),H121,0,0)</f>
        <v>13862.947721719896</v>
      </c>
      <c r="F122" s="8">
        <f t="shared" si="4"/>
        <v>1084.1131274636807</v>
      </c>
      <c r="G122" s="4">
        <f>Table143[[#This Row],[Instalment]]-Table143[[#This Row],[Interest]]</f>
        <v>12778.834594256215</v>
      </c>
      <c r="H122" s="13">
        <f>H121-Table143[[#This Row],[Principal]]</f>
        <v>173069.13011380335</v>
      </c>
      <c r="I122" s="29">
        <f t="shared" si="5"/>
        <v>7.0000000000000007E-2</v>
      </c>
    </row>
    <row r="123" spans="3:9" x14ac:dyDescent="0.25">
      <c r="C123" s="11">
        <v>108</v>
      </c>
      <c r="D123" s="7">
        <v>46137</v>
      </c>
      <c r="E123" s="4">
        <f>-PMT(Table143[[#This Row],[Annual Rate]]/12,COUNTA(C123:$C$135),H122,0,0)</f>
        <v>13862.947721719895</v>
      </c>
      <c r="F123" s="8">
        <f t="shared" si="4"/>
        <v>1009.5699256638529</v>
      </c>
      <c r="G123" s="4">
        <f>Table143[[#This Row],[Instalment]]-Table143[[#This Row],[Interest]]</f>
        <v>12853.377796056042</v>
      </c>
      <c r="H123" s="13">
        <f>H122-Table143[[#This Row],[Principal]]</f>
        <v>160215.7523177473</v>
      </c>
      <c r="I123" s="29">
        <f t="shared" si="5"/>
        <v>7.0000000000000007E-2</v>
      </c>
    </row>
    <row r="124" spans="3:9" x14ac:dyDescent="0.25">
      <c r="C124" s="11">
        <v>109</v>
      </c>
      <c r="D124" s="7">
        <v>46167</v>
      </c>
      <c r="E124" s="4">
        <f>-PMT(Table143[[#This Row],[Annual Rate]]/12,COUNTA(C124:$C$135),H123,0,0)</f>
        <v>13862.947721719895</v>
      </c>
      <c r="F124" s="8">
        <f t="shared" si="4"/>
        <v>934.5918885201927</v>
      </c>
      <c r="G124" s="4">
        <f>Table143[[#This Row],[Instalment]]-Table143[[#This Row],[Interest]]</f>
        <v>12928.355833199701</v>
      </c>
      <c r="H124" s="13">
        <f>H123-Table143[[#This Row],[Principal]]</f>
        <v>147287.39648454761</v>
      </c>
      <c r="I124" s="29">
        <f t="shared" si="5"/>
        <v>7.0000000000000007E-2</v>
      </c>
    </row>
    <row r="125" spans="3:9" x14ac:dyDescent="0.25">
      <c r="C125" s="11">
        <v>110</v>
      </c>
      <c r="D125" s="7">
        <v>46198</v>
      </c>
      <c r="E125" s="4">
        <f>-PMT(Table143[[#This Row],[Annual Rate]]/12,COUNTA(C125:$C$135),H124,0,0)</f>
        <v>13862.947721719896</v>
      </c>
      <c r="F125" s="8">
        <f t="shared" si="4"/>
        <v>859.17647949319451</v>
      </c>
      <c r="G125" s="4">
        <f>Table143[[#This Row],[Instalment]]-Table143[[#This Row],[Interest]]</f>
        <v>13003.771242226701</v>
      </c>
      <c r="H125" s="13">
        <f>H124-Table143[[#This Row],[Principal]]</f>
        <v>134283.62524232091</v>
      </c>
      <c r="I125" s="29">
        <f t="shared" si="5"/>
        <v>7.0000000000000007E-2</v>
      </c>
    </row>
    <row r="126" spans="3:9" x14ac:dyDescent="0.25">
      <c r="C126" s="11">
        <v>111</v>
      </c>
      <c r="D126" s="7">
        <v>46228</v>
      </c>
      <c r="E126" s="4">
        <f>-PMT(Table143[[#This Row],[Annual Rate]]/12,COUNTA(C126:$C$135),H125,0,0)</f>
        <v>13862.947721719896</v>
      </c>
      <c r="F126" s="8">
        <f t="shared" si="4"/>
        <v>783.32114724687199</v>
      </c>
      <c r="G126" s="4">
        <f>Table143[[#This Row],[Instalment]]-Table143[[#This Row],[Interest]]</f>
        <v>13079.626574473024</v>
      </c>
      <c r="H126" s="13">
        <f>H125-Table143[[#This Row],[Principal]]</f>
        <v>121203.99866784789</v>
      </c>
      <c r="I126" s="29">
        <f t="shared" si="5"/>
        <v>7.0000000000000007E-2</v>
      </c>
    </row>
    <row r="127" spans="3:9" x14ac:dyDescent="0.25">
      <c r="C127" s="11">
        <v>112</v>
      </c>
      <c r="D127" s="7">
        <v>46259</v>
      </c>
      <c r="E127" s="4">
        <f>-PMT(Table143[[#This Row],[Annual Rate]]/12,COUNTA(C127:$C$135),H126,0,0)</f>
        <v>13862.947721719896</v>
      </c>
      <c r="F127" s="8">
        <f t="shared" si="4"/>
        <v>707.02332556244608</v>
      </c>
      <c r="G127" s="4">
        <f>Table143[[#This Row],[Instalment]]-Table143[[#This Row],[Interest]]</f>
        <v>13155.92439615745</v>
      </c>
      <c r="H127" s="13">
        <f>H126-Table143[[#This Row],[Principal]]</f>
        <v>108048.07427169044</v>
      </c>
      <c r="I127" s="29">
        <f t="shared" si="5"/>
        <v>7.0000000000000007E-2</v>
      </c>
    </row>
    <row r="128" spans="3:9" x14ac:dyDescent="0.25">
      <c r="C128" s="11">
        <v>113</v>
      </c>
      <c r="D128" s="7">
        <v>46290</v>
      </c>
      <c r="E128" s="4">
        <f>-PMT(Table143[[#This Row],[Annual Rate]]/12,COUNTA(C128:$C$135),H127,0,0)</f>
        <v>13862.947721719896</v>
      </c>
      <c r="F128" s="8">
        <f t="shared" si="4"/>
        <v>630.2804332515276</v>
      </c>
      <c r="G128" s="4">
        <f>Table143[[#This Row],[Instalment]]-Table143[[#This Row],[Interest]]</f>
        <v>13232.667288468368</v>
      </c>
      <c r="H128" s="13">
        <f>H127-Table143[[#This Row],[Principal]]</f>
        <v>94815.40698322207</v>
      </c>
      <c r="I128" s="29">
        <f t="shared" si="5"/>
        <v>7.0000000000000007E-2</v>
      </c>
    </row>
    <row r="129" spans="3:9" x14ac:dyDescent="0.25">
      <c r="C129" s="11">
        <v>114</v>
      </c>
      <c r="D129" s="7">
        <v>46320</v>
      </c>
      <c r="E129" s="4">
        <f>-PMT(Table143[[#This Row],[Annual Rate]]/12,COUNTA(C129:$C$135),H128,0,0)</f>
        <v>13862.9477217199</v>
      </c>
      <c r="F129" s="8">
        <f t="shared" si="4"/>
        <v>553.08987406879544</v>
      </c>
      <c r="G129" s="4">
        <f>Table143[[#This Row],[Instalment]]-Table143[[#This Row],[Interest]]</f>
        <v>13309.857847651105</v>
      </c>
      <c r="H129" s="13">
        <f>H128-Table143[[#This Row],[Principal]]</f>
        <v>81505.549135570967</v>
      </c>
      <c r="I129" s="29">
        <f t="shared" si="5"/>
        <v>7.0000000000000007E-2</v>
      </c>
    </row>
    <row r="130" spans="3:9" x14ac:dyDescent="0.25">
      <c r="C130" s="11">
        <v>115</v>
      </c>
      <c r="D130" s="7">
        <v>46351</v>
      </c>
      <c r="E130" s="4">
        <f>-PMT(Table143[[#This Row],[Annual Rate]]/12,COUNTA(C130:$C$135),H129,0,0)</f>
        <v>13862.947721719896</v>
      </c>
      <c r="F130" s="8">
        <f t="shared" si="4"/>
        <v>475.44903662416402</v>
      </c>
      <c r="G130" s="4">
        <f>Table143[[#This Row],[Instalment]]-Table143[[#This Row],[Interest]]</f>
        <v>13387.498685095732</v>
      </c>
      <c r="H130" s="13">
        <f>H129-Table143[[#This Row],[Principal]]</f>
        <v>68118.050450475232</v>
      </c>
      <c r="I130" s="29">
        <f t="shared" si="5"/>
        <v>7.0000000000000007E-2</v>
      </c>
    </row>
    <row r="131" spans="3:9" x14ac:dyDescent="0.25">
      <c r="C131" s="11">
        <v>116</v>
      </c>
      <c r="D131" s="7">
        <v>46381</v>
      </c>
      <c r="E131" s="4">
        <f>-PMT(Table143[[#This Row],[Annual Rate]]/12,COUNTA(C131:$C$135),H130,0,0)</f>
        <v>13862.9477217199</v>
      </c>
      <c r="F131" s="8">
        <f t="shared" si="4"/>
        <v>397.35529429443886</v>
      </c>
      <c r="G131" s="4">
        <f>Table143[[#This Row],[Instalment]]-Table143[[#This Row],[Interest]]</f>
        <v>13465.592427425461</v>
      </c>
      <c r="H131" s="13">
        <f>H130-Table143[[#This Row],[Principal]]</f>
        <v>54652.458023049767</v>
      </c>
      <c r="I131" s="29">
        <f t="shared" si="5"/>
        <v>7.0000000000000007E-2</v>
      </c>
    </row>
    <row r="132" spans="3:9" x14ac:dyDescent="0.25">
      <c r="C132" s="11">
        <v>117</v>
      </c>
      <c r="D132" s="7">
        <v>46412</v>
      </c>
      <c r="E132" s="4">
        <f>-PMT(Table143[[#This Row],[Annual Rate]]/12,COUNTA(C132:$C$135),H131,0,0)</f>
        <v>13862.947721719895</v>
      </c>
      <c r="F132" s="8">
        <f t="shared" si="4"/>
        <v>318.806005134457</v>
      </c>
      <c r="G132" s="4">
        <f>Table143[[#This Row],[Instalment]]-Table143[[#This Row],[Interest]]</f>
        <v>13544.141716585438</v>
      </c>
      <c r="H132" s="13">
        <f>H131-Table143[[#This Row],[Principal]]</f>
        <v>41108.31630646433</v>
      </c>
      <c r="I132" s="29">
        <f t="shared" si="5"/>
        <v>7.0000000000000007E-2</v>
      </c>
    </row>
    <row r="133" spans="3:9" x14ac:dyDescent="0.25">
      <c r="C133" s="11">
        <v>118</v>
      </c>
      <c r="D133" s="7">
        <v>46443</v>
      </c>
      <c r="E133" s="4">
        <f>-PMT(Table143[[#This Row],[Annual Rate]]/12,COUNTA(C133:$C$135),H132,0,0)</f>
        <v>13862.947721719896</v>
      </c>
      <c r="F133" s="8">
        <f t="shared" si="4"/>
        <v>239.79851178770861</v>
      </c>
      <c r="G133" s="4">
        <f>Table143[[#This Row],[Instalment]]-Table143[[#This Row],[Interest]]</f>
        <v>13623.149209932188</v>
      </c>
      <c r="H133" s="13">
        <f>H132-Table143[[#This Row],[Principal]]</f>
        <v>27485.167096532143</v>
      </c>
      <c r="I133" s="29">
        <f t="shared" si="5"/>
        <v>7.0000000000000007E-2</v>
      </c>
    </row>
    <row r="134" spans="3:9" x14ac:dyDescent="0.25">
      <c r="C134" s="11">
        <v>119</v>
      </c>
      <c r="D134" s="7">
        <v>46471</v>
      </c>
      <c r="E134" s="4">
        <f>-PMT(Table143[[#This Row],[Annual Rate]]/12,COUNTA(C134:$C$135),H133,0,0)</f>
        <v>13862.9477217199</v>
      </c>
      <c r="F134" s="8">
        <f t="shared" si="4"/>
        <v>160.33014139643751</v>
      </c>
      <c r="G134" s="4">
        <f>Table143[[#This Row],[Instalment]]-Table143[[#This Row],[Interest]]</f>
        <v>13702.617580323462</v>
      </c>
      <c r="H134" s="13">
        <f>H133-Table143[[#This Row],[Principal]]</f>
        <v>13782.549516208681</v>
      </c>
      <c r="I134" s="29">
        <f t="shared" si="5"/>
        <v>7.0000000000000007E-2</v>
      </c>
    </row>
    <row r="135" spans="3:9" x14ac:dyDescent="0.25">
      <c r="C135" s="11">
        <v>120</v>
      </c>
      <c r="D135" s="18">
        <v>46502</v>
      </c>
      <c r="E135" s="4">
        <f>-PMT(Table143[[#This Row],[Annual Rate]]/12,COUNTA(C135:$C$135),H134,0,0)</f>
        <v>13862.947721719896</v>
      </c>
      <c r="F135" s="8">
        <f t="shared" si="4"/>
        <v>80.398205511217313</v>
      </c>
      <c r="G135" s="4">
        <f>Table143[[#This Row],[Instalment]]-Table143[[#This Row],[Interest]]</f>
        <v>13782.549516208679</v>
      </c>
      <c r="H135" s="13">
        <f>H134-Table143[[#This Row],[Principal]]</f>
        <v>0</v>
      </c>
      <c r="I135" s="29">
        <f t="shared" si="5"/>
        <v>7.0000000000000007E-2</v>
      </c>
    </row>
  </sheetData>
  <mergeCells count="3">
    <mergeCell ref="A1:XFD1"/>
    <mergeCell ref="B3:C3"/>
    <mergeCell ref="F3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Rate</vt:lpstr>
      <vt:lpstr>Additional Payment</vt:lpstr>
      <vt:lpstr>Variable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2022-05-25T13:34:43Z</dcterms:created>
  <dcterms:modified xsi:type="dcterms:W3CDTF">2022-06-10T06:39:56Z</dcterms:modified>
</cp:coreProperties>
</file>