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tabRatio="463" firstSheet="6" activeTab="7"/>
  </bookViews>
  <sheets>
    <sheet name="Factura" sheetId="1" r:id="rId1"/>
    <sheet name="Representacion de una función" sheetId="2" r:id="rId2"/>
    <sheet name="Divisibilidad" sheetId="3" r:id="rId3"/>
    <sheet name="Prestamo" sheetId="5" r:id="rId4"/>
    <sheet name="golf" sheetId="6" r:id="rId5"/>
    <sheet name="Ecuación de segundo grado" sheetId="7" r:id="rId6"/>
    <sheet name="Hoja1" sheetId="8" r:id="rId7"/>
    <sheet name="Hoja2" sheetId="9" r:id="rId8"/>
  </sheets>
  <calcPr calcId="145621"/>
</workbook>
</file>

<file path=xl/calcChain.xml><?xml version="1.0" encoding="utf-8"?>
<calcChain xmlns="http://schemas.openxmlformats.org/spreadsheetml/2006/main">
  <c r="C13" i="9" l="1"/>
  <c r="C12" i="9"/>
  <c r="C11" i="9"/>
  <c r="C10" i="9"/>
  <c r="C9" i="9"/>
  <c r="B5" i="9"/>
  <c r="B4" i="9"/>
  <c r="C14" i="9" l="1"/>
  <c r="C16" i="9" s="1"/>
  <c r="C19" i="9" s="1"/>
  <c r="H24" i="7"/>
  <c r="F24" i="7"/>
  <c r="B6" i="7" l="1"/>
  <c r="C101" i="7"/>
  <c r="I25" i="7" s="1"/>
  <c r="C100" i="7"/>
  <c r="H25" i="7" s="1"/>
  <c r="B101" i="7"/>
  <c r="G25" i="7" s="1"/>
  <c r="B100" i="7"/>
  <c r="F25" i="7" s="1"/>
  <c r="B16" i="7" l="1"/>
  <c r="C16" i="7" s="1"/>
  <c r="B17" i="7" l="1"/>
  <c r="B18" i="7" s="1"/>
  <c r="B19" i="7" s="1"/>
  <c r="B20" i="7" s="1"/>
  <c r="B21" i="7" s="1"/>
  <c r="B22" i="7" s="1"/>
  <c r="B23" i="7" s="1"/>
  <c r="B24" i="7" s="1"/>
  <c r="B25" i="7" s="1"/>
  <c r="C25" i="7" s="1"/>
  <c r="C9" i="6"/>
  <c r="C8" i="6"/>
  <c r="C18" i="7" l="1"/>
  <c r="C17" i="7"/>
  <c r="C22" i="7"/>
  <c r="C21" i="7"/>
  <c r="B26" i="7"/>
  <c r="C26" i="7" s="1"/>
  <c r="C20" i="7"/>
  <c r="C24" i="7"/>
  <c r="C19" i="7"/>
  <c r="C23" i="7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13" i="6"/>
  <c r="F7" i="5" l="1"/>
  <c r="F8" i="5" s="1"/>
  <c r="D24" i="5" l="1"/>
  <c r="D23" i="5" l="1"/>
  <c r="D21" i="5"/>
  <c r="D17" i="5"/>
  <c r="D15" i="5"/>
  <c r="D130" i="5"/>
  <c r="D128" i="5"/>
  <c r="D124" i="5"/>
  <c r="D118" i="5"/>
  <c r="D12" i="5"/>
  <c r="D22" i="5"/>
  <c r="D20" i="5"/>
  <c r="D18" i="5"/>
  <c r="D16" i="5"/>
  <c r="D14" i="5"/>
  <c r="D131" i="5"/>
  <c r="D129" i="5"/>
  <c r="D127" i="5"/>
  <c r="D125" i="5"/>
  <c r="D123" i="5"/>
  <c r="D121" i="5"/>
  <c r="D119" i="5"/>
  <c r="D117" i="5"/>
  <c r="D115" i="5"/>
  <c r="D113" i="5"/>
  <c r="D111" i="5"/>
  <c r="D109" i="5"/>
  <c r="D107" i="5"/>
  <c r="D105" i="5"/>
  <c r="D103" i="5"/>
  <c r="D101" i="5"/>
  <c r="D99" i="5"/>
  <c r="D97" i="5"/>
  <c r="D95" i="5"/>
  <c r="D93" i="5"/>
  <c r="D91" i="5"/>
  <c r="D89" i="5"/>
  <c r="D87" i="5"/>
  <c r="D85" i="5"/>
  <c r="D83" i="5"/>
  <c r="D81" i="5"/>
  <c r="D79" i="5"/>
  <c r="D77" i="5"/>
  <c r="D75" i="5"/>
  <c r="D73" i="5"/>
  <c r="D71" i="5"/>
  <c r="D69" i="5"/>
  <c r="D67" i="5"/>
  <c r="D65" i="5"/>
  <c r="D63" i="5"/>
  <c r="D61" i="5"/>
  <c r="D59" i="5"/>
  <c r="D57" i="5"/>
  <c r="D55" i="5"/>
  <c r="D53" i="5"/>
  <c r="D51" i="5"/>
  <c r="D49" i="5"/>
  <c r="D47" i="5"/>
  <c r="D45" i="5"/>
  <c r="D43" i="5"/>
  <c r="D41" i="5"/>
  <c r="D39" i="5"/>
  <c r="D37" i="5"/>
  <c r="D35" i="5"/>
  <c r="D33" i="5"/>
  <c r="D31" i="5"/>
  <c r="D29" i="5"/>
  <c r="D27" i="5"/>
  <c r="D25" i="5"/>
  <c r="D19" i="5"/>
  <c r="D13" i="5"/>
  <c r="D126" i="5"/>
  <c r="D122" i="5"/>
  <c r="D120" i="5"/>
  <c r="D116" i="5"/>
  <c r="D114" i="5"/>
  <c r="D112" i="5"/>
  <c r="D110" i="5"/>
  <c r="D108" i="5"/>
  <c r="D106" i="5"/>
  <c r="D104" i="5"/>
  <c r="D102" i="5"/>
  <c r="D100" i="5"/>
  <c r="D98" i="5"/>
  <c r="D96" i="5"/>
  <c r="D94" i="5"/>
  <c r="D92" i="5"/>
  <c r="D90" i="5"/>
  <c r="D88" i="5"/>
  <c r="D86" i="5"/>
  <c r="D84" i="5"/>
  <c r="D82" i="5"/>
  <c r="D80" i="5"/>
  <c r="D78" i="5"/>
  <c r="D76" i="5"/>
  <c r="D74" i="5"/>
  <c r="D72" i="5"/>
  <c r="D70" i="5"/>
  <c r="D68" i="5"/>
  <c r="D66" i="5"/>
  <c r="D64" i="5"/>
  <c r="D62" i="5"/>
  <c r="D60" i="5"/>
  <c r="D58" i="5"/>
  <c r="D56" i="5"/>
  <c r="D54" i="5"/>
  <c r="D52" i="5"/>
  <c r="D50" i="5"/>
  <c r="D48" i="5"/>
  <c r="D46" i="5"/>
  <c r="D44" i="5"/>
  <c r="D42" i="5"/>
  <c r="D40" i="5"/>
  <c r="D38" i="5"/>
  <c r="D36" i="5"/>
  <c r="D34" i="5"/>
  <c r="D32" i="5"/>
  <c r="D30" i="5"/>
  <c r="D28" i="5"/>
  <c r="D26" i="5"/>
  <c r="C6" i="2"/>
  <c r="C7" i="2"/>
  <c r="C8" i="2"/>
  <c r="C9" i="2"/>
  <c r="C10" i="2"/>
  <c r="C11" i="2"/>
  <c r="C12" i="2"/>
  <c r="C13" i="2"/>
  <c r="C14" i="2"/>
  <c r="C15" i="2"/>
  <c r="C17" i="2"/>
  <c r="C18" i="2"/>
  <c r="C19" i="2"/>
  <c r="C20" i="2"/>
  <c r="C21" i="2"/>
  <c r="C22" i="2"/>
  <c r="C23" i="2"/>
  <c r="C24" i="2"/>
  <c r="C25" i="2"/>
  <c r="C16" i="2"/>
  <c r="C11" i="3"/>
  <c r="D11" i="3"/>
  <c r="J12" i="3"/>
  <c r="J13" i="3"/>
  <c r="J14" i="3"/>
  <c r="J15" i="3"/>
  <c r="J16" i="3"/>
  <c r="J17" i="3"/>
  <c r="J18" i="3"/>
  <c r="J19" i="3"/>
  <c r="J20" i="3"/>
  <c r="I12" i="3"/>
  <c r="I13" i="3"/>
  <c r="I14" i="3"/>
  <c r="I15" i="3"/>
  <c r="I16" i="3"/>
  <c r="I17" i="3"/>
  <c r="I18" i="3"/>
  <c r="I19" i="3"/>
  <c r="I20" i="3"/>
  <c r="H12" i="3"/>
  <c r="H13" i="3"/>
  <c r="H14" i="3"/>
  <c r="H15" i="3"/>
  <c r="H16" i="3"/>
  <c r="H17" i="3"/>
  <c r="H18" i="3"/>
  <c r="H19" i="3"/>
  <c r="H20" i="3"/>
  <c r="G12" i="3"/>
  <c r="G13" i="3"/>
  <c r="G14" i="3"/>
  <c r="G15" i="3"/>
  <c r="G16" i="3"/>
  <c r="G17" i="3"/>
  <c r="G18" i="3"/>
  <c r="G19" i="3"/>
  <c r="G20" i="3"/>
  <c r="F12" i="3"/>
  <c r="F13" i="3"/>
  <c r="F14" i="3"/>
  <c r="F15" i="3"/>
  <c r="F16" i="3"/>
  <c r="F17" i="3"/>
  <c r="F18" i="3"/>
  <c r="F19" i="3"/>
  <c r="F20" i="3"/>
  <c r="E12" i="3"/>
  <c r="E13" i="3"/>
  <c r="E14" i="3"/>
  <c r="E15" i="3"/>
  <c r="E16" i="3"/>
  <c r="E17" i="3"/>
  <c r="E18" i="3"/>
  <c r="E19" i="3"/>
  <c r="E20" i="3"/>
  <c r="D12" i="3"/>
  <c r="D13" i="3"/>
  <c r="D14" i="3"/>
  <c r="D15" i="3"/>
  <c r="D16" i="3"/>
  <c r="D17" i="3"/>
  <c r="D18" i="3"/>
  <c r="D19" i="3"/>
  <c r="D20" i="3"/>
  <c r="E11" i="3"/>
  <c r="F11" i="3"/>
  <c r="G11" i="3"/>
  <c r="H11" i="3"/>
  <c r="I11" i="3"/>
  <c r="J11" i="3"/>
  <c r="C12" i="3"/>
  <c r="C13" i="3"/>
  <c r="C14" i="3"/>
  <c r="C15" i="3"/>
  <c r="C16" i="3"/>
  <c r="C17" i="3"/>
  <c r="C18" i="3"/>
  <c r="C19" i="3"/>
  <c r="C20" i="3"/>
  <c r="I16" i="1" l="1"/>
  <c r="I11" i="1"/>
  <c r="I18" i="1" s="1"/>
  <c r="I12" i="1"/>
  <c r="I13" i="1"/>
  <c r="I14" i="1"/>
  <c r="I15" i="1"/>
  <c r="I10" i="1"/>
  <c r="I19" i="1" l="1"/>
  <c r="I20" i="1" s="1"/>
</calcChain>
</file>

<file path=xl/sharedStrings.xml><?xml version="1.0" encoding="utf-8"?>
<sst xmlns="http://schemas.openxmlformats.org/spreadsheetml/2006/main" count="226" uniqueCount="210">
  <si>
    <t>Dirección</t>
  </si>
  <si>
    <t>Telefono</t>
  </si>
  <si>
    <t>Email</t>
  </si>
  <si>
    <t>Nº factura</t>
  </si>
  <si>
    <t>Referencia</t>
  </si>
  <si>
    <t>Neto</t>
  </si>
  <si>
    <t xml:space="preserve">c/Amapola, 26 </t>
  </si>
  <si>
    <t>luckyonestattoo@gmail.com</t>
  </si>
  <si>
    <t>Cliente</t>
  </si>
  <si>
    <t>Fecha</t>
  </si>
  <si>
    <t>1/19</t>
  </si>
  <si>
    <t>Concepto</t>
  </si>
  <si>
    <t>Unidad</t>
  </si>
  <si>
    <t>Descuento</t>
  </si>
  <si>
    <t>Total</t>
  </si>
  <si>
    <t>Sesión 1</t>
  </si>
  <si>
    <t>Sesión 2</t>
  </si>
  <si>
    <t>Sesión 3</t>
  </si>
  <si>
    <t>Sesión 4</t>
  </si>
  <si>
    <t>Sesión 5</t>
  </si>
  <si>
    <t>Sesión 6</t>
  </si>
  <si>
    <t>Sesión 7</t>
  </si>
  <si>
    <t>Negro</t>
  </si>
  <si>
    <t xml:space="preserve">Color </t>
  </si>
  <si>
    <t>Precio unitario</t>
  </si>
  <si>
    <t>IVA 21%</t>
  </si>
  <si>
    <t>Total neto</t>
  </si>
  <si>
    <t xml:space="preserve">Total </t>
  </si>
  <si>
    <t>Sesiones</t>
  </si>
  <si>
    <t>x</t>
  </si>
  <si>
    <t>y</t>
  </si>
  <si>
    <t>Representacion de una función</t>
  </si>
  <si>
    <t>DIVISIBILIDAD</t>
  </si>
  <si>
    <t xml:space="preserve">Mediante esta tabla, averiguamos la divisibilidad poniendo únicamente una vez la formula necesaria. </t>
  </si>
  <si>
    <t>Mensualidad</t>
  </si>
  <si>
    <t xml:space="preserve">Prestamo </t>
  </si>
  <si>
    <t>Interés 2,75% TAE</t>
  </si>
  <si>
    <t xml:space="preserve">Restante por pagar </t>
  </si>
  <si>
    <t>Enero 2019</t>
  </si>
  <si>
    <t>Febrero 2019</t>
  </si>
  <si>
    <t>Enero 2020</t>
  </si>
  <si>
    <t>Febrero 2020</t>
  </si>
  <si>
    <t>Enero 2021</t>
  </si>
  <si>
    <t xml:space="preserve">Marzo 2019 </t>
  </si>
  <si>
    <t>Abril 2019</t>
  </si>
  <si>
    <t>Mayo 2019</t>
  </si>
  <si>
    <t>Junio 2019</t>
  </si>
  <si>
    <t>Julio 2019</t>
  </si>
  <si>
    <t>Agosto 2019</t>
  </si>
  <si>
    <t>Septiembre 2019</t>
  </si>
  <si>
    <t>Octubre 2019</t>
  </si>
  <si>
    <t>Noviembre 2019</t>
  </si>
  <si>
    <t>Diciembre 2019</t>
  </si>
  <si>
    <t>Marzo 2020</t>
  </si>
  <si>
    <t>Abril 2020</t>
  </si>
  <si>
    <t>Mayo 2020</t>
  </si>
  <si>
    <t>Junio 2020</t>
  </si>
  <si>
    <t>Julio 2020</t>
  </si>
  <si>
    <t>Agosto 2020</t>
  </si>
  <si>
    <t>Septiembre 2020</t>
  </si>
  <si>
    <t>Octubre 2020</t>
  </si>
  <si>
    <t>Noviembre 2020</t>
  </si>
  <si>
    <t>Diciembre 2020</t>
  </si>
  <si>
    <t>Febrero 2021</t>
  </si>
  <si>
    <t>Marzo 2021</t>
  </si>
  <si>
    <t>Abril 2021</t>
  </si>
  <si>
    <t>Mayo 2021</t>
  </si>
  <si>
    <t>Junio 2021</t>
  </si>
  <si>
    <t>Julio 2021</t>
  </si>
  <si>
    <t>Agosto 2021</t>
  </si>
  <si>
    <t>Septiembre 2021</t>
  </si>
  <si>
    <t>Octubre 2021</t>
  </si>
  <si>
    <t>Noviembre 2021</t>
  </si>
  <si>
    <t>Diciembre 2021</t>
  </si>
  <si>
    <t>Enero 2022</t>
  </si>
  <si>
    <t>Febrero 2022</t>
  </si>
  <si>
    <t>Marzo 2022</t>
  </si>
  <si>
    <t>Abril 2022</t>
  </si>
  <si>
    <t>Mayo 2022</t>
  </si>
  <si>
    <t>Junio 2022</t>
  </si>
  <si>
    <t>Julio 2022</t>
  </si>
  <si>
    <t>Agosto 2022</t>
  </si>
  <si>
    <t>Septiembre 2022</t>
  </si>
  <si>
    <t>Octubre 2022</t>
  </si>
  <si>
    <t>Noviembre 2022</t>
  </si>
  <si>
    <t>Diciembre 2022</t>
  </si>
  <si>
    <t>Enero 2023</t>
  </si>
  <si>
    <t>Febrero 2023</t>
  </si>
  <si>
    <t>Marzo 2023</t>
  </si>
  <si>
    <t>Abril 2023</t>
  </si>
  <si>
    <t>Mayo 2023</t>
  </si>
  <si>
    <t>Junio 2023</t>
  </si>
  <si>
    <t>Julio 2023</t>
  </si>
  <si>
    <t>Agosto 2023</t>
  </si>
  <si>
    <t>Septiembre 2023</t>
  </si>
  <si>
    <t>Octubre 2023</t>
  </si>
  <si>
    <t>Noviembre 2023</t>
  </si>
  <si>
    <t>Diciembre 2023</t>
  </si>
  <si>
    <t>Enero 2024</t>
  </si>
  <si>
    <t>Febrero 2024</t>
  </si>
  <si>
    <t>Marzo 2024</t>
  </si>
  <si>
    <t>Abril 2024</t>
  </si>
  <si>
    <t>Mayo 2024</t>
  </si>
  <si>
    <t>Junio 2024</t>
  </si>
  <si>
    <t>Julio 2024</t>
  </si>
  <si>
    <t>Agosto 2024</t>
  </si>
  <si>
    <t>Septiembre 2024</t>
  </si>
  <si>
    <t>Octubre 2024</t>
  </si>
  <si>
    <t>Noviembre 2024</t>
  </si>
  <si>
    <t>Diciembre 2024</t>
  </si>
  <si>
    <t>Enero 2025</t>
  </si>
  <si>
    <t>Febrero 2025</t>
  </si>
  <si>
    <t>Marzo 2025</t>
  </si>
  <si>
    <t>Abril 2025</t>
  </si>
  <si>
    <t>Mayo 2025</t>
  </si>
  <si>
    <t>Junio 2025</t>
  </si>
  <si>
    <t>Julio 2025</t>
  </si>
  <si>
    <t>Agosto 2025</t>
  </si>
  <si>
    <t>Septiembre 2025</t>
  </si>
  <si>
    <t>Octubre 2025</t>
  </si>
  <si>
    <t>Noviembre 2025</t>
  </si>
  <si>
    <t>Diciembre 2025</t>
  </si>
  <si>
    <t>Enero 2026</t>
  </si>
  <si>
    <t>Febrero 2026</t>
  </si>
  <si>
    <t>Marzo 2026</t>
  </si>
  <si>
    <t>Abril 2026</t>
  </si>
  <si>
    <t>Mayo 2026</t>
  </si>
  <si>
    <t>Junio 2026</t>
  </si>
  <si>
    <t>Julio 2026</t>
  </si>
  <si>
    <t>Agosto 2026</t>
  </si>
  <si>
    <t>Septiembre 2026</t>
  </si>
  <si>
    <t>Octubre 2026</t>
  </si>
  <si>
    <t>Noviembre 2026</t>
  </si>
  <si>
    <t>Diciembre 2026</t>
  </si>
  <si>
    <t>Enero 2027</t>
  </si>
  <si>
    <t>Febrero 2027</t>
  </si>
  <si>
    <t>Marzo 2027</t>
  </si>
  <si>
    <t>Abril 2027</t>
  </si>
  <si>
    <t>Mayo 2027</t>
  </si>
  <si>
    <t>Junio 2027</t>
  </si>
  <si>
    <t>Julio 2027</t>
  </si>
  <si>
    <t>Agosto 2027</t>
  </si>
  <si>
    <t>Septiembre 2027</t>
  </si>
  <si>
    <t>Octubre 2027</t>
  </si>
  <si>
    <t>Noviembre 2027</t>
  </si>
  <si>
    <t>Diciembre 2027</t>
  </si>
  <si>
    <t>Enero 2028</t>
  </si>
  <si>
    <t>Febrero 2028</t>
  </si>
  <si>
    <t>Marzo 2028</t>
  </si>
  <si>
    <t>Abril 2028</t>
  </si>
  <si>
    <t>Mayo 2028</t>
  </si>
  <si>
    <t>Junio 2028</t>
  </si>
  <si>
    <t>Julio 2028</t>
  </si>
  <si>
    <t>Agosto 2028</t>
  </si>
  <si>
    <t>Septiembre 2028</t>
  </si>
  <si>
    <t>Octubre 2028</t>
  </si>
  <si>
    <t>Noviembre 2028</t>
  </si>
  <si>
    <t>Diciembre 2028</t>
  </si>
  <si>
    <t xml:space="preserve">Variables </t>
  </si>
  <si>
    <r>
      <t>x= v0·cos</t>
    </r>
    <r>
      <rPr>
        <sz val="11"/>
        <color theme="1"/>
        <rFont val="Calibri"/>
        <family val="2"/>
      </rPr>
      <t>θ·t</t>
    </r>
  </si>
  <si>
    <r>
      <t>y=v0·sen</t>
    </r>
    <r>
      <rPr>
        <sz val="11"/>
        <color theme="1"/>
        <rFont val="Calibri"/>
        <family val="2"/>
      </rPr>
      <t>θ·t</t>
    </r>
  </si>
  <si>
    <t>t</t>
  </si>
  <si>
    <t>grafica con imagen</t>
  </si>
  <si>
    <t>m/s</t>
  </si>
  <si>
    <t>Velocidad</t>
  </si>
  <si>
    <t>Angulo</t>
  </si>
  <si>
    <t>15°</t>
  </si>
  <si>
    <t>rad</t>
  </si>
  <si>
    <t>Vx</t>
  </si>
  <si>
    <t>Vy</t>
  </si>
  <si>
    <t>a</t>
  </si>
  <si>
    <t>b</t>
  </si>
  <si>
    <t>c</t>
  </si>
  <si>
    <t xml:space="preserve"> </t>
  </si>
  <si>
    <t>x₁</t>
  </si>
  <si>
    <t>x₂</t>
  </si>
  <si>
    <t>ax² + bx + c = 0</t>
  </si>
  <si>
    <t>Raíces reales</t>
  </si>
  <si>
    <t>Raíces complejas</t>
  </si>
  <si>
    <t xml:space="preserve">FUNCIÓN DE SEGUNDO GRADO </t>
  </si>
  <si>
    <t>extras</t>
  </si>
  <si>
    <t>ordenador</t>
  </si>
  <si>
    <t>abs</t>
  </si>
  <si>
    <t>aluminio</t>
  </si>
  <si>
    <t>cuero</t>
  </si>
  <si>
    <t>BMW M8 850i</t>
  </si>
  <si>
    <t>Pagani Zonda R</t>
  </si>
  <si>
    <t>Bugatti la Voiture Noire</t>
  </si>
  <si>
    <t>Porsche 904 Carrera GT</t>
  </si>
  <si>
    <t xml:space="preserve">McLaren Senna </t>
  </si>
  <si>
    <t>Extras</t>
  </si>
  <si>
    <t>Código</t>
  </si>
  <si>
    <t>Modelo</t>
  </si>
  <si>
    <t xml:space="preserve">Precio base </t>
  </si>
  <si>
    <t>Ordenador</t>
  </si>
  <si>
    <t>ABS</t>
  </si>
  <si>
    <t>Aluminio</t>
  </si>
  <si>
    <t>Cuero</t>
  </si>
  <si>
    <t>Precio</t>
  </si>
  <si>
    <t>EXTRAS</t>
  </si>
  <si>
    <t>Equipo musica</t>
  </si>
  <si>
    <t>Si</t>
  </si>
  <si>
    <t>IVA</t>
  </si>
  <si>
    <t xml:space="preserve">Codigo </t>
  </si>
  <si>
    <t xml:space="preserve">Coche </t>
  </si>
  <si>
    <t>Precio base</t>
  </si>
  <si>
    <t xml:space="preserve">Suma extras </t>
  </si>
  <si>
    <t xml:space="preserve">Neto </t>
  </si>
  <si>
    <t xml:space="preserve">Descuentos </t>
  </si>
  <si>
    <t>Precio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</si>
</sst>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4" formatCode="#,##0\ &quot;€&quot;"/>
    <numFmt numFmtId="165" formatCode="#,##0.00\ &quot;€&quot;"/>
    <numFmt numFmtId="166" formatCode="_-[$€-2]\ * #,##0.00_-;\-[$€-2]\ * #,##0.00_-;_-[$€-2]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222222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2" applyNumberFormat="0" applyAlignment="0" applyProtection="0"/>
    <xf numFmtId="0" fontId="1" fillId="3" borderId="0" applyNumberFormat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0" borderId="0" applyNumberFormat="0" applyFill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3" fillId="11" borderId="0" applyNumberFormat="0" applyBorder="0" applyAlignment="0" applyProtection="0"/>
    <xf numFmtId="0" fontId="1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</cellStyleXfs>
  <cellXfs count="66">
    <xf numFmtId="0" fontId="0" fillId="0" borderId="0" xfId="0"/>
    <xf numFmtId="0" fontId="3" fillId="3" borderId="1" xfId="4" applyFont="1" applyBorder="1" applyAlignment="1">
      <alignment horizontal="center" vertical="center"/>
    </xf>
    <xf numFmtId="44" fontId="2" fillId="2" borderId="2" xfId="1" applyFont="1" applyFill="1" applyBorder="1" applyAlignment="1">
      <alignment horizontal="center" vertical="center"/>
    </xf>
    <xf numFmtId="44" fontId="4" fillId="2" borderId="2" xfId="1" applyFont="1" applyFill="1" applyBorder="1" applyAlignment="1">
      <alignment horizontal="center" vertical="center"/>
    </xf>
    <xf numFmtId="0" fontId="4" fillId="2" borderId="2" xfId="3" applyFont="1" applyAlignment="1">
      <alignment horizontal="center" vertical="center"/>
    </xf>
    <xf numFmtId="9" fontId="4" fillId="2" borderId="2" xfId="2" applyFont="1" applyFill="1" applyBorder="1" applyAlignment="1">
      <alignment horizontal="center" vertical="center"/>
    </xf>
    <xf numFmtId="44" fontId="4" fillId="2" borderId="2" xfId="3" applyNumberFormat="1" applyFont="1" applyAlignment="1">
      <alignment horizontal="center" vertical="center"/>
    </xf>
    <xf numFmtId="0" fontId="1" fillId="5" borderId="1" xfId="8" applyBorder="1" applyAlignment="1">
      <alignment horizontal="center" vertical="center"/>
    </xf>
    <xf numFmtId="0" fontId="7" fillId="4" borderId="1" xfId="7" applyBorder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/>
    <xf numFmtId="49" fontId="0" fillId="0" borderId="0" xfId="0" applyNumberFormat="1" applyAlignment="1">
      <alignment horizontal="center" vertical="center"/>
    </xf>
    <xf numFmtId="49" fontId="7" fillId="4" borderId="0" xfId="7" applyNumberFormat="1" applyAlignment="1">
      <alignment horizontal="center" vertical="center"/>
    </xf>
    <xf numFmtId="49" fontId="10" fillId="7" borderId="0" xfId="10" applyNumberFormat="1" applyAlignment="1">
      <alignment horizontal="center" vertical="center"/>
    </xf>
    <xf numFmtId="49" fontId="9" fillId="6" borderId="0" xfId="9" applyNumberFormat="1" applyAlignment="1">
      <alignment horizontal="center" vertical="center"/>
    </xf>
    <xf numFmtId="0" fontId="7" fillId="4" borderId="0" xfId="7"/>
    <xf numFmtId="0" fontId="9" fillId="6" borderId="0" xfId="9"/>
    <xf numFmtId="0" fontId="1" fillId="5" borderId="0" xfId="8"/>
    <xf numFmtId="0" fontId="1" fillId="9" borderId="0" xfId="13"/>
    <xf numFmtId="0" fontId="1" fillId="8" borderId="0" xfId="12"/>
    <xf numFmtId="0" fontId="1" fillId="10" borderId="0" xfId="14"/>
    <xf numFmtId="0" fontId="1" fillId="3" borderId="0" xfId="4" applyAlignment="1">
      <alignment horizontal="center" vertical="center"/>
    </xf>
    <xf numFmtId="164" fontId="11" fillId="2" borderId="1" xfId="11" applyNumberFormat="1" applyFill="1" applyBorder="1"/>
    <xf numFmtId="165" fontId="11" fillId="2" borderId="1" xfId="11" applyNumberFormat="1" applyFill="1" applyBorder="1"/>
    <xf numFmtId="10" fontId="11" fillId="2" borderId="2" xfId="11" applyNumberFormat="1" applyFill="1" applyBorder="1" applyAlignment="1">
      <alignment horizontal="right" vertical="center"/>
    </xf>
    <xf numFmtId="3" fontId="0" fillId="0" borderId="0" xfId="0" applyNumberFormat="1"/>
    <xf numFmtId="0" fontId="14" fillId="4" borderId="0" xfId="7" applyFont="1" applyAlignment="1">
      <alignment horizontal="center" vertical="center"/>
    </xf>
    <xf numFmtId="0" fontId="1" fillId="5" borderId="0" xfId="8" applyAlignment="1">
      <alignment horizontal="center" vertical="center"/>
    </xf>
    <xf numFmtId="0" fontId="3" fillId="5" borderId="0" xfId="8" applyFont="1" applyAlignment="1">
      <alignment horizontal="center" vertical="center"/>
    </xf>
    <xf numFmtId="0" fontId="1" fillId="12" borderId="0" xfId="16" applyAlignment="1">
      <alignment horizontal="center" vertical="center"/>
    </xf>
    <xf numFmtId="0" fontId="1" fillId="12" borderId="0" xfId="16" applyAlignment="1">
      <alignment horizontal="left" vertical="center"/>
    </xf>
    <xf numFmtId="0" fontId="1" fillId="12" borderId="0" xfId="16" applyNumberFormat="1" applyAlignment="1">
      <alignment horizontal="center" vertical="center"/>
    </xf>
    <xf numFmtId="0" fontId="13" fillId="11" borderId="0" xfId="15"/>
    <xf numFmtId="0" fontId="0" fillId="12" borderId="0" xfId="16" applyNumberFormat="1" applyFont="1" applyAlignment="1">
      <alignment horizontal="center" vertical="center"/>
    </xf>
    <xf numFmtId="0" fontId="7" fillId="4" borderId="0" xfId="7" applyAlignment="1">
      <alignment horizontal="center" vertical="center"/>
    </xf>
    <xf numFmtId="0" fontId="13" fillId="0" borderId="0" xfId="0" applyFont="1"/>
    <xf numFmtId="0" fontId="7" fillId="4" borderId="0" xfId="7" applyBorder="1" applyAlignment="1">
      <alignment horizontal="center"/>
    </xf>
    <xf numFmtId="0" fontId="1" fillId="5" borderId="0" xfId="8" applyBorder="1" applyAlignment="1">
      <alignment horizontal="center"/>
    </xf>
    <xf numFmtId="166" fontId="1" fillId="5" borderId="0" xfId="8" applyNumberFormat="1" applyBorder="1"/>
    <xf numFmtId="0" fontId="0" fillId="5" borderId="0" xfId="8" applyFont="1" applyBorder="1"/>
    <xf numFmtId="166" fontId="0" fillId="5" borderId="0" xfId="8" applyNumberFormat="1" applyFont="1" applyBorder="1"/>
    <xf numFmtId="0" fontId="6" fillId="0" borderId="4" xfId="6" applyAlignment="1">
      <alignment horizontal="center" vertical="center"/>
    </xf>
    <xf numFmtId="0" fontId="5" fillId="0" borderId="3" xfId="5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13" borderId="0" xfId="17" applyAlignment="1">
      <alignment horizontal="center"/>
    </xf>
    <xf numFmtId="0" fontId="13" fillId="14" borderId="0" xfId="18" applyAlignment="1">
      <alignment horizontal="center" vertical="center"/>
    </xf>
    <xf numFmtId="0" fontId="13" fillId="14" borderId="0" xfId="18" applyAlignment="1">
      <alignment horizontal="center"/>
    </xf>
    <xf numFmtId="0" fontId="7" fillId="4" borderId="0" xfId="7" applyAlignment="1">
      <alignment horizontal="center" vertical="center"/>
    </xf>
    <xf numFmtId="0" fontId="1" fillId="3" borderId="0" xfId="4" applyAlignment="1">
      <alignment horizontal="center" vertical="center"/>
    </xf>
    <xf numFmtId="0" fontId="7" fillId="4" borderId="0" xfId="7" applyAlignment="1">
      <alignment horizontal="center" vertical="top"/>
    </xf>
    <xf numFmtId="0" fontId="1" fillId="5" borderId="0" xfId="1" applyNumberFormat="1" applyFill="1" applyBorder="1" applyAlignment="1">
      <alignment horizontal="center" vertical="center"/>
    </xf>
    <xf numFmtId="166" fontId="1" fillId="5" borderId="0" xfId="8" applyNumberFormat="1" applyBorder="1" applyAlignment="1">
      <alignment horizontal="center" vertical="center"/>
    </xf>
    <xf numFmtId="44" fontId="1" fillId="5" borderId="0" xfId="1" applyFill="1" applyBorder="1" applyAlignment="1">
      <alignment horizontal="center" vertical="center"/>
    </xf>
    <xf numFmtId="0" fontId="7" fillId="4" borderId="0" xfId="7" applyBorder="1" applyAlignment="1">
      <alignment horizontal="center" vertical="center"/>
    </xf>
    <xf numFmtId="0" fontId="13" fillId="15" borderId="0" xfId="19" applyAlignment="1">
      <alignment horizontal="center" vertical="center"/>
    </xf>
    <xf numFmtId="9" fontId="1" fillId="5" borderId="0" xfId="2" applyFill="1" applyBorder="1" applyAlignment="1">
      <alignment horizontal="right" vertical="center"/>
    </xf>
  </cellXfs>
  <cellStyles count="20">
    <cellStyle name="20% - Énfasis5" xfId="8" builtinId="46"/>
    <cellStyle name="40% - Énfasis1" xfId="12" builtinId="31"/>
    <cellStyle name="40% - Énfasis2" xfId="16" builtinId="35"/>
    <cellStyle name="40% - Énfasis4" xfId="13" builtinId="43"/>
    <cellStyle name="40% - Énfasis5" xfId="4" builtinId="47"/>
    <cellStyle name="40% - Énfasis6" xfId="14" builtinId="51"/>
    <cellStyle name="60% - Énfasis2" xfId="17" builtinId="36"/>
    <cellStyle name="60% - Énfasis5" xfId="19" builtinId="48"/>
    <cellStyle name="Buena" xfId="7" builtinId="26"/>
    <cellStyle name="Énfasis1" xfId="18" builtinId="29"/>
    <cellStyle name="Énfasis2" xfId="15" builtinId="33"/>
    <cellStyle name="Incorrecto" xfId="9" builtinId="27"/>
    <cellStyle name="Moneda" xfId="1" builtinId="4"/>
    <cellStyle name="Neutral" xfId="10" builtinId="28"/>
    <cellStyle name="Normal" xfId="0" builtinId="0"/>
    <cellStyle name="Porcentaje" xfId="2" builtinId="5"/>
    <cellStyle name="Salida" xfId="3" builtinId="21"/>
    <cellStyle name="Texto explicativo" xfId="11" builtinId="53"/>
    <cellStyle name="Título 1" xfId="5" builtinId="16"/>
    <cellStyle name="Título 2" xfId="6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y=-x</a:t>
            </a:r>
            <a:r>
              <a:rPr lang="es-ES">
                <a:latin typeface="Calibri"/>
                <a:cs typeface="Calibri"/>
              </a:rPr>
              <a:t>²+x+1</a:t>
            </a:r>
            <a:endParaRPr lang="es-E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'Representacion de una función'!$B$6:$B$25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'Representacion de una función'!$C$6:$C$25</c:f>
              <c:numCache>
                <c:formatCode>General</c:formatCode>
                <c:ptCount val="20"/>
                <c:pt idx="0">
                  <c:v>-109</c:v>
                </c:pt>
                <c:pt idx="1">
                  <c:v>-89</c:v>
                </c:pt>
                <c:pt idx="2">
                  <c:v>-71</c:v>
                </c:pt>
                <c:pt idx="3">
                  <c:v>-55</c:v>
                </c:pt>
                <c:pt idx="4">
                  <c:v>-41</c:v>
                </c:pt>
                <c:pt idx="5">
                  <c:v>-29</c:v>
                </c:pt>
                <c:pt idx="6">
                  <c:v>-19</c:v>
                </c:pt>
                <c:pt idx="7">
                  <c:v>-11</c:v>
                </c:pt>
                <c:pt idx="8">
                  <c:v>-5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-5</c:v>
                </c:pt>
                <c:pt idx="13">
                  <c:v>-11</c:v>
                </c:pt>
                <c:pt idx="14">
                  <c:v>-19</c:v>
                </c:pt>
                <c:pt idx="15">
                  <c:v>-29</c:v>
                </c:pt>
                <c:pt idx="16">
                  <c:v>-41</c:v>
                </c:pt>
                <c:pt idx="17">
                  <c:v>-55</c:v>
                </c:pt>
                <c:pt idx="18">
                  <c:v>-71</c:v>
                </c:pt>
                <c:pt idx="19">
                  <c:v>-89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53856"/>
        <c:axId val="146155776"/>
      </c:scatterChart>
      <c:valAx>
        <c:axId val="14615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155776"/>
        <c:crosses val="autoZero"/>
        <c:crossBetween val="midCat"/>
      </c:valAx>
      <c:valAx>
        <c:axId val="146155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4654764508603091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4615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golf!$C$12:$C$28</c:f>
              <c:numCache>
                <c:formatCode>General</c:formatCode>
                <c:ptCount val="17"/>
                <c:pt idx="0">
                  <c:v>0</c:v>
                </c:pt>
                <c:pt idx="1">
                  <c:v>11.474614584184634</c:v>
                </c:pt>
                <c:pt idx="2">
                  <c:v>22.949229168369268</c:v>
                </c:pt>
                <c:pt idx="3">
                  <c:v>34.4238437525539</c:v>
                </c:pt>
                <c:pt idx="4">
                  <c:v>45.898458336738535</c:v>
                </c:pt>
                <c:pt idx="5">
                  <c:v>57.373072920923164</c:v>
                </c:pt>
                <c:pt idx="6">
                  <c:v>68.8476875051078</c:v>
                </c:pt>
                <c:pt idx="7">
                  <c:v>80.322302089292421</c:v>
                </c:pt>
                <c:pt idx="8">
                  <c:v>91.796916673477071</c:v>
                </c:pt>
                <c:pt idx="9">
                  <c:v>103.27153125766169</c:v>
                </c:pt>
                <c:pt idx="10">
                  <c:v>114.74614584184633</c:v>
                </c:pt>
                <c:pt idx="11">
                  <c:v>126.22076042603098</c:v>
                </c:pt>
                <c:pt idx="12">
                  <c:v>137.6953750102156</c:v>
                </c:pt>
                <c:pt idx="13">
                  <c:v>149.16998959440022</c:v>
                </c:pt>
                <c:pt idx="14">
                  <c:v>160.64460417858484</c:v>
                </c:pt>
                <c:pt idx="15">
                  <c:v>172.11921876276949</c:v>
                </c:pt>
                <c:pt idx="16">
                  <c:v>179.97932975293597</c:v>
                </c:pt>
              </c:numCache>
            </c:numRef>
          </c:xVal>
          <c:yVal>
            <c:numRef>
              <c:f>golf!$D$12:$D$28</c:f>
              <c:numCache>
                <c:formatCode>General</c:formatCode>
                <c:ptCount val="17"/>
                <c:pt idx="0">
                  <c:v>0</c:v>
                </c:pt>
                <c:pt idx="1">
                  <c:v>2.8786089419608225</c:v>
                </c:pt>
                <c:pt idx="2">
                  <c:v>5.3652178839216447</c:v>
                </c:pt>
                <c:pt idx="3">
                  <c:v>7.4598268258824669</c:v>
                </c:pt>
                <c:pt idx="4">
                  <c:v>9.1624357678432897</c:v>
                </c:pt>
                <c:pt idx="5">
                  <c:v>10.473044709804112</c:v>
                </c:pt>
                <c:pt idx="6">
                  <c:v>11.391653651764933</c:v>
                </c:pt>
                <c:pt idx="7">
                  <c:v>11.918262593725757</c:v>
                </c:pt>
                <c:pt idx="8">
                  <c:v>12.052871535686577</c:v>
                </c:pt>
                <c:pt idx="9">
                  <c:v>11.7954804776474</c:v>
                </c:pt>
                <c:pt idx="10">
                  <c:v>11.146089419608224</c:v>
                </c:pt>
                <c:pt idx="11">
                  <c:v>10.104698361569046</c:v>
                </c:pt>
                <c:pt idx="12">
                  <c:v>8.6713073035298684</c:v>
                </c:pt>
                <c:pt idx="13">
                  <c:v>6.8459162454906917</c:v>
                </c:pt>
                <c:pt idx="14">
                  <c:v>4.6285251874515154</c:v>
                </c:pt>
                <c:pt idx="15">
                  <c:v>2.0191341294123362</c:v>
                </c:pt>
                <c:pt idx="16">
                  <c:v>5.4731546554975807E-3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0704"/>
        <c:axId val="146350464"/>
      </c:scatterChart>
      <c:valAx>
        <c:axId val="14652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</c:spPr>
        <c:crossAx val="146350464"/>
        <c:crosses val="autoZero"/>
        <c:crossBetween val="midCat"/>
      </c:valAx>
      <c:valAx>
        <c:axId val="146350464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</c:spPr>
        <c:crossAx val="146520704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1"/>
      <a:srcRect/>
      <a:stretch>
        <a:fillRect l="-3000" r="-19000" b="-46000"/>
      </a:stretch>
    </a:blip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</a:t>
            </a:r>
            <a:r>
              <a:rPr lang="en-US">
                <a:latin typeface="Calibri"/>
                <a:cs typeface="Calibri"/>
              </a:rPr>
              <a:t>²+bx+c=0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892880573565215E-2"/>
          <c:y val="0.19279516093652591"/>
          <c:w val="0.88401933745518346"/>
          <c:h val="0.595261305386871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'Ecuación de segundo grado'!$C$15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'Ecuación de segundo grado'!$B$16:$B$26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'Ecuación de segundo grado'!$C$16:$C$26</c:f>
              <c:numCache>
                <c:formatCode>General</c:formatCode>
                <c:ptCount val="11"/>
                <c:pt idx="0">
                  <c:v>2756</c:v>
                </c:pt>
                <c:pt idx="1">
                  <c:v>1806</c:v>
                </c:pt>
                <c:pt idx="2">
                  <c:v>1056</c:v>
                </c:pt>
                <c:pt idx="3">
                  <c:v>506</c:v>
                </c:pt>
                <c:pt idx="4">
                  <c:v>156</c:v>
                </c:pt>
                <c:pt idx="5">
                  <c:v>6</c:v>
                </c:pt>
                <c:pt idx="6">
                  <c:v>56</c:v>
                </c:pt>
                <c:pt idx="7">
                  <c:v>306</c:v>
                </c:pt>
                <c:pt idx="8">
                  <c:v>756</c:v>
                </c:pt>
                <c:pt idx="9">
                  <c:v>1406</c:v>
                </c:pt>
                <c:pt idx="10">
                  <c:v>2256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72992"/>
        <c:axId val="194774912"/>
      </c:scatterChart>
      <c:valAx>
        <c:axId val="19477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4774912"/>
        <c:crosses val="autoZero"/>
        <c:crossBetween val="midCat"/>
      </c:valAx>
      <c:valAx>
        <c:axId val="194774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477299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gradFill>
      <a:gsLst>
        <a:gs pos="0">
          <a:schemeClr val="accent5">
            <a:lumMod val="40000"/>
            <a:lumOff val="60000"/>
          </a:schemeClr>
        </a:gs>
        <a:gs pos="69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1</xdr:row>
      <xdr:rowOff>0</xdr:rowOff>
    </xdr:from>
    <xdr:to>
      <xdr:col>2</xdr:col>
      <xdr:colOff>428625</xdr:colOff>
      <xdr:row>6</xdr:row>
      <xdr:rowOff>75380</xdr:rowOff>
    </xdr:to>
    <xdr:pic>
      <xdr:nvPicPr>
        <xdr:cNvPr id="4" name="3 Imagen" descr="Imagen relacionad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887" t="26976" r="26580" b="24250"/>
        <a:stretch/>
      </xdr:blipFill>
      <xdr:spPr bwMode="auto">
        <a:xfrm>
          <a:off x="742950" y="190500"/>
          <a:ext cx="1200150" cy="1027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4</xdr:row>
      <xdr:rowOff>19050</xdr:rowOff>
    </xdr:from>
    <xdr:to>
      <xdr:col>9</xdr:col>
      <xdr:colOff>752475</xdr:colOff>
      <xdr:row>18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8</xdr:row>
      <xdr:rowOff>19050</xdr:rowOff>
    </xdr:from>
    <xdr:to>
      <xdr:col>11</xdr:col>
      <xdr:colOff>19050</xdr:colOff>
      <xdr:row>22</xdr:row>
      <xdr:rowOff>95250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9523</xdr:colOff>
      <xdr:row>5</xdr:row>
      <xdr:rowOff>19048</xdr:rowOff>
    </xdr:from>
    <xdr:to>
      <xdr:col>9</xdr:col>
      <xdr:colOff>761999</xdr:colOff>
      <xdr:row>20</xdr:row>
      <xdr:rowOff>57149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uckyonestattoo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E9" sqref="E9"/>
    </sheetView>
  </sheetViews>
  <sheetFormatPr baseColWidth="10" defaultRowHeight="15" x14ac:dyDescent="0.25"/>
  <cols>
    <col min="1" max="1" width="11.28515625" customWidth="1"/>
    <col min="4" max="4" width="9.28515625" bestFit="1" customWidth="1"/>
    <col min="5" max="5" width="26.7109375" bestFit="1" customWidth="1"/>
    <col min="6" max="6" width="14" bestFit="1" customWidth="1"/>
    <col min="7" max="7" width="10.7109375" bestFit="1" customWidth="1"/>
  </cols>
  <sheetData>
    <row r="2" spans="2:9" x14ac:dyDescent="0.25">
      <c r="D2" s="1" t="s">
        <v>0</v>
      </c>
      <c r="E2" s="4" t="s">
        <v>6</v>
      </c>
      <c r="H2" s="1" t="s">
        <v>3</v>
      </c>
      <c r="I2" s="4" t="s">
        <v>10</v>
      </c>
    </row>
    <row r="3" spans="2:9" x14ac:dyDescent="0.25">
      <c r="D3" s="1" t="s">
        <v>1</v>
      </c>
      <c r="E3" s="4">
        <v>653776660</v>
      </c>
      <c r="H3" s="1" t="s">
        <v>9</v>
      </c>
      <c r="I3" s="4">
        <v>43536</v>
      </c>
    </row>
    <row r="4" spans="2:9" x14ac:dyDescent="0.25">
      <c r="D4" s="1" t="s">
        <v>2</v>
      </c>
      <c r="E4" s="4" t="s">
        <v>7</v>
      </c>
      <c r="H4" s="1" t="s">
        <v>8</v>
      </c>
      <c r="I4" s="4">
        <v>269</v>
      </c>
    </row>
    <row r="9" spans="2:9" x14ac:dyDescent="0.25">
      <c r="B9" s="1" t="s">
        <v>4</v>
      </c>
      <c r="C9" s="1" t="s">
        <v>28</v>
      </c>
      <c r="D9" s="1" t="s">
        <v>11</v>
      </c>
      <c r="E9" s="1" t="s">
        <v>12</v>
      </c>
      <c r="F9" s="1" t="s">
        <v>24</v>
      </c>
      <c r="G9" s="1" t="s">
        <v>5</v>
      </c>
      <c r="H9" s="1" t="s">
        <v>13</v>
      </c>
      <c r="I9" s="1" t="s">
        <v>14</v>
      </c>
    </row>
    <row r="10" spans="2:9" x14ac:dyDescent="0.25">
      <c r="B10" s="4">
        <v>22364</v>
      </c>
      <c r="C10" s="4" t="s">
        <v>15</v>
      </c>
      <c r="D10" s="4" t="s">
        <v>22</v>
      </c>
      <c r="E10" s="4">
        <v>2</v>
      </c>
      <c r="F10" s="3">
        <v>25</v>
      </c>
      <c r="G10" s="3">
        <v>50</v>
      </c>
      <c r="H10" s="5">
        <v>0.12</v>
      </c>
      <c r="I10" s="6">
        <f>G10-(H10*G10)</f>
        <v>44</v>
      </c>
    </row>
    <row r="11" spans="2:9" x14ac:dyDescent="0.25">
      <c r="B11" s="4">
        <v>26658</v>
      </c>
      <c r="C11" s="4" t="s">
        <v>16</v>
      </c>
      <c r="D11" s="4" t="s">
        <v>23</v>
      </c>
      <c r="E11" s="4">
        <v>1</v>
      </c>
      <c r="F11" s="3">
        <v>30</v>
      </c>
      <c r="G11" s="3">
        <v>30</v>
      </c>
      <c r="H11" s="5">
        <v>0</v>
      </c>
      <c r="I11" s="6">
        <f t="shared" ref="I11:I15" si="0">G11-(H11*G11)</f>
        <v>30</v>
      </c>
    </row>
    <row r="12" spans="2:9" x14ac:dyDescent="0.25">
      <c r="B12" s="4">
        <v>26658</v>
      </c>
      <c r="C12" s="4" t="s">
        <v>17</v>
      </c>
      <c r="D12" s="4" t="s">
        <v>23</v>
      </c>
      <c r="E12" s="4">
        <v>1</v>
      </c>
      <c r="F12" s="3">
        <v>30</v>
      </c>
      <c r="G12" s="3">
        <v>30</v>
      </c>
      <c r="H12" s="5">
        <v>0</v>
      </c>
      <c r="I12" s="6">
        <f t="shared" si="0"/>
        <v>30</v>
      </c>
    </row>
    <row r="13" spans="2:9" x14ac:dyDescent="0.25">
      <c r="B13" s="4">
        <v>22364</v>
      </c>
      <c r="C13" s="4" t="s">
        <v>18</v>
      </c>
      <c r="D13" s="4" t="s">
        <v>22</v>
      </c>
      <c r="E13" s="4">
        <v>1</v>
      </c>
      <c r="F13" s="3">
        <v>25</v>
      </c>
      <c r="G13" s="3">
        <v>25</v>
      </c>
      <c r="H13" s="5">
        <v>0</v>
      </c>
      <c r="I13" s="6">
        <f t="shared" si="0"/>
        <v>25</v>
      </c>
    </row>
    <row r="14" spans="2:9" x14ac:dyDescent="0.25">
      <c r="B14" s="4">
        <v>26658</v>
      </c>
      <c r="C14" s="4" t="s">
        <v>19</v>
      </c>
      <c r="D14" s="4" t="s">
        <v>23</v>
      </c>
      <c r="E14" s="4">
        <v>1</v>
      </c>
      <c r="F14" s="3">
        <v>30</v>
      </c>
      <c r="G14" s="3">
        <v>30</v>
      </c>
      <c r="H14" s="5">
        <v>0</v>
      </c>
      <c r="I14" s="6">
        <f t="shared" si="0"/>
        <v>30</v>
      </c>
    </row>
    <row r="15" spans="2:9" x14ac:dyDescent="0.25">
      <c r="B15" s="4">
        <v>22364</v>
      </c>
      <c r="C15" s="4" t="s">
        <v>20</v>
      </c>
      <c r="D15" s="4" t="s">
        <v>22</v>
      </c>
      <c r="E15" s="4">
        <v>2</v>
      </c>
      <c r="F15" s="3">
        <v>25</v>
      </c>
      <c r="G15" s="3">
        <v>50</v>
      </c>
      <c r="H15" s="5">
        <v>0.12</v>
      </c>
      <c r="I15" s="6">
        <f t="shared" si="0"/>
        <v>44</v>
      </c>
    </row>
    <row r="16" spans="2:9" x14ac:dyDescent="0.25">
      <c r="B16" s="4">
        <v>26658</v>
      </c>
      <c r="C16" s="4" t="s">
        <v>21</v>
      </c>
      <c r="D16" s="4" t="s">
        <v>23</v>
      </c>
      <c r="E16" s="4">
        <v>2</v>
      </c>
      <c r="F16" s="3">
        <v>30</v>
      </c>
      <c r="G16" s="3">
        <v>60</v>
      </c>
      <c r="H16" s="5">
        <v>0.12</v>
      </c>
      <c r="I16" s="6">
        <f>G16-(H16*G16)</f>
        <v>52.8</v>
      </c>
    </row>
    <row r="18" spans="8:9" x14ac:dyDescent="0.25">
      <c r="H18" s="1" t="s">
        <v>26</v>
      </c>
      <c r="I18" s="3">
        <f>SUM(I10:I16)</f>
        <v>255.8</v>
      </c>
    </row>
    <row r="19" spans="8:9" x14ac:dyDescent="0.25">
      <c r="H19" s="1" t="s">
        <v>25</v>
      </c>
      <c r="I19" s="3">
        <f>0.21*I18</f>
        <v>53.718000000000004</v>
      </c>
    </row>
    <row r="20" spans="8:9" x14ac:dyDescent="0.25">
      <c r="H20" s="1" t="s">
        <v>27</v>
      </c>
      <c r="I20" s="2">
        <f>SUM(I18:I19)</f>
        <v>309.51800000000003</v>
      </c>
    </row>
  </sheetData>
  <hyperlinks>
    <hyperlink ref="E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zoomScaleNormal="100" workbookViewId="0">
      <selection activeCell="C10" sqref="C10"/>
    </sheetView>
  </sheetViews>
  <sheetFormatPr baseColWidth="10" defaultRowHeight="15" x14ac:dyDescent="0.25"/>
  <cols>
    <col min="2" max="2" width="18.140625" customWidth="1"/>
    <col min="3" max="3" width="19" customWidth="1"/>
  </cols>
  <sheetData>
    <row r="3" spans="2:12" ht="18" thickBot="1" x14ac:dyDescent="0.3">
      <c r="B3" s="43" t="s">
        <v>31</v>
      </c>
      <c r="C3" s="43"/>
    </row>
    <row r="4" spans="2:12" ht="15.75" thickTop="1" x14ac:dyDescent="0.25">
      <c r="L4" s="9"/>
    </row>
    <row r="5" spans="2:12" x14ac:dyDescent="0.25">
      <c r="B5" s="8" t="s">
        <v>29</v>
      </c>
      <c r="C5" s="8" t="s">
        <v>30</v>
      </c>
    </row>
    <row r="6" spans="2:12" x14ac:dyDescent="0.25">
      <c r="B6" s="7">
        <v>-10</v>
      </c>
      <c r="C6" s="7">
        <f t="shared" ref="C6:C15" si="0">-(B6^2)+B6+1</f>
        <v>-109</v>
      </c>
    </row>
    <row r="7" spans="2:12" x14ac:dyDescent="0.25">
      <c r="B7" s="7">
        <v>-9</v>
      </c>
      <c r="C7" s="7">
        <f t="shared" si="0"/>
        <v>-89</v>
      </c>
    </row>
    <row r="8" spans="2:12" x14ac:dyDescent="0.25">
      <c r="B8" s="7">
        <v>-8</v>
      </c>
      <c r="C8" s="7">
        <f t="shared" si="0"/>
        <v>-71</v>
      </c>
    </row>
    <row r="9" spans="2:12" x14ac:dyDescent="0.25">
      <c r="B9" s="7">
        <v>-7</v>
      </c>
      <c r="C9" s="7">
        <f t="shared" si="0"/>
        <v>-55</v>
      </c>
    </row>
    <row r="10" spans="2:12" x14ac:dyDescent="0.25">
      <c r="B10" s="7">
        <v>-6</v>
      </c>
      <c r="C10" s="7">
        <f t="shared" si="0"/>
        <v>-41</v>
      </c>
    </row>
    <row r="11" spans="2:12" x14ac:dyDescent="0.25">
      <c r="B11" s="7">
        <v>-5</v>
      </c>
      <c r="C11" s="7">
        <f t="shared" si="0"/>
        <v>-29</v>
      </c>
    </row>
    <row r="12" spans="2:12" x14ac:dyDescent="0.25">
      <c r="B12" s="7">
        <v>-4</v>
      </c>
      <c r="C12" s="7">
        <f t="shared" si="0"/>
        <v>-19</v>
      </c>
    </row>
    <row r="13" spans="2:12" x14ac:dyDescent="0.25">
      <c r="B13" s="7">
        <v>-3</v>
      </c>
      <c r="C13" s="7">
        <f t="shared" si="0"/>
        <v>-11</v>
      </c>
    </row>
    <row r="14" spans="2:12" x14ac:dyDescent="0.25">
      <c r="B14" s="7">
        <v>-2</v>
      </c>
      <c r="C14" s="7">
        <f t="shared" si="0"/>
        <v>-5</v>
      </c>
    </row>
    <row r="15" spans="2:12" x14ac:dyDescent="0.25">
      <c r="B15" s="7">
        <v>-1</v>
      </c>
      <c r="C15" s="7">
        <f t="shared" si="0"/>
        <v>-1</v>
      </c>
    </row>
    <row r="16" spans="2:12" x14ac:dyDescent="0.25">
      <c r="B16" s="7">
        <v>1</v>
      </c>
      <c r="C16" s="7">
        <f>-(B16^2)+B16+1</f>
        <v>1</v>
      </c>
    </row>
    <row r="17" spans="2:3" x14ac:dyDescent="0.25">
      <c r="B17" s="7">
        <v>2</v>
      </c>
      <c r="C17" s="7">
        <f t="shared" ref="C17:C25" si="1">-(B17^2)+B17+1</f>
        <v>-1</v>
      </c>
    </row>
    <row r="18" spans="2:3" x14ac:dyDescent="0.25">
      <c r="B18" s="7">
        <v>3</v>
      </c>
      <c r="C18" s="7">
        <f t="shared" si="1"/>
        <v>-5</v>
      </c>
    </row>
    <row r="19" spans="2:3" x14ac:dyDescent="0.25">
      <c r="B19" s="7">
        <v>4</v>
      </c>
      <c r="C19" s="7">
        <f t="shared" si="1"/>
        <v>-11</v>
      </c>
    </row>
    <row r="20" spans="2:3" x14ac:dyDescent="0.25">
      <c r="B20" s="7">
        <v>5</v>
      </c>
      <c r="C20" s="7">
        <f t="shared" si="1"/>
        <v>-19</v>
      </c>
    </row>
    <row r="21" spans="2:3" x14ac:dyDescent="0.25">
      <c r="B21" s="7">
        <v>6</v>
      </c>
      <c r="C21" s="7">
        <f t="shared" si="1"/>
        <v>-29</v>
      </c>
    </row>
    <row r="22" spans="2:3" x14ac:dyDescent="0.25">
      <c r="B22" s="7">
        <v>7</v>
      </c>
      <c r="C22" s="7">
        <f t="shared" si="1"/>
        <v>-41</v>
      </c>
    </row>
    <row r="23" spans="2:3" x14ac:dyDescent="0.25">
      <c r="B23" s="7">
        <v>8</v>
      </c>
      <c r="C23" s="7">
        <f t="shared" si="1"/>
        <v>-55</v>
      </c>
    </row>
    <row r="24" spans="2:3" x14ac:dyDescent="0.25">
      <c r="B24" s="7">
        <v>9</v>
      </c>
      <c r="C24" s="7">
        <f t="shared" si="1"/>
        <v>-71</v>
      </c>
    </row>
    <row r="25" spans="2:3" x14ac:dyDescent="0.25">
      <c r="B25" s="7">
        <v>10</v>
      </c>
      <c r="C25" s="7">
        <f t="shared" si="1"/>
        <v>-89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>
      <selection activeCell="C11" sqref="C11"/>
    </sheetView>
  </sheetViews>
  <sheetFormatPr baseColWidth="10" defaultRowHeight="15" x14ac:dyDescent="0.25"/>
  <sheetData>
    <row r="2" spans="2:10" ht="15.75" thickBot="1" x14ac:dyDescent="0.3">
      <c r="C2" s="44" t="s">
        <v>32</v>
      </c>
      <c r="D2" s="44"/>
      <c r="E2" s="44"/>
      <c r="F2" s="44"/>
      <c r="G2" s="44"/>
      <c r="H2" s="44"/>
      <c r="I2" s="44"/>
    </row>
    <row r="3" spans="2:10" ht="16.5" thickTop="1" thickBot="1" x14ac:dyDescent="0.3">
      <c r="C3" s="44"/>
      <c r="D3" s="44"/>
      <c r="E3" s="44"/>
      <c r="F3" s="44"/>
      <c r="G3" s="44"/>
      <c r="H3" s="44"/>
      <c r="I3" s="44"/>
    </row>
    <row r="4" spans="2:10" ht="15.75" thickTop="1" x14ac:dyDescent="0.25"/>
    <row r="5" spans="2:10" x14ac:dyDescent="0.25">
      <c r="B5" s="45" t="s">
        <v>33</v>
      </c>
      <c r="C5" s="46"/>
      <c r="D5" s="46"/>
      <c r="E5" s="46"/>
      <c r="F5" s="46"/>
      <c r="G5" s="46"/>
      <c r="H5" s="46"/>
      <c r="I5" s="46"/>
      <c r="J5" s="47"/>
    </row>
    <row r="6" spans="2:10" x14ac:dyDescent="0.25">
      <c r="B6" s="48"/>
      <c r="C6" s="49"/>
      <c r="D6" s="49"/>
      <c r="E6" s="49"/>
      <c r="F6" s="49"/>
      <c r="G6" s="49"/>
      <c r="H6" s="49"/>
      <c r="I6" s="49"/>
      <c r="J6" s="50"/>
    </row>
    <row r="7" spans="2:10" x14ac:dyDescent="0.25">
      <c r="B7" s="48"/>
      <c r="C7" s="49"/>
      <c r="D7" s="49"/>
      <c r="E7" s="49"/>
      <c r="F7" s="49"/>
      <c r="G7" s="49"/>
      <c r="H7" s="49"/>
      <c r="I7" s="49"/>
      <c r="J7" s="50"/>
    </row>
    <row r="8" spans="2:10" x14ac:dyDescent="0.25">
      <c r="B8" s="51"/>
      <c r="C8" s="52"/>
      <c r="D8" s="52"/>
      <c r="E8" s="52"/>
      <c r="F8" s="52"/>
      <c r="G8" s="52"/>
      <c r="H8" s="52"/>
      <c r="I8" s="52"/>
      <c r="J8" s="53"/>
    </row>
    <row r="10" spans="2:10" x14ac:dyDescent="0.25">
      <c r="B10" s="8"/>
      <c r="C10" s="8">
        <v>2</v>
      </c>
      <c r="D10" s="8">
        <v>3</v>
      </c>
      <c r="E10" s="8">
        <v>5</v>
      </c>
      <c r="F10" s="8">
        <v>7</v>
      </c>
      <c r="G10" s="8">
        <v>9</v>
      </c>
      <c r="H10" s="8">
        <v>11</v>
      </c>
      <c r="I10" s="8">
        <v>13</v>
      </c>
      <c r="J10" s="8">
        <v>17</v>
      </c>
    </row>
    <row r="11" spans="2:10" x14ac:dyDescent="0.25">
      <c r="B11" s="8">
        <v>25</v>
      </c>
      <c r="C11" s="7" t="str">
        <f t="shared" ref="C11:J20" si="0">IF(MOD($B11,C$10)=0,"SÍ","NO")</f>
        <v>NO</v>
      </c>
      <c r="D11" s="7" t="str">
        <f t="shared" si="0"/>
        <v>NO</v>
      </c>
      <c r="E11" s="7" t="str">
        <f t="shared" si="0"/>
        <v>SÍ</v>
      </c>
      <c r="F11" s="7" t="str">
        <f t="shared" si="0"/>
        <v>NO</v>
      </c>
      <c r="G11" s="7" t="str">
        <f t="shared" si="0"/>
        <v>NO</v>
      </c>
      <c r="H11" s="7" t="str">
        <f t="shared" si="0"/>
        <v>NO</v>
      </c>
      <c r="I11" s="7" t="str">
        <f t="shared" si="0"/>
        <v>NO</v>
      </c>
      <c r="J11" s="7" t="str">
        <f t="shared" si="0"/>
        <v>NO</v>
      </c>
    </row>
    <row r="12" spans="2:10" x14ac:dyDescent="0.25">
      <c r="B12" s="8">
        <v>33</v>
      </c>
      <c r="C12" s="7" t="str">
        <f t="shared" si="0"/>
        <v>NO</v>
      </c>
      <c r="D12" s="7" t="str">
        <f t="shared" si="0"/>
        <v>SÍ</v>
      </c>
      <c r="E12" s="7" t="str">
        <f t="shared" si="0"/>
        <v>NO</v>
      </c>
      <c r="F12" s="7" t="str">
        <f t="shared" si="0"/>
        <v>NO</v>
      </c>
      <c r="G12" s="7" t="str">
        <f t="shared" si="0"/>
        <v>NO</v>
      </c>
      <c r="H12" s="7" t="str">
        <f t="shared" si="0"/>
        <v>SÍ</v>
      </c>
      <c r="I12" s="7" t="str">
        <f t="shared" si="0"/>
        <v>NO</v>
      </c>
      <c r="J12" s="7" t="str">
        <f t="shared" si="0"/>
        <v>NO</v>
      </c>
    </row>
    <row r="13" spans="2:10" x14ac:dyDescent="0.25">
      <c r="B13" s="8">
        <v>49</v>
      </c>
      <c r="C13" s="7" t="str">
        <f t="shared" si="0"/>
        <v>NO</v>
      </c>
      <c r="D13" s="7" t="str">
        <f t="shared" si="0"/>
        <v>NO</v>
      </c>
      <c r="E13" s="7" t="str">
        <f t="shared" si="0"/>
        <v>NO</v>
      </c>
      <c r="F13" s="7" t="str">
        <f t="shared" si="0"/>
        <v>SÍ</v>
      </c>
      <c r="G13" s="7" t="str">
        <f t="shared" si="0"/>
        <v>NO</v>
      </c>
      <c r="H13" s="7" t="str">
        <f t="shared" si="0"/>
        <v>NO</v>
      </c>
      <c r="I13" s="7" t="str">
        <f t="shared" si="0"/>
        <v>NO</v>
      </c>
      <c r="J13" s="7" t="str">
        <f t="shared" si="0"/>
        <v>NO</v>
      </c>
    </row>
    <row r="14" spans="2:10" x14ac:dyDescent="0.25">
      <c r="B14" s="8">
        <v>68</v>
      </c>
      <c r="C14" s="7" t="str">
        <f t="shared" si="0"/>
        <v>SÍ</v>
      </c>
      <c r="D14" s="7" t="str">
        <f t="shared" si="0"/>
        <v>NO</v>
      </c>
      <c r="E14" s="7" t="str">
        <f t="shared" si="0"/>
        <v>NO</v>
      </c>
      <c r="F14" s="7" t="str">
        <f t="shared" si="0"/>
        <v>NO</v>
      </c>
      <c r="G14" s="7" t="str">
        <f t="shared" si="0"/>
        <v>NO</v>
      </c>
      <c r="H14" s="7" t="str">
        <f t="shared" si="0"/>
        <v>NO</v>
      </c>
      <c r="I14" s="7" t="str">
        <f t="shared" si="0"/>
        <v>NO</v>
      </c>
      <c r="J14" s="7" t="str">
        <f t="shared" si="0"/>
        <v>SÍ</v>
      </c>
    </row>
    <row r="15" spans="2:10" x14ac:dyDescent="0.25">
      <c r="B15" s="8">
        <v>125</v>
      </c>
      <c r="C15" s="7" t="str">
        <f t="shared" si="0"/>
        <v>NO</v>
      </c>
      <c r="D15" s="7" t="str">
        <f t="shared" si="0"/>
        <v>NO</v>
      </c>
      <c r="E15" s="7" t="str">
        <f t="shared" si="0"/>
        <v>SÍ</v>
      </c>
      <c r="F15" s="7" t="str">
        <f t="shared" si="0"/>
        <v>NO</v>
      </c>
      <c r="G15" s="7" t="str">
        <f t="shared" si="0"/>
        <v>NO</v>
      </c>
      <c r="H15" s="7" t="str">
        <f t="shared" si="0"/>
        <v>NO</v>
      </c>
      <c r="I15" s="7" t="str">
        <f t="shared" si="0"/>
        <v>NO</v>
      </c>
      <c r="J15" s="7" t="str">
        <f t="shared" si="0"/>
        <v>NO</v>
      </c>
    </row>
    <row r="16" spans="2:10" x14ac:dyDescent="0.25">
      <c r="B16" s="8">
        <v>250</v>
      </c>
      <c r="C16" s="7" t="str">
        <f t="shared" si="0"/>
        <v>SÍ</v>
      </c>
      <c r="D16" s="7" t="str">
        <f t="shared" si="0"/>
        <v>NO</v>
      </c>
      <c r="E16" s="7" t="str">
        <f t="shared" si="0"/>
        <v>SÍ</v>
      </c>
      <c r="F16" s="7" t="str">
        <f t="shared" si="0"/>
        <v>NO</v>
      </c>
      <c r="G16" s="7" t="str">
        <f t="shared" si="0"/>
        <v>NO</v>
      </c>
      <c r="H16" s="7" t="str">
        <f t="shared" si="0"/>
        <v>NO</v>
      </c>
      <c r="I16" s="7" t="str">
        <f t="shared" si="0"/>
        <v>NO</v>
      </c>
      <c r="J16" s="7" t="str">
        <f t="shared" si="0"/>
        <v>NO</v>
      </c>
    </row>
    <row r="17" spans="2:10" x14ac:dyDescent="0.25">
      <c r="B17" s="8">
        <v>333</v>
      </c>
      <c r="C17" s="7" t="str">
        <f t="shared" si="0"/>
        <v>NO</v>
      </c>
      <c r="D17" s="7" t="str">
        <f t="shared" si="0"/>
        <v>SÍ</v>
      </c>
      <c r="E17" s="7" t="str">
        <f t="shared" si="0"/>
        <v>NO</v>
      </c>
      <c r="F17" s="7" t="str">
        <f t="shared" si="0"/>
        <v>NO</v>
      </c>
      <c r="G17" s="7" t="str">
        <f t="shared" si="0"/>
        <v>SÍ</v>
      </c>
      <c r="H17" s="7" t="str">
        <f t="shared" si="0"/>
        <v>NO</v>
      </c>
      <c r="I17" s="7" t="str">
        <f t="shared" si="0"/>
        <v>NO</v>
      </c>
      <c r="J17" s="7" t="str">
        <f t="shared" si="0"/>
        <v>NO</v>
      </c>
    </row>
    <row r="18" spans="2:10" x14ac:dyDescent="0.25">
      <c r="B18" s="8">
        <v>454</v>
      </c>
      <c r="C18" s="7" t="str">
        <f t="shared" si="0"/>
        <v>SÍ</v>
      </c>
      <c r="D18" s="7" t="str">
        <f t="shared" si="0"/>
        <v>NO</v>
      </c>
      <c r="E18" s="7" t="str">
        <f t="shared" si="0"/>
        <v>NO</v>
      </c>
      <c r="F18" s="7" t="str">
        <f t="shared" si="0"/>
        <v>NO</v>
      </c>
      <c r="G18" s="7" t="str">
        <f t="shared" si="0"/>
        <v>NO</v>
      </c>
      <c r="H18" s="7" t="str">
        <f t="shared" si="0"/>
        <v>NO</v>
      </c>
      <c r="I18" s="7" t="str">
        <f t="shared" si="0"/>
        <v>NO</v>
      </c>
      <c r="J18" s="7" t="str">
        <f t="shared" si="0"/>
        <v>NO</v>
      </c>
    </row>
    <row r="19" spans="2:10" x14ac:dyDescent="0.25">
      <c r="B19" s="8">
        <v>697</v>
      </c>
      <c r="C19" s="7" t="str">
        <f t="shared" si="0"/>
        <v>NO</v>
      </c>
      <c r="D19" s="7" t="str">
        <f t="shared" si="0"/>
        <v>NO</v>
      </c>
      <c r="E19" s="7" t="str">
        <f t="shared" si="0"/>
        <v>NO</v>
      </c>
      <c r="F19" s="7" t="str">
        <f t="shared" si="0"/>
        <v>NO</v>
      </c>
      <c r="G19" s="7" t="str">
        <f t="shared" si="0"/>
        <v>NO</v>
      </c>
      <c r="H19" s="7" t="str">
        <f t="shared" si="0"/>
        <v>NO</v>
      </c>
      <c r="I19" s="7" t="str">
        <f t="shared" si="0"/>
        <v>NO</v>
      </c>
      <c r="J19" s="7" t="str">
        <f t="shared" si="0"/>
        <v>SÍ</v>
      </c>
    </row>
    <row r="20" spans="2:10" x14ac:dyDescent="0.25">
      <c r="B20" s="8">
        <v>1021</v>
      </c>
      <c r="C20" s="7" t="str">
        <f t="shared" si="0"/>
        <v>NO</v>
      </c>
      <c r="D20" s="7" t="str">
        <f t="shared" si="0"/>
        <v>NO</v>
      </c>
      <c r="E20" s="7" t="str">
        <f t="shared" si="0"/>
        <v>NO</v>
      </c>
      <c r="F20" s="7" t="str">
        <f t="shared" si="0"/>
        <v>NO</v>
      </c>
      <c r="G20" s="7" t="str">
        <f t="shared" si="0"/>
        <v>NO</v>
      </c>
      <c r="H20" s="7" t="str">
        <f t="shared" si="0"/>
        <v>NO</v>
      </c>
      <c r="I20" s="7" t="str">
        <f t="shared" si="0"/>
        <v>NO</v>
      </c>
      <c r="J20" s="7" t="str">
        <f t="shared" si="0"/>
        <v>NO</v>
      </c>
    </row>
  </sheetData>
  <mergeCells count="2">
    <mergeCell ref="C2:I3"/>
    <mergeCell ref="B5:J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143"/>
  <sheetViews>
    <sheetView workbookViewId="0">
      <selection activeCell="F14" sqref="F14"/>
    </sheetView>
  </sheetViews>
  <sheetFormatPr baseColWidth="10" defaultRowHeight="15" x14ac:dyDescent="0.25"/>
  <cols>
    <col min="2" max="2" width="4" style="13" bestFit="1" customWidth="1"/>
    <col min="3" max="3" width="15.85546875" bestFit="1" customWidth="1"/>
    <col min="4" max="4" width="18.140625" bestFit="1" customWidth="1"/>
    <col min="5" max="5" width="16.7109375" bestFit="1" customWidth="1"/>
    <col min="6" max="6" width="9.5703125" bestFit="1" customWidth="1"/>
  </cols>
  <sheetData>
    <row r="7" spans="2:6" x14ac:dyDescent="0.25">
      <c r="C7" s="23" t="s">
        <v>35</v>
      </c>
      <c r="D7" s="24">
        <v>50000</v>
      </c>
      <c r="E7" s="23" t="s">
        <v>36</v>
      </c>
      <c r="F7" s="24">
        <f>D7*D8+D7</f>
        <v>51375</v>
      </c>
    </row>
    <row r="8" spans="2:6" x14ac:dyDescent="0.25">
      <c r="C8" s="23"/>
      <c r="D8" s="26">
        <v>2.75E-2</v>
      </c>
      <c r="E8" s="23" t="s">
        <v>34</v>
      </c>
      <c r="F8" s="25">
        <f>F7/120</f>
        <v>428.125</v>
      </c>
    </row>
    <row r="9" spans="2:6" x14ac:dyDescent="0.25">
      <c r="C9" s="11"/>
      <c r="D9" s="11"/>
      <c r="E9" s="10"/>
    </row>
    <row r="11" spans="2:6" x14ac:dyDescent="0.25">
      <c r="B11" s="23"/>
      <c r="C11" s="23"/>
      <c r="D11" s="23" t="s">
        <v>37</v>
      </c>
    </row>
    <row r="12" spans="2:6" x14ac:dyDescent="0.25">
      <c r="B12" s="18">
        <v>1</v>
      </c>
      <c r="C12" s="14" t="s">
        <v>38</v>
      </c>
      <c r="D12" s="25">
        <f t="shared" ref="D12:D43" si="0">$F$7-$F$8*B12</f>
        <v>50946.875</v>
      </c>
    </row>
    <row r="13" spans="2:6" x14ac:dyDescent="0.25">
      <c r="B13" s="18">
        <v>2</v>
      </c>
      <c r="C13" s="14" t="s">
        <v>39</v>
      </c>
      <c r="D13" s="25">
        <f t="shared" si="0"/>
        <v>50518.75</v>
      </c>
    </row>
    <row r="14" spans="2:6" x14ac:dyDescent="0.25">
      <c r="B14" s="18">
        <v>3</v>
      </c>
      <c r="C14" s="14" t="s">
        <v>43</v>
      </c>
      <c r="D14" s="25">
        <f t="shared" si="0"/>
        <v>50090.625</v>
      </c>
    </row>
    <row r="15" spans="2:6" x14ac:dyDescent="0.25">
      <c r="B15" s="18">
        <v>4</v>
      </c>
      <c r="C15" s="14" t="s">
        <v>44</v>
      </c>
      <c r="D15" s="25">
        <f t="shared" si="0"/>
        <v>49662.5</v>
      </c>
    </row>
    <row r="16" spans="2:6" x14ac:dyDescent="0.25">
      <c r="B16" s="18">
        <v>5</v>
      </c>
      <c r="C16" s="14" t="s">
        <v>45</v>
      </c>
      <c r="D16" s="25">
        <f t="shared" si="0"/>
        <v>49234.375</v>
      </c>
    </row>
    <row r="17" spans="2:4" x14ac:dyDescent="0.25">
      <c r="B17" s="18">
        <v>6</v>
      </c>
      <c r="C17" s="14" t="s">
        <v>46</v>
      </c>
      <c r="D17" s="25">
        <f t="shared" si="0"/>
        <v>48806.25</v>
      </c>
    </row>
    <row r="18" spans="2:4" x14ac:dyDescent="0.25">
      <c r="B18" s="18">
        <v>7</v>
      </c>
      <c r="C18" s="14" t="s">
        <v>47</v>
      </c>
      <c r="D18" s="25">
        <f t="shared" si="0"/>
        <v>48378.125</v>
      </c>
    </row>
    <row r="19" spans="2:4" x14ac:dyDescent="0.25">
      <c r="B19" s="18">
        <v>8</v>
      </c>
      <c r="C19" s="14" t="s">
        <v>48</v>
      </c>
      <c r="D19" s="25">
        <f t="shared" si="0"/>
        <v>47950</v>
      </c>
    </row>
    <row r="20" spans="2:4" x14ac:dyDescent="0.25">
      <c r="B20" s="18">
        <v>9</v>
      </c>
      <c r="C20" s="14" t="s">
        <v>49</v>
      </c>
      <c r="D20" s="25">
        <f t="shared" si="0"/>
        <v>47521.875</v>
      </c>
    </row>
    <row r="21" spans="2:4" x14ac:dyDescent="0.25">
      <c r="B21" s="18">
        <v>10</v>
      </c>
      <c r="C21" s="14" t="s">
        <v>50</v>
      </c>
      <c r="D21" s="25">
        <f t="shared" si="0"/>
        <v>47093.75</v>
      </c>
    </row>
    <row r="22" spans="2:4" x14ac:dyDescent="0.25">
      <c r="B22" s="18">
        <v>11</v>
      </c>
      <c r="C22" s="14" t="s">
        <v>51</v>
      </c>
      <c r="D22" s="25">
        <f t="shared" si="0"/>
        <v>46665.625</v>
      </c>
    </row>
    <row r="23" spans="2:4" x14ac:dyDescent="0.25">
      <c r="B23" s="18">
        <v>12</v>
      </c>
      <c r="C23" s="14" t="s">
        <v>52</v>
      </c>
      <c r="D23" s="25">
        <f t="shared" si="0"/>
        <v>46237.5</v>
      </c>
    </row>
    <row r="24" spans="2:4" x14ac:dyDescent="0.25">
      <c r="B24" s="18">
        <v>13</v>
      </c>
      <c r="C24" s="15" t="s">
        <v>40</v>
      </c>
      <c r="D24" s="25">
        <f t="shared" si="0"/>
        <v>45809.375</v>
      </c>
    </row>
    <row r="25" spans="2:4" x14ac:dyDescent="0.25">
      <c r="B25" s="18">
        <v>14</v>
      </c>
      <c r="C25" s="15" t="s">
        <v>41</v>
      </c>
      <c r="D25" s="25">
        <f t="shared" si="0"/>
        <v>45381.25</v>
      </c>
    </row>
    <row r="26" spans="2:4" x14ac:dyDescent="0.25">
      <c r="B26" s="18">
        <v>15</v>
      </c>
      <c r="C26" s="15" t="s">
        <v>53</v>
      </c>
      <c r="D26" s="25">
        <f t="shared" si="0"/>
        <v>44953.125</v>
      </c>
    </row>
    <row r="27" spans="2:4" x14ac:dyDescent="0.25">
      <c r="B27" s="18">
        <v>16</v>
      </c>
      <c r="C27" s="15" t="s">
        <v>54</v>
      </c>
      <c r="D27" s="25">
        <f t="shared" si="0"/>
        <v>44525</v>
      </c>
    </row>
    <row r="28" spans="2:4" x14ac:dyDescent="0.25">
      <c r="B28" s="18">
        <v>17</v>
      </c>
      <c r="C28" s="15" t="s">
        <v>55</v>
      </c>
      <c r="D28" s="25">
        <f t="shared" si="0"/>
        <v>44096.875</v>
      </c>
    </row>
    <row r="29" spans="2:4" x14ac:dyDescent="0.25">
      <c r="B29" s="18">
        <v>18</v>
      </c>
      <c r="C29" s="15" t="s">
        <v>56</v>
      </c>
      <c r="D29" s="25">
        <f t="shared" si="0"/>
        <v>43668.75</v>
      </c>
    </row>
    <row r="30" spans="2:4" x14ac:dyDescent="0.25">
      <c r="B30" s="18">
        <v>19</v>
      </c>
      <c r="C30" s="15" t="s">
        <v>57</v>
      </c>
      <c r="D30" s="25">
        <f t="shared" si="0"/>
        <v>43240.625</v>
      </c>
    </row>
    <row r="31" spans="2:4" x14ac:dyDescent="0.25">
      <c r="B31" s="18">
        <v>20</v>
      </c>
      <c r="C31" s="15" t="s">
        <v>58</v>
      </c>
      <c r="D31" s="25">
        <f t="shared" si="0"/>
        <v>42812.5</v>
      </c>
    </row>
    <row r="32" spans="2:4" x14ac:dyDescent="0.25">
      <c r="B32" s="18">
        <v>21</v>
      </c>
      <c r="C32" s="15" t="s">
        <v>59</v>
      </c>
      <c r="D32" s="25">
        <f t="shared" si="0"/>
        <v>42384.375</v>
      </c>
    </row>
    <row r="33" spans="2:4" x14ac:dyDescent="0.25">
      <c r="B33" s="18">
        <v>22</v>
      </c>
      <c r="C33" s="15" t="s">
        <v>60</v>
      </c>
      <c r="D33" s="25">
        <f t="shared" si="0"/>
        <v>41956.25</v>
      </c>
    </row>
    <row r="34" spans="2:4" x14ac:dyDescent="0.25">
      <c r="B34" s="18">
        <v>23</v>
      </c>
      <c r="C34" s="15" t="s">
        <v>61</v>
      </c>
      <c r="D34" s="25">
        <f t="shared" si="0"/>
        <v>41528.125</v>
      </c>
    </row>
    <row r="35" spans="2:4" x14ac:dyDescent="0.25">
      <c r="B35" s="18">
        <v>24</v>
      </c>
      <c r="C35" s="15" t="s">
        <v>62</v>
      </c>
      <c r="D35" s="25">
        <f t="shared" si="0"/>
        <v>41100</v>
      </c>
    </row>
    <row r="36" spans="2:4" x14ac:dyDescent="0.25">
      <c r="B36" s="18">
        <v>25</v>
      </c>
      <c r="C36" s="16" t="s">
        <v>42</v>
      </c>
      <c r="D36" s="25">
        <f t="shared" si="0"/>
        <v>40671.875</v>
      </c>
    </row>
    <row r="37" spans="2:4" x14ac:dyDescent="0.25">
      <c r="B37" s="18">
        <v>26</v>
      </c>
      <c r="C37" s="16" t="s">
        <v>63</v>
      </c>
      <c r="D37" s="25">
        <f t="shared" si="0"/>
        <v>40243.75</v>
      </c>
    </row>
    <row r="38" spans="2:4" x14ac:dyDescent="0.25">
      <c r="B38" s="18">
        <v>27</v>
      </c>
      <c r="C38" s="16" t="s">
        <v>64</v>
      </c>
      <c r="D38" s="25">
        <f t="shared" si="0"/>
        <v>39815.625</v>
      </c>
    </row>
    <row r="39" spans="2:4" x14ac:dyDescent="0.25">
      <c r="B39" s="18">
        <v>28</v>
      </c>
      <c r="C39" s="16" t="s">
        <v>65</v>
      </c>
      <c r="D39" s="25">
        <f t="shared" si="0"/>
        <v>39387.5</v>
      </c>
    </row>
    <row r="40" spans="2:4" x14ac:dyDescent="0.25">
      <c r="B40" s="18">
        <v>29</v>
      </c>
      <c r="C40" s="16" t="s">
        <v>66</v>
      </c>
      <c r="D40" s="25">
        <f t="shared" si="0"/>
        <v>38959.375</v>
      </c>
    </row>
    <row r="41" spans="2:4" x14ac:dyDescent="0.25">
      <c r="B41" s="18">
        <v>30</v>
      </c>
      <c r="C41" s="16" t="s">
        <v>67</v>
      </c>
      <c r="D41" s="25">
        <f t="shared" si="0"/>
        <v>38531.25</v>
      </c>
    </row>
    <row r="42" spans="2:4" x14ac:dyDescent="0.25">
      <c r="B42" s="18">
        <v>31</v>
      </c>
      <c r="C42" s="16" t="s">
        <v>68</v>
      </c>
      <c r="D42" s="25">
        <f t="shared" si="0"/>
        <v>38103.125</v>
      </c>
    </row>
    <row r="43" spans="2:4" x14ac:dyDescent="0.25">
      <c r="B43" s="18">
        <v>32</v>
      </c>
      <c r="C43" s="16" t="s">
        <v>69</v>
      </c>
      <c r="D43" s="25">
        <f t="shared" si="0"/>
        <v>37675</v>
      </c>
    </row>
    <row r="44" spans="2:4" x14ac:dyDescent="0.25">
      <c r="B44" s="18">
        <v>33</v>
      </c>
      <c r="C44" s="16" t="s">
        <v>70</v>
      </c>
      <c r="D44" s="25">
        <f t="shared" ref="D44:D75" si="1">$F$7-$F$8*B44</f>
        <v>37246.875</v>
      </c>
    </row>
    <row r="45" spans="2:4" x14ac:dyDescent="0.25">
      <c r="B45" s="18">
        <v>34</v>
      </c>
      <c r="C45" s="16" t="s">
        <v>71</v>
      </c>
      <c r="D45" s="25">
        <f t="shared" si="1"/>
        <v>36818.75</v>
      </c>
    </row>
    <row r="46" spans="2:4" x14ac:dyDescent="0.25">
      <c r="B46" s="18">
        <v>35</v>
      </c>
      <c r="C46" s="16" t="s">
        <v>72</v>
      </c>
      <c r="D46" s="25">
        <f t="shared" si="1"/>
        <v>36390.625</v>
      </c>
    </row>
    <row r="47" spans="2:4" x14ac:dyDescent="0.25">
      <c r="B47" s="18">
        <v>36</v>
      </c>
      <c r="C47" s="16" t="s">
        <v>73</v>
      </c>
      <c r="D47" s="25">
        <f t="shared" si="1"/>
        <v>35962.5</v>
      </c>
    </row>
    <row r="48" spans="2:4" x14ac:dyDescent="0.25">
      <c r="B48" s="18">
        <v>37</v>
      </c>
      <c r="C48" s="19" t="s">
        <v>74</v>
      </c>
      <c r="D48" s="25">
        <f t="shared" si="1"/>
        <v>35534.375</v>
      </c>
    </row>
    <row r="49" spans="2:4" x14ac:dyDescent="0.25">
      <c r="B49" s="18">
        <v>38</v>
      </c>
      <c r="C49" s="19" t="s">
        <v>75</v>
      </c>
      <c r="D49" s="25">
        <f t="shared" si="1"/>
        <v>35106.25</v>
      </c>
    </row>
    <row r="50" spans="2:4" x14ac:dyDescent="0.25">
      <c r="B50" s="18">
        <v>39</v>
      </c>
      <c r="C50" s="19" t="s">
        <v>76</v>
      </c>
      <c r="D50" s="25">
        <f t="shared" si="1"/>
        <v>34678.125</v>
      </c>
    </row>
    <row r="51" spans="2:4" x14ac:dyDescent="0.25">
      <c r="B51" s="18">
        <v>40</v>
      </c>
      <c r="C51" s="19" t="s">
        <v>77</v>
      </c>
      <c r="D51" s="25">
        <f t="shared" si="1"/>
        <v>34250</v>
      </c>
    </row>
    <row r="52" spans="2:4" x14ac:dyDescent="0.25">
      <c r="B52" s="18">
        <v>41</v>
      </c>
      <c r="C52" s="19" t="s">
        <v>78</v>
      </c>
      <c r="D52" s="25">
        <f t="shared" si="1"/>
        <v>33821.875</v>
      </c>
    </row>
    <row r="53" spans="2:4" x14ac:dyDescent="0.25">
      <c r="B53" s="18">
        <v>42</v>
      </c>
      <c r="C53" s="19" t="s">
        <v>79</v>
      </c>
      <c r="D53" s="25">
        <f t="shared" si="1"/>
        <v>33393.75</v>
      </c>
    </row>
    <row r="54" spans="2:4" x14ac:dyDescent="0.25">
      <c r="B54" s="18">
        <v>43</v>
      </c>
      <c r="C54" s="19" t="s">
        <v>80</v>
      </c>
      <c r="D54" s="25">
        <f t="shared" si="1"/>
        <v>32965.625</v>
      </c>
    </row>
    <row r="55" spans="2:4" x14ac:dyDescent="0.25">
      <c r="B55" s="18">
        <v>44</v>
      </c>
      <c r="C55" s="19" t="s">
        <v>81</v>
      </c>
      <c r="D55" s="25">
        <f t="shared" si="1"/>
        <v>32537.5</v>
      </c>
    </row>
    <row r="56" spans="2:4" x14ac:dyDescent="0.25">
      <c r="B56" s="18">
        <v>45</v>
      </c>
      <c r="C56" s="19" t="s">
        <v>82</v>
      </c>
      <c r="D56" s="25">
        <f t="shared" si="1"/>
        <v>32109.375</v>
      </c>
    </row>
    <row r="57" spans="2:4" x14ac:dyDescent="0.25">
      <c r="B57" s="18">
        <v>46</v>
      </c>
      <c r="C57" s="19" t="s">
        <v>83</v>
      </c>
      <c r="D57" s="25">
        <f t="shared" si="1"/>
        <v>31681.25</v>
      </c>
    </row>
    <row r="58" spans="2:4" x14ac:dyDescent="0.25">
      <c r="B58" s="18">
        <v>47</v>
      </c>
      <c r="C58" s="19" t="s">
        <v>84</v>
      </c>
      <c r="D58" s="25">
        <f t="shared" si="1"/>
        <v>31253.125</v>
      </c>
    </row>
    <row r="59" spans="2:4" x14ac:dyDescent="0.25">
      <c r="B59" s="18">
        <v>48</v>
      </c>
      <c r="C59" s="19" t="s">
        <v>85</v>
      </c>
      <c r="D59" s="25">
        <f t="shared" si="1"/>
        <v>30825</v>
      </c>
    </row>
    <row r="60" spans="2:4" x14ac:dyDescent="0.25">
      <c r="B60" s="18">
        <v>49</v>
      </c>
      <c r="C60" s="20" t="s">
        <v>86</v>
      </c>
      <c r="D60" s="25">
        <f t="shared" si="1"/>
        <v>30396.875</v>
      </c>
    </row>
    <row r="61" spans="2:4" x14ac:dyDescent="0.25">
      <c r="B61" s="18">
        <v>50</v>
      </c>
      <c r="C61" s="20" t="s">
        <v>87</v>
      </c>
      <c r="D61" s="25">
        <f t="shared" si="1"/>
        <v>29968.75</v>
      </c>
    </row>
    <row r="62" spans="2:4" x14ac:dyDescent="0.25">
      <c r="B62" s="18">
        <v>51</v>
      </c>
      <c r="C62" s="20" t="s">
        <v>88</v>
      </c>
      <c r="D62" s="25">
        <f t="shared" si="1"/>
        <v>29540.625</v>
      </c>
    </row>
    <row r="63" spans="2:4" x14ac:dyDescent="0.25">
      <c r="B63" s="18">
        <v>52</v>
      </c>
      <c r="C63" s="20" t="s">
        <v>89</v>
      </c>
      <c r="D63" s="25">
        <f t="shared" si="1"/>
        <v>29112.5</v>
      </c>
    </row>
    <row r="64" spans="2:4" x14ac:dyDescent="0.25">
      <c r="B64" s="18">
        <v>53</v>
      </c>
      <c r="C64" s="20" t="s">
        <v>90</v>
      </c>
      <c r="D64" s="25">
        <f t="shared" si="1"/>
        <v>28684.375</v>
      </c>
    </row>
    <row r="65" spans="2:4" x14ac:dyDescent="0.25">
      <c r="B65" s="18">
        <v>54</v>
      </c>
      <c r="C65" s="20" t="s">
        <v>91</v>
      </c>
      <c r="D65" s="25">
        <f t="shared" si="1"/>
        <v>28256.25</v>
      </c>
    </row>
    <row r="66" spans="2:4" x14ac:dyDescent="0.25">
      <c r="B66" s="18">
        <v>55</v>
      </c>
      <c r="C66" s="20" t="s">
        <v>92</v>
      </c>
      <c r="D66" s="25">
        <f t="shared" si="1"/>
        <v>27828.125</v>
      </c>
    </row>
    <row r="67" spans="2:4" x14ac:dyDescent="0.25">
      <c r="B67" s="18">
        <v>56</v>
      </c>
      <c r="C67" s="20" t="s">
        <v>93</v>
      </c>
      <c r="D67" s="25">
        <f t="shared" si="1"/>
        <v>27400</v>
      </c>
    </row>
    <row r="68" spans="2:4" x14ac:dyDescent="0.25">
      <c r="B68" s="18">
        <v>57</v>
      </c>
      <c r="C68" s="20" t="s">
        <v>94</v>
      </c>
      <c r="D68" s="25">
        <f t="shared" si="1"/>
        <v>26971.875</v>
      </c>
    </row>
    <row r="69" spans="2:4" x14ac:dyDescent="0.25">
      <c r="B69" s="18">
        <v>58</v>
      </c>
      <c r="C69" s="20" t="s">
        <v>95</v>
      </c>
      <c r="D69" s="25">
        <f t="shared" si="1"/>
        <v>26543.75</v>
      </c>
    </row>
    <row r="70" spans="2:4" x14ac:dyDescent="0.25">
      <c r="B70" s="18">
        <v>59</v>
      </c>
      <c r="C70" s="20" t="s">
        <v>96</v>
      </c>
      <c r="D70" s="25">
        <f t="shared" si="1"/>
        <v>26115.625</v>
      </c>
    </row>
    <row r="71" spans="2:4" x14ac:dyDescent="0.25">
      <c r="B71" s="18">
        <v>60</v>
      </c>
      <c r="C71" s="20" t="s">
        <v>97</v>
      </c>
      <c r="D71" s="25">
        <f t="shared" si="1"/>
        <v>25687.5</v>
      </c>
    </row>
    <row r="72" spans="2:4" x14ac:dyDescent="0.25">
      <c r="B72" s="18">
        <v>61</v>
      </c>
      <c r="C72" s="22" t="s">
        <v>98</v>
      </c>
      <c r="D72" s="25">
        <f t="shared" si="1"/>
        <v>25259.375</v>
      </c>
    </row>
    <row r="73" spans="2:4" x14ac:dyDescent="0.25">
      <c r="B73" s="18">
        <v>62</v>
      </c>
      <c r="C73" s="22" t="s">
        <v>99</v>
      </c>
      <c r="D73" s="25">
        <f t="shared" si="1"/>
        <v>24831.25</v>
      </c>
    </row>
    <row r="74" spans="2:4" x14ac:dyDescent="0.25">
      <c r="B74" s="18">
        <v>63</v>
      </c>
      <c r="C74" s="22" t="s">
        <v>100</v>
      </c>
      <c r="D74" s="25">
        <f t="shared" si="1"/>
        <v>24403.125</v>
      </c>
    </row>
    <row r="75" spans="2:4" x14ac:dyDescent="0.25">
      <c r="B75" s="18">
        <v>64</v>
      </c>
      <c r="C75" s="22" t="s">
        <v>101</v>
      </c>
      <c r="D75" s="25">
        <f t="shared" si="1"/>
        <v>23975</v>
      </c>
    </row>
    <row r="76" spans="2:4" x14ac:dyDescent="0.25">
      <c r="B76" s="18">
        <v>65</v>
      </c>
      <c r="C76" s="22" t="s">
        <v>102</v>
      </c>
      <c r="D76" s="25">
        <f t="shared" ref="D76:D107" si="2">$F$7-$F$8*B76</f>
        <v>23546.875</v>
      </c>
    </row>
    <row r="77" spans="2:4" x14ac:dyDescent="0.25">
      <c r="B77" s="18">
        <v>66</v>
      </c>
      <c r="C77" s="22" t="s">
        <v>103</v>
      </c>
      <c r="D77" s="25">
        <f t="shared" si="2"/>
        <v>23118.75</v>
      </c>
    </row>
    <row r="78" spans="2:4" x14ac:dyDescent="0.25">
      <c r="B78" s="18">
        <v>67</v>
      </c>
      <c r="C78" s="22" t="s">
        <v>104</v>
      </c>
      <c r="D78" s="25">
        <f t="shared" si="2"/>
        <v>22690.625</v>
      </c>
    </row>
    <row r="79" spans="2:4" x14ac:dyDescent="0.25">
      <c r="B79" s="18">
        <v>68</v>
      </c>
      <c r="C79" s="22" t="s">
        <v>105</v>
      </c>
      <c r="D79" s="25">
        <f t="shared" si="2"/>
        <v>22262.5</v>
      </c>
    </row>
    <row r="80" spans="2:4" x14ac:dyDescent="0.25">
      <c r="B80" s="18">
        <v>69</v>
      </c>
      <c r="C80" s="22" t="s">
        <v>106</v>
      </c>
      <c r="D80" s="25">
        <f t="shared" si="2"/>
        <v>21834.375</v>
      </c>
    </row>
    <row r="81" spans="2:4" x14ac:dyDescent="0.25">
      <c r="B81" s="18">
        <v>70</v>
      </c>
      <c r="C81" s="22" t="s">
        <v>107</v>
      </c>
      <c r="D81" s="25">
        <f t="shared" si="2"/>
        <v>21406.25</v>
      </c>
    </row>
    <row r="82" spans="2:4" x14ac:dyDescent="0.25">
      <c r="B82" s="18">
        <v>71</v>
      </c>
      <c r="C82" s="22" t="s">
        <v>108</v>
      </c>
      <c r="D82" s="25">
        <f t="shared" si="2"/>
        <v>20978.125</v>
      </c>
    </row>
    <row r="83" spans="2:4" x14ac:dyDescent="0.25">
      <c r="B83" s="18">
        <v>72</v>
      </c>
      <c r="C83" s="22" t="s">
        <v>109</v>
      </c>
      <c r="D83" s="25">
        <f t="shared" si="2"/>
        <v>20550</v>
      </c>
    </row>
    <row r="84" spans="2:4" x14ac:dyDescent="0.25">
      <c r="B84" s="18">
        <v>73</v>
      </c>
      <c r="C84" s="17" t="s">
        <v>110</v>
      </c>
      <c r="D84" s="25">
        <f t="shared" si="2"/>
        <v>20121.875</v>
      </c>
    </row>
    <row r="85" spans="2:4" x14ac:dyDescent="0.25">
      <c r="B85" s="18">
        <v>74</v>
      </c>
      <c r="C85" s="17" t="s">
        <v>111</v>
      </c>
      <c r="D85" s="25">
        <f t="shared" si="2"/>
        <v>19693.75</v>
      </c>
    </row>
    <row r="86" spans="2:4" x14ac:dyDescent="0.25">
      <c r="B86" s="18">
        <v>75</v>
      </c>
      <c r="C86" s="17" t="s">
        <v>112</v>
      </c>
      <c r="D86" s="25">
        <f t="shared" si="2"/>
        <v>19265.625</v>
      </c>
    </row>
    <row r="87" spans="2:4" x14ac:dyDescent="0.25">
      <c r="B87" s="18">
        <v>76</v>
      </c>
      <c r="C87" s="17" t="s">
        <v>113</v>
      </c>
      <c r="D87" s="25">
        <f t="shared" si="2"/>
        <v>18837.5</v>
      </c>
    </row>
    <row r="88" spans="2:4" x14ac:dyDescent="0.25">
      <c r="B88" s="18">
        <v>77</v>
      </c>
      <c r="C88" s="17" t="s">
        <v>114</v>
      </c>
      <c r="D88" s="25">
        <f t="shared" si="2"/>
        <v>18409.375</v>
      </c>
    </row>
    <row r="89" spans="2:4" x14ac:dyDescent="0.25">
      <c r="B89" s="18">
        <v>78</v>
      </c>
      <c r="C89" s="17" t="s">
        <v>115</v>
      </c>
      <c r="D89" s="25">
        <f t="shared" si="2"/>
        <v>17981.25</v>
      </c>
    </row>
    <row r="90" spans="2:4" x14ac:dyDescent="0.25">
      <c r="B90" s="18">
        <v>79</v>
      </c>
      <c r="C90" s="17" t="s">
        <v>116</v>
      </c>
      <c r="D90" s="25">
        <f t="shared" si="2"/>
        <v>17553.125</v>
      </c>
    </row>
    <row r="91" spans="2:4" x14ac:dyDescent="0.25">
      <c r="B91" s="18">
        <v>80</v>
      </c>
      <c r="C91" s="17" t="s">
        <v>117</v>
      </c>
      <c r="D91" s="25">
        <f t="shared" si="2"/>
        <v>17125</v>
      </c>
    </row>
    <row r="92" spans="2:4" x14ac:dyDescent="0.25">
      <c r="B92" s="18">
        <v>81</v>
      </c>
      <c r="C92" s="17" t="s">
        <v>118</v>
      </c>
      <c r="D92" s="25">
        <f t="shared" si="2"/>
        <v>16696.875</v>
      </c>
    </row>
    <row r="93" spans="2:4" x14ac:dyDescent="0.25">
      <c r="B93" s="18">
        <v>82</v>
      </c>
      <c r="C93" s="17" t="s">
        <v>119</v>
      </c>
      <c r="D93" s="25">
        <f t="shared" si="2"/>
        <v>16268.75</v>
      </c>
    </row>
    <row r="94" spans="2:4" x14ac:dyDescent="0.25">
      <c r="B94" s="18">
        <v>83</v>
      </c>
      <c r="C94" s="17" t="s">
        <v>120</v>
      </c>
      <c r="D94" s="25">
        <f t="shared" si="2"/>
        <v>15840.625</v>
      </c>
    </row>
    <row r="95" spans="2:4" x14ac:dyDescent="0.25">
      <c r="B95" s="18">
        <v>84</v>
      </c>
      <c r="C95" s="17" t="s">
        <v>121</v>
      </c>
      <c r="D95" s="25">
        <f t="shared" si="2"/>
        <v>15412.5</v>
      </c>
    </row>
    <row r="96" spans="2:4" x14ac:dyDescent="0.25">
      <c r="B96" s="18">
        <v>85</v>
      </c>
      <c r="C96" s="21" t="s">
        <v>122</v>
      </c>
      <c r="D96" s="25">
        <f t="shared" si="2"/>
        <v>14984.375</v>
      </c>
    </row>
    <row r="97" spans="2:4" x14ac:dyDescent="0.25">
      <c r="B97" s="18">
        <v>86</v>
      </c>
      <c r="C97" s="21" t="s">
        <v>123</v>
      </c>
      <c r="D97" s="25">
        <f t="shared" si="2"/>
        <v>14556.25</v>
      </c>
    </row>
    <row r="98" spans="2:4" x14ac:dyDescent="0.25">
      <c r="B98" s="18">
        <v>87</v>
      </c>
      <c r="C98" s="21" t="s">
        <v>124</v>
      </c>
      <c r="D98" s="25">
        <f t="shared" si="2"/>
        <v>14128.125</v>
      </c>
    </row>
    <row r="99" spans="2:4" x14ac:dyDescent="0.25">
      <c r="B99" s="18">
        <v>88</v>
      </c>
      <c r="C99" s="21" t="s">
        <v>125</v>
      </c>
      <c r="D99" s="25">
        <f t="shared" si="2"/>
        <v>13700</v>
      </c>
    </row>
    <row r="100" spans="2:4" x14ac:dyDescent="0.25">
      <c r="B100" s="18">
        <v>89</v>
      </c>
      <c r="C100" s="21" t="s">
        <v>126</v>
      </c>
      <c r="D100" s="25">
        <f t="shared" si="2"/>
        <v>13271.875</v>
      </c>
    </row>
    <row r="101" spans="2:4" x14ac:dyDescent="0.25">
      <c r="B101" s="18">
        <v>90</v>
      </c>
      <c r="C101" s="21" t="s">
        <v>127</v>
      </c>
      <c r="D101" s="25">
        <f t="shared" si="2"/>
        <v>12843.75</v>
      </c>
    </row>
    <row r="102" spans="2:4" x14ac:dyDescent="0.25">
      <c r="B102" s="18">
        <v>91</v>
      </c>
      <c r="C102" s="21" t="s">
        <v>128</v>
      </c>
      <c r="D102" s="25">
        <f t="shared" si="2"/>
        <v>12415.625</v>
      </c>
    </row>
    <row r="103" spans="2:4" x14ac:dyDescent="0.25">
      <c r="B103" s="18">
        <v>92</v>
      </c>
      <c r="C103" s="21" t="s">
        <v>129</v>
      </c>
      <c r="D103" s="25">
        <f t="shared" si="2"/>
        <v>11987.5</v>
      </c>
    </row>
    <row r="104" spans="2:4" x14ac:dyDescent="0.25">
      <c r="B104" s="18">
        <v>93</v>
      </c>
      <c r="C104" s="21" t="s">
        <v>130</v>
      </c>
      <c r="D104" s="25">
        <f t="shared" si="2"/>
        <v>11559.375</v>
      </c>
    </row>
    <row r="105" spans="2:4" x14ac:dyDescent="0.25">
      <c r="B105" s="18">
        <v>94</v>
      </c>
      <c r="C105" s="21" t="s">
        <v>131</v>
      </c>
      <c r="D105" s="25">
        <f t="shared" si="2"/>
        <v>11131.25</v>
      </c>
    </row>
    <row r="106" spans="2:4" x14ac:dyDescent="0.25">
      <c r="B106" s="18">
        <v>95</v>
      </c>
      <c r="C106" s="21" t="s">
        <v>132</v>
      </c>
      <c r="D106" s="25">
        <f t="shared" si="2"/>
        <v>10703.125</v>
      </c>
    </row>
    <row r="107" spans="2:4" x14ac:dyDescent="0.25">
      <c r="B107" s="18">
        <v>96</v>
      </c>
      <c r="C107" s="21" t="s">
        <v>133</v>
      </c>
      <c r="D107" s="25">
        <f t="shared" si="2"/>
        <v>10275</v>
      </c>
    </row>
    <row r="108" spans="2:4" x14ac:dyDescent="0.25">
      <c r="B108" s="18">
        <v>97</v>
      </c>
      <c r="C108" s="16" t="s">
        <v>134</v>
      </c>
      <c r="D108" s="25">
        <f t="shared" ref="D108:D131" si="3">$F$7-$F$8*B108</f>
        <v>9846.875</v>
      </c>
    </row>
    <row r="109" spans="2:4" x14ac:dyDescent="0.25">
      <c r="B109" s="18">
        <v>98</v>
      </c>
      <c r="C109" s="16" t="s">
        <v>135</v>
      </c>
      <c r="D109" s="25">
        <f t="shared" si="3"/>
        <v>9418.75</v>
      </c>
    </row>
    <row r="110" spans="2:4" x14ac:dyDescent="0.25">
      <c r="B110" s="18">
        <v>99</v>
      </c>
      <c r="C110" s="16" t="s">
        <v>136</v>
      </c>
      <c r="D110" s="25">
        <f t="shared" si="3"/>
        <v>8990.625</v>
      </c>
    </row>
    <row r="111" spans="2:4" x14ac:dyDescent="0.25">
      <c r="B111" s="18">
        <v>100</v>
      </c>
      <c r="C111" s="16" t="s">
        <v>137</v>
      </c>
      <c r="D111" s="25">
        <f t="shared" si="3"/>
        <v>8562.5</v>
      </c>
    </row>
    <row r="112" spans="2:4" x14ac:dyDescent="0.25">
      <c r="B112" s="18">
        <v>101</v>
      </c>
      <c r="C112" s="16" t="s">
        <v>138</v>
      </c>
      <c r="D112" s="25">
        <f t="shared" si="3"/>
        <v>8134.375</v>
      </c>
    </row>
    <row r="113" spans="2:4" x14ac:dyDescent="0.25">
      <c r="B113" s="18">
        <v>102</v>
      </c>
      <c r="C113" s="16" t="s">
        <v>139</v>
      </c>
      <c r="D113" s="25">
        <f t="shared" si="3"/>
        <v>7706.25</v>
      </c>
    </row>
    <row r="114" spans="2:4" x14ac:dyDescent="0.25">
      <c r="B114" s="18">
        <v>103</v>
      </c>
      <c r="C114" s="16" t="s">
        <v>140</v>
      </c>
      <c r="D114" s="25">
        <f t="shared" si="3"/>
        <v>7278.125</v>
      </c>
    </row>
    <row r="115" spans="2:4" x14ac:dyDescent="0.25">
      <c r="B115" s="18">
        <v>104</v>
      </c>
      <c r="C115" s="16" t="s">
        <v>141</v>
      </c>
      <c r="D115" s="25">
        <f t="shared" si="3"/>
        <v>6850</v>
      </c>
    </row>
    <row r="116" spans="2:4" x14ac:dyDescent="0.25">
      <c r="B116" s="18">
        <v>105</v>
      </c>
      <c r="C116" s="16" t="s">
        <v>142</v>
      </c>
      <c r="D116" s="25">
        <f t="shared" si="3"/>
        <v>6421.875</v>
      </c>
    </row>
    <row r="117" spans="2:4" x14ac:dyDescent="0.25">
      <c r="B117" s="18">
        <v>106</v>
      </c>
      <c r="C117" s="16" t="s">
        <v>143</v>
      </c>
      <c r="D117" s="25">
        <f t="shared" si="3"/>
        <v>5993.75</v>
      </c>
    </row>
    <row r="118" spans="2:4" x14ac:dyDescent="0.25">
      <c r="B118" s="18">
        <v>107</v>
      </c>
      <c r="C118" s="16" t="s">
        <v>144</v>
      </c>
      <c r="D118" s="25">
        <f t="shared" si="3"/>
        <v>5565.625</v>
      </c>
    </row>
    <row r="119" spans="2:4" x14ac:dyDescent="0.25">
      <c r="B119" s="18">
        <v>108</v>
      </c>
      <c r="C119" s="16" t="s">
        <v>145</v>
      </c>
      <c r="D119" s="25">
        <f t="shared" si="3"/>
        <v>5137.5</v>
      </c>
    </row>
    <row r="120" spans="2:4" x14ac:dyDescent="0.25">
      <c r="B120" s="18">
        <v>109</v>
      </c>
      <c r="C120" s="15" t="s">
        <v>146</v>
      </c>
      <c r="D120" s="25">
        <f t="shared" si="3"/>
        <v>4709.375</v>
      </c>
    </row>
    <row r="121" spans="2:4" x14ac:dyDescent="0.25">
      <c r="B121" s="18">
        <v>110</v>
      </c>
      <c r="C121" s="15" t="s">
        <v>147</v>
      </c>
      <c r="D121" s="25">
        <f t="shared" si="3"/>
        <v>4281.25</v>
      </c>
    </row>
    <row r="122" spans="2:4" x14ac:dyDescent="0.25">
      <c r="B122" s="18">
        <v>111</v>
      </c>
      <c r="C122" s="15" t="s">
        <v>148</v>
      </c>
      <c r="D122" s="25">
        <f t="shared" si="3"/>
        <v>3853.125</v>
      </c>
    </row>
    <row r="123" spans="2:4" x14ac:dyDescent="0.25">
      <c r="B123" s="18">
        <v>112</v>
      </c>
      <c r="C123" s="15" t="s">
        <v>149</v>
      </c>
      <c r="D123" s="25">
        <f t="shared" si="3"/>
        <v>3425</v>
      </c>
    </row>
    <row r="124" spans="2:4" x14ac:dyDescent="0.25">
      <c r="B124" s="18">
        <v>113</v>
      </c>
      <c r="C124" s="15" t="s">
        <v>150</v>
      </c>
      <c r="D124" s="25">
        <f t="shared" si="3"/>
        <v>2996.875</v>
      </c>
    </row>
    <row r="125" spans="2:4" x14ac:dyDescent="0.25">
      <c r="B125" s="18">
        <v>114</v>
      </c>
      <c r="C125" s="15" t="s">
        <v>151</v>
      </c>
      <c r="D125" s="25">
        <f t="shared" si="3"/>
        <v>2568.75</v>
      </c>
    </row>
    <row r="126" spans="2:4" x14ac:dyDescent="0.25">
      <c r="B126" s="18">
        <v>115</v>
      </c>
      <c r="C126" s="15" t="s">
        <v>152</v>
      </c>
      <c r="D126" s="25">
        <f t="shared" si="3"/>
        <v>2140.625</v>
      </c>
    </row>
    <row r="127" spans="2:4" x14ac:dyDescent="0.25">
      <c r="B127" s="18">
        <v>116</v>
      </c>
      <c r="C127" s="15" t="s">
        <v>153</v>
      </c>
      <c r="D127" s="25">
        <f t="shared" si="3"/>
        <v>1712.5</v>
      </c>
    </row>
    <row r="128" spans="2:4" x14ac:dyDescent="0.25">
      <c r="B128" s="18">
        <v>117</v>
      </c>
      <c r="C128" s="15" t="s">
        <v>154</v>
      </c>
      <c r="D128" s="25">
        <f t="shared" si="3"/>
        <v>1284.375</v>
      </c>
    </row>
    <row r="129" spans="2:4" x14ac:dyDescent="0.25">
      <c r="B129" s="18">
        <v>118</v>
      </c>
      <c r="C129" s="15" t="s">
        <v>155</v>
      </c>
      <c r="D129" s="25">
        <f t="shared" si="3"/>
        <v>856.25</v>
      </c>
    </row>
    <row r="130" spans="2:4" x14ac:dyDescent="0.25">
      <c r="B130" s="18">
        <v>119</v>
      </c>
      <c r="C130" s="15" t="s">
        <v>156</v>
      </c>
      <c r="D130" s="25">
        <f t="shared" si="3"/>
        <v>428.125</v>
      </c>
    </row>
    <row r="131" spans="2:4" x14ac:dyDescent="0.25">
      <c r="B131" s="18">
        <v>120</v>
      </c>
      <c r="C131" s="15" t="s">
        <v>157</v>
      </c>
      <c r="D131" s="25">
        <f t="shared" si="3"/>
        <v>0</v>
      </c>
    </row>
    <row r="132" spans="2:4" x14ac:dyDescent="0.25">
      <c r="B132"/>
      <c r="D132" s="12"/>
    </row>
    <row r="133" spans="2:4" x14ac:dyDescent="0.25">
      <c r="B133"/>
      <c r="D133" s="12"/>
    </row>
    <row r="134" spans="2:4" x14ac:dyDescent="0.25">
      <c r="B134"/>
      <c r="D134" s="12"/>
    </row>
    <row r="135" spans="2:4" x14ac:dyDescent="0.25">
      <c r="B135"/>
      <c r="D135" s="12"/>
    </row>
    <row r="136" spans="2:4" x14ac:dyDescent="0.25">
      <c r="B136"/>
      <c r="D136" s="12"/>
    </row>
    <row r="137" spans="2:4" x14ac:dyDescent="0.25">
      <c r="B137"/>
      <c r="D137" s="12"/>
    </row>
    <row r="138" spans="2:4" x14ac:dyDescent="0.25">
      <c r="B138"/>
      <c r="D138" s="12"/>
    </row>
    <row r="139" spans="2:4" x14ac:dyDescent="0.25">
      <c r="B139"/>
      <c r="D139" s="12"/>
    </row>
    <row r="140" spans="2:4" x14ac:dyDescent="0.25">
      <c r="B140"/>
      <c r="D140" s="12"/>
    </row>
    <row r="141" spans="2:4" x14ac:dyDescent="0.25">
      <c r="B141"/>
      <c r="D141" s="12"/>
    </row>
    <row r="142" spans="2:4" x14ac:dyDescent="0.25">
      <c r="B142"/>
      <c r="D142" s="12"/>
    </row>
    <row r="143" spans="2:4" x14ac:dyDescent="0.25">
      <c r="B143"/>
      <c r="D143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topLeftCell="A4" workbookViewId="0">
      <selection activeCell="D10" sqref="D10"/>
    </sheetView>
  </sheetViews>
  <sheetFormatPr baseColWidth="10" defaultRowHeight="15" x14ac:dyDescent="0.25"/>
  <cols>
    <col min="2" max="2" width="12.7109375" bestFit="1" customWidth="1"/>
    <col min="3" max="3" width="11.85546875" bestFit="1" customWidth="1"/>
  </cols>
  <sheetData>
    <row r="2" spans="2:6" x14ac:dyDescent="0.25">
      <c r="B2" t="s">
        <v>159</v>
      </c>
    </row>
    <row r="3" spans="2:6" x14ac:dyDescent="0.25">
      <c r="B3" t="s">
        <v>160</v>
      </c>
      <c r="F3" t="s">
        <v>162</v>
      </c>
    </row>
    <row r="5" spans="2:6" x14ac:dyDescent="0.25">
      <c r="B5" s="54" t="s">
        <v>158</v>
      </c>
      <c r="C5" s="54"/>
      <c r="D5" s="54"/>
      <c r="E5" s="54"/>
    </row>
    <row r="6" spans="2:6" x14ac:dyDescent="0.25">
      <c r="B6" s="34" t="s">
        <v>164</v>
      </c>
      <c r="C6" s="31">
        <v>59.39696962</v>
      </c>
      <c r="D6" s="32" t="s">
        <v>163</v>
      </c>
      <c r="E6" s="32"/>
    </row>
    <row r="7" spans="2:6" x14ac:dyDescent="0.25">
      <c r="B7" s="34" t="s">
        <v>165</v>
      </c>
      <c r="C7" s="33" t="s">
        <v>166</v>
      </c>
      <c r="D7" s="31">
        <v>0.261799</v>
      </c>
      <c r="E7" s="32" t="s">
        <v>167</v>
      </c>
    </row>
    <row r="8" spans="2:6" x14ac:dyDescent="0.25">
      <c r="B8" s="34" t="s">
        <v>168</v>
      </c>
      <c r="C8" s="33">
        <f>$C$6*COS($D$7)</f>
        <v>57.373072920923164</v>
      </c>
      <c r="D8" s="35" t="s">
        <v>163</v>
      </c>
      <c r="E8" s="33"/>
    </row>
    <row r="9" spans="2:6" x14ac:dyDescent="0.25">
      <c r="B9" s="34" t="s">
        <v>169</v>
      </c>
      <c r="C9" s="33">
        <f>C6*SIN(D7)</f>
        <v>15.373044709804113</v>
      </c>
      <c r="D9" s="35" t="s">
        <v>163</v>
      </c>
      <c r="E9" s="33"/>
    </row>
    <row r="11" spans="2:6" x14ac:dyDescent="0.25">
      <c r="B11" s="28" t="s">
        <v>161</v>
      </c>
      <c r="C11" s="28" t="s">
        <v>29</v>
      </c>
      <c r="D11" s="28" t="s">
        <v>30</v>
      </c>
    </row>
    <row r="12" spans="2:6" x14ac:dyDescent="0.25">
      <c r="B12" s="30">
        <v>0</v>
      </c>
      <c r="C12" s="29">
        <v>0</v>
      </c>
      <c r="D12" s="29">
        <v>0</v>
      </c>
    </row>
    <row r="13" spans="2:6" x14ac:dyDescent="0.25">
      <c r="B13" s="30">
        <v>0.2</v>
      </c>
      <c r="C13" s="29">
        <f t="shared" ref="C13:C28" si="0">COS($D$7)*$C$6*B13</f>
        <v>11.474614584184634</v>
      </c>
      <c r="D13" s="29">
        <f>SIN($D$7)*$C$6*B13-4.9*B13^2</f>
        <v>2.8786089419608225</v>
      </c>
    </row>
    <row r="14" spans="2:6" x14ac:dyDescent="0.25">
      <c r="B14" s="30">
        <v>0.4</v>
      </c>
      <c r="C14" s="29">
        <f t="shared" si="0"/>
        <v>22.949229168369268</v>
      </c>
      <c r="D14" s="29">
        <f t="shared" ref="D14:D28" si="1">SIN($D$7)*$C$6*B14-4.9*B14^2</f>
        <v>5.3652178839216447</v>
      </c>
    </row>
    <row r="15" spans="2:6" x14ac:dyDescent="0.25">
      <c r="B15" s="30">
        <v>0.6</v>
      </c>
      <c r="C15" s="29">
        <f t="shared" si="0"/>
        <v>34.4238437525539</v>
      </c>
      <c r="D15" s="29">
        <f t="shared" si="1"/>
        <v>7.4598268258824669</v>
      </c>
    </row>
    <row r="16" spans="2:6" x14ac:dyDescent="0.25">
      <c r="B16" s="30">
        <v>0.8</v>
      </c>
      <c r="C16" s="29">
        <f t="shared" si="0"/>
        <v>45.898458336738535</v>
      </c>
      <c r="D16" s="29">
        <f t="shared" si="1"/>
        <v>9.1624357678432897</v>
      </c>
    </row>
    <row r="17" spans="2:4" x14ac:dyDescent="0.25">
      <c r="B17" s="30">
        <v>1</v>
      </c>
      <c r="C17" s="29">
        <f t="shared" si="0"/>
        <v>57.373072920923164</v>
      </c>
      <c r="D17" s="29">
        <f t="shared" si="1"/>
        <v>10.473044709804112</v>
      </c>
    </row>
    <row r="18" spans="2:4" x14ac:dyDescent="0.25">
      <c r="B18" s="30">
        <v>1.2</v>
      </c>
      <c r="C18" s="29">
        <f t="shared" si="0"/>
        <v>68.8476875051078</v>
      </c>
      <c r="D18" s="29">
        <f t="shared" si="1"/>
        <v>11.391653651764933</v>
      </c>
    </row>
    <row r="19" spans="2:4" x14ac:dyDescent="0.25">
      <c r="B19" s="30">
        <v>1.4</v>
      </c>
      <c r="C19" s="29">
        <f t="shared" si="0"/>
        <v>80.322302089292421</v>
      </c>
      <c r="D19" s="29">
        <f t="shared" si="1"/>
        <v>11.918262593725757</v>
      </c>
    </row>
    <row r="20" spans="2:4" x14ac:dyDescent="0.25">
      <c r="B20" s="30">
        <v>1.6</v>
      </c>
      <c r="C20" s="29">
        <f t="shared" si="0"/>
        <v>91.796916673477071</v>
      </c>
      <c r="D20" s="29">
        <f t="shared" si="1"/>
        <v>12.052871535686577</v>
      </c>
    </row>
    <row r="21" spans="2:4" x14ac:dyDescent="0.25">
      <c r="B21" s="30">
        <v>1.8</v>
      </c>
      <c r="C21" s="29">
        <f t="shared" si="0"/>
        <v>103.27153125766169</v>
      </c>
      <c r="D21" s="29">
        <f t="shared" si="1"/>
        <v>11.7954804776474</v>
      </c>
    </row>
    <row r="22" spans="2:4" x14ac:dyDescent="0.25">
      <c r="B22" s="30">
        <v>2</v>
      </c>
      <c r="C22" s="29">
        <f t="shared" si="0"/>
        <v>114.74614584184633</v>
      </c>
      <c r="D22" s="29">
        <f t="shared" si="1"/>
        <v>11.146089419608224</v>
      </c>
    </row>
    <row r="23" spans="2:4" x14ac:dyDescent="0.25">
      <c r="B23" s="30">
        <v>2.2000000000000002</v>
      </c>
      <c r="C23" s="29">
        <f t="shared" si="0"/>
        <v>126.22076042603098</v>
      </c>
      <c r="D23" s="29">
        <f t="shared" si="1"/>
        <v>10.104698361569046</v>
      </c>
    </row>
    <row r="24" spans="2:4" x14ac:dyDescent="0.25">
      <c r="B24" s="30">
        <v>2.4</v>
      </c>
      <c r="C24" s="29">
        <f t="shared" si="0"/>
        <v>137.6953750102156</v>
      </c>
      <c r="D24" s="29">
        <f t="shared" si="1"/>
        <v>8.6713073035298684</v>
      </c>
    </row>
    <row r="25" spans="2:4" x14ac:dyDescent="0.25">
      <c r="B25" s="30">
        <v>2.6</v>
      </c>
      <c r="C25" s="29">
        <f t="shared" si="0"/>
        <v>149.16998959440022</v>
      </c>
      <c r="D25" s="29">
        <f t="shared" si="1"/>
        <v>6.8459162454906917</v>
      </c>
    </row>
    <row r="26" spans="2:4" x14ac:dyDescent="0.25">
      <c r="B26" s="30">
        <v>2.8</v>
      </c>
      <c r="C26" s="29">
        <f t="shared" si="0"/>
        <v>160.64460417858484</v>
      </c>
      <c r="D26" s="29">
        <f t="shared" si="1"/>
        <v>4.6285251874515154</v>
      </c>
    </row>
    <row r="27" spans="2:4" x14ac:dyDescent="0.25">
      <c r="B27" s="30">
        <v>3</v>
      </c>
      <c r="C27" s="29">
        <f t="shared" si="0"/>
        <v>172.11921876276949</v>
      </c>
      <c r="D27" s="29">
        <f t="shared" si="1"/>
        <v>2.0191341294123362</v>
      </c>
    </row>
    <row r="28" spans="2:4" x14ac:dyDescent="0.25">
      <c r="B28" s="30">
        <v>3.137</v>
      </c>
      <c r="C28" s="29">
        <f t="shared" si="0"/>
        <v>179.97932975293597</v>
      </c>
      <c r="D28" s="29">
        <f t="shared" si="1"/>
        <v>5.4731546554975807E-3</v>
      </c>
    </row>
    <row r="30" spans="2:4" x14ac:dyDescent="0.25">
      <c r="B30" s="27"/>
    </row>
  </sheetData>
  <mergeCells count="1">
    <mergeCell ref="B5:E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1"/>
  <sheetViews>
    <sheetView topLeftCell="B1" workbookViewId="0">
      <selection activeCell="E29" sqref="E29"/>
    </sheetView>
  </sheetViews>
  <sheetFormatPr baseColWidth="10" defaultRowHeight="15" x14ac:dyDescent="0.25"/>
  <cols>
    <col min="3" max="3" width="15.85546875" bestFit="1" customWidth="1"/>
    <col min="5" max="5" width="12.28515625" bestFit="1" customWidth="1"/>
    <col min="7" max="7" width="11.85546875" bestFit="1" customWidth="1"/>
    <col min="9" max="9" width="11.140625" customWidth="1"/>
  </cols>
  <sheetData>
    <row r="2" spans="2:10" x14ac:dyDescent="0.25">
      <c r="B2" s="55" t="s">
        <v>179</v>
      </c>
      <c r="C2" s="55"/>
      <c r="D2" s="55"/>
      <c r="E2" s="55"/>
      <c r="F2" s="55"/>
      <c r="G2" s="55"/>
      <c r="H2" s="55"/>
      <c r="I2" s="55"/>
      <c r="J2" s="55"/>
    </row>
    <row r="3" spans="2:10" x14ac:dyDescent="0.25">
      <c r="B3" s="55"/>
      <c r="C3" s="55"/>
      <c r="D3" s="55"/>
      <c r="E3" s="55"/>
      <c r="F3" s="55"/>
      <c r="G3" s="55"/>
      <c r="H3" s="55"/>
      <c r="I3" s="55"/>
      <c r="J3" s="55"/>
    </row>
    <row r="4" spans="2:10" x14ac:dyDescent="0.25">
      <c r="D4" t="s">
        <v>173</v>
      </c>
    </row>
    <row r="5" spans="2:10" x14ac:dyDescent="0.25">
      <c r="B5" s="56" t="s">
        <v>176</v>
      </c>
      <c r="C5" s="56"/>
    </row>
    <row r="6" spans="2:10" x14ac:dyDescent="0.25">
      <c r="B6" s="56" t="str">
        <f>C8&amp;"x²"&amp;+C9&amp;"x+"&amp;+C10</f>
        <v>1x²-5x+6</v>
      </c>
      <c r="C6" s="56"/>
    </row>
    <row r="8" spans="2:10" x14ac:dyDescent="0.25">
      <c r="B8" s="36" t="s">
        <v>170</v>
      </c>
      <c r="C8" s="23">
        <v>1</v>
      </c>
    </row>
    <row r="9" spans="2:10" x14ac:dyDescent="0.25">
      <c r="B9" s="36" t="s">
        <v>171</v>
      </c>
      <c r="C9" s="23">
        <v>-5</v>
      </c>
    </row>
    <row r="10" spans="2:10" x14ac:dyDescent="0.25">
      <c r="B10" s="36" t="s">
        <v>172</v>
      </c>
      <c r="C10" s="23">
        <v>6</v>
      </c>
    </row>
    <row r="12" spans="2:10" x14ac:dyDescent="0.25">
      <c r="B12" s="36" t="s">
        <v>174</v>
      </c>
      <c r="C12" s="23">
        <v>-50</v>
      </c>
    </row>
    <row r="13" spans="2:10" x14ac:dyDescent="0.25">
      <c r="B13" s="36" t="s">
        <v>175</v>
      </c>
      <c r="C13" s="23">
        <v>50</v>
      </c>
    </row>
    <row r="15" spans="2:10" x14ac:dyDescent="0.25">
      <c r="B15" s="36" t="s">
        <v>29</v>
      </c>
      <c r="C15" s="36" t="s">
        <v>30</v>
      </c>
    </row>
    <row r="16" spans="2:10" x14ac:dyDescent="0.25">
      <c r="B16" s="23">
        <f>C12</f>
        <v>-50</v>
      </c>
      <c r="C16" s="23">
        <f t="shared" ref="C16:C26" si="0">$C$8*$B16*$B16+$C$9*$B16+$C$10</f>
        <v>2756</v>
      </c>
    </row>
    <row r="17" spans="2:9" x14ac:dyDescent="0.25">
      <c r="B17" s="23">
        <f t="shared" ref="B17:B26" si="1">$B16+((-$B$16+$C$13)/10)</f>
        <v>-40</v>
      </c>
      <c r="C17" s="23">
        <f t="shared" si="0"/>
        <v>1806</v>
      </c>
    </row>
    <row r="18" spans="2:9" x14ac:dyDescent="0.25">
      <c r="B18" s="23">
        <f t="shared" si="1"/>
        <v>-30</v>
      </c>
      <c r="C18" s="23">
        <f t="shared" si="0"/>
        <v>1056</v>
      </c>
    </row>
    <row r="19" spans="2:9" x14ac:dyDescent="0.25">
      <c r="B19" s="23">
        <f t="shared" si="1"/>
        <v>-20</v>
      </c>
      <c r="C19" s="23">
        <f t="shared" si="0"/>
        <v>506</v>
      </c>
    </row>
    <row r="20" spans="2:9" x14ac:dyDescent="0.25">
      <c r="B20" s="23">
        <f t="shared" si="1"/>
        <v>-10</v>
      </c>
      <c r="C20" s="23">
        <f t="shared" si="0"/>
        <v>156</v>
      </c>
    </row>
    <row r="21" spans="2:9" x14ac:dyDescent="0.25">
      <c r="B21" s="23">
        <f t="shared" si="1"/>
        <v>0</v>
      </c>
      <c r="C21" s="23">
        <f t="shared" si="0"/>
        <v>6</v>
      </c>
    </row>
    <row r="22" spans="2:9" x14ac:dyDescent="0.25">
      <c r="B22" s="23">
        <f t="shared" si="1"/>
        <v>10</v>
      </c>
      <c r="C22" s="23">
        <f t="shared" si="0"/>
        <v>56</v>
      </c>
    </row>
    <row r="23" spans="2:9" x14ac:dyDescent="0.25">
      <c r="B23" s="23">
        <f t="shared" si="1"/>
        <v>20</v>
      </c>
      <c r="C23" s="23">
        <f t="shared" si="0"/>
        <v>306</v>
      </c>
      <c r="F23" s="57" t="s">
        <v>177</v>
      </c>
      <c r="G23" s="57"/>
      <c r="H23" s="57" t="s">
        <v>178</v>
      </c>
      <c r="I23" s="57"/>
    </row>
    <row r="24" spans="2:9" x14ac:dyDescent="0.25">
      <c r="B24" s="23">
        <f t="shared" si="1"/>
        <v>30</v>
      </c>
      <c r="C24" s="23">
        <f t="shared" si="0"/>
        <v>756</v>
      </c>
      <c r="F24" s="58" t="str">
        <f>IF((C9*C9)-(4*C8*C10)&gt;0,"SI","NO")</f>
        <v>SI</v>
      </c>
      <c r="G24" s="58"/>
      <c r="H24" s="58" t="str">
        <f>IF((C9*C9)-(4*C8*C10)&lt;0,"SI","NO")</f>
        <v>NO</v>
      </c>
      <c r="I24" s="58"/>
    </row>
    <row r="25" spans="2:9" x14ac:dyDescent="0.25">
      <c r="B25" s="23">
        <f t="shared" si="1"/>
        <v>40</v>
      </c>
      <c r="C25" s="23">
        <f t="shared" si="0"/>
        <v>1406</v>
      </c>
      <c r="F25" s="23">
        <f>IF((C9*C9)-(4*C8*C10)&gt;0,B100,"-")</f>
        <v>3</v>
      </c>
      <c r="G25" s="23">
        <f>IF((C9*C9)-(4*C8*C10)&gt;0,B101,"NO")</f>
        <v>2</v>
      </c>
      <c r="H25" s="23" t="str">
        <f>IF((C9*C9)-(4*C8*C10)&lt;0,C100,"-")</f>
        <v>-</v>
      </c>
      <c r="I25" s="23" t="str">
        <f>IF((C9*C9)-(4*C8*C10)&lt;0,C101,"-")</f>
        <v>-</v>
      </c>
    </row>
    <row r="26" spans="2:9" x14ac:dyDescent="0.25">
      <c r="B26" s="23">
        <f t="shared" si="1"/>
        <v>50</v>
      </c>
      <c r="C26" s="23">
        <f t="shared" si="0"/>
        <v>2256</v>
      </c>
    </row>
    <row r="100" spans="2:3" x14ac:dyDescent="0.25">
      <c r="B100" s="37">
        <f>(-$C$9+SQRT(($C$9^2)-(4*$C$8*$C$10)))/2*$C$8</f>
        <v>3</v>
      </c>
      <c r="C100" s="37" t="str">
        <f>COMPLEX((-C9/2*C8), ((((ABS(-C9^2-4*C8*C10))^0.5))/2*C8),"i")</f>
        <v>2,5+0,5i</v>
      </c>
    </row>
    <row r="101" spans="2:3" x14ac:dyDescent="0.25">
      <c r="B101" s="37">
        <f>(-$C$9-($C$9^2-4*$C$8*$C$10)^0.5)/2*$C$8</f>
        <v>2</v>
      </c>
      <c r="C101" s="37" t="str">
        <f>COMPLEX((-C9/2*C8), -((((ABS(-C9^2-4*C8*C10))^0.5))/2*C8),"i")</f>
        <v>2,5-0,5i</v>
      </c>
    </row>
  </sheetData>
  <mergeCells count="7">
    <mergeCell ref="B2:J3"/>
    <mergeCell ref="B5:C5"/>
    <mergeCell ref="F23:G23"/>
    <mergeCell ref="H23:I23"/>
    <mergeCell ref="F24:G24"/>
    <mergeCell ref="H24:I24"/>
    <mergeCell ref="B6:C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4" sqref="C4"/>
    </sheetView>
  </sheetViews>
  <sheetFormatPr baseColWidth="10" defaultRowHeight="15" x14ac:dyDescent="0.25"/>
  <cols>
    <col min="2" max="2" width="22.140625" bestFit="1" customWidth="1"/>
    <col min="3" max="3" width="21.5703125" bestFit="1" customWidth="1"/>
    <col min="4" max="4" width="17.7109375" bestFit="1" customWidth="1"/>
    <col min="5" max="5" width="12" bestFit="1" customWidth="1"/>
    <col min="6" max="6" width="13" bestFit="1" customWidth="1"/>
    <col min="8" max="8" width="13.7109375" bestFit="1" customWidth="1"/>
  </cols>
  <sheetData>
    <row r="1" spans="1:8" x14ac:dyDescent="0.25">
      <c r="D1" s="59" t="s">
        <v>190</v>
      </c>
      <c r="E1" s="59"/>
      <c r="F1" s="59"/>
      <c r="G1" s="59"/>
      <c r="H1" s="59"/>
    </row>
    <row r="2" spans="1:8" x14ac:dyDescent="0.25">
      <c r="A2" s="38" t="s">
        <v>191</v>
      </c>
      <c r="B2" s="38" t="s">
        <v>192</v>
      </c>
      <c r="C2" s="38" t="s">
        <v>193</v>
      </c>
      <c r="D2" s="38" t="s">
        <v>194</v>
      </c>
      <c r="E2" s="38" t="s">
        <v>195</v>
      </c>
      <c r="F2" s="38" t="s">
        <v>196</v>
      </c>
      <c r="G2" s="38" t="s">
        <v>197</v>
      </c>
      <c r="H2" s="38" t="s">
        <v>200</v>
      </c>
    </row>
    <row r="3" spans="1:8" x14ac:dyDescent="0.25">
      <c r="A3" s="39">
        <v>1</v>
      </c>
      <c r="B3" s="41" t="s">
        <v>187</v>
      </c>
      <c r="C3" s="40">
        <v>11000000</v>
      </c>
      <c r="D3" s="40">
        <v>1000</v>
      </c>
      <c r="E3" s="40">
        <v>35000</v>
      </c>
      <c r="F3" s="40">
        <v>1000</v>
      </c>
      <c r="G3" s="40">
        <v>3200</v>
      </c>
      <c r="H3" s="40">
        <v>200</v>
      </c>
    </row>
    <row r="4" spans="1:8" x14ac:dyDescent="0.25">
      <c r="A4" s="39">
        <v>2</v>
      </c>
      <c r="B4" s="41" t="s">
        <v>185</v>
      </c>
      <c r="C4" s="40">
        <v>112000</v>
      </c>
      <c r="D4" s="40">
        <v>600</v>
      </c>
      <c r="E4" s="40">
        <v>500</v>
      </c>
      <c r="F4" s="40">
        <v>600</v>
      </c>
      <c r="G4" s="40">
        <v>600</v>
      </c>
      <c r="H4" s="40">
        <v>100</v>
      </c>
    </row>
    <row r="5" spans="1:8" x14ac:dyDescent="0.25">
      <c r="A5" s="39">
        <v>3</v>
      </c>
      <c r="B5" s="41" t="s">
        <v>189</v>
      </c>
      <c r="C5" s="40">
        <v>850000</v>
      </c>
      <c r="D5" s="42">
        <v>850</v>
      </c>
      <c r="E5" s="40">
        <v>2300</v>
      </c>
      <c r="F5" s="40">
        <v>900</v>
      </c>
      <c r="G5" s="40">
        <v>400</v>
      </c>
      <c r="H5" s="40">
        <v>120</v>
      </c>
    </row>
    <row r="6" spans="1:8" x14ac:dyDescent="0.25">
      <c r="A6" s="39">
        <v>4</v>
      </c>
      <c r="B6" s="41" t="s">
        <v>186</v>
      </c>
      <c r="C6" s="40">
        <v>1400000</v>
      </c>
      <c r="D6" s="40">
        <v>920</v>
      </c>
      <c r="E6" s="40">
        <v>1280</v>
      </c>
      <c r="F6" s="40">
        <v>980</v>
      </c>
      <c r="G6" s="40">
        <v>550</v>
      </c>
      <c r="H6" s="40">
        <v>180</v>
      </c>
    </row>
    <row r="7" spans="1:8" x14ac:dyDescent="0.25">
      <c r="A7" s="39">
        <v>5</v>
      </c>
      <c r="B7" s="41" t="s">
        <v>188</v>
      </c>
      <c r="C7" s="40">
        <v>500000</v>
      </c>
      <c r="D7" s="40">
        <v>520</v>
      </c>
      <c r="E7" s="40">
        <v>600</v>
      </c>
      <c r="F7" s="40">
        <v>500</v>
      </c>
      <c r="G7" s="40">
        <v>700</v>
      </c>
      <c r="H7" s="40">
        <v>100</v>
      </c>
    </row>
  </sheetData>
  <mergeCells count="1">
    <mergeCell ref="D1:H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tabSelected="1" workbookViewId="0">
      <selection activeCell="B4" sqref="B4"/>
    </sheetView>
  </sheetViews>
  <sheetFormatPr baseColWidth="10" defaultRowHeight="15" x14ac:dyDescent="0.25"/>
  <cols>
    <col min="1" max="1" width="20.5703125" bestFit="1" customWidth="1"/>
    <col min="2" max="3" width="22.140625" bestFit="1" customWidth="1"/>
  </cols>
  <sheetData>
    <row r="3" spans="1:3" x14ac:dyDescent="0.25">
      <c r="A3" s="63" t="s">
        <v>203</v>
      </c>
      <c r="B3" s="60">
        <v>1</v>
      </c>
      <c r="C3" s="10"/>
    </row>
    <row r="4" spans="1:3" x14ac:dyDescent="0.25">
      <c r="A4" s="63" t="s">
        <v>204</v>
      </c>
      <c r="B4" s="61" t="str">
        <f>LOOKUP(B3,Hoja1!A3:A7,Hoja1!B3:B7)</f>
        <v>Bugatti la Voiture Noire</v>
      </c>
      <c r="C4" s="10"/>
    </row>
    <row r="5" spans="1:3" x14ac:dyDescent="0.25">
      <c r="A5" s="63" t="s">
        <v>205</v>
      </c>
      <c r="B5" s="62">
        <f>LOOKUP(B3,Hoja1!A3:A7,Hoja1!C3:C7)</f>
        <v>11000000</v>
      </c>
      <c r="C5" s="10"/>
    </row>
    <row r="6" spans="1:3" x14ac:dyDescent="0.25">
      <c r="A6" s="10"/>
      <c r="B6" s="10"/>
      <c r="C6" s="10"/>
    </row>
    <row r="7" spans="1:3" x14ac:dyDescent="0.25">
      <c r="A7" s="10"/>
      <c r="B7" s="10"/>
      <c r="C7" s="10"/>
    </row>
    <row r="8" spans="1:3" x14ac:dyDescent="0.25">
      <c r="A8" s="63" t="s">
        <v>180</v>
      </c>
      <c r="B8" s="63" t="s">
        <v>199</v>
      </c>
      <c r="C8" s="63" t="s">
        <v>198</v>
      </c>
    </row>
    <row r="9" spans="1:3" x14ac:dyDescent="0.25">
      <c r="A9" s="63" t="s">
        <v>181</v>
      </c>
      <c r="B9" s="64" t="s">
        <v>201</v>
      </c>
      <c r="C9" s="62">
        <f>IF($B9="SI",(LOOKUP($B$3,Hoja1!A3:A7,Hoja1!D3:D7)),IF($B9="NO","-"))</f>
        <v>1000</v>
      </c>
    </row>
    <row r="10" spans="1:3" x14ac:dyDescent="0.25">
      <c r="A10" s="63" t="s">
        <v>182</v>
      </c>
      <c r="B10" s="64" t="s">
        <v>201</v>
      </c>
      <c r="C10" s="62">
        <f>IF($B10="SI",(LOOKUP($B$3,Hoja1!A3:A7,Hoja1!E3:E7)),IF($B10="NO","-"))</f>
        <v>35000</v>
      </c>
    </row>
    <row r="11" spans="1:3" x14ac:dyDescent="0.25">
      <c r="A11" s="63" t="s">
        <v>183</v>
      </c>
      <c r="B11" s="64" t="s">
        <v>201</v>
      </c>
      <c r="C11" s="62">
        <f>IF($B11="SI",(LOOKUP($B$3,Hoja1!A3:A7,Hoja1!F3:F7)),IF($B11="NO","-"))</f>
        <v>1000</v>
      </c>
    </row>
    <row r="12" spans="1:3" x14ac:dyDescent="0.25">
      <c r="A12" s="63" t="s">
        <v>184</v>
      </c>
      <c r="B12" s="64" t="s">
        <v>201</v>
      </c>
      <c r="C12" s="62">
        <f>IF($B12="SI",(LOOKUP($B$3,Hoja1!A3:A7,Hoja1!G3:G7)),IF($B12="NO","-"))</f>
        <v>3200</v>
      </c>
    </row>
    <row r="13" spans="1:3" x14ac:dyDescent="0.25">
      <c r="A13" s="63" t="s">
        <v>200</v>
      </c>
      <c r="B13" s="64" t="s">
        <v>201</v>
      </c>
      <c r="C13" s="62">
        <f>IF($B13="SI",(LOOKUP($B$3,Hoja1!A3:A7,Hoja1!H3:H7)),IF($B13="NO","-"))</f>
        <v>200</v>
      </c>
    </row>
    <row r="14" spans="1:3" x14ac:dyDescent="0.25">
      <c r="A14" s="10"/>
      <c r="B14" s="63" t="s">
        <v>206</v>
      </c>
      <c r="C14" s="62">
        <f>SUM(C9:C13)</f>
        <v>40400</v>
      </c>
    </row>
    <row r="15" spans="1:3" x14ac:dyDescent="0.25">
      <c r="A15" s="10"/>
      <c r="B15" s="10"/>
      <c r="C15" s="10"/>
    </row>
    <row r="16" spans="1:3" x14ac:dyDescent="0.25">
      <c r="A16" s="10"/>
      <c r="B16" s="63" t="s">
        <v>207</v>
      </c>
      <c r="C16" s="62">
        <f>$B$5+$C$14</f>
        <v>11040400</v>
      </c>
    </row>
    <row r="17" spans="1:3" x14ac:dyDescent="0.25">
      <c r="A17" s="10"/>
      <c r="B17" s="63" t="s">
        <v>208</v>
      </c>
      <c r="C17" s="65">
        <v>0.05</v>
      </c>
    </row>
    <row r="18" spans="1:3" x14ac:dyDescent="0.25">
      <c r="A18" s="10"/>
      <c r="B18" s="63" t="s">
        <v>202</v>
      </c>
      <c r="C18" s="65">
        <v>0.21</v>
      </c>
    </row>
    <row r="19" spans="1:3" x14ac:dyDescent="0.25">
      <c r="A19" s="10"/>
      <c r="B19" s="63" t="s">
        <v>209</v>
      </c>
      <c r="C19" s="62">
        <f>C16-C16*C17+C16*C18</f>
        <v>12806864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Factura</vt:lpstr>
      <vt:lpstr>Representacion de una función</vt:lpstr>
      <vt:lpstr>Divisibilidad</vt:lpstr>
      <vt:lpstr>Prestamo</vt:lpstr>
      <vt:lpstr>golf</vt:lpstr>
      <vt:lpstr>Ecuación de segundo grado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Alumno06</dc:creator>
  <cp:lastModifiedBy>Alumno06</cp:lastModifiedBy>
  <cp:lastPrinted>2019-03-12T11:19:37Z</cp:lastPrinted>
  <dcterms:created xsi:type="dcterms:W3CDTF">2019-03-12T10:35:56Z</dcterms:created>
  <dcterms:modified xsi:type="dcterms:W3CDTF">2019-04-05T12:15:40Z</dcterms:modified>
</cp:coreProperties>
</file>