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BD3F45F-16DB-4F52-8E10-BCC34ACA285B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PRESUSPUESTO" sheetId="1" r:id="rId1"/>
    <sheet name="TABLA" sheetId="2" r:id="rId2"/>
    <sheet name="CRAMER" sheetId="3" r:id="rId3"/>
  </sheets>
  <definedNames>
    <definedName name="SOLUCIÓN">CRAMER!$F$3:$F$5</definedName>
    <definedName name="Y">CRAMER!$C$3:$C$5</definedName>
    <definedName name="Z">CRAMER!$D$3:$D$5</definedName>
  </definedNames>
  <calcPr calcId="181029"/>
</workbook>
</file>

<file path=xl/calcChain.xml><?xml version="1.0" encoding="utf-8"?>
<calcChain xmlns="http://schemas.openxmlformats.org/spreadsheetml/2006/main">
  <c r="D10" i="1" l="1"/>
  <c r="B11" i="3" l="1"/>
  <c r="C11" i="3"/>
  <c r="D11" i="3"/>
  <c r="B12" i="3"/>
  <c r="C12" i="3"/>
  <c r="D12" i="3"/>
  <c r="C10" i="3"/>
  <c r="D10" i="3"/>
  <c r="B10" i="3"/>
  <c r="C44" i="3"/>
  <c r="D44" i="3"/>
  <c r="E44" i="3"/>
  <c r="C45" i="3"/>
  <c r="D45" i="3"/>
  <c r="E45" i="3"/>
  <c r="D43" i="3"/>
  <c r="E43" i="3"/>
  <c r="C43" i="3"/>
  <c r="E40" i="3"/>
  <c r="E41" i="3"/>
  <c r="E39" i="3"/>
  <c r="D40" i="3"/>
  <c r="D41" i="3"/>
  <c r="D39" i="3"/>
  <c r="C40" i="3"/>
  <c r="C41" i="3"/>
  <c r="C39" i="3"/>
  <c r="C33" i="3"/>
  <c r="D32" i="3"/>
  <c r="E29" i="3"/>
  <c r="E30" i="3"/>
  <c r="E28" i="3"/>
  <c r="D29" i="3"/>
  <c r="D30" i="3"/>
  <c r="D28" i="3"/>
  <c r="C29" i="3"/>
  <c r="C30" i="3"/>
  <c r="C28" i="3"/>
  <c r="C21" i="3"/>
  <c r="C32" i="3" s="1"/>
  <c r="C23" i="3"/>
  <c r="C34" i="3" s="1"/>
  <c r="C22" i="3"/>
  <c r="E22" i="3"/>
  <c r="E33" i="3" s="1"/>
  <c r="E23" i="3"/>
  <c r="E34" i="3" s="1"/>
  <c r="E21" i="3"/>
  <c r="E32" i="3" s="1"/>
  <c r="D22" i="3"/>
  <c r="D33" i="3" s="1"/>
  <c r="D23" i="3"/>
  <c r="D34" i="3" s="1"/>
  <c r="D21" i="3"/>
  <c r="E18" i="3"/>
  <c r="E19" i="3"/>
  <c r="E17" i="3"/>
  <c r="D18" i="3"/>
  <c r="D19" i="3"/>
  <c r="G21" i="3" l="1"/>
  <c r="C19" i="3" l="1"/>
  <c r="C18" i="3"/>
  <c r="G19" i="3" s="1"/>
  <c r="C17" i="3"/>
  <c r="G41" i="3"/>
  <c r="G43" i="3"/>
  <c r="G32" i="3"/>
  <c r="G30" i="3"/>
  <c r="G6" i="3"/>
  <c r="G7" i="3"/>
  <c r="I31" i="3" l="1"/>
  <c r="I42" i="3"/>
  <c r="D13" i="1"/>
  <c r="D12" i="1"/>
  <c r="D11" i="1"/>
  <c r="D9" i="1"/>
  <c r="D8" i="1"/>
  <c r="D14" i="1" l="1"/>
  <c r="D5" i="1"/>
  <c r="D4" i="1"/>
  <c r="D15" i="1" l="1"/>
  <c r="D17" i="1" s="1"/>
  <c r="D19" i="1" s="1"/>
  <c r="F11" i="3" l="1"/>
  <c r="I9" i="3"/>
  <c r="G5" i="3"/>
  <c r="D17" i="3"/>
  <c r="I20" i="3"/>
</calcChain>
</file>

<file path=xl/sharedStrings.xml><?xml version="1.0" encoding="utf-8"?>
<sst xmlns="http://schemas.openxmlformats.org/spreadsheetml/2006/main" count="61" uniqueCount="44">
  <si>
    <t>código</t>
  </si>
  <si>
    <t>Precio base</t>
  </si>
  <si>
    <t>coche</t>
  </si>
  <si>
    <t>EXTRAS</t>
  </si>
  <si>
    <t>si/no</t>
  </si>
  <si>
    <t>CÓDIGO</t>
  </si>
  <si>
    <t>MODELO</t>
  </si>
  <si>
    <t>USB</t>
  </si>
  <si>
    <t>CUERO</t>
  </si>
  <si>
    <t>PRECIO BASE</t>
  </si>
  <si>
    <t>GPS</t>
  </si>
  <si>
    <t>MADERA</t>
  </si>
  <si>
    <t>TV</t>
  </si>
  <si>
    <t>ABS</t>
  </si>
  <si>
    <t>aygo</t>
  </si>
  <si>
    <t>C-HR</t>
  </si>
  <si>
    <t>RAV 4</t>
  </si>
  <si>
    <t>PRIUS + 7 PLAZAS</t>
  </si>
  <si>
    <t>NUEVO PRIUS</t>
  </si>
  <si>
    <t>no</t>
  </si>
  <si>
    <t>si</t>
  </si>
  <si>
    <t xml:space="preserve">SUBTOTAL EXTRAS: </t>
  </si>
  <si>
    <t>NETO</t>
  </si>
  <si>
    <t>DESCUENTO</t>
  </si>
  <si>
    <t>Semana fantástica de TOYOTA(mes de abril)</t>
  </si>
  <si>
    <t>IVA</t>
  </si>
  <si>
    <t>TOTAL FINAL</t>
  </si>
  <si>
    <t xml:space="preserve">PRECIO TOTAL </t>
  </si>
  <si>
    <t>PRECIO</t>
  </si>
  <si>
    <t>PRESUPUESTO</t>
  </si>
  <si>
    <r>
      <t>Nº:</t>
    </r>
    <r>
      <rPr>
        <u/>
        <sz val="14"/>
        <color rgb="FFFFC000"/>
        <rFont val="Calibri"/>
        <family val="2"/>
        <scheme val="minor"/>
      </rPr>
      <t>3475B</t>
    </r>
  </si>
  <si>
    <t>CRAMER</t>
  </si>
  <si>
    <t>x</t>
  </si>
  <si>
    <t>y</t>
  </si>
  <si>
    <t>z</t>
  </si>
  <si>
    <t>X=</t>
  </si>
  <si>
    <t>Adrián Nodal Sandoya 2ºBach.C</t>
  </si>
  <si>
    <t>y=</t>
  </si>
  <si>
    <t>=</t>
  </si>
  <si>
    <t>Z=</t>
  </si>
  <si>
    <t>TRASPUESTA(SOLO EN ESTE CASO)</t>
  </si>
  <si>
    <t>INVERSA</t>
  </si>
  <si>
    <t>solución</t>
  </si>
  <si>
    <t>RESOLUCIÓN DE LA MATRIZ: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</si>
</sst>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sz val="14"/>
      <color rgb="FFFFC000"/>
      <name val="Calibri"/>
      <family val="2"/>
      <scheme val="minor"/>
    </font>
    <font>
      <u/>
      <sz val="14"/>
      <color rgb="FFFFC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3" borderId="0" xfId="0" applyFill="1"/>
    <xf numFmtId="0" fontId="0" fillId="5" borderId="0" xfId="0" applyFill="1"/>
    <xf numFmtId="44" fontId="0" fillId="3" borderId="0" xfId="1" applyFont="1" applyFill="1"/>
    <xf numFmtId="0" fontId="5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44" fontId="5" fillId="9" borderId="1" xfId="1" applyFont="1" applyFill="1" applyBorder="1" applyAlignment="1">
      <alignment horizontal="center"/>
    </xf>
    <xf numFmtId="0" fontId="5" fillId="10" borderId="1" xfId="0" applyFont="1" applyFill="1" applyBorder="1"/>
    <xf numFmtId="9" fontId="5" fillId="10" borderId="1" xfId="0" applyNumberFormat="1" applyFont="1" applyFill="1" applyBorder="1"/>
    <xf numFmtId="44" fontId="5" fillId="8" borderId="1" xfId="1" applyFont="1" applyFill="1" applyBorder="1" applyAlignment="1">
      <alignment horizontal="center"/>
    </xf>
    <xf numFmtId="44" fontId="5" fillId="6" borderId="1" xfId="1" applyFont="1" applyFill="1" applyBorder="1" applyAlignment="1">
      <alignment horizontal="center"/>
    </xf>
    <xf numFmtId="0" fontId="0" fillId="7" borderId="1" xfId="0" applyFill="1" applyBorder="1"/>
    <xf numFmtId="0" fontId="3" fillId="4" borderId="1" xfId="0" applyFont="1" applyFill="1" applyBorder="1"/>
    <xf numFmtId="44" fontId="3" fillId="4" borderId="1" xfId="1" applyFont="1" applyFill="1" applyBorder="1"/>
    <xf numFmtId="0" fontId="0" fillId="6" borderId="1" xfId="0" applyFill="1" applyBorder="1" applyAlignment="1">
      <alignment horizontal="center"/>
    </xf>
    <xf numFmtId="0" fontId="5" fillId="11" borderId="10" xfId="0" applyFont="1" applyFill="1" applyBorder="1"/>
    <xf numFmtId="0" fontId="5" fillId="11" borderId="11" xfId="0" applyFont="1" applyFill="1" applyBorder="1"/>
    <xf numFmtId="0" fontId="6" fillId="8" borderId="2" xfId="0" applyFont="1" applyFill="1" applyBorder="1"/>
    <xf numFmtId="0" fontId="7" fillId="8" borderId="3" xfId="0" applyFont="1" applyFill="1" applyBorder="1" applyAlignment="1">
      <alignment horizontal="center"/>
    </xf>
    <xf numFmtId="0" fontId="6" fillId="8" borderId="4" xfId="0" applyFont="1" applyFill="1" applyBorder="1"/>
    <xf numFmtId="0" fontId="6" fillId="8" borderId="6" xfId="0" applyFont="1" applyFill="1" applyBorder="1"/>
    <xf numFmtId="0" fontId="7" fillId="8" borderId="12" xfId="0" applyFont="1" applyFill="1" applyBorder="1"/>
    <xf numFmtId="0" fontId="6" fillId="8" borderId="7" xfId="0" applyFont="1" applyFill="1" applyBorder="1"/>
    <xf numFmtId="0" fontId="0" fillId="0" borderId="0" xfId="0" applyBorder="1"/>
    <xf numFmtId="44" fontId="0" fillId="0" borderId="0" xfId="1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44" fontId="0" fillId="0" borderId="10" xfId="1" applyFont="1" applyBorder="1"/>
    <xf numFmtId="0" fontId="4" fillId="2" borderId="1" xfId="0" applyFont="1" applyFill="1" applyBorder="1"/>
    <xf numFmtId="0" fontId="0" fillId="13" borderId="0" xfId="0" applyFill="1"/>
    <xf numFmtId="0" fontId="0" fillId="13" borderId="13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0" xfId="0" applyFill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3" borderId="7" xfId="0" applyFill="1" applyBorder="1"/>
    <xf numFmtId="0" fontId="0" fillId="13" borderId="0" xfId="0" applyFill="1" applyBorder="1" applyAlignment="1">
      <alignment horizontal="center"/>
    </xf>
    <xf numFmtId="0" fontId="0" fillId="13" borderId="0" xfId="0" quotePrefix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/>
    <xf numFmtId="0" fontId="0" fillId="15" borderId="12" xfId="0" applyFill="1" applyBorder="1"/>
    <xf numFmtId="0" fontId="0" fillId="15" borderId="7" xfId="0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5" xfId="0" applyFill="1" applyBorder="1" applyAlignment="1">
      <alignment horizontal="center"/>
    </xf>
    <xf numFmtId="0" fontId="0" fillId="13" borderId="6" xfId="0" applyFill="1" applyBorder="1"/>
    <xf numFmtId="0" fontId="0" fillId="13" borderId="13" xfId="0" applyFill="1" applyBorder="1" applyAlignment="1">
      <alignment horizontal="center"/>
    </xf>
    <xf numFmtId="0" fontId="0" fillId="13" borderId="3" xfId="0" applyFill="1" applyBorder="1"/>
    <xf numFmtId="0" fontId="0" fillId="13" borderId="12" xfId="0" applyFill="1" applyBorder="1"/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5" fontId="0" fillId="13" borderId="5" xfId="2" applyNumberFormat="1" applyFont="1" applyFill="1" applyBorder="1" applyAlignment="1">
      <alignment horizontal="left"/>
    </xf>
    <xf numFmtId="0" fontId="0" fillId="15" borderId="1" xfId="0" applyFill="1" applyBorder="1"/>
    <xf numFmtId="0" fontId="0" fillId="13" borderId="5" xfId="0" applyFill="1" applyBorder="1" applyAlignment="1">
      <alignment horizontal="left"/>
    </xf>
    <xf numFmtId="0" fontId="0" fillId="15" borderId="8" xfId="0" applyFill="1" applyBorder="1"/>
  </cellXfs>
  <cellStyles count="3">
    <cellStyle name="Millares" xfId="2" builtinId="3"/>
    <cellStyle name="Moneda" xfId="1" builtinId="4"/>
    <cellStyle name="Normal" xfId="0" builtinId="0"/>
  </cellStyles>
  <dxfs count="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2</xdr:row>
      <xdr:rowOff>19050</xdr:rowOff>
    </xdr:from>
    <xdr:to>
      <xdr:col>1</xdr:col>
      <xdr:colOff>666750</xdr:colOff>
      <xdr:row>4</xdr:row>
      <xdr:rowOff>112856</xdr:rowOff>
    </xdr:to>
    <xdr:pic>
      <xdr:nvPicPr>
        <xdr:cNvPr id="2" name="1 Imagen" descr="Ver las imágenes de ori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400050"/>
          <a:ext cx="581025" cy="474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30019</xdr:rowOff>
    </xdr:from>
    <xdr:to>
      <xdr:col>0</xdr:col>
      <xdr:colOff>742950</xdr:colOff>
      <xdr:row>3</xdr:row>
      <xdr:rowOff>19050</xdr:rowOff>
    </xdr:to>
    <xdr:pic>
      <xdr:nvPicPr>
        <xdr:cNvPr id="2" name="1 Imagen" descr="Ver las imágenes de ori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0519"/>
          <a:ext cx="581025" cy="474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4</xdr:row>
      <xdr:rowOff>85725</xdr:rowOff>
    </xdr:from>
    <xdr:to>
      <xdr:col>5</xdr:col>
      <xdr:colOff>657225</xdr:colOff>
      <xdr:row>4</xdr:row>
      <xdr:rowOff>85725</xdr:rowOff>
    </xdr:to>
    <xdr:cxnSp macro="">
      <xdr:nvCxnSpPr>
        <xdr:cNvPr id="11" name="10 Conector recto de flecha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4019550" y="84772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5</xdr:row>
      <xdr:rowOff>95250</xdr:rowOff>
    </xdr:from>
    <xdr:to>
      <xdr:col>5</xdr:col>
      <xdr:colOff>666750</xdr:colOff>
      <xdr:row>5</xdr:row>
      <xdr:rowOff>95250</xdr:rowOff>
    </xdr:to>
    <xdr:cxnSp macro="">
      <xdr:nvCxnSpPr>
        <xdr:cNvPr id="12" name="11 Conector recto de flecha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4029075" y="10477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6</xdr:row>
      <xdr:rowOff>142875</xdr:rowOff>
    </xdr:from>
    <xdr:to>
      <xdr:col>5</xdr:col>
      <xdr:colOff>666750</xdr:colOff>
      <xdr:row>6</xdr:row>
      <xdr:rowOff>142875</xdr:rowOff>
    </xdr:to>
    <xdr:cxnSp macro="">
      <xdr:nvCxnSpPr>
        <xdr:cNvPr id="13" name="12 Conector recto de flecha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4029075" y="12858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19</xdr:row>
      <xdr:rowOff>95250</xdr:rowOff>
    </xdr:from>
    <xdr:to>
      <xdr:col>6</xdr:col>
      <xdr:colOff>704850</xdr:colOff>
      <xdr:row>19</xdr:row>
      <xdr:rowOff>95251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1581150" y="3143250"/>
          <a:ext cx="6477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19</xdr:row>
      <xdr:rowOff>95250</xdr:rowOff>
    </xdr:from>
    <xdr:to>
      <xdr:col>4</xdr:col>
      <xdr:colOff>685800</xdr:colOff>
      <xdr:row>19</xdr:row>
      <xdr:rowOff>114300</xdr:rowOff>
    </xdr:to>
    <xdr:cxnSp macro="">
      <xdr:nvCxnSpPr>
        <xdr:cNvPr id="25" name="24 Conector rect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1457325" y="3594100"/>
          <a:ext cx="22764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30</xdr:row>
      <xdr:rowOff>95250</xdr:rowOff>
    </xdr:from>
    <xdr:to>
      <xdr:col>6</xdr:col>
      <xdr:colOff>704850</xdr:colOff>
      <xdr:row>30</xdr:row>
      <xdr:rowOff>95251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V="1">
          <a:off x="4629150" y="3524250"/>
          <a:ext cx="6477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30</xdr:row>
      <xdr:rowOff>95250</xdr:rowOff>
    </xdr:from>
    <xdr:to>
      <xdr:col>4</xdr:col>
      <xdr:colOff>733425</xdr:colOff>
      <xdr:row>30</xdr:row>
      <xdr:rowOff>123825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8315325" y="1428750"/>
          <a:ext cx="232410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41</xdr:row>
      <xdr:rowOff>95250</xdr:rowOff>
    </xdr:from>
    <xdr:to>
      <xdr:col>6</xdr:col>
      <xdr:colOff>704850</xdr:colOff>
      <xdr:row>41</xdr:row>
      <xdr:rowOff>95251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 flipV="1">
          <a:off x="4629150" y="3524250"/>
          <a:ext cx="6477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41</xdr:row>
      <xdr:rowOff>95250</xdr:rowOff>
    </xdr:from>
    <xdr:to>
      <xdr:col>4</xdr:col>
      <xdr:colOff>742950</xdr:colOff>
      <xdr:row>41</xdr:row>
      <xdr:rowOff>123825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8315325" y="3524250"/>
          <a:ext cx="233362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4:J9" totalsRowShown="0" headerRowDxfId="2" headerRowBorderDxfId="1" tableBorderDxfId="0">
  <autoFilter ref="B4:J9" xr:uid="{00000000-0009-0000-0100-000001000000}"/>
  <tableColumns count="9">
    <tableColumn id="1" xr3:uid="{00000000-0010-0000-0000-000001000000}" name="CÓDIGO"/>
    <tableColumn id="2" xr3:uid="{00000000-0010-0000-0000-000002000000}" name="MODELO"/>
    <tableColumn id="5" xr3:uid="{00000000-0010-0000-0000-000005000000}" name="PRECIO BASE" dataCellStyle="Moneda"/>
    <tableColumn id="4" xr3:uid="{00000000-0010-0000-0000-000004000000}" name="CUERO"/>
    <tableColumn id="3" xr3:uid="{00000000-0010-0000-0000-000003000000}" name="USB"/>
    <tableColumn id="6" xr3:uid="{00000000-0010-0000-0000-000006000000}" name="GPS"/>
    <tableColumn id="7" xr3:uid="{00000000-0010-0000-0000-000007000000}" name="MADERA"/>
    <tableColumn id="8" xr3:uid="{00000000-0010-0000-0000-000008000000}" name="TV"/>
    <tableColumn id="9" xr3:uid="{00000000-0010-0000-0000-000009000000}" name="AB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G13" sqref="G13"/>
    </sheetView>
  </sheetViews>
  <sheetFormatPr baseColWidth="10" defaultRowHeight="14.5" x14ac:dyDescent="0.35"/>
  <cols>
    <col min="3" max="4" width="13" bestFit="1" customWidth="1"/>
  </cols>
  <sheetData>
    <row r="1" spans="1:9" x14ac:dyDescent="0.35">
      <c r="A1" s="2"/>
      <c r="B1" s="2"/>
      <c r="C1" s="2"/>
      <c r="D1" s="2"/>
      <c r="E1" s="2"/>
      <c r="F1" s="2"/>
      <c r="G1" s="2"/>
      <c r="H1" s="2"/>
      <c r="I1" s="2"/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s="2"/>
      <c r="B3" s="2"/>
      <c r="C3" s="14" t="s">
        <v>0</v>
      </c>
      <c r="D3" s="14">
        <v>2</v>
      </c>
      <c r="E3" s="2"/>
      <c r="F3" s="2"/>
      <c r="G3" s="2"/>
      <c r="H3" s="2"/>
      <c r="I3" s="2"/>
    </row>
    <row r="4" spans="1:9" x14ac:dyDescent="0.35">
      <c r="A4" s="2"/>
      <c r="B4" s="2"/>
      <c r="C4" s="14" t="s">
        <v>2</v>
      </c>
      <c r="D4" s="14" t="str">
        <f>LOOKUP(D3,Tabla1[CÓDIGO],Tabla1[MODELO])</f>
        <v>C-HR</v>
      </c>
      <c r="E4" s="2"/>
      <c r="F4" s="2"/>
      <c r="G4" s="2"/>
      <c r="H4" s="2"/>
      <c r="I4" s="2"/>
    </row>
    <row r="5" spans="1:9" x14ac:dyDescent="0.35">
      <c r="A5" s="2"/>
      <c r="B5" s="2"/>
      <c r="C5" s="14" t="s">
        <v>1</v>
      </c>
      <c r="D5" s="15">
        <f>LOOKUP(D3,Tabla1[CÓDIGO],Tabla1[PRECIO BASE])</f>
        <v>24850</v>
      </c>
      <c r="E5" s="2"/>
      <c r="F5" s="2"/>
      <c r="G5" s="2"/>
      <c r="H5" s="2"/>
      <c r="I5" s="2"/>
    </row>
    <row r="6" spans="1:9" ht="18.5" x14ac:dyDescent="0.45">
      <c r="A6" s="2"/>
      <c r="B6" s="2"/>
      <c r="C6" s="2"/>
      <c r="D6" s="2"/>
      <c r="E6" s="2"/>
      <c r="F6" s="19"/>
      <c r="G6" s="20" t="s">
        <v>29</v>
      </c>
      <c r="H6" s="21"/>
      <c r="I6" s="2"/>
    </row>
    <row r="7" spans="1:9" ht="18.5" x14ac:dyDescent="0.45">
      <c r="A7" s="2"/>
      <c r="B7" s="4" t="s">
        <v>3</v>
      </c>
      <c r="C7" s="4" t="s">
        <v>4</v>
      </c>
      <c r="D7" s="4" t="s">
        <v>28</v>
      </c>
      <c r="E7" s="2"/>
      <c r="F7" s="22"/>
      <c r="G7" s="23" t="s">
        <v>30</v>
      </c>
      <c r="H7" s="24"/>
      <c r="I7" s="2"/>
    </row>
    <row r="8" spans="1:9" x14ac:dyDescent="0.35">
      <c r="A8" s="2"/>
      <c r="B8" s="5" t="s">
        <v>8</v>
      </c>
      <c r="C8" s="16" t="s">
        <v>19</v>
      </c>
      <c r="D8" s="12">
        <f>IF(OR(C8="SI",C8="si"),LOOKUP(D3,Tabla1[CÓDIGO],Tabla1[CUERO]),0)</f>
        <v>0</v>
      </c>
      <c r="E8" s="2"/>
      <c r="F8" s="2"/>
      <c r="G8" s="2"/>
      <c r="H8" s="2"/>
      <c r="I8" s="2"/>
    </row>
    <row r="9" spans="1:9" x14ac:dyDescent="0.35">
      <c r="A9" s="2"/>
      <c r="B9" s="5" t="s">
        <v>7</v>
      </c>
      <c r="C9" s="16" t="s">
        <v>20</v>
      </c>
      <c r="D9" s="12">
        <f>IF(OR(C9="SI",C9="si"),LOOKUP(D3,Tabla1[CÓDIGO],Tabla1[USB]),0)</f>
        <v>55</v>
      </c>
      <c r="E9" s="2"/>
      <c r="F9" s="2"/>
      <c r="G9" s="2"/>
      <c r="H9" s="2"/>
      <c r="I9" s="2"/>
    </row>
    <row r="10" spans="1:9" x14ac:dyDescent="0.35">
      <c r="A10" s="2"/>
      <c r="B10" s="5" t="s">
        <v>10</v>
      </c>
      <c r="C10" s="16" t="s">
        <v>19</v>
      </c>
      <c r="D10" s="12">
        <f>IF(OR(C10="SI",C10="si"),LOOKUP(D3,Tabla1[CÓDIGO],Tabla1[GPS]), 0)</f>
        <v>0</v>
      </c>
      <c r="E10" s="2"/>
      <c r="F10" s="2"/>
      <c r="G10" s="2"/>
      <c r="H10" s="2"/>
      <c r="I10" s="2"/>
    </row>
    <row r="11" spans="1:9" x14ac:dyDescent="0.35">
      <c r="A11" s="2"/>
      <c r="B11" s="5" t="s">
        <v>11</v>
      </c>
      <c r="C11" s="16" t="s">
        <v>20</v>
      </c>
      <c r="D11" s="12">
        <f>IF(OR(C11="SI",C11="si"),LOOKUP(D3,Tabla1[CÓDIGO],Tabla1[MADERA]),0)</f>
        <v>250</v>
      </c>
      <c r="E11" s="2"/>
      <c r="F11" s="2"/>
      <c r="G11" s="2"/>
      <c r="H11" s="2"/>
      <c r="I11" s="2"/>
    </row>
    <row r="12" spans="1:9" x14ac:dyDescent="0.35">
      <c r="A12" s="2"/>
      <c r="B12" s="5" t="s">
        <v>12</v>
      </c>
      <c r="C12" s="16" t="s">
        <v>19</v>
      </c>
      <c r="D12" s="12">
        <f>IF(OR(C12="SI",C12="si"),LOOKUP(D3,Tabla1[CÓDIGO],Tabla1[TV]),0)</f>
        <v>0</v>
      </c>
      <c r="E12" s="2"/>
      <c r="F12" s="2"/>
      <c r="G12" s="2"/>
      <c r="H12" s="2"/>
      <c r="I12" s="2"/>
    </row>
    <row r="13" spans="1:9" x14ac:dyDescent="0.35">
      <c r="A13" s="2"/>
      <c r="B13" s="5" t="s">
        <v>13</v>
      </c>
      <c r="C13" s="16" t="s">
        <v>20</v>
      </c>
      <c r="D13" s="12">
        <f>IF(OR(C13="SI",C13="si"),LOOKUP(D3,Tabla1[CÓDIGO],Tabla1[ABS]),0)</f>
        <v>450</v>
      </c>
      <c r="E13" s="2"/>
      <c r="F13" s="2"/>
      <c r="G13" s="2"/>
      <c r="H13" s="2"/>
      <c r="I13" s="2"/>
    </row>
    <row r="14" spans="1:9" x14ac:dyDescent="0.35">
      <c r="A14" s="2"/>
      <c r="B14" s="6" t="s">
        <v>21</v>
      </c>
      <c r="C14" s="7"/>
      <c r="D14" s="8">
        <f>SUM(D8:D13)</f>
        <v>755</v>
      </c>
      <c r="E14" s="2"/>
      <c r="F14" s="2"/>
      <c r="G14" s="2"/>
      <c r="H14" s="2"/>
      <c r="I14" s="2"/>
    </row>
    <row r="15" spans="1:9" x14ac:dyDescent="0.35">
      <c r="A15" s="2"/>
      <c r="B15" s="2"/>
      <c r="C15" s="13" t="s">
        <v>27</v>
      </c>
      <c r="D15" s="11">
        <f>D5+D14</f>
        <v>25605</v>
      </c>
      <c r="E15" s="2"/>
      <c r="F15" s="2"/>
      <c r="G15" s="2"/>
      <c r="H15" s="2"/>
      <c r="I15" s="2"/>
    </row>
    <row r="16" spans="1:9" x14ac:dyDescent="0.35">
      <c r="A16" s="2"/>
      <c r="B16" s="2"/>
      <c r="C16" s="9" t="s">
        <v>23</v>
      </c>
      <c r="D16" s="10">
        <v>0.1</v>
      </c>
      <c r="E16" s="17" t="s">
        <v>24</v>
      </c>
      <c r="F16" s="17"/>
      <c r="G16" s="17"/>
      <c r="H16" s="18"/>
      <c r="I16" s="2"/>
    </row>
    <row r="17" spans="1:9" x14ac:dyDescent="0.35">
      <c r="A17" s="2"/>
      <c r="B17" s="2"/>
      <c r="C17" s="13" t="s">
        <v>22</v>
      </c>
      <c r="D17" s="8">
        <f>D15-(D15*D16)</f>
        <v>23044.5</v>
      </c>
      <c r="E17" s="2"/>
      <c r="F17" s="2"/>
      <c r="G17" s="2"/>
      <c r="H17" s="2"/>
      <c r="I17" s="2"/>
    </row>
    <row r="18" spans="1:9" x14ac:dyDescent="0.35">
      <c r="A18" s="2"/>
      <c r="B18" s="2"/>
      <c r="C18" s="9" t="s">
        <v>25</v>
      </c>
      <c r="D18" s="9">
        <v>0.21</v>
      </c>
      <c r="E18" s="2"/>
      <c r="F18" s="2"/>
      <c r="G18" s="2"/>
      <c r="H18" s="2"/>
      <c r="I18" s="2"/>
    </row>
    <row r="19" spans="1:9" x14ac:dyDescent="0.35">
      <c r="A19" s="2"/>
      <c r="B19" s="2"/>
      <c r="C19" s="13" t="s">
        <v>26</v>
      </c>
      <c r="D19" s="8">
        <f>D17+(D17*D18)</f>
        <v>27883.845000000001</v>
      </c>
      <c r="E19" s="2"/>
      <c r="F19" s="2"/>
      <c r="G19" s="2"/>
      <c r="H19" s="2"/>
      <c r="I19" s="2"/>
    </row>
    <row r="20" spans="1:9" x14ac:dyDescent="0.35">
      <c r="A20" s="2"/>
      <c r="B20" s="2"/>
      <c r="C20" s="2"/>
      <c r="D20" s="2"/>
      <c r="E20" s="2"/>
      <c r="F20" s="2"/>
      <c r="G20" s="2"/>
      <c r="H20" s="2"/>
      <c r="I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C6" sqref="C6"/>
    </sheetView>
  </sheetViews>
  <sheetFormatPr baseColWidth="10" defaultRowHeight="14.5" x14ac:dyDescent="0.35"/>
  <cols>
    <col min="2" max="2" width="12" customWidth="1"/>
    <col min="3" max="3" width="16.1796875" bestFit="1" customWidth="1"/>
    <col min="4" max="5" width="14.54296875" bestFit="1" customWidth="1"/>
    <col min="6" max="10" width="12" customWidth="1"/>
    <col min="11" max="11" width="13" customWidth="1"/>
  </cols>
  <sheetData>
    <row r="1" spans="1:1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3.5" x14ac:dyDescent="0.55000000000000004">
      <c r="A3" s="1"/>
      <c r="B3" s="31" t="s">
        <v>3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35">
      <c r="A4" s="1"/>
      <c r="B4" s="27" t="s">
        <v>5</v>
      </c>
      <c r="C4" s="28" t="s">
        <v>6</v>
      </c>
      <c r="D4" s="28" t="s">
        <v>9</v>
      </c>
      <c r="E4" s="28" t="s">
        <v>8</v>
      </c>
      <c r="F4" s="28" t="s">
        <v>7</v>
      </c>
      <c r="G4" s="28" t="s">
        <v>10</v>
      </c>
      <c r="H4" s="28" t="s">
        <v>11</v>
      </c>
      <c r="I4" s="28" t="s">
        <v>12</v>
      </c>
      <c r="J4" s="29" t="s">
        <v>13</v>
      </c>
      <c r="K4" s="1"/>
    </row>
    <row r="5" spans="1:11" x14ac:dyDescent="0.35">
      <c r="A5" s="1"/>
      <c r="B5" s="27">
        <v>1</v>
      </c>
      <c r="C5" s="28" t="s">
        <v>14</v>
      </c>
      <c r="D5" s="30">
        <v>10690</v>
      </c>
      <c r="E5" s="28">
        <v>400</v>
      </c>
      <c r="F5" s="28">
        <v>55</v>
      </c>
      <c r="G5" s="28">
        <v>150</v>
      </c>
      <c r="H5" s="28">
        <v>200</v>
      </c>
      <c r="I5" s="28">
        <v>100</v>
      </c>
      <c r="J5" s="29">
        <v>400</v>
      </c>
      <c r="K5" s="1"/>
    </row>
    <row r="6" spans="1:11" x14ac:dyDescent="0.35">
      <c r="A6" s="1"/>
      <c r="B6" s="27">
        <v>2</v>
      </c>
      <c r="C6" s="28" t="s">
        <v>15</v>
      </c>
      <c r="D6" s="30">
        <v>24850</v>
      </c>
      <c r="E6" s="28">
        <v>550</v>
      </c>
      <c r="F6" s="28">
        <v>55</v>
      </c>
      <c r="G6" s="28">
        <v>150</v>
      </c>
      <c r="H6" s="28">
        <v>250</v>
      </c>
      <c r="I6" s="28">
        <v>100</v>
      </c>
      <c r="J6" s="29">
        <v>450</v>
      </c>
      <c r="K6" s="1"/>
    </row>
    <row r="7" spans="1:11" x14ac:dyDescent="0.35">
      <c r="A7" s="1"/>
      <c r="B7" s="27">
        <v>3</v>
      </c>
      <c r="C7" s="28" t="s">
        <v>18</v>
      </c>
      <c r="D7" s="30">
        <v>29990</v>
      </c>
      <c r="E7" s="28">
        <v>550</v>
      </c>
      <c r="F7" s="28">
        <v>55</v>
      </c>
      <c r="G7" s="28">
        <v>150</v>
      </c>
      <c r="H7" s="28">
        <v>300</v>
      </c>
      <c r="I7" s="28">
        <v>100</v>
      </c>
      <c r="J7" s="29">
        <v>450</v>
      </c>
      <c r="K7" s="1"/>
    </row>
    <row r="8" spans="1:11" x14ac:dyDescent="0.35">
      <c r="A8" s="1"/>
      <c r="B8" s="27">
        <v>4</v>
      </c>
      <c r="C8" s="28" t="s">
        <v>17</v>
      </c>
      <c r="D8" s="30">
        <v>25450</v>
      </c>
      <c r="E8" s="28">
        <v>600</v>
      </c>
      <c r="F8" s="28">
        <v>55</v>
      </c>
      <c r="G8" s="28">
        <v>150</v>
      </c>
      <c r="H8" s="28">
        <v>350</v>
      </c>
      <c r="I8" s="28">
        <v>100</v>
      </c>
      <c r="J8" s="29">
        <v>500</v>
      </c>
      <c r="K8" s="1"/>
    </row>
    <row r="9" spans="1:11" x14ac:dyDescent="0.35">
      <c r="A9" s="1"/>
      <c r="B9" s="25">
        <v>5</v>
      </c>
      <c r="C9" s="25" t="s">
        <v>16</v>
      </c>
      <c r="D9" s="26">
        <v>31800</v>
      </c>
      <c r="E9" s="25">
        <v>550</v>
      </c>
      <c r="F9" s="25">
        <v>55</v>
      </c>
      <c r="G9" s="25">
        <v>150</v>
      </c>
      <c r="H9" s="25">
        <v>300</v>
      </c>
      <c r="I9" s="25">
        <v>100</v>
      </c>
      <c r="J9" s="25">
        <v>450</v>
      </c>
      <c r="K9" s="1"/>
    </row>
    <row r="10" spans="1:1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5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tabSelected="1" topLeftCell="A7" workbookViewId="0">
      <selection activeCell="M19" sqref="M19"/>
    </sheetView>
  </sheetViews>
  <sheetFormatPr baseColWidth="10" defaultRowHeight="14.5" x14ac:dyDescent="0.35"/>
  <cols>
    <col min="7" max="7" width="11.1796875" bestFit="1" customWidth="1"/>
    <col min="8" max="8" width="7.90625" bestFit="1" customWidth="1"/>
  </cols>
  <sheetData>
    <row r="1" spans="1:12" x14ac:dyDescent="0.3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35">
      <c r="A2" s="36"/>
      <c r="B2" s="36"/>
      <c r="C2" s="36"/>
      <c r="D2" s="36"/>
      <c r="E2" s="36"/>
      <c r="F2" s="36"/>
      <c r="G2" s="36"/>
      <c r="H2" s="36"/>
      <c r="I2" s="36"/>
      <c r="J2" s="32"/>
      <c r="K2" s="32"/>
      <c r="L2" s="32"/>
    </row>
    <row r="3" spans="1:12" x14ac:dyDescent="0.35">
      <c r="A3" s="36"/>
      <c r="B3" s="40" t="s">
        <v>31</v>
      </c>
      <c r="C3" s="36"/>
      <c r="D3" s="36"/>
      <c r="E3" s="36"/>
      <c r="F3" s="36"/>
      <c r="G3" s="36"/>
      <c r="H3" s="36"/>
      <c r="I3" s="36"/>
      <c r="J3" s="32"/>
      <c r="K3" s="32"/>
      <c r="L3" s="32"/>
    </row>
    <row r="4" spans="1:12" x14ac:dyDescent="0.35">
      <c r="A4" s="36"/>
      <c r="B4" s="60" t="s">
        <v>32</v>
      </c>
      <c r="C4" s="60" t="s">
        <v>33</v>
      </c>
      <c r="D4" s="60" t="s">
        <v>34</v>
      </c>
      <c r="E4" s="60" t="s">
        <v>42</v>
      </c>
      <c r="F4" s="36"/>
      <c r="G4" s="36"/>
      <c r="H4" s="36"/>
      <c r="I4" s="36"/>
      <c r="J4" s="32"/>
      <c r="K4" s="32"/>
      <c r="L4" s="32"/>
    </row>
    <row r="5" spans="1:12" x14ac:dyDescent="0.35">
      <c r="A5" s="55"/>
      <c r="B5" s="61">
        <v>9</v>
      </c>
      <c r="C5" s="61">
        <v>3</v>
      </c>
      <c r="D5" s="61">
        <v>1</v>
      </c>
      <c r="E5" s="62">
        <v>2</v>
      </c>
      <c r="F5" s="36"/>
      <c r="G5" s="40" t="str">
        <f>B5&amp;"x+"&amp;+C5&amp;"y+"&amp;D5&amp;"z="&amp;E5</f>
        <v>9x+3y+1z=2</v>
      </c>
      <c r="H5" s="36"/>
      <c r="I5" s="44"/>
      <c r="J5" s="45"/>
      <c r="K5" s="46"/>
      <c r="L5" s="32"/>
    </row>
    <row r="6" spans="1:12" x14ac:dyDescent="0.35">
      <c r="A6" s="36"/>
      <c r="B6" s="61">
        <v>6</v>
      </c>
      <c r="C6" s="61">
        <v>1</v>
      </c>
      <c r="D6" s="61">
        <v>0</v>
      </c>
      <c r="E6" s="62">
        <v>0</v>
      </c>
      <c r="F6" s="36"/>
      <c r="G6" s="40" t="str">
        <f>B6&amp;"x+"&amp;+C6&amp;"y+"&amp;D6&amp;"z="&amp;E6</f>
        <v>6x+1y+0z=0</v>
      </c>
      <c r="H6" s="36"/>
      <c r="I6" s="47"/>
      <c r="J6" s="48" t="s">
        <v>36</v>
      </c>
      <c r="K6" s="49"/>
      <c r="L6" s="32"/>
    </row>
    <row r="7" spans="1:12" x14ac:dyDescent="0.35">
      <c r="A7" s="55"/>
      <c r="B7" s="61">
        <v>8</v>
      </c>
      <c r="C7" s="61">
        <v>1</v>
      </c>
      <c r="D7" s="61">
        <v>0</v>
      </c>
      <c r="E7" s="62">
        <v>2</v>
      </c>
      <c r="F7" s="36"/>
      <c r="G7" s="40" t="str">
        <f>B7&amp;"x+"&amp;+C7&amp;"y+"&amp;D7&amp;"z="&amp;E7</f>
        <v>8x+1y+0z=2</v>
      </c>
      <c r="H7" s="36"/>
      <c r="I7" s="50"/>
      <c r="J7" s="51"/>
      <c r="K7" s="52"/>
      <c r="L7" s="32"/>
    </row>
    <row r="8" spans="1:12" x14ac:dyDescent="0.35">
      <c r="A8" s="36"/>
      <c r="B8" s="36"/>
      <c r="C8" s="36"/>
      <c r="D8" s="36"/>
      <c r="E8" s="36"/>
      <c r="F8" s="36"/>
      <c r="G8" s="36"/>
      <c r="H8" s="36"/>
      <c r="I8" s="36"/>
      <c r="J8" s="32"/>
      <c r="K8" s="32"/>
      <c r="L8" s="32"/>
    </row>
    <row r="9" spans="1:12" x14ac:dyDescent="0.35">
      <c r="A9" s="36"/>
      <c r="B9" s="36"/>
      <c r="C9" s="36"/>
      <c r="D9" s="36"/>
      <c r="E9" s="36"/>
      <c r="F9" s="36"/>
      <c r="G9" s="32"/>
      <c r="H9" s="40" t="s">
        <v>41</v>
      </c>
      <c r="I9" s="40">
        <f>MINVERSE(B5:D7)</f>
        <v>0</v>
      </c>
      <c r="J9" s="32"/>
      <c r="K9" s="32"/>
      <c r="L9" s="32"/>
    </row>
    <row r="10" spans="1:12" x14ac:dyDescent="0.35">
      <c r="A10" s="36"/>
      <c r="B10" s="37">
        <f>B5</f>
        <v>9</v>
      </c>
      <c r="C10" s="39">
        <f t="shared" ref="C10:D10" si="0">C5</f>
        <v>3</v>
      </c>
      <c r="D10" s="38">
        <f t="shared" si="0"/>
        <v>1</v>
      </c>
      <c r="E10" s="39"/>
      <c r="F10" s="39"/>
      <c r="G10" s="32"/>
      <c r="H10" s="36"/>
      <c r="I10" s="32"/>
      <c r="J10" s="32"/>
      <c r="K10" s="32"/>
      <c r="L10" s="32"/>
    </row>
    <row r="11" spans="1:12" x14ac:dyDescent="0.35">
      <c r="A11" s="36"/>
      <c r="B11" s="37">
        <f t="shared" ref="B11:D11" si="1">B6</f>
        <v>6</v>
      </c>
      <c r="C11" s="39">
        <f t="shared" si="1"/>
        <v>1</v>
      </c>
      <c r="D11" s="38">
        <f t="shared" si="1"/>
        <v>0</v>
      </c>
      <c r="E11" s="39" t="s">
        <v>38</v>
      </c>
      <c r="F11" s="39">
        <f>MDETERM(B10:D12)</f>
        <v>-1.9999999999999976</v>
      </c>
      <c r="G11" s="32"/>
      <c r="H11" s="66" t="s">
        <v>40</v>
      </c>
      <c r="I11" s="66"/>
      <c r="J11" s="64"/>
      <c r="K11" s="32"/>
      <c r="L11" s="32"/>
    </row>
    <row r="12" spans="1:12" x14ac:dyDescent="0.35">
      <c r="A12" s="36"/>
      <c r="B12" s="37">
        <f t="shared" ref="B12:D12" si="2">B7</f>
        <v>8</v>
      </c>
      <c r="C12" s="39">
        <f t="shared" si="2"/>
        <v>1</v>
      </c>
      <c r="D12" s="38">
        <f t="shared" si="2"/>
        <v>0</v>
      </c>
      <c r="E12" s="39"/>
      <c r="F12" s="39"/>
      <c r="G12" s="32"/>
      <c r="H12" s="37">
        <v>9</v>
      </c>
      <c r="I12" s="39">
        <v>6</v>
      </c>
      <c r="J12" s="38">
        <v>8</v>
      </c>
      <c r="K12" s="32"/>
      <c r="L12" s="32"/>
    </row>
    <row r="13" spans="1:12" x14ac:dyDescent="0.35">
      <c r="A13" s="36"/>
      <c r="B13" s="36"/>
      <c r="C13" s="36"/>
      <c r="D13" s="36"/>
      <c r="E13" s="32"/>
      <c r="F13" s="32"/>
      <c r="G13" s="32"/>
      <c r="H13" s="37">
        <v>3</v>
      </c>
      <c r="I13" s="39">
        <v>1</v>
      </c>
      <c r="J13" s="38">
        <v>1</v>
      </c>
      <c r="K13" s="32"/>
      <c r="L13" s="32"/>
    </row>
    <row r="14" spans="1:12" x14ac:dyDescent="0.35">
      <c r="A14" s="32"/>
      <c r="B14" s="32"/>
      <c r="C14" s="32"/>
      <c r="D14" s="32"/>
      <c r="E14" s="32"/>
      <c r="F14" s="32"/>
      <c r="G14" s="32"/>
      <c r="H14" s="37">
        <v>1</v>
      </c>
      <c r="I14" s="39">
        <v>0</v>
      </c>
      <c r="J14" s="38">
        <v>0</v>
      </c>
      <c r="K14" s="32"/>
      <c r="L14" s="32"/>
    </row>
    <row r="15" spans="1:12" x14ac:dyDescent="0.35">
      <c r="A15" s="32"/>
      <c r="B15" s="32"/>
      <c r="C15" s="32"/>
      <c r="D15" s="64"/>
      <c r="E15" s="40" t="s">
        <v>43</v>
      </c>
      <c r="F15" s="40"/>
      <c r="G15" s="32"/>
      <c r="H15" s="32"/>
      <c r="I15" s="32"/>
      <c r="J15" s="32"/>
      <c r="K15" s="32"/>
      <c r="L15" s="32"/>
    </row>
    <row r="16" spans="1:12" x14ac:dyDescent="0.35">
      <c r="A16" s="32"/>
      <c r="B16" s="53"/>
      <c r="C16" s="58"/>
      <c r="D16" s="58"/>
      <c r="E16" s="58"/>
      <c r="F16" s="58"/>
      <c r="G16" s="58"/>
      <c r="H16" s="58"/>
      <c r="I16" s="54"/>
      <c r="J16" s="32"/>
      <c r="K16" s="32"/>
      <c r="L16" s="32"/>
    </row>
    <row r="17" spans="1:12" x14ac:dyDescent="0.35">
      <c r="A17" s="32"/>
      <c r="B17" s="33"/>
      <c r="C17" s="37">
        <f>C5</f>
        <v>3</v>
      </c>
      <c r="D17" s="39">
        <f>D5</f>
        <v>1</v>
      </c>
      <c r="E17" s="38">
        <f>E5</f>
        <v>2</v>
      </c>
      <c r="F17" s="35"/>
      <c r="G17" s="35"/>
      <c r="H17" s="35"/>
      <c r="I17" s="34"/>
      <c r="J17" s="32"/>
      <c r="K17" s="32"/>
      <c r="L17" s="32"/>
    </row>
    <row r="18" spans="1:12" x14ac:dyDescent="0.35">
      <c r="A18" s="32"/>
      <c r="B18" s="33"/>
      <c r="C18" s="37">
        <f>C6</f>
        <v>1</v>
      </c>
      <c r="D18" s="39">
        <f t="shared" ref="D18:E19" si="3">D6</f>
        <v>0</v>
      </c>
      <c r="E18" s="38">
        <f t="shared" si="3"/>
        <v>0</v>
      </c>
      <c r="F18" s="35"/>
      <c r="G18" s="35"/>
      <c r="H18" s="35"/>
      <c r="I18" s="34"/>
      <c r="J18" s="32"/>
      <c r="K18" s="32"/>
      <c r="L18" s="32"/>
    </row>
    <row r="19" spans="1:12" x14ac:dyDescent="0.35">
      <c r="A19" s="32"/>
      <c r="B19" s="33"/>
      <c r="C19" s="37">
        <f>C7</f>
        <v>1</v>
      </c>
      <c r="D19" s="39">
        <f t="shared" si="3"/>
        <v>0</v>
      </c>
      <c r="E19" s="38">
        <f t="shared" si="3"/>
        <v>2</v>
      </c>
      <c r="F19" s="35"/>
      <c r="G19" s="42">
        <f>MDETERM(C17:E19)</f>
        <v>-2</v>
      </c>
      <c r="H19" s="35"/>
      <c r="I19" s="34"/>
      <c r="J19" s="32"/>
      <c r="K19" s="32"/>
      <c r="L19" s="32"/>
    </row>
    <row r="20" spans="1:12" x14ac:dyDescent="0.35">
      <c r="A20" s="34"/>
      <c r="B20" s="57" t="s">
        <v>35</v>
      </c>
      <c r="C20" s="35"/>
      <c r="D20" s="35"/>
      <c r="E20" s="35"/>
      <c r="F20" s="35" t="s">
        <v>38</v>
      </c>
      <c r="G20" s="43"/>
      <c r="H20" s="42" t="s">
        <v>38</v>
      </c>
      <c r="I20" s="65">
        <f>(G19/G21)</f>
        <v>1.0000000000000013</v>
      </c>
      <c r="J20" s="32"/>
      <c r="K20" s="32"/>
      <c r="L20" s="32"/>
    </row>
    <row r="21" spans="1:12" x14ac:dyDescent="0.35">
      <c r="A21" s="32"/>
      <c r="B21" s="33"/>
      <c r="C21" s="37">
        <f>B5</f>
        <v>9</v>
      </c>
      <c r="D21" s="39">
        <f>C5</f>
        <v>3</v>
      </c>
      <c r="E21" s="38">
        <f>D5</f>
        <v>1</v>
      </c>
      <c r="F21" s="35"/>
      <c r="G21" s="42">
        <f>MDETERM(C21:E23)</f>
        <v>-1.9999999999999976</v>
      </c>
      <c r="H21" s="35"/>
      <c r="I21" s="34"/>
      <c r="J21" s="32"/>
      <c r="K21" s="32"/>
      <c r="L21" s="32"/>
    </row>
    <row r="22" spans="1:12" x14ac:dyDescent="0.35">
      <c r="A22" s="32"/>
      <c r="B22" s="33"/>
      <c r="C22" s="37">
        <f>B6</f>
        <v>6</v>
      </c>
      <c r="D22" s="39">
        <f t="shared" ref="D22:E23" si="4">C6</f>
        <v>1</v>
      </c>
      <c r="E22" s="38">
        <f t="shared" si="4"/>
        <v>0</v>
      </c>
      <c r="F22" s="35"/>
      <c r="G22" s="35"/>
      <c r="H22" s="35"/>
      <c r="I22" s="34"/>
      <c r="J22" s="32"/>
      <c r="K22" s="32"/>
      <c r="L22" s="32"/>
    </row>
    <row r="23" spans="1:12" x14ac:dyDescent="0.35">
      <c r="A23" s="32"/>
      <c r="B23" s="33"/>
      <c r="C23" s="37">
        <f>B7</f>
        <v>8</v>
      </c>
      <c r="D23" s="39">
        <f t="shared" si="4"/>
        <v>1</v>
      </c>
      <c r="E23" s="38">
        <f t="shared" si="4"/>
        <v>0</v>
      </c>
      <c r="F23" s="35"/>
      <c r="G23" s="35"/>
      <c r="H23" s="35"/>
      <c r="I23" s="34"/>
      <c r="J23" s="32"/>
      <c r="K23" s="32"/>
      <c r="L23" s="32"/>
    </row>
    <row r="24" spans="1:12" x14ac:dyDescent="0.35">
      <c r="A24" s="32"/>
      <c r="B24" s="56"/>
      <c r="C24" s="59"/>
      <c r="D24" s="59"/>
      <c r="E24" s="59"/>
      <c r="F24" s="59"/>
      <c r="G24" s="59"/>
      <c r="H24" s="59"/>
      <c r="I24" s="41"/>
      <c r="J24" s="32"/>
      <c r="K24" s="32"/>
      <c r="L24" s="32"/>
    </row>
    <row r="25" spans="1:12" x14ac:dyDescent="0.3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</row>
    <row r="26" spans="1:12" x14ac:dyDescent="0.3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x14ac:dyDescent="0.35">
      <c r="A27" s="32"/>
      <c r="B27" s="53"/>
      <c r="C27" s="58"/>
      <c r="D27" s="58"/>
      <c r="E27" s="58"/>
      <c r="F27" s="58"/>
      <c r="G27" s="58"/>
      <c r="H27" s="58"/>
      <c r="I27" s="54"/>
      <c r="J27" s="32"/>
      <c r="K27" s="32"/>
      <c r="L27" s="32"/>
    </row>
    <row r="28" spans="1:12" x14ac:dyDescent="0.35">
      <c r="A28" s="32"/>
      <c r="B28" s="33"/>
      <c r="C28" s="37">
        <f>B5</f>
        <v>9</v>
      </c>
      <c r="D28" s="39">
        <f>D5</f>
        <v>1</v>
      </c>
      <c r="E28" s="38">
        <f>E5</f>
        <v>2</v>
      </c>
      <c r="F28" s="35"/>
      <c r="G28" s="35"/>
      <c r="H28" s="35"/>
      <c r="I28" s="34"/>
      <c r="J28" s="32"/>
      <c r="K28" s="32"/>
      <c r="L28" s="32"/>
    </row>
    <row r="29" spans="1:12" x14ac:dyDescent="0.35">
      <c r="A29" s="32"/>
      <c r="B29" s="33"/>
      <c r="C29" s="37">
        <f t="shared" ref="C29:C30" si="5">B6</f>
        <v>6</v>
      </c>
      <c r="D29" s="39">
        <f t="shared" ref="D29:E30" si="6">D6</f>
        <v>0</v>
      </c>
      <c r="E29" s="38">
        <f t="shared" si="6"/>
        <v>0</v>
      </c>
      <c r="F29" s="35"/>
      <c r="G29" s="35"/>
      <c r="H29" s="35"/>
      <c r="I29" s="34"/>
      <c r="J29" s="32"/>
      <c r="K29" s="32"/>
      <c r="L29" s="32"/>
    </row>
    <row r="30" spans="1:12" x14ac:dyDescent="0.35">
      <c r="A30" s="32"/>
      <c r="B30" s="33"/>
      <c r="C30" s="37">
        <f t="shared" si="5"/>
        <v>8</v>
      </c>
      <c r="D30" s="39">
        <f t="shared" si="6"/>
        <v>0</v>
      </c>
      <c r="E30" s="38">
        <f t="shared" si="6"/>
        <v>2</v>
      </c>
      <c r="F30" s="35"/>
      <c r="G30" s="42">
        <f>MDETERM(C28:E30)</f>
        <v>-12</v>
      </c>
      <c r="H30" s="35"/>
      <c r="I30" s="34"/>
      <c r="J30" s="32"/>
      <c r="K30" s="32"/>
      <c r="L30" s="32"/>
    </row>
    <row r="31" spans="1:12" x14ac:dyDescent="0.35">
      <c r="A31" s="32"/>
      <c r="B31" s="57" t="s">
        <v>37</v>
      </c>
      <c r="C31" s="35"/>
      <c r="D31" s="35"/>
      <c r="E31" s="35"/>
      <c r="F31" s="35" t="s">
        <v>38</v>
      </c>
      <c r="G31" s="43"/>
      <c r="H31" s="42" t="s">
        <v>38</v>
      </c>
      <c r="I31" s="63">
        <f>((G30)/(G32))</f>
        <v>6.0000000000000071</v>
      </c>
      <c r="J31" s="32"/>
      <c r="K31" s="32"/>
      <c r="L31" s="32"/>
    </row>
    <row r="32" spans="1:12" x14ac:dyDescent="0.35">
      <c r="A32" s="32"/>
      <c r="B32" s="33"/>
      <c r="C32" s="37">
        <f>C21</f>
        <v>9</v>
      </c>
      <c r="D32" s="39">
        <f t="shared" ref="D32:E32" si="7">D21</f>
        <v>3</v>
      </c>
      <c r="E32" s="38">
        <f t="shared" si="7"/>
        <v>1</v>
      </c>
      <c r="F32" s="35"/>
      <c r="G32" s="42">
        <f>MDETERM(C32:E34)</f>
        <v>-1.9999999999999976</v>
      </c>
      <c r="H32" s="35"/>
      <c r="I32" s="34"/>
      <c r="J32" s="32"/>
      <c r="K32" s="32"/>
      <c r="L32" s="32"/>
    </row>
    <row r="33" spans="1:12" x14ac:dyDescent="0.35">
      <c r="A33" s="32"/>
      <c r="B33" s="33"/>
      <c r="C33" s="37">
        <f t="shared" ref="C33:D33" si="8">C22</f>
        <v>6</v>
      </c>
      <c r="D33" s="39">
        <f t="shared" si="8"/>
        <v>1</v>
      </c>
      <c r="E33" s="38">
        <f>E22</f>
        <v>0</v>
      </c>
      <c r="F33" s="35"/>
      <c r="G33" s="35"/>
      <c r="H33" s="35"/>
      <c r="I33" s="34"/>
      <c r="J33" s="32"/>
      <c r="K33" s="32"/>
      <c r="L33" s="32"/>
    </row>
    <row r="34" spans="1:12" x14ac:dyDescent="0.35">
      <c r="A34" s="32"/>
      <c r="B34" s="33"/>
      <c r="C34" s="37">
        <f t="shared" ref="C34:E34" si="9">C23</f>
        <v>8</v>
      </c>
      <c r="D34" s="39">
        <f t="shared" si="9"/>
        <v>1</v>
      </c>
      <c r="E34" s="38">
        <f t="shared" si="9"/>
        <v>0</v>
      </c>
      <c r="F34" s="35"/>
      <c r="G34" s="35"/>
      <c r="H34" s="35"/>
      <c r="I34" s="34"/>
      <c r="J34" s="32"/>
      <c r="K34" s="32"/>
      <c r="L34" s="32"/>
    </row>
    <row r="35" spans="1:12" x14ac:dyDescent="0.35">
      <c r="A35" s="32"/>
      <c r="B35" s="56"/>
      <c r="C35" s="59"/>
      <c r="D35" s="59"/>
      <c r="E35" s="59"/>
      <c r="F35" s="59"/>
      <c r="G35" s="59"/>
      <c r="H35" s="59"/>
      <c r="I35" s="41"/>
      <c r="J35" s="32"/>
      <c r="K35" s="32"/>
      <c r="L35" s="32"/>
    </row>
    <row r="36" spans="1:12" x14ac:dyDescent="0.3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</row>
    <row r="37" spans="1:12" x14ac:dyDescent="0.3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5"/>
      <c r="L37" s="32"/>
    </row>
    <row r="38" spans="1:12" x14ac:dyDescent="0.35">
      <c r="A38" s="32"/>
      <c r="B38" s="53"/>
      <c r="C38" s="58"/>
      <c r="D38" s="58"/>
      <c r="E38" s="58"/>
      <c r="F38" s="58"/>
      <c r="G38" s="58"/>
      <c r="H38" s="58"/>
      <c r="I38" s="54"/>
      <c r="J38" s="32"/>
      <c r="K38" s="32"/>
      <c r="L38" s="32"/>
    </row>
    <row r="39" spans="1:12" x14ac:dyDescent="0.35">
      <c r="A39" s="32"/>
      <c r="B39" s="33"/>
      <c r="C39" s="37">
        <f>B5</f>
        <v>9</v>
      </c>
      <c r="D39" s="39">
        <f>C5</f>
        <v>3</v>
      </c>
      <c r="E39" s="38">
        <f>E5</f>
        <v>2</v>
      </c>
      <c r="F39" s="35"/>
      <c r="G39" s="35"/>
      <c r="H39" s="35"/>
      <c r="I39" s="34"/>
      <c r="J39" s="32"/>
      <c r="K39" s="32"/>
      <c r="L39" s="32"/>
    </row>
    <row r="40" spans="1:12" x14ac:dyDescent="0.35">
      <c r="A40" s="32"/>
      <c r="B40" s="33"/>
      <c r="C40" s="37">
        <f t="shared" ref="C40:D41" si="10">B6</f>
        <v>6</v>
      </c>
      <c r="D40" s="39">
        <f t="shared" si="10"/>
        <v>1</v>
      </c>
      <c r="E40" s="38">
        <f t="shared" ref="E40:E41" si="11">E6</f>
        <v>0</v>
      </c>
      <c r="F40" s="35"/>
      <c r="G40" s="35"/>
      <c r="H40" s="35"/>
      <c r="I40" s="34"/>
      <c r="J40" s="32"/>
      <c r="K40" s="32"/>
      <c r="L40" s="32"/>
    </row>
    <row r="41" spans="1:12" x14ac:dyDescent="0.35">
      <c r="A41" s="32"/>
      <c r="B41" s="33"/>
      <c r="C41" s="37">
        <f t="shared" si="10"/>
        <v>8</v>
      </c>
      <c r="D41" s="39">
        <f t="shared" si="10"/>
        <v>1</v>
      </c>
      <c r="E41" s="38">
        <f t="shared" si="11"/>
        <v>2</v>
      </c>
      <c r="F41" s="35"/>
      <c r="G41" s="42">
        <f>MDETERM(C39:E41)</f>
        <v>-22</v>
      </c>
      <c r="H41" s="35"/>
      <c r="I41" s="34"/>
      <c r="J41" s="32"/>
      <c r="K41" s="32"/>
      <c r="L41" s="32"/>
    </row>
    <row r="42" spans="1:12" x14ac:dyDescent="0.35">
      <c r="A42" s="32"/>
      <c r="B42" s="57" t="s">
        <v>39</v>
      </c>
      <c r="C42" s="35"/>
      <c r="D42" s="35"/>
      <c r="E42" s="35"/>
      <c r="F42" s="35" t="s">
        <v>38</v>
      </c>
      <c r="G42" s="43"/>
      <c r="H42" s="42" t="s">
        <v>38</v>
      </c>
      <c r="I42" s="65">
        <f>(G41/G43)</f>
        <v>11.000000000000014</v>
      </c>
      <c r="J42" s="32"/>
      <c r="K42" s="32"/>
      <c r="L42" s="32"/>
    </row>
    <row r="43" spans="1:12" x14ac:dyDescent="0.35">
      <c r="A43" s="32"/>
      <c r="B43" s="33"/>
      <c r="C43" s="37">
        <f>B5</f>
        <v>9</v>
      </c>
      <c r="D43" s="39">
        <f t="shared" ref="D43:E43" si="12">C5</f>
        <v>3</v>
      </c>
      <c r="E43" s="38">
        <f t="shared" si="12"/>
        <v>1</v>
      </c>
      <c r="F43" s="35"/>
      <c r="G43" s="42">
        <f>MDETERM(C43:E45)</f>
        <v>-1.9999999999999976</v>
      </c>
      <c r="H43" s="35"/>
      <c r="I43" s="34"/>
      <c r="J43" s="32"/>
      <c r="K43" s="32"/>
      <c r="L43" s="32"/>
    </row>
    <row r="44" spans="1:12" x14ac:dyDescent="0.35">
      <c r="A44" s="32"/>
      <c r="B44" s="33"/>
      <c r="C44" s="37">
        <f t="shared" ref="C44:E44" si="13">B6</f>
        <v>6</v>
      </c>
      <c r="D44" s="39">
        <f t="shared" si="13"/>
        <v>1</v>
      </c>
      <c r="E44" s="38">
        <f t="shared" si="13"/>
        <v>0</v>
      </c>
      <c r="F44" s="35"/>
      <c r="G44" s="35"/>
      <c r="H44" s="35"/>
      <c r="I44" s="34"/>
      <c r="J44" s="32"/>
      <c r="K44" s="32"/>
      <c r="L44" s="32"/>
    </row>
    <row r="45" spans="1:12" x14ac:dyDescent="0.35">
      <c r="A45" s="32"/>
      <c r="B45" s="33"/>
      <c r="C45" s="37">
        <f t="shared" ref="C45:E45" si="14">B7</f>
        <v>8</v>
      </c>
      <c r="D45" s="39">
        <f t="shared" si="14"/>
        <v>1</v>
      </c>
      <c r="E45" s="38">
        <f t="shared" si="14"/>
        <v>0</v>
      </c>
      <c r="F45" s="35"/>
      <c r="G45" s="35"/>
      <c r="H45" s="35"/>
      <c r="I45" s="34"/>
      <c r="J45" s="32"/>
      <c r="K45" s="32"/>
      <c r="L45" s="32"/>
    </row>
    <row r="46" spans="1:12" x14ac:dyDescent="0.35">
      <c r="A46" s="32"/>
      <c r="B46" s="56"/>
      <c r="C46" s="59"/>
      <c r="D46" s="59"/>
      <c r="E46" s="59"/>
      <c r="F46" s="59"/>
      <c r="G46" s="59"/>
      <c r="H46" s="59"/>
      <c r="I46" s="41"/>
      <c r="J46" s="32"/>
      <c r="K46" s="32"/>
      <c r="L46" s="32"/>
    </row>
    <row r="47" spans="1:12" x14ac:dyDescent="0.3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PRESUSPUESTO</vt:lpstr>
      <vt:lpstr>TABLA</vt:lpstr>
      <vt:lpstr>CRAMER</vt:lpstr>
      <vt:lpstr>SOLUCIÓN</vt:lpstr>
      <vt:lpstr>Y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Alumno_14</dc:creator>
  <cp:lastModifiedBy>User</cp:lastModifiedBy>
  <dcterms:created xsi:type="dcterms:W3CDTF">2019-04-04T09:39:05Z</dcterms:created>
  <dcterms:modified xsi:type="dcterms:W3CDTF">2019-04-10T21:48:27Z</dcterms:modified>
</cp:coreProperties>
</file>