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ÁRIO" sheetId="1" r:id="rId4"/>
    <sheet state="visible" name="PRÉ-REQUISITOS" sheetId="2" r:id="rId5"/>
    <sheet state="visible" name="Preparação" sheetId="3" r:id="rId6"/>
    <sheet state="visible" name="CLI e AI" sheetId="4" r:id="rId7"/>
    <sheet state="hidden" name="Cópia de SEMANA 02 - CLI e AI I" sheetId="5" r:id="rId8"/>
    <sheet state="visible" name="Lançamento" sheetId="6" r:id="rId9"/>
    <sheet state="visible" name="Pós-Lançamento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53">
      <text>
        <t xml:space="preserve">*Nas definições de público toque na opção ‘Criar o seu’.
    *Definir nome do Público,  Exemplo: ‘3 Mosqueteiros’ e em seguida toque na opção ‘Localizações’ -&gt; selecione a opção referente a localização do seu avatar e clique em 'concluir'.
    *Toque na opção ‘Interesses’
    *Selecione os três principais interesses do seu avatar e em seguida clique em 'concluir'.
    *Depois selecione ‘Faixa etária e gênero’
    *Com o novo público construído selecionado, toque no botão ‘Avançar’.</t>
      </text>
    </comment>
    <comment authorId="0" ref="C108">
      <text>
        <t xml:space="preserve">Sempre que um grupo lotar, deve receber uma mensagem de boas vindas, avisando que o grupo só permite envio de mensagens pelos admins e um canal alternativo de contato (e-mail).
boas-vindas
grupo fechado
objetivo:notificar as aulas
alerta: pirataria
Ex: 
Bem vindo ao Grupo Exclusivo da {NOME DO LANÇAMENTO}. ☺️🙏🏻
Por aqui eu vou te mandar os links das aulas (que vão rolar {DATA E HORÁRIO DO LANÇAMENTO}, horário de Brasília) e informações importantes sobre o evento. 
Ó, não precisa silenciar esse grupo porque só eu e os outros administradores podemos mandar mensagens.
Qualquer dúvida, é só mandar um email para {SEU EMAIL DE SUPORTE}
⚠️Importante: Para sua segurança, se alguém entrar em contato com você, verifique se essa pessoa é um dos administradores do grupo antes de responder⚠️
No mais é isso, te encontro na {NOME DO LANÇAMENTO}!
#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7">
      <text>
        <t xml:space="preserve">Sempre que um grupo lotar, deve receber uma mensagem de boas vindas, avisando que o grupo só permite envio de mensagens pelos admins e um canal alternativo de contato (e-mail).
boas-vindas
grupo fechado
objetivo:notificar as aulas
alerta: pirataria
Ex: 
Bem vindo ao Grupo Exclusivo da {NOME DO LANÇAMENTO}. ☺️🙏🏻
Por aqui eu vou te mandar os links das aulas (que vão rolar {DATA E HORÁRIO DO LANÇAMENTO}, horário de Brasília) e informações importantes sobre o evento. 
Ó, não precisa silenciar esse grupo porque só eu e os outros administradores podemos mandar mensagens.
Qualquer dúvida, é só mandar um email para {SEU EMAIL DE SUPORTE}
⚠️Importante: Para sua segurança, se alguém entrar em contato com você, verifique se essa pessoa é um dos administradores do grupo antes de responder⚠️
No mais é isso, te encontro na {NOME DO LANÇAMENTO}!
#</t>
      </text>
    </comment>
  </commentList>
</comments>
</file>

<file path=xl/sharedStrings.xml><?xml version="1.0" encoding="utf-8"?>
<sst xmlns="http://schemas.openxmlformats.org/spreadsheetml/2006/main" count="552" uniqueCount="449">
  <si>
    <t>Nome completo:</t>
  </si>
  <si>
    <t>Navegador(a):</t>
  </si>
  <si>
    <t>Nome do Produto:</t>
  </si>
  <si>
    <t>Início da Preparação:</t>
  </si>
  <si>
    <t>Data do Lançamento:</t>
  </si>
  <si>
    <t>Esta é a data da Abertura de Carrinho.</t>
  </si>
  <si>
    <t>Progresso do seu Lançamento</t>
  </si>
  <si>
    <t>VISÃO GERAL</t>
  </si>
  <si>
    <t>Parabéns! Agora que você passou por todas as Fases dos Fundamentos da Jornada, chegou a hora de pegar o seu SNA (Sistema de Navegação Ativa) para preparar e executar o seu lançamento!</t>
  </si>
  <si>
    <t xml:space="preserve">Neste documento, você vai encontrar um checklist completo de tudo o que precisa para fazer o seu Lançamento! 🚀 Vamos nessa! </t>
  </si>
  <si>
    <t xml:space="preserve">⚠️ Importante: Compartilhe o link do seu SNA com o seu navegador, para que ele possa acompanhar o seu progresso. </t>
  </si>
  <si>
    <t>Pré-requisitos - tudo o que você já preparou até aqui</t>
  </si>
  <si>
    <t>✅</t>
  </si>
  <si>
    <t xml:space="preserve">Definir Nicho, Avatar e Roma </t>
  </si>
  <si>
    <t xml:space="preserve">Definir Oferta e Método </t>
  </si>
  <si>
    <t xml:space="preserve">Ter criado Redes Sociais que comunique o produto </t>
  </si>
  <si>
    <t xml:space="preserve">Frequência de Conteúdo para crescimento e nutrição de audiência </t>
  </si>
  <si>
    <t xml:space="preserve">Ter planejado os criativos </t>
  </si>
  <si>
    <t xml:space="preserve">Ter criado as páginas de captação e obrigado </t>
  </si>
  <si>
    <t xml:space="preserve">Ter criado a campanha de captação </t>
  </si>
  <si>
    <t xml:space="preserve">Durante esta etapa, você irá preparar tudo o que precisa para começar a sua captação. </t>
  </si>
  <si>
    <t>Revisar as etapas de Pré-requisitos</t>
  </si>
  <si>
    <t xml:space="preserve">Planejamento de Conteúdo de Aquecimento </t>
  </si>
  <si>
    <t xml:space="preserve">Criar as notificações de pré-lançamento </t>
  </si>
  <si>
    <t xml:space="preserve">A sua captação de leads iniciou! Agora, é necessário aquecer a sua lista de inscritos, antecipando o lançamento! </t>
  </si>
  <si>
    <t xml:space="preserve">Captação de Leads </t>
  </si>
  <si>
    <t>Publicação dos Conteúdos de Aquecimento</t>
  </si>
  <si>
    <t>Otimização da campanha de captação</t>
  </si>
  <si>
    <t xml:space="preserve">Notificações de Lançamento </t>
  </si>
  <si>
    <t xml:space="preserve">Planejamento dos Conteúdos de Carrinho Aberto </t>
  </si>
  <si>
    <t>Escrever o Script do Webinário</t>
  </si>
  <si>
    <t xml:space="preserve">Criar as notificações de Lançamento </t>
  </si>
  <si>
    <t xml:space="preserve">Nesta etapa você vai transmitir o Webinário, abrir o carrinho e iniciar a recuperação de vendas. </t>
  </si>
  <si>
    <t xml:space="preserve">Webinário </t>
  </si>
  <si>
    <t xml:space="preserve">Recuperação de Vendas </t>
  </si>
  <si>
    <t>Publicação dos Conteúdos de Carrinho Aberto</t>
  </si>
  <si>
    <t>Disparos de Notificações de Fechamento de Carrinho</t>
  </si>
  <si>
    <t xml:space="preserve">O seu lançamento acabou e agora é a hora de preparar o Debriefing para solicitar a Análise de Lançamento </t>
  </si>
  <si>
    <t xml:space="preserve">Fechamento do Carrinho </t>
  </si>
  <si>
    <t>Preenchimento do Debriefing</t>
  </si>
  <si>
    <t xml:space="preserve">Solicitação da Análise de Lançamento </t>
  </si>
  <si>
    <r>
      <rPr>
        <rFont val="Josefin Sans"/>
        <b/>
        <color rgb="FFF3F3F3"/>
        <sz val="14.0"/>
      </rPr>
      <t xml:space="preserve">PRÉ-REQUISITOS </t>
    </r>
    <r>
      <rPr>
        <rFont val="Josefin Sans"/>
        <color rgb="FFF3F3F3"/>
        <sz val="14.0"/>
      </rPr>
      <t xml:space="preserve">
(esta etapa foi prepara durante o estudo das Fases da Jornada Insider)</t>
    </r>
  </si>
  <si>
    <t>Lançamento Semente</t>
  </si>
  <si>
    <t xml:space="preserve">📄 </t>
  </si>
  <si>
    <t xml:space="preserve">DOCUMENTOS NECESSÁRIOS NESTA ETAPA </t>
  </si>
  <si>
    <t>Caso tenha dúvidas de como utilizar esses documentos, acesse os tutoriais</t>
  </si>
  <si>
    <t>-&gt;</t>
  </si>
  <si>
    <t>https://membros.flinsider.com.br/c/cursos/SnWPI5?lessonSlug=9lsmyN</t>
  </si>
  <si>
    <t xml:space="preserve">Launch Drive 
para produção do lançamento </t>
  </si>
  <si>
    <t>Pasta 1) Documentação de Lançamento -&gt; 2) Nicho, Avatar e Roma</t>
  </si>
  <si>
    <t>Pasta 1) Documentação de Lançamento -&gt; 4) Oferta - Visão Geral</t>
  </si>
  <si>
    <t xml:space="preserve">Pasta 3) Criativos -&gt; Mapa de Criativos </t>
  </si>
  <si>
    <t>Pasta 2) Páginas</t>
  </si>
  <si>
    <t>Pasta 4) Notificações -&gt; 1) AI - Aquecimento de Inscritos -&gt; 1) E-mails</t>
  </si>
  <si>
    <t>Pasta 1) Documentação de Lançemento -&gt; 8) Planilha de Tráfego</t>
  </si>
  <si>
    <t xml:space="preserve">PRÉ-REQUISITOS </t>
  </si>
  <si>
    <t>Para ter um bom lançamento, é necessário ter uma base sólida e bem definida. 
Você acabou de passar por uma fase que te desenvolveu para chegar até aqui com tudo isso pronto. Agora é o momento de revisar o que foi feito e se certificar que nada passou batido</t>
  </si>
  <si>
    <t>BASES</t>
  </si>
  <si>
    <t xml:space="preserve">O Nicho, Avatar, Roma e Método são as bases que vão delinear toda a sua estratégia de lançamento. Garanta que não exista nenhuma lacuna na definição dessas bases. </t>
  </si>
  <si>
    <t>💻 Caso seja necessário, assista aos materiais enviados sobre o tema</t>
  </si>
  <si>
    <t>https://membros.flinsider.com.br/c/cursos/91LxLa?lessonSlug=7YnSpy</t>
  </si>
  <si>
    <t xml:space="preserve">Revise seu Nicho, Avatar e Roma </t>
  </si>
  <si>
    <t xml:space="preserve">Use o documento 1 listado em Documentos Necessários disponível no início dessa seção. </t>
  </si>
  <si>
    <t xml:space="preserve">Revise sua Oferta e Método </t>
  </si>
  <si>
    <t xml:space="preserve">Use o documento 2 listado em Documentos Necessários disponível no início dessa seção. </t>
  </si>
  <si>
    <t>AUDIÊNCIA</t>
  </si>
  <si>
    <t xml:space="preserve">Para que você consiga construir uma audiência qualificada, que se interessa pelo seu produto, é preciso comunicar a oportunidade de maneira certa nas suas redes sociais. Certifique-se que os seus perfis nas redes sociais estejam organizados de maneira que comunique a oportunidade de Roma. </t>
  </si>
  <si>
    <t>💻 Caso sinta necessidade, assista aos materiais enviados sobre o tema</t>
  </si>
  <si>
    <t>https://membros.flinsider.com.br/c/cursos/91LxLa?lessonSlug=f8z1Dh</t>
  </si>
  <si>
    <t>INSTAGRAM</t>
  </si>
  <si>
    <r>
      <rPr>
        <rFont val="Rubik"/>
        <b/>
        <color theme="1"/>
      </rPr>
      <t>1.</t>
    </r>
    <r>
      <rPr>
        <rFont val="Rubik"/>
        <b val="0"/>
        <color theme="1"/>
      </rPr>
      <t xml:space="preserve"> Confirme que a sua conta do Instagram esteja configurada como um Perfil Comercial</t>
    </r>
  </si>
  <si>
    <r>
      <rPr>
        <rFont val="Rubik"/>
        <b/>
        <color theme="1"/>
      </rPr>
      <t xml:space="preserve">2. </t>
    </r>
    <r>
      <rPr>
        <rFont val="Rubik"/>
        <b val="0"/>
        <color theme="1"/>
      </rPr>
      <t>Certifique-se de que a Roma está na bio</t>
    </r>
  </si>
  <si>
    <r>
      <rPr>
        <rFont val="Rubik"/>
        <b/>
        <color theme="1"/>
      </rPr>
      <t xml:space="preserve">3. </t>
    </r>
    <r>
      <rPr>
        <rFont val="Rubik"/>
        <b val="0"/>
        <color theme="1"/>
      </rPr>
      <t>Coloque 1 post fixado quebrando objeções do seu avatar</t>
    </r>
  </si>
  <si>
    <r>
      <rPr>
        <rFont val="Rubik"/>
        <b/>
        <color theme="1"/>
      </rPr>
      <t xml:space="preserve">4. </t>
    </r>
    <r>
      <rPr>
        <rFont val="Rubik"/>
        <b val="0"/>
        <color theme="1"/>
      </rPr>
      <t xml:space="preserve">Crie 1 destaque contando a história do expert. 
</t>
    </r>
    <r>
      <rPr>
        <rFont val="Rubik"/>
        <b/>
        <color rgb="FF0079B8"/>
      </rPr>
      <t>Exemplo:</t>
    </r>
    <r>
      <rPr>
        <rFont val="Rubik"/>
        <b val="0"/>
        <color rgb="FF0079B8"/>
      </rPr>
      <t xml:space="preserve"> Comece por aqui - Jornada do Heroi (aqui você vai colocar a história do expert relacionando à história do método)</t>
    </r>
    <r>
      <rPr>
        <rFont val="Rubik"/>
        <b val="0"/>
        <color rgb="FFF26800"/>
      </rPr>
      <t xml:space="preserve"> </t>
    </r>
  </si>
  <si>
    <r>
      <rPr>
        <rFont val="Rubik"/>
        <b/>
        <color theme="1"/>
      </rPr>
      <t xml:space="preserve">5. </t>
    </r>
    <r>
      <rPr>
        <rFont val="Rubik"/>
        <b val="0"/>
        <color theme="1"/>
      </rPr>
      <t>Crie 1 destaque explicando como os conteúdos do expert podem ajudar.</t>
    </r>
    <r>
      <rPr>
        <rFont val="Rubik"/>
        <b val="0"/>
        <color rgb="FFF26800"/>
      </rPr>
      <t xml:space="preserve"> 
</t>
    </r>
    <r>
      <rPr>
        <rFont val="Rubik"/>
        <b/>
        <color rgb="FF0079B8"/>
      </rPr>
      <t>Exemplo:</t>
    </r>
    <r>
      <rPr>
        <rFont val="Rubik"/>
        <b val="0"/>
        <color rgb="FF0079B8"/>
      </rPr>
      <t xml:space="preserve"> Como eu posso te ajudar (mostre o valor do seu conteúdo)
                - Deve explicar a Roma 
                - Deve explicar para quem se destina os conteúdos (avatar) </t>
    </r>
  </si>
  <si>
    <r>
      <rPr>
        <rFont val="Rubik"/>
        <b/>
        <color theme="1"/>
      </rPr>
      <t xml:space="preserve">6. </t>
    </r>
    <r>
      <rPr>
        <rFont val="Rubik"/>
        <b val="0"/>
        <color theme="1"/>
      </rPr>
      <t xml:space="preserve">Crie 1 destaque com provas e depoimento dos alunos. 
</t>
    </r>
    <r>
      <rPr>
        <rFont val="Rubik"/>
        <b/>
        <color rgb="FF0079B8"/>
      </rPr>
      <t>Exemplo:</t>
    </r>
    <r>
      <rPr>
        <rFont val="Rubik"/>
        <b val="0"/>
        <color rgb="FF0079B8"/>
      </rPr>
      <t xml:space="preserve"> Resultado dos alunos, caso tenha (depoimentos em vídeo, mensagens enviadas por direct, whatsapp etc...)                        </t>
    </r>
  </si>
  <si>
    <t>FACEBOOK</t>
  </si>
  <si>
    <r>
      <rPr>
        <rFont val="Rubik"/>
        <b/>
        <color theme="1"/>
      </rPr>
      <t>1.</t>
    </r>
    <r>
      <rPr>
        <rFont val="Rubik"/>
        <color theme="1"/>
      </rPr>
      <t xml:space="preserve"> Coloque uma capa que comunique a sua Roma exatamente como ela é </t>
    </r>
  </si>
  <si>
    <t>YOUTUBE</t>
  </si>
  <si>
    <r>
      <rPr>
        <rFont val="Rubik"/>
        <b/>
        <color theme="1"/>
      </rPr>
      <t>1.</t>
    </r>
    <r>
      <rPr>
        <rFont val="Rubik"/>
        <b val="0"/>
        <color theme="1"/>
      </rPr>
      <t xml:space="preserve"> Coloque uma capa que comunique a sua Roma </t>
    </r>
  </si>
  <si>
    <r>
      <rPr>
        <rFont val="Rubik"/>
        <b/>
        <color theme="1"/>
      </rPr>
      <t>2.</t>
    </r>
    <r>
      <rPr>
        <rFont val="Rubik"/>
        <color theme="1"/>
      </rPr>
      <t xml:space="preserve"> Grave um vídeo de boas-vindas e fixe na página inicial do seu canal</t>
    </r>
  </si>
  <si>
    <t>CONTEÚDO</t>
  </si>
  <si>
    <t xml:space="preserve">Durante a Fase 02 você aprendeu a planejar conteúdos que comuniquem com o público certo. Além de publicar conteúdos, para intensificar o crescimento da audiência, você pode fazer a distribuição paga dos seus conteúdos. </t>
  </si>
  <si>
    <t>🎯</t>
  </si>
  <si>
    <t>Material complementar: ID de Construção de Audiência</t>
  </si>
  <si>
    <t>https://membros.flinsider.com.br/c/cursos/B7g7gx?lessonSlug=OCgzb1</t>
  </si>
  <si>
    <t xml:space="preserve">Se planeje para postar pelo menos 4 reels/nutella e 1 raíz por semana </t>
  </si>
  <si>
    <t>CRIATIVOS</t>
  </si>
  <si>
    <r>
      <rPr>
        <rFont val="Rubik"/>
        <color rgb="FF000000"/>
      </rPr>
      <t xml:space="preserve">Você já aprendeu o que são Criativos e como criá-los, na Fase 03. Para iniciar a fase de captação, você precisa dos </t>
    </r>
    <r>
      <rPr>
        <rFont val="Rubik"/>
        <b/>
        <color rgb="FF000000"/>
      </rPr>
      <t>criativos prontos</t>
    </r>
    <r>
      <rPr>
        <rFont val="Rubik"/>
        <color rgb="FF000000"/>
      </rPr>
      <t>, então agora é a hora de botar a mão na massa!</t>
    </r>
  </si>
  <si>
    <t xml:space="preserve">Acesse à biblioteca de criativos, caso precise de inspiração </t>
  </si>
  <si>
    <t>https://membros.flinsider.com.br/c/cursos/7wog2R</t>
  </si>
  <si>
    <t xml:space="preserve">Use o documento 3 listado em Documentos Necessários disponível no início dessa seção. </t>
  </si>
  <si>
    <r>
      <rPr>
        <rFont val="&quot;Helvetica Neue&quot;, Arial"/>
        <b val="0"/>
        <color theme="1"/>
      </rPr>
      <t xml:space="preserve">Liste ideia de, </t>
    </r>
    <r>
      <rPr>
        <rFont val="&quot;Helvetica Neue&quot;, Arial"/>
        <b/>
        <color theme="1"/>
      </rPr>
      <t>pelo menos, 5 estilos</t>
    </r>
    <r>
      <rPr>
        <rFont val="&quot;Helvetica Neue&quot;, Arial"/>
        <b val="0"/>
        <color theme="1"/>
      </rPr>
      <t xml:space="preserve"> de criativos</t>
    </r>
  </si>
  <si>
    <t xml:space="preserve">Adapte os Criativos para conectar com o seu Avatar </t>
  </si>
  <si>
    <t>Defina e Escreva no seu Mapa de Criativos 2.0 o estilo de cada um dos 5 criativos</t>
  </si>
  <si>
    <t>Grave e edite os 5 criativos estruturados nas etapas anteriores</t>
  </si>
  <si>
    <t xml:space="preserve">FERRAMENTAS </t>
  </si>
  <si>
    <t xml:space="preserve">Na Fase 03, você aprendeu a criar e configurar corretamente todas as páginas necessárias para o seu Lançamento Semente. Neste passo você deve revisar e se certificar de que as páginas estejam configuradas corretamente. </t>
  </si>
  <si>
    <t>💻</t>
  </si>
  <si>
    <t>Conteúdo de apoio, caso seja necessário revisar algum ponto:</t>
  </si>
  <si>
    <t>https://membros.flinsider.com.br/c/cursos/B7g7gx?lessonSlug=TFPI4K</t>
  </si>
  <si>
    <t>PÁGINAS</t>
  </si>
  <si>
    <t xml:space="preserve">Para ter uma página completa, você precisa: 
- inserir o link do grupo de WhatsApp na Página de Obrigado.
- inserir o link da Pesquisa de Avatar na automação do e-mail de Obrigado. </t>
  </si>
  <si>
    <t xml:space="preserve">Use o documento 4, listado em Documentos Necessários, disponível no início desta seção. </t>
  </si>
  <si>
    <t xml:space="preserve">Certifique-se de que: </t>
  </si>
  <si>
    <t>Tenha criado uma comunidade com um nome, capa e descrição que identifique o seu evento.</t>
  </si>
  <si>
    <r>
      <rPr>
        <rFont val="Rubik"/>
        <color rgb="FF000000"/>
      </rPr>
      <t xml:space="preserve">Adicionou administradores para as comunidades. </t>
    </r>
    <r>
      <rPr>
        <rFont val="Rubik"/>
        <i/>
        <color rgb="FF000000"/>
      </rPr>
      <t>Dica: por segurança tenha, pelo menos, 3 administradores.</t>
    </r>
  </si>
  <si>
    <t>Tenha incluído o link da comunidade na página de Obrigado e na automação do e-mail de obrigado.</t>
  </si>
  <si>
    <t>Tenha inserido o link da pesquisa de avatar na automação do e-mail de obrigado.</t>
  </si>
  <si>
    <t xml:space="preserve">Na configuração das páginas, confira se: </t>
  </si>
  <si>
    <t>O Pixel do Facebook foi criado corretamente</t>
  </si>
  <si>
    <t>O pixel do Facebook foi incluído em todas as suas páginas</t>
  </si>
  <si>
    <r>
      <rPr>
        <rFont val="Rubik"/>
        <b val="0"/>
        <color theme="1"/>
      </rPr>
      <t>O Tag Manager</t>
    </r>
    <r>
      <rPr>
        <rFont val="Rubik"/>
        <b/>
        <color theme="1"/>
      </rPr>
      <t xml:space="preserve"> </t>
    </r>
    <r>
      <rPr>
        <rFont val="Rubik"/>
        <b val="0"/>
        <color theme="1"/>
      </rPr>
      <t xml:space="preserve">foi implementado </t>
    </r>
  </si>
  <si>
    <t>O domínio foi apontado para o HotmartPages</t>
  </si>
  <si>
    <t>Revise o conteúdo e a configuração todas as páginas</t>
  </si>
  <si>
    <t>Inscrição</t>
  </si>
  <si>
    <t>Obrigado</t>
  </si>
  <si>
    <t>Termos de Uso</t>
  </si>
  <si>
    <t>Política de Privacidade</t>
  </si>
  <si>
    <t>Replay</t>
  </si>
  <si>
    <t>PRODUTO</t>
  </si>
  <si>
    <t xml:space="preserve">Para o Lançamento Semente, não é necessário ter um produto 100% pronto, mas é necessário ter um produto criado para vincular à página de pagamento. Você deverá criar o produto e inserir um módulo de boas-vindas, explicando como a entrega do produto vai funcionar. </t>
  </si>
  <si>
    <r>
      <rPr>
        <rFont val="Helvetica Neue"/>
        <b/>
        <color theme="1"/>
      </rPr>
      <t xml:space="preserve">1. </t>
    </r>
    <r>
      <rPr>
        <rFont val="Helvetica Neue"/>
        <b val="0"/>
        <color theme="1"/>
      </rPr>
      <t xml:space="preserve">Crie o produto na Hotmart (ou na ferramenta da sua preferência) </t>
    </r>
  </si>
  <si>
    <r>
      <rPr>
        <rFont val="Helvetica Neue"/>
        <b/>
        <color theme="1"/>
      </rPr>
      <t xml:space="preserve">2. </t>
    </r>
    <r>
      <rPr>
        <rFont val="Helvetica Neue"/>
        <b val="0"/>
        <color theme="1"/>
      </rPr>
      <t>Solicite a aprovação do produto com o Hotmart (ou na ferramenta que você utilizar)</t>
    </r>
  </si>
  <si>
    <r>
      <rPr>
        <rFont val="Helvetica Neue"/>
        <b/>
        <color theme="1"/>
      </rPr>
      <t xml:space="preserve">3. </t>
    </r>
    <r>
      <rPr>
        <rFont val="Helvetica Neue"/>
        <b val="0"/>
        <color theme="1"/>
      </rPr>
      <t xml:space="preserve">Configurar o Email de Boas-Vindas do produto </t>
    </r>
  </si>
  <si>
    <t>E-MAIL MARKETING</t>
  </si>
  <si>
    <t xml:space="preserve">Garanta que tenha criado todas as automações de e-mails necessárias para comunicar suas leads sobre o lançamento. </t>
  </si>
  <si>
    <t xml:space="preserve">Use o documento 5, listado em Documento Necessários, disponível no início desta seção </t>
  </si>
  <si>
    <r>
      <rPr>
        <rFont val="Helvetica Neue"/>
        <b/>
      </rPr>
      <t>1.</t>
    </r>
    <r>
      <rPr>
        <rFont val="Helvetica Neue"/>
      </rPr>
      <t xml:space="preserve"> Crie o seu formulário de inscrição na sua ferramenta de email marketing - </t>
    </r>
    <r>
      <rPr>
        <rFont val="Montserrat"/>
        <color rgb="FF0079B8"/>
        <sz val="9.0"/>
      </rPr>
      <t>📓</t>
    </r>
    <r>
      <rPr>
        <rFont val="Montserrat"/>
        <b/>
        <color rgb="FF006EA6"/>
        <sz val="9.0"/>
        <u/>
      </rPr>
      <t xml:space="preserve"> </t>
    </r>
    <r>
      <rPr>
        <rFont val="Helvetica Neue"/>
        <b/>
        <color rgb="FF006EA6"/>
        <u/>
      </rPr>
      <t>Tutorial Hotmart - O que É e Como Criar um Formulário</t>
    </r>
    <r>
      <rPr>
        <rFont val="Helvetica Neue"/>
      </rPr>
      <t xml:space="preserve"> </t>
    </r>
  </si>
  <si>
    <r>
      <rPr>
        <rFont val="Helvetica Neue"/>
        <b/>
      </rPr>
      <t>2.</t>
    </r>
    <r>
      <rPr>
        <rFont val="Helvetica Neue"/>
      </rPr>
      <t xml:space="preserve"> Integre o seu formulário com as suas páginas de lançamento - </t>
    </r>
    <r>
      <rPr>
        <rFont val="Montserrat"/>
        <color rgb="FF0079B8"/>
        <sz val="9.0"/>
      </rPr>
      <t>📓</t>
    </r>
    <r>
      <rPr>
        <rFont val="Montserrat"/>
        <color rgb="FFD92365"/>
        <sz val="9.0"/>
      </rPr>
      <t xml:space="preserve"> </t>
    </r>
    <r>
      <rPr>
        <rFont val="Montserrat"/>
        <b/>
        <color rgb="FF006EA6"/>
        <sz val="9.0"/>
        <u/>
      </rPr>
      <t>Tutorial Hotmart - Como Integrar o Send com o Pages</t>
    </r>
    <r>
      <rPr>
        <rFont val="Helvetica Neue"/>
      </rPr>
      <t xml:space="preserve"> </t>
    </r>
  </si>
  <si>
    <r>
      <rPr>
        <rFont val="Helvetica Neue"/>
        <b/>
        <color theme="1"/>
      </rPr>
      <t xml:space="preserve">3. </t>
    </r>
    <r>
      <rPr>
        <rFont val="Helvetica Neue"/>
        <color theme="1"/>
      </rPr>
      <t>Teste o seu processo de inscrição e garanta que a inscrição está sendo registrada na sua ferramenta de email marketing com a tag correta</t>
    </r>
  </si>
  <si>
    <r>
      <rPr>
        <rFont val="Helvetica Neue"/>
        <b/>
      </rPr>
      <t xml:space="preserve">4. </t>
    </r>
    <r>
      <rPr>
        <rFont val="Helvetica Neue"/>
      </rPr>
      <t xml:space="preserve">Crie uma sequência na sua ferramenta de email marketing - </t>
    </r>
    <r>
      <rPr>
        <rFont val="Montserrat"/>
        <color rgb="FF0079B8"/>
        <sz val="9.0"/>
      </rPr>
      <t>📓</t>
    </r>
    <r>
      <rPr>
        <rFont val="Montserrat"/>
        <b/>
        <color rgb="FF006EA6"/>
        <sz val="9.0"/>
        <u/>
      </rPr>
      <t xml:space="preserve"> </t>
    </r>
    <r>
      <rPr>
        <rFont val="Helvetica Neue"/>
        <b/>
        <color rgb="FF006EA6"/>
        <u/>
      </rPr>
      <t>Tutorial Hotmart - O que É e Como Criar uma Sequência</t>
    </r>
    <r>
      <rPr>
        <rFont val="Helvetica Neue"/>
      </rPr>
      <t xml:space="preserve"> </t>
    </r>
  </si>
  <si>
    <r>
      <rPr>
        <rFont val="Helvetica Neue"/>
        <b/>
        <color theme="1"/>
      </rPr>
      <t>5.</t>
    </r>
    <r>
      <rPr>
        <rFont val="Helvetica Neue"/>
        <color theme="1"/>
      </rPr>
      <t xml:space="preserve"> Programe o Email 1) EMAIL DE OBRIGADO + PESQUISA como o primeiro passo da sequência de e-mails, para ser disparado logo após a lead confirmar a inscrição</t>
    </r>
  </si>
  <si>
    <r>
      <rPr>
        <rFont val="Helvetica Neue"/>
        <b/>
        <color theme="1"/>
      </rPr>
      <t>6.</t>
    </r>
    <r>
      <rPr>
        <rFont val="Helvetica Neue"/>
        <color theme="1"/>
      </rPr>
      <t xml:space="preserve"> Programe o Email 2) CONVITE GRUPO DE WHATSAPP como um passo dentro sequência do passo anterior, para ser disparado 1 dia depois da lead se inscrever</t>
    </r>
  </si>
  <si>
    <r>
      <rPr>
        <rFont val="Helvetica Neue"/>
        <b/>
      </rPr>
      <t>7.</t>
    </r>
    <r>
      <rPr>
        <rFont val="Helvetica Neue"/>
      </rPr>
      <t xml:space="preserve"> Integre o Listboss da Hotmart - 📓</t>
    </r>
    <r>
      <rPr>
        <rFont val="Helvetica Neue"/>
        <b/>
        <color rgb="FF006EA6"/>
        <u/>
      </rPr>
      <t xml:space="preserve"> Tutorial Hotmart - O que é e como integrar o Listboss?</t>
    </r>
    <r>
      <rPr>
        <rFont val="Helvetica Neue"/>
      </rPr>
      <t xml:space="preserve"> </t>
    </r>
  </si>
  <si>
    <t>CAMPANHA DE TRÁFEGO</t>
  </si>
  <si>
    <t xml:space="preserve">Você já estudou sobre como configurar uma campanha de tráfego com o objetivo de captação, para criar a sua lista de leads para o lançamento. Agora chegou o momento de organizar a sua estratégia e conferir se tudo está configurado corretamente. </t>
  </si>
  <si>
    <t xml:space="preserve">Utilize o documento 6, listado em Documentos Necessários, disponível no início desta seção. </t>
  </si>
  <si>
    <t xml:space="preserve">Defina o Planejamento de Investimento e registre em seu arquivo do Launch Drive </t>
  </si>
  <si>
    <t>Com base na sua Meta de Leads Total, utilize a Planilha de Tráfego para planejar a sua Meta de Leads Diária e Meta de Orçamento Diário</t>
  </si>
  <si>
    <t>Conteúdo de apoio sobre Planejamento de Investimento</t>
  </si>
  <si>
    <t xml:space="preserve">https://membros.flinsider.com.br/c/cursos/g8Dz0B </t>
  </si>
  <si>
    <t>Configure a sua campanha de captação de leads na Meta</t>
  </si>
  <si>
    <t>Verifique o domínio do Facebook</t>
  </si>
  <si>
    <t xml:space="preserve">https://membros.flinsider.com.br/c/cursos/RZyJsU?lessonSlug=GzDG1A </t>
  </si>
  <si>
    <t>Criação de Públicos</t>
  </si>
  <si>
    <t>Crie um público de Envolvimento de 30, 60, 90, 180 e 365</t>
  </si>
  <si>
    <t>Crie sua Campanha de Captação</t>
  </si>
  <si>
    <t>Crie os conjuntos de anúncios de remarketing da página de inscrição, Envolvimento, Lookalikes e Interesses</t>
  </si>
  <si>
    <t>Use de 3 a 4 anúncios iniciais para a captação adicionando os criativos de vídeo/imagem, texto principal (copy), título e CTA</t>
  </si>
  <si>
    <t>O QUE ESPERAR NESTA ETAPA</t>
  </si>
  <si>
    <t xml:space="preserve">Você já configurou todas as ferramentas necessárias para executar o seu lançamento, agora chegou a hora de implementar! 
Nessa fase, você deverá planejar seus conteúdos de aquecimento e escrever as copies das notificações de pré-lançamento que serão enviadas durante o período de Captação. </t>
  </si>
  <si>
    <t xml:space="preserve">Caso tenha tenha dificuldade para concluir alguma etapa da fase de "Pré-requisitos", você pode ir ajustando as atividades paralelamente às atividades desta fase. </t>
  </si>
  <si>
    <t xml:space="preserve">⚠️ Importante! Enquanto estiver nessa etapa, você deverá produzir e postar conteúdo, seguindo a frequência de pelo menos 4 reels e 1 raíz por semana. </t>
  </si>
  <si>
    <r>
      <rPr>
        <rFont val="Jost"/>
        <b/>
        <color theme="1"/>
        <sz val="11.0"/>
      </rPr>
      <t xml:space="preserve">MATERIAIS DE APOIO DESTA ETAPA </t>
    </r>
    <r>
      <rPr>
        <rFont val="Jost"/>
        <b/>
        <i/>
        <color theme="1"/>
        <sz val="11.0"/>
      </rPr>
      <t>(somente se precisar)</t>
    </r>
  </si>
  <si>
    <t xml:space="preserve">ID de Conteúdo Raíz </t>
  </si>
  <si>
    <t>https://membros.flinsider.com.br/c/cursos/B7g7gx?lessonSlug=9TKF6t</t>
  </si>
  <si>
    <t xml:space="preserve">ID de Reels </t>
  </si>
  <si>
    <t>https://membros.flinsider.com.br/c/cursos/B7g7gx?lessonSlug=9ZB3LU</t>
  </si>
  <si>
    <r>
      <rPr>
        <rFont val="Lexend"/>
        <b/>
        <color theme="1"/>
        <sz val="10.0"/>
      </rPr>
      <t xml:space="preserve">DISTRIBUIÇÃO </t>
    </r>
    <r>
      <rPr>
        <rFont val="Lexend"/>
        <b val="0"/>
        <i/>
        <color theme="1"/>
        <sz val="10.0"/>
      </rPr>
      <t>(opcional)</t>
    </r>
  </si>
  <si>
    <t>Curso de Tráfego 2.0 Módulo de Distribuição</t>
  </si>
  <si>
    <t>https://membros.flinsider.com.br/c/cursos/78Q7Aq?lessonSlug=LZfeKp</t>
  </si>
  <si>
    <t xml:space="preserve">Content Drive
para produção e armazenamento de dados de distribuição </t>
  </si>
  <si>
    <t>Pasta 1) Produção -&gt; 1) Gerador de Raíz; 2) Gerador de Reels</t>
  </si>
  <si>
    <t xml:space="preserve">Pasta 2) Distribuição -&gt; 4) Métricas Reels </t>
  </si>
  <si>
    <t xml:space="preserve">Pasta 1) Produção -&gt; 4) Gerador de Conteúdo de Aquecimento </t>
  </si>
  <si>
    <t>Pasta 4) Notificações</t>
  </si>
  <si>
    <t xml:space="preserve">PRODUÇÃO E PUBLICAÇÃO DE CONTEÚDO </t>
  </si>
  <si>
    <t xml:space="preserve">Enquanto você está preparando o seu lançamento, é necessário que mantenha a frequência de conteúdo. Caso tenha dúvida em como estruturar os conteúdos, utilize os materiais complementares e as instruções abaixo. </t>
  </si>
  <si>
    <r>
      <rPr>
        <rFont val="Rubik"/>
        <color theme="1"/>
      </rPr>
      <t>📢 Atenção! É ideal que você mantenha uma</t>
    </r>
    <r>
      <rPr>
        <rFont val="Rubik"/>
        <b/>
        <color theme="1"/>
      </rPr>
      <t xml:space="preserve"> frequência de semanal</t>
    </r>
    <r>
      <rPr>
        <rFont val="Rubik"/>
        <color theme="1"/>
      </rPr>
      <t>, pelo menos:</t>
    </r>
  </si>
  <si>
    <r>
      <rPr>
        <rFont val="Rubik"/>
        <color rgb="FF000000"/>
      </rPr>
      <t>4 reels / nutellas</t>
    </r>
  </si>
  <si>
    <t>1 raíz</t>
  </si>
  <si>
    <t>RAÍZ</t>
  </si>
  <si>
    <r>
      <rPr>
        <rFont val="Rubik"/>
        <i/>
        <color rgb="FF1155CC"/>
        <sz val="9.0"/>
        <u/>
      </rPr>
      <t>Material complementar</t>
    </r>
    <r>
      <rPr>
        <rFont val="Rubik"/>
        <i/>
        <sz val="9.0"/>
      </rPr>
      <t xml:space="preserve"> - opcional</t>
    </r>
  </si>
  <si>
    <r>
      <rPr>
        <rFont val="Rubik"/>
        <color theme="1"/>
      </rPr>
      <t xml:space="preserve">Escolha as linhas editoriais e os temas de modo que consiga manter consistência e fazer </t>
    </r>
    <r>
      <rPr>
        <rFont val="Rubik"/>
        <b/>
        <color theme="1"/>
      </rPr>
      <t>1 raíz por semana.</t>
    </r>
  </si>
  <si>
    <t>Escreva as Estruturas de Roteiros dos temas listados, crie uma cópia para cada tema na aba "Estrutura de Roteiro" do arquivo 1) GERADOR DE RAIZ</t>
  </si>
  <si>
    <t>NUTELLA / REELS</t>
  </si>
  <si>
    <r>
      <rPr>
        <rFont val="Rubik"/>
        <i/>
        <color rgb="FF1155CC"/>
        <sz val="9.0"/>
        <u/>
      </rPr>
      <t xml:space="preserve">Material complementar </t>
    </r>
    <r>
      <rPr>
        <rFont val="Rubik"/>
        <i/>
        <color rgb="FF000000"/>
        <sz val="9.0"/>
      </rPr>
      <t>- opcional</t>
    </r>
  </si>
  <si>
    <r>
      <rPr>
        <rFont val="Rubik"/>
        <color rgb="FF000000"/>
      </rPr>
      <t xml:space="preserve">Defina temas que conectam com seu avatar e que estejam alinhados à sua roma para gravar nos reels, seguindo a estrutura orientada no Launch Drive. 
É ideal que mantenha uma </t>
    </r>
    <r>
      <rPr>
        <rFont val="Rubik"/>
        <b/>
        <color rgb="FF000000"/>
      </rPr>
      <t>frequência de, pelo menos, 4 reels por semana</t>
    </r>
  </si>
  <si>
    <t xml:space="preserve">💡Você deve pensar na quantidade de reels a serem postados até começar a sua captação, tentando manter a frequência de pelo 4 reels por semana. </t>
  </si>
  <si>
    <t>[ETAPA OPCIONAL] Distribuição de Conteúdo</t>
  </si>
  <si>
    <t>Para o Lançamento Semente, distribuição de conteúdo não é determinante, mas pode ajudar a potencializar o crescimento da sua audiência, além de popular os públicos para a campanha de captação.</t>
  </si>
  <si>
    <t>Turbinar - aumentando seu público para o Lançamento</t>
  </si>
  <si>
    <t>Confira seu orçamento para distribuição de acordo com a tabela de distribuição que está em seu Content Drive</t>
  </si>
  <si>
    <r>
      <rPr>
        <rFont val="&quot;Helvetica Neue&quot;, Arial"/>
        <b/>
        <color theme="1"/>
        <sz val="10.0"/>
      </rPr>
      <t xml:space="preserve">1. </t>
    </r>
    <r>
      <rPr>
        <rFont val="&quot;Helvetica Neue&quot;, Arial"/>
        <b val="0"/>
        <color theme="1"/>
        <sz val="10.0"/>
      </rPr>
      <t xml:space="preserve">Localize o reels que deseja impulsionar &gt; botão azul &gt; turbinar publicação. Selecione a meta:  </t>
    </r>
    <r>
      <rPr>
        <rFont val="&quot;Helvetica Neue&quot;, Arial"/>
        <b val="0"/>
        <color rgb="FF0087CC"/>
        <sz val="10.0"/>
      </rPr>
      <t xml:space="preserve">mais visita ao perfil.   </t>
    </r>
    <r>
      <rPr>
        <rFont val="&quot;Helvetica Neue&quot;, Arial"/>
        <b val="0"/>
        <color rgb="FF0000FF"/>
        <sz val="10.0"/>
      </rPr>
      <t xml:space="preserve">   </t>
    </r>
    <r>
      <rPr>
        <rFont val="&quot;Helvetica Neue&quot;, Arial"/>
        <b val="0"/>
        <color theme="1"/>
        <sz val="10.0"/>
      </rPr>
      <t xml:space="preserve">                  </t>
    </r>
  </si>
  <si>
    <r>
      <rPr>
        <rFont val="&quot;Helvetica Neue&quot;, Arial"/>
        <b/>
        <color theme="1"/>
        <sz val="10.0"/>
      </rPr>
      <t xml:space="preserve">2. </t>
    </r>
    <r>
      <rPr>
        <rFont val="&quot;Helvetica Neue&quot;, Arial"/>
        <b val="0"/>
        <color theme="1"/>
        <sz val="10.0"/>
      </rPr>
      <t>Configure seu público frio.</t>
    </r>
    <r>
      <rPr>
        <rFont val="&quot;Helvetica Neue&quot;, Arial"/>
        <b val="0"/>
        <color rgb="FFD92365"/>
        <sz val="10.0"/>
      </rPr>
      <t xml:space="preserve"> </t>
    </r>
    <r>
      <rPr>
        <rFont val="&quot;Helvetica Neue&quot;, Arial"/>
        <b val="0"/>
        <color rgb="FF0087CC"/>
        <sz val="10.0"/>
      </rPr>
      <t xml:space="preserve">(passe o mouse para visualizar o passo a passo)      </t>
    </r>
    <r>
      <rPr>
        <rFont val="&quot;Helvetica Neue&quot;, Arial"/>
        <b val="0"/>
        <color rgb="FF0000FF"/>
        <sz val="10.0"/>
      </rPr>
      <t xml:space="preserve"> </t>
    </r>
    <r>
      <rPr>
        <rFont val="&quot;Helvetica Neue&quot;, Arial"/>
        <b val="0"/>
        <color theme="1"/>
        <sz val="10.0"/>
      </rPr>
      <t xml:space="preserve">         </t>
    </r>
  </si>
  <si>
    <r>
      <rPr>
        <rFont val="&quot;Helvetica Neue&quot;, Arial"/>
        <b/>
        <color theme="1"/>
        <sz val="10.0"/>
      </rPr>
      <t xml:space="preserve">3. </t>
    </r>
    <r>
      <rPr>
        <rFont val="&quot;Helvetica Neue&quot;, Arial"/>
        <b val="0"/>
        <color theme="1"/>
        <sz val="10.0"/>
      </rPr>
      <t>Defina o orçamento diário e a duração da campanha que será veiculada, em seguida toque em</t>
    </r>
    <r>
      <rPr>
        <rFont val="&quot;Helvetica Neue&quot;, Arial"/>
        <b val="0"/>
        <color rgb="FF0087CC"/>
        <sz val="10.0"/>
      </rPr>
      <t xml:space="preserve"> ‘Avançar’</t>
    </r>
    <r>
      <rPr>
        <rFont val="&quot;Helvetica Neue&quot;, Arial"/>
        <b val="0"/>
        <color rgb="FF0000FF"/>
        <sz val="10.0"/>
      </rPr>
      <t>.</t>
    </r>
    <r>
      <rPr>
        <rFont val="&quot;Helvetica Neue&quot;, Arial"/>
        <b val="0"/>
        <color theme="1"/>
        <sz val="10.0"/>
      </rPr>
      <t xml:space="preserve">                </t>
    </r>
  </si>
  <si>
    <r>
      <rPr>
        <rFont val="&quot;Helvetica Neue&quot;, Arial"/>
        <b/>
        <color theme="1"/>
        <sz val="10.0"/>
      </rPr>
      <t xml:space="preserve">4. </t>
    </r>
    <r>
      <rPr>
        <rFont val="&quot;Helvetica Neue&quot;, Arial"/>
        <b val="0"/>
        <color theme="1"/>
        <sz val="10.0"/>
      </rPr>
      <t xml:space="preserve">Revise as configurações realizadas e caso esteja tudo certo toque no botão </t>
    </r>
    <r>
      <rPr>
        <rFont val="&quot;Helvetica Neue&quot;, Arial"/>
        <b val="0"/>
        <color rgb="FF0087CC"/>
        <sz val="10.0"/>
      </rPr>
      <t xml:space="preserve">‘Turbinar publicação’. </t>
    </r>
    <r>
      <rPr>
        <rFont val="&quot;Helvetica Neue&quot;, Arial"/>
        <b val="0"/>
        <color rgb="FF0000FF"/>
        <sz val="10.0"/>
      </rPr>
      <t xml:space="preserve">      </t>
    </r>
    <r>
      <rPr>
        <rFont val="&quot;Helvetica Neue&quot;, Arial"/>
        <b val="0"/>
        <color theme="1"/>
        <sz val="10.0"/>
      </rPr>
      <t xml:space="preserve">         </t>
    </r>
  </si>
  <si>
    <t>Planejamento de Conteúdos de Aquecimento</t>
  </si>
  <si>
    <t xml:space="preserve">durante a etapa de Construção da Lista de Inscritos (CLI), você deverá fazer conteúdos que atencipem o evento de lançamento (Webinário), direcionado para as leads inscritas e para o público que ainda não se inscreveu. Esses conteúdos fazem parte do "Aquecimento dos Inscritos" e você pode utilizar todos os canais de contato com o avatar para publicá-los: lives, reels, stories e áudios nos grupos. </t>
  </si>
  <si>
    <r>
      <rPr>
        <rFont val="Rubik"/>
        <color theme="1"/>
      </rPr>
      <t xml:space="preserve">Os </t>
    </r>
    <r>
      <rPr>
        <rFont val="Rubik"/>
        <b/>
        <color theme="1"/>
      </rPr>
      <t>Conteúdos de Aquecimento</t>
    </r>
    <r>
      <rPr>
        <rFont val="Rubik"/>
        <color theme="1"/>
      </rPr>
      <t xml:space="preserve"> devem </t>
    </r>
    <r>
      <rPr>
        <rFont val="Rubik"/>
        <b/>
        <color theme="1"/>
      </rPr>
      <t>gerar Desejo</t>
    </r>
    <r>
      <rPr>
        <rFont val="Rubik"/>
        <color theme="1"/>
      </rPr>
      <t xml:space="preserve"> para participar do Evento de Pré-lançamento e sempre apresentar um </t>
    </r>
    <r>
      <rPr>
        <rFont val="Rubik"/>
        <b/>
        <color theme="1"/>
      </rPr>
      <t>CTA para inscrição.</t>
    </r>
    <r>
      <rPr>
        <rFont val="Rubik"/>
        <color theme="1"/>
      </rPr>
      <t xml:space="preserve"> 
Exemplo: "Se inscreva no link na bio"</t>
    </r>
  </si>
  <si>
    <r>
      <rPr>
        <rFont val="Rubik"/>
        <color theme="1"/>
      </rPr>
      <t xml:space="preserve">Os temas definidos deverão enfraquecer as principais OBJEÇÕES do avatar em relação à ROMA e devem ser </t>
    </r>
    <r>
      <rPr>
        <rFont val="Rubik"/>
        <b/>
        <color theme="1"/>
      </rPr>
      <t xml:space="preserve">replicados nos Reels, Stories, Lives de Aquecimento e Áudios de Whatsapp. </t>
    </r>
  </si>
  <si>
    <t xml:space="preserve">Use o documento 3 listado em Materiais de Apoio descrito no início dessa seção. </t>
  </si>
  <si>
    <t xml:space="preserve">Defina 10 Temas para serem trabalhados em seus conteúdos </t>
  </si>
  <si>
    <t xml:space="preserve">Escreva abaixo cada um dos temas definidos </t>
  </si>
  <si>
    <t>1ª Tema:</t>
  </si>
  <si>
    <t>2ª Tema:</t>
  </si>
  <si>
    <t>3ª Tema:</t>
  </si>
  <si>
    <t>4ª Tema:</t>
  </si>
  <si>
    <t>5ª Tema:</t>
  </si>
  <si>
    <t>6ª Tema:</t>
  </si>
  <si>
    <t>7ª Tema:</t>
  </si>
  <si>
    <t>8ª Tema:</t>
  </si>
  <si>
    <t>9ª Tema:</t>
  </si>
  <si>
    <t>10ª Tema:</t>
  </si>
  <si>
    <t>ÁUDIOS DE WHATSAPP</t>
  </si>
  <si>
    <t>💡</t>
  </si>
  <si>
    <t>Você deverá enviar um áudio por dia, de domingo à quinta até a data do lançamento.</t>
  </si>
  <si>
    <t xml:space="preserve">Crie os 10 áudios que serão enviados durante o período de captação. </t>
  </si>
  <si>
    <t>REELS</t>
  </si>
  <si>
    <t>Você deverá um reels de aquecimento por dia: do dia que inicia a captação de leads até a data do lançamento.</t>
  </si>
  <si>
    <t>Crie a estrutura dos 10 reels a partir dos temas definidos</t>
  </si>
  <si>
    <t>LIVES DE AQUECIMENTO</t>
  </si>
  <si>
    <r>
      <rPr>
        <rFont val="Rubik"/>
        <color theme="1"/>
      </rPr>
      <t>💡 Serão realizadas</t>
    </r>
    <r>
      <rPr>
        <rFont val="Rubik"/>
        <b/>
        <color theme="1"/>
      </rPr>
      <t xml:space="preserve"> 3 lives de aquecimento</t>
    </r>
    <r>
      <rPr>
        <rFont val="Rubik"/>
        <color theme="1"/>
      </rPr>
      <t>, sendo, terça, quinta e domingo,</t>
    </r>
    <r>
      <rPr>
        <rFont val="Rubik"/>
        <b/>
        <color theme="1"/>
      </rPr>
      <t xml:space="preserve"> na semana que antecede o Webinário</t>
    </r>
    <r>
      <rPr>
        <rFont val="Rubik"/>
        <color theme="1"/>
      </rPr>
      <t>.</t>
    </r>
  </si>
  <si>
    <t xml:space="preserve">1. Defina quais as linhas editoriais você vai usar no seu aquecimento. Você pode usar os três intercalando: </t>
  </si>
  <si>
    <t xml:space="preserve">1.1 - Aula de Aquecimento </t>
  </si>
  <si>
    <t xml:space="preserve">1.2 - Perguntas e Respostas </t>
  </si>
  <si>
    <t>1.3 - Entrevista</t>
  </si>
  <si>
    <t>Crie a estrutura das 3 lives a partir dos temas definidos</t>
  </si>
  <si>
    <t>STORIES</t>
  </si>
  <si>
    <t xml:space="preserve">💡 Você deverá replicar os temas definidos anteriormente também nos stories.
      Aproveite para interagir com a sua audiência abrindo Caixinhas de Perguntas e Caixinha de Contagem Regressiva para o Webinário. </t>
  </si>
  <si>
    <t xml:space="preserve">Defina os assuntos abordados nos stories de acordo com os temas definidos anteriormente. </t>
  </si>
  <si>
    <t>Escolha alguma forma de interação com a sua audiência
- Caixinha de perguntas 
- Enquetes 
- Reações</t>
  </si>
  <si>
    <t>Notificações de Pré-lançamento</t>
  </si>
  <si>
    <t>As copies de todas as mensagens estão disponíveis em seu Launch Drive.</t>
  </si>
  <si>
    <t xml:space="preserve">Notificação de Inscrição </t>
  </si>
  <si>
    <t>E-mail de "Obrigado + Comunidade do Whatsapp"</t>
  </si>
  <si>
    <t xml:space="preserve">Na etapa anterior, você programou os e-mails, agora é preciso adaptar a copy com a sua identidade, para a comunicação com o avatar. </t>
  </si>
  <si>
    <t>Adapte a copy do e-mail de "OBRIGADO + PESQUISA".</t>
  </si>
  <si>
    <t>Adapte a copy do e-mail "CONVITE GRUPO DE WHATSAPP"</t>
  </si>
  <si>
    <t>Whatsapp - Mensagem de Boas-Vindas</t>
  </si>
  <si>
    <r>
      <rPr>
        <rFont val="Rubik"/>
        <b val="0"/>
        <color theme="1"/>
      </rPr>
      <t xml:space="preserve">Crie uma mensagem de boas-vindas usando o Script BOAS-VINDAS + PESQUISA DE AVATAR disponível no seu Launch Drive </t>
    </r>
    <r>
      <rPr>
        <rFont val="Rubik"/>
        <b val="0"/>
        <i/>
        <color theme="1"/>
      </rPr>
      <t>(passe o mouse aqui pra ler um exemplo)</t>
    </r>
  </si>
  <si>
    <t xml:space="preserve">Armazene essa mensagem na pasta do seu Launch Drive, para ser enviada periodicamente nos grupos do Whatsapp. </t>
  </si>
  <si>
    <t xml:space="preserve">Antecipação do Lançamento </t>
  </si>
  <si>
    <t xml:space="preserve">E-mail </t>
  </si>
  <si>
    <t>WhatsApp</t>
  </si>
  <si>
    <t xml:space="preserve">A sua captação de leads começou, o seu maior foco é acompanhar os dados de captação, fazer as otimizações da campanha e aquecer os inscritos. </t>
  </si>
  <si>
    <r>
      <rPr>
        <rFont val="Lexend"/>
        <color theme="1"/>
      </rPr>
      <t xml:space="preserve">Você deverá fazer a otimização de </t>
    </r>
    <r>
      <rPr>
        <rFont val="Lexend"/>
        <b/>
        <color theme="1"/>
      </rPr>
      <t>orçamento diariamente</t>
    </r>
    <r>
      <rPr>
        <rFont val="Lexend"/>
        <color theme="1"/>
      </rPr>
      <t xml:space="preserve">, otimização de </t>
    </r>
    <r>
      <rPr>
        <rFont val="Lexend"/>
        <b/>
        <color theme="1"/>
      </rPr>
      <t>públicos 2x na semana</t>
    </r>
    <r>
      <rPr>
        <rFont val="Lexend"/>
        <color theme="1"/>
      </rPr>
      <t xml:space="preserve"> e otimização de</t>
    </r>
    <r>
      <rPr>
        <rFont val="Lexend"/>
        <b/>
        <color theme="1"/>
      </rPr>
      <t xml:space="preserve"> criativos 1x na semana</t>
    </r>
    <r>
      <rPr>
        <rFont val="Lexend"/>
        <color theme="1"/>
      </rPr>
      <t xml:space="preserve">. </t>
    </r>
  </si>
  <si>
    <t xml:space="preserve">Além disso, você deverá postar os conteúdos de aquecimento (reels, stories, lives e áudios de whtasapp) e enviar as notificações de pré-lançamento. </t>
  </si>
  <si>
    <r>
      <rPr>
        <rFont val="Jost"/>
        <b/>
        <color theme="1"/>
        <sz val="11.0"/>
      </rPr>
      <t xml:space="preserve">MATERIAIS DE APOIO DESTA ETAPA </t>
    </r>
    <r>
      <rPr>
        <rFont val="Jost"/>
        <b/>
        <i/>
        <color theme="1"/>
        <sz val="11.0"/>
      </rPr>
      <t>(somente se precisar)</t>
    </r>
  </si>
  <si>
    <t xml:space="preserve">CAMPANHA DE CAPTAÇÃO DE LEADS </t>
  </si>
  <si>
    <t>Curso de Tráfego 2.0 - Aulas de Otimização de Orçamento, Públicos e Criativos</t>
  </si>
  <si>
    <t>https://membros.flinsider.com.br/c/cursos/eSrjqg?lessonSlug=ZyPbCJ</t>
  </si>
  <si>
    <t xml:space="preserve">SCRIPT DO WEBINÁRIO </t>
  </si>
  <si>
    <t>ID de Script para Lançamento Semente</t>
  </si>
  <si>
    <t>https://membros.flinsider.com.br/c/cursos/B7g7gx?lessonSlug=rrfKaf</t>
  </si>
  <si>
    <t xml:space="preserve">Pasta 1) Documentação de Lançamento -&gt; 8) Planilha de Tráfego </t>
  </si>
  <si>
    <t xml:space="preserve">Pasta 5) Script de Lançamento -&gt; Roteiro Semente </t>
  </si>
  <si>
    <t xml:space="preserve">Content Drive 
para produção e e armazenamento de dados de distribuição  </t>
  </si>
  <si>
    <t>Pasta 1)  Produção -&gt; 1) Gerador de Raíz; 2) Gerador de Reels</t>
  </si>
  <si>
    <t>Material complementar - opcional</t>
  </si>
  <si>
    <t>⚠️ ATENÇÃO! Durante o período de Captação você deve Otimizar o Orçamento da sua campanha 1x ao dia todos os dias; Otimizar criativos duas vezes na semana; 
      Otimizar os públicos 1x na semana.</t>
  </si>
  <si>
    <r>
      <rPr>
        <rFont val="Rubik"/>
        <color theme="1"/>
      </rPr>
      <t>V</t>
    </r>
    <r>
      <rPr>
        <rFont val="Rubik"/>
        <color theme="1"/>
      </rPr>
      <t>erifique se suas campanhas de captação, programadas na semana passada, estão ativas conforme a data programada</t>
    </r>
  </si>
  <si>
    <t>Coloque o Link da página captação na bio do Instagram, com um CTA atrativo</t>
  </si>
  <si>
    <r>
      <rPr>
        <rFont val="Rubik"/>
        <color rgb="FF000000"/>
      </rPr>
      <t>Crie 1 post antecipando o seu lançamento e fixe no feed no início da captação. Esse post d</t>
    </r>
    <r>
      <rPr>
        <rFont val="Rubik"/>
        <color rgb="FF000000"/>
      </rPr>
      <t xml:space="preserve">eve explicar sobre o que será o evento, quando e como se inscrever. </t>
    </r>
  </si>
  <si>
    <r>
      <rPr>
        <rFont val="Rubik"/>
        <color rgb="FF000000"/>
      </rPr>
      <t>Coloque 1 post fixado mostrando as provas do seu produto, com d</t>
    </r>
    <r>
      <rPr>
        <rFont val="Rubik"/>
        <color rgb="FF000000"/>
      </rPr>
      <t>epoimentos de alunos, mensagens recebidas, print do direct etc.</t>
    </r>
  </si>
  <si>
    <t xml:space="preserve">Envie a mensagem de boas vindas (preparada na etapa anterior) no grupo do Whatsapp a cada 100 novos leads ou a cada 3 dias. </t>
  </si>
  <si>
    <r>
      <rPr>
        <rFont val="Rubik"/>
        <b/>
        <color rgb="FF000000"/>
      </rPr>
      <t xml:space="preserve">1. </t>
    </r>
    <r>
      <rPr>
        <rFont val="Rubik"/>
        <color rgb="FF000000"/>
      </rPr>
      <t xml:space="preserve">Configurar transmissão ao vivo no YouTube - </t>
    </r>
    <r>
      <rPr>
        <rFont val="Rubik"/>
        <color rgb="FF000000"/>
        <sz val="9.0"/>
      </rPr>
      <t>📓</t>
    </r>
    <r>
      <rPr>
        <rFont val="Rubik"/>
        <b/>
        <color rgb="FF006EA6"/>
        <sz val="9.0"/>
        <u/>
      </rPr>
      <t xml:space="preserve"> </t>
    </r>
    <r>
      <rPr>
        <rFont val="Rubik"/>
        <b/>
        <color rgb="FF006EA6"/>
        <u/>
      </rPr>
      <t>Tutorial de como Configurar Transmissão</t>
    </r>
  </si>
  <si>
    <r>
      <rPr>
        <rFont val="Rubik"/>
        <b/>
        <color rgb="FF000000"/>
      </rPr>
      <t xml:space="preserve">2. </t>
    </r>
    <r>
      <rPr>
        <rFont val="Rubik"/>
        <color rgb="FF000000"/>
      </rPr>
      <t>Habilitar canal para transmissão ao vivo</t>
    </r>
  </si>
  <si>
    <r>
      <rPr>
        <rFont val="Rubik"/>
        <b/>
        <color rgb="FF000000"/>
      </rPr>
      <t xml:space="preserve">3. </t>
    </r>
    <r>
      <rPr>
        <rFont val="Rubik"/>
        <color rgb="FF000000"/>
      </rPr>
      <t>Criar transmissão ao vivo</t>
    </r>
  </si>
  <si>
    <r>
      <rPr>
        <rFont val="Rubik"/>
        <b/>
        <color rgb="FF000000"/>
      </rPr>
      <t>4.</t>
    </r>
    <r>
      <rPr>
        <rFont val="Rubik"/>
        <color rgb="FF000000"/>
      </rPr>
      <t xml:space="preserve"> Testar transmissão</t>
    </r>
  </si>
  <si>
    <t>Publique o Reels com o Tema que foi definido na Etapa de Preparação.</t>
  </si>
  <si>
    <t>Publique os stories com o tema definido na Etapa de Preparação.</t>
  </si>
  <si>
    <t>Envie o áudio de whatsapp com o tema definido na Etapa de Preparação.</t>
  </si>
  <si>
    <r>
      <rPr>
        <rFont val="Rubik"/>
        <color rgb="FF000000"/>
      </rPr>
      <t xml:space="preserve">Para ter melhores resultados na sua campanha de captação de leads, você deverá fazer a </t>
    </r>
    <r>
      <rPr>
        <rFont val="Rubik"/>
        <b/>
        <color rgb="FF000000"/>
      </rPr>
      <t xml:space="preserve">otimização da campanha, </t>
    </r>
    <r>
      <rPr>
        <rFont val="Rubik"/>
        <color rgb="FF000000"/>
      </rPr>
      <t xml:space="preserve">a partir do dia seguinte ao início da campanha.
Otimização nada mais é do que </t>
    </r>
    <r>
      <rPr>
        <rFont val="Rubik"/>
        <b/>
        <color rgb="FF000000"/>
      </rPr>
      <t>melhorar os resultados da campanha, a partir dos resultados obtidos até então.</t>
    </r>
  </si>
  <si>
    <r>
      <rPr>
        <rFont val="Rubik"/>
        <color rgb="FF000000"/>
      </rPr>
      <t xml:space="preserve">Faça a otimização de </t>
    </r>
    <r>
      <rPr>
        <rFont val="Rubik"/>
        <b/>
        <color rgb="FF000000"/>
      </rPr>
      <t>Orçamento</t>
    </r>
    <r>
      <rPr>
        <rFont val="Rubik"/>
        <color rgb="FF000000"/>
      </rPr>
      <t xml:space="preserve"> da campanha de captação </t>
    </r>
  </si>
  <si>
    <r>
      <rPr>
        <rFont val="Rubik"/>
        <color rgb="FF000000"/>
      </rPr>
      <t xml:space="preserve">Faça a otimização de </t>
    </r>
    <r>
      <rPr>
        <rFont val="Rubik"/>
        <b/>
        <color rgb="FF000000"/>
      </rPr>
      <t>Orçamento</t>
    </r>
    <r>
      <rPr>
        <rFont val="Rubik"/>
        <color rgb="FF000000"/>
      </rPr>
      <t xml:space="preserve"> da campanha de captação </t>
    </r>
  </si>
  <si>
    <t xml:space="preserve">As copies de todas as mensagens estão disponíveis em seu Launch Drive. Adapte a linguagem para a sua comunicação. </t>
  </si>
  <si>
    <t>E-mail</t>
  </si>
  <si>
    <t xml:space="preserve">1. Escrever notificação de "Replay - Chamada 1", para ser enviada no dia seguinte ao Webinário. </t>
  </si>
  <si>
    <t xml:space="preserve">2. Escrever notificação de "Replay - Chamada 2", para ser enviada no dia seguinte ao Webinário. </t>
  </si>
  <si>
    <t xml:space="preserve">3. Escrever notificação de "Só o filé  - Chamada 1", para ser enviada 2 dias após o Webinário. </t>
  </si>
  <si>
    <t xml:space="preserve">4. Escrever notificação de "Só o filé- Chamada 2", para ser enviada 2 dias após o Webinário. </t>
  </si>
  <si>
    <t xml:space="preserve">5. Escrever notificação de "Encerra Hoje", para ser enviada no dia de fechamento do carrinho. </t>
  </si>
  <si>
    <t xml:space="preserve">6. Escrever notificação de "Última Chamada", pra ser enviada no dia de fechamento do carrinho. </t>
  </si>
  <si>
    <r>
      <rPr>
        <rFont val="Rubik"/>
        <color rgb="FF000000"/>
      </rPr>
      <t xml:space="preserve">Faça a otimização de </t>
    </r>
    <r>
      <rPr>
        <rFont val="Rubik"/>
        <b/>
        <color rgb="FF000000"/>
      </rPr>
      <t>Orçamento</t>
    </r>
    <r>
      <rPr>
        <rFont val="Rubik"/>
        <color rgb="FF000000"/>
      </rPr>
      <t xml:space="preserve"> da campanha de captação </t>
    </r>
  </si>
  <si>
    <r>
      <rPr>
        <rFont val="Rubik"/>
        <color rgb="FF000000"/>
      </rPr>
      <t>Faça a otimização de</t>
    </r>
    <r>
      <rPr>
        <rFont val="Rubik"/>
        <b/>
        <color rgb="FF000000"/>
      </rPr>
      <t xml:space="preserve"> Públicos</t>
    </r>
    <r>
      <rPr>
        <rFont val="Rubik"/>
        <color rgb="FF000000"/>
      </rPr>
      <t xml:space="preserve"> da campanha de captação</t>
    </r>
  </si>
  <si>
    <r>
      <rPr>
        <rFont val="Rubik"/>
        <color rgb="FF000000"/>
      </rPr>
      <t xml:space="preserve">Faça a otimização de </t>
    </r>
    <r>
      <rPr>
        <rFont val="Rubik"/>
        <b/>
        <color rgb="FF000000"/>
      </rPr>
      <t>Orçamento</t>
    </r>
    <r>
      <rPr>
        <rFont val="Rubik"/>
        <color rgb="FF000000"/>
      </rPr>
      <t xml:space="preserve"> da campanha de captação </t>
    </r>
  </si>
  <si>
    <t xml:space="preserve">💡 Você deve aproveitar material da Oferta,  já produzido na FASE 01, da Jornada. </t>
  </si>
  <si>
    <r>
      <rPr>
        <rFont val="Helvetica Neue"/>
        <b/>
        <color theme="1"/>
      </rPr>
      <t>1.</t>
    </r>
    <r>
      <rPr>
        <rFont val="Helvetica Neue"/>
        <color theme="1"/>
      </rPr>
      <t xml:space="preserve"> Crie o seu Script de Lançamento</t>
    </r>
  </si>
  <si>
    <r>
      <rPr>
        <rFont val="Helvetica Neue"/>
        <b/>
        <color theme="1"/>
      </rPr>
      <t>1.</t>
    </r>
    <r>
      <rPr>
        <rFont val="Helvetica Neue"/>
        <color theme="1"/>
      </rPr>
      <t xml:space="preserve"> Grave o Treino do seu Webinário, assista e anote as suas considerações. Fazer os ajustes e repetir</t>
    </r>
  </si>
  <si>
    <r>
      <rPr>
        <rFont val="Helvetica Neue"/>
        <b/>
        <color theme="1"/>
      </rPr>
      <t xml:space="preserve">2. </t>
    </r>
    <r>
      <rPr>
        <rFont val="Helvetica Neue"/>
        <color theme="1"/>
      </rPr>
      <t xml:space="preserve">Faça os ajustes e repita o processo </t>
    </r>
  </si>
  <si>
    <t>Realize a live de aquecimento com o tema definido na Etapa de Preparação.</t>
  </si>
  <si>
    <r>
      <rPr>
        <rFont val="Rubik"/>
        <color rgb="FF000000"/>
      </rPr>
      <t xml:space="preserve">Faça a otimização de </t>
    </r>
    <r>
      <rPr>
        <rFont val="Rubik"/>
        <b/>
        <color rgb="FF000000"/>
      </rPr>
      <t>Orçamento</t>
    </r>
    <r>
      <rPr>
        <rFont val="Rubik"/>
        <color rgb="FF000000"/>
      </rPr>
      <t xml:space="preserve"> da campanha de captação </t>
    </r>
  </si>
  <si>
    <r>
      <rPr>
        <rFont val="Rubik"/>
        <color theme="1"/>
      </rPr>
      <t xml:space="preserve">Os Conteúdos de Carrinho Aberto devem mostrar para a sua audiência que o caminho mais viável para se chegar à Roma está no seu produto. 
É imprescindível que esses conteúdos mostrem que o seu </t>
    </r>
    <r>
      <rPr>
        <rFont val="Rubik"/>
        <b/>
        <color theme="1"/>
      </rPr>
      <t xml:space="preserve">Método </t>
    </r>
    <r>
      <rPr>
        <rFont val="Rubik"/>
        <color theme="1"/>
      </rPr>
      <t xml:space="preserve">é o caminho mais viável para se chegar à Roma, quebrando as principais </t>
    </r>
    <r>
      <rPr>
        <rFont val="Rubik"/>
        <b/>
        <color theme="1"/>
      </rPr>
      <t>Objeções</t>
    </r>
    <r>
      <rPr>
        <rFont val="Rubik"/>
        <color theme="1"/>
      </rPr>
      <t xml:space="preserve"> do seu avatar. </t>
    </r>
  </si>
  <si>
    <t xml:space="preserve">Use o documento listado em Materiais de Apoio descrito no início dessa seção. </t>
  </si>
  <si>
    <t>Live</t>
  </si>
  <si>
    <r>
      <rPr>
        <rFont val="Rubik"/>
        <color theme="1"/>
      </rPr>
      <t xml:space="preserve">Defina 1 tema de live para ser realizada semana de carrinho aberto - </t>
    </r>
    <r>
      <rPr>
        <rFont val="Rubik"/>
        <i/>
        <color theme="1"/>
        <sz val="9.0"/>
      </rPr>
      <t xml:space="preserve">utilize o script do Gerador de Raíz disponível no Content Drive </t>
    </r>
  </si>
  <si>
    <t>Dica: utilize a pesquisa de Avatar para se aprofundar sobre as principais necessidades e Objeções do avatar para resolvê-las</t>
  </si>
  <si>
    <t xml:space="preserve">Dica 2: a linha editorial de perguntas e respostas pode ser a melhor para quebrar objeções e mostrar as oportunidades do méotod para se chegar à Roma. </t>
  </si>
  <si>
    <t xml:space="preserve">1ª Live </t>
  </si>
  <si>
    <t>Tema:</t>
  </si>
  <si>
    <t xml:space="preserve">Reels / Nutella </t>
  </si>
  <si>
    <t xml:space="preserve">Defina, pelo menos, 5 temas para serem trabalhados nos reels e postados a partir do dia seguinte à abertura de carrinho até o fechamento. </t>
  </si>
  <si>
    <r>
      <rPr>
        <rFont val="Rubik"/>
        <color rgb="FF000000"/>
      </rPr>
      <t xml:space="preserve">Faça a otimização de </t>
    </r>
    <r>
      <rPr>
        <rFont val="Rubik"/>
        <b/>
        <color rgb="FF000000"/>
      </rPr>
      <t>Orçamento</t>
    </r>
    <r>
      <rPr>
        <rFont val="Rubik"/>
        <color rgb="FF000000"/>
      </rPr>
      <t xml:space="preserve"> da campanha de captação </t>
    </r>
  </si>
  <si>
    <r>
      <rPr>
        <rFont val="Rubik"/>
        <color rgb="FF000000"/>
      </rPr>
      <t>Faça a otimização de</t>
    </r>
    <r>
      <rPr>
        <rFont val="Rubik"/>
        <b/>
        <color rgb="FF000000"/>
      </rPr>
      <t xml:space="preserve"> Públicos</t>
    </r>
    <r>
      <rPr>
        <rFont val="Rubik"/>
        <color rgb="FF000000"/>
      </rPr>
      <t xml:space="preserve"> da campanha de captação. </t>
    </r>
  </si>
  <si>
    <t xml:space="preserve">Publique o Reels com o Tema que foi definido na Fase de preparação </t>
  </si>
  <si>
    <t xml:space="preserve">Publique os stories com o tema definido na Fase de preparação </t>
  </si>
  <si>
    <t xml:space="preserve">Envie o áudio de whatsapp com o tema definido na Fase de preparação </t>
  </si>
  <si>
    <t xml:space="preserve">Realize a live de aquecimento com o tema definido na Fase de preparação </t>
  </si>
  <si>
    <t>Envie o e-mail e a mensagem no grupo de Whatspp de "Faltam 7 dias"</t>
  </si>
  <si>
    <r>
      <rPr>
        <rFont val="Rubik"/>
        <color rgb="FF000000"/>
      </rPr>
      <t xml:space="preserve">Faça a otimização de </t>
    </r>
    <r>
      <rPr>
        <rFont val="Rubik"/>
        <b/>
        <color rgb="FF000000"/>
      </rPr>
      <t>Orçamento</t>
    </r>
    <r>
      <rPr>
        <rFont val="Rubik"/>
        <color rgb="FF000000"/>
      </rPr>
      <t xml:space="preserve"> da campanha de captação </t>
    </r>
  </si>
  <si>
    <r>
      <rPr>
        <rFont val="Rubik"/>
        <color rgb="FF000000"/>
      </rPr>
      <t xml:space="preserve">Faça a otimização de </t>
    </r>
    <r>
      <rPr>
        <rFont val="Rubik"/>
        <b/>
        <color rgb="FF000000"/>
      </rPr>
      <t>Orçamento</t>
    </r>
    <r>
      <rPr>
        <rFont val="Rubik"/>
        <color rgb="FF000000"/>
      </rPr>
      <t xml:space="preserve"> da campanha de captação </t>
    </r>
  </si>
  <si>
    <r>
      <rPr>
        <rFont val="Rubik"/>
        <color rgb="FF000000"/>
      </rPr>
      <t xml:space="preserve">Faça a otimização de </t>
    </r>
    <r>
      <rPr>
        <rFont val="Rubik"/>
        <b/>
        <color rgb="FF000000"/>
      </rPr>
      <t>Orçamento</t>
    </r>
    <r>
      <rPr>
        <rFont val="Rubik"/>
        <color rgb="FF000000"/>
      </rPr>
      <t xml:space="preserve"> da campanha de captação </t>
    </r>
  </si>
  <si>
    <r>
      <rPr>
        <rFont val="Rubik"/>
        <color rgb="FF000000"/>
      </rPr>
      <t>Faça a otimização de</t>
    </r>
    <r>
      <rPr>
        <rFont val="Rubik"/>
        <b/>
        <color rgb="FF000000"/>
      </rPr>
      <t xml:space="preserve"> Públicos</t>
    </r>
    <r>
      <rPr>
        <rFont val="Rubik"/>
        <color rgb="FF000000"/>
      </rPr>
      <t xml:space="preserve"> da campanha de captação</t>
    </r>
  </si>
  <si>
    <t>Envie o e-mail e a mensagem no grupo de Whatspp de "Faltam 4 dias"</t>
  </si>
  <si>
    <r>
      <rPr>
        <rFont val="Rubik"/>
        <color rgb="FF000000"/>
      </rPr>
      <t xml:space="preserve">Faça a otimização de </t>
    </r>
    <r>
      <rPr>
        <rFont val="Rubik"/>
        <b/>
        <color rgb="FF000000"/>
      </rPr>
      <t>Orçamento</t>
    </r>
    <r>
      <rPr>
        <rFont val="Rubik"/>
        <color rgb="FF000000"/>
      </rPr>
      <t xml:space="preserve"> da campanha de captação </t>
    </r>
  </si>
  <si>
    <r>
      <rPr>
        <rFont val="Rubik"/>
        <color rgb="FF000000"/>
      </rPr>
      <t xml:space="preserve">Faça a otimização de </t>
    </r>
    <r>
      <rPr>
        <rFont val="Rubik"/>
        <b/>
        <color rgb="FF000000"/>
      </rPr>
      <t>Orçamento</t>
    </r>
    <r>
      <rPr>
        <rFont val="Rubik"/>
        <color rgb="FF000000"/>
      </rPr>
      <t xml:space="preserve"> da campanha de captação </t>
    </r>
  </si>
  <si>
    <r>
      <rPr>
        <rFont val="Rubik"/>
        <color rgb="FF000000"/>
      </rPr>
      <t xml:space="preserve">Faça a otimização de </t>
    </r>
    <r>
      <rPr>
        <rFont val="Rubik"/>
        <b/>
        <color rgb="FF000000"/>
      </rPr>
      <t>Orçamento</t>
    </r>
    <r>
      <rPr>
        <rFont val="Rubik"/>
        <color rgb="FF000000"/>
      </rPr>
      <t xml:space="preserve"> da campanha de captação </t>
    </r>
  </si>
  <si>
    <r>
      <rPr>
        <rFont val="Rubik"/>
        <color rgb="FF000000"/>
      </rPr>
      <t>Faça a otimização de</t>
    </r>
    <r>
      <rPr>
        <rFont val="Rubik"/>
        <b/>
        <color rgb="FF000000"/>
      </rPr>
      <t xml:space="preserve"> Públicos</t>
    </r>
    <r>
      <rPr>
        <rFont val="Rubik"/>
        <color rgb="FF000000"/>
      </rPr>
      <t xml:space="preserve"> da campanha de captação</t>
    </r>
  </si>
  <si>
    <t>Envie o e-mail e a mensagem no grupo de Whatspp de "É Amanhã!"</t>
  </si>
  <si>
    <r>
      <rPr>
        <rFont val="Rubik"/>
        <color rgb="FF000000"/>
      </rPr>
      <t xml:space="preserve">Faça a otimização de </t>
    </r>
    <r>
      <rPr>
        <rFont val="Rubik"/>
        <b/>
        <color rgb="FF000000"/>
      </rPr>
      <t>Orçamento</t>
    </r>
    <r>
      <rPr>
        <rFont val="Rubik"/>
        <color rgb="FF000000"/>
      </rPr>
      <t xml:space="preserve"> da campanha de captação </t>
    </r>
  </si>
  <si>
    <r>
      <rPr>
        <rFont val="Helvetica Neue"/>
        <b/>
        <color rgb="FF4FA8F0"/>
        <sz val="9.0"/>
      </rPr>
      <t>Semana 2 |</t>
    </r>
    <r>
      <rPr>
        <rFont val="Helvetica Neue"/>
        <color rgb="FF4FA8F0"/>
        <sz val="9.0"/>
      </rPr>
      <t xml:space="preserve"> Lançamento Semente</t>
    </r>
  </si>
  <si>
    <t xml:space="preserve">📅 Agenda da Semana </t>
  </si>
  <si>
    <t>📌 05/04 - Call Semana 03</t>
  </si>
  <si>
    <r>
      <rPr>
        <rFont val="Montserrat, Arial"/>
        <b/>
        <color rgb="FFFFFFFF"/>
      </rPr>
      <t>1.</t>
    </r>
    <r>
      <rPr>
        <rFont val="Montserrat, Arial"/>
        <b/>
        <color rgb="FF0000FF"/>
      </rPr>
      <t xml:space="preserve"> </t>
    </r>
    <r>
      <rPr>
        <rFont val="Montserrat, Arial"/>
        <b val="0"/>
        <color rgb="FFFFFFFF"/>
      </rPr>
      <t>Configurando Comunidade do WhatsApp</t>
    </r>
  </si>
  <si>
    <r>
      <rPr>
        <rFont val="Montserrat, Arial"/>
        <b/>
        <color rgb="FF00547F"/>
        <sz val="9.0"/>
      </rPr>
      <t xml:space="preserve">📓 </t>
    </r>
    <r>
      <rPr>
        <rFont val="Montserrat, Arial"/>
        <b/>
        <color rgb="FF00547F"/>
        <sz val="9.0"/>
        <u/>
      </rPr>
      <t>Tutorial de como Criar Comunidade e Convidar Pessoas</t>
    </r>
  </si>
  <si>
    <r>
      <rPr>
        <rFont val="&quot;Helvetica Neue&quot;, Arial"/>
        <b/>
        <color theme="1"/>
      </rPr>
      <t xml:space="preserve">1. </t>
    </r>
    <r>
      <rPr>
        <rFont val="&quot;Helvetica Neue&quot;, Arial"/>
        <b val="0"/>
        <color theme="1"/>
      </rPr>
      <t xml:space="preserve">Escolha um nome para a comunidade que identifique o seu evento e o número para a identificação da comunidade: </t>
    </r>
    <r>
      <rPr>
        <rFont val="&quot;Helvetica Neue&quot;, Arial"/>
        <b val="0"/>
        <color rgb="FF0087CC"/>
      </rPr>
      <t>Exemplo: Jornada 6em7 #1</t>
    </r>
  </si>
  <si>
    <r>
      <rPr>
        <rFont val="&quot;Helvetica Neue&quot;, Arial"/>
        <b/>
        <color theme="1"/>
      </rPr>
      <t xml:space="preserve">2. </t>
    </r>
    <r>
      <rPr>
        <rFont val="&quot;Helvetica Neue&quot;, Arial"/>
        <b val="0"/>
        <color theme="1"/>
      </rPr>
      <t>Crie uma “capa” para inserir nas suas comunidades.</t>
    </r>
  </si>
  <si>
    <r>
      <rPr>
        <rFont val="&quot;Helvetica Neue&quot;, Arial"/>
        <b/>
        <color theme="1"/>
      </rPr>
      <t>3.</t>
    </r>
    <r>
      <rPr>
        <rFont val="&quot;Helvetica Neue&quot;, Arial"/>
        <b val="0"/>
        <color theme="1"/>
      </rPr>
      <t xml:space="preserve"> Certifique-se de adicionar administradores para as comunidades, por segurança no mínimo 3 administradores.</t>
    </r>
  </si>
  <si>
    <r>
      <rPr>
        <rFont val="&quot;Helvetica Neue&quot;, Arial"/>
        <b/>
        <color theme="1"/>
      </rPr>
      <t xml:space="preserve">4. </t>
    </r>
    <r>
      <rPr>
        <rFont val="&quot;Helvetica Neue&quot;, Arial"/>
        <b val="0"/>
        <color theme="1"/>
      </rPr>
      <t>A quantidade de comunidades criadas vai depender da sua meta de captação de leads, cada comunidade cabe, em média, 2.000 pessoas.</t>
    </r>
  </si>
  <si>
    <r>
      <rPr>
        <rFont val="&quot;Helvetica Neue&quot;, Arial"/>
        <b/>
        <color theme="1"/>
      </rPr>
      <t xml:space="preserve">5. </t>
    </r>
    <r>
      <rPr>
        <rFont val="&quot;Helvetica Neue&quot;, Arial"/>
        <b val="0"/>
        <color theme="1"/>
      </rPr>
      <t>Em cada chip de celular, crie no máximo 50 comunidades.</t>
    </r>
  </si>
  <si>
    <r>
      <rPr>
        <rFont val="&quot;Helvetica Neue&quot;, Arial"/>
        <b/>
        <color theme="1"/>
      </rPr>
      <t>6.</t>
    </r>
    <r>
      <rPr>
        <rFont val="&quot;Helvetica Neue&quot;, Arial"/>
        <b val="0"/>
        <color theme="1"/>
      </rPr>
      <t xml:space="preserve"> Adicione a descrição nas comunidades.</t>
    </r>
  </si>
  <si>
    <r>
      <rPr>
        <rFont val="Montserrat, Arial"/>
        <b/>
        <color rgb="FFFFFFFF"/>
      </rPr>
      <t>3.</t>
    </r>
    <r>
      <rPr>
        <rFont val="Montserrat, Arial"/>
        <b val="0"/>
        <color rgb="FFFFFFFF"/>
      </rPr>
      <t xml:space="preserve"> Mensagem de Boas-Vindas</t>
    </r>
  </si>
  <si>
    <r>
      <rPr>
        <rFont val="&quot;Helvetica Neue&quot;, Arial"/>
        <color rgb="FF0079B8"/>
        <sz val="9.0"/>
      </rPr>
      <t>📂 Acesse:</t>
    </r>
    <r>
      <rPr>
        <rFont val="&quot;Helvetica Neue&quot;, Arial"/>
        <color rgb="FF0079B8"/>
        <sz val="9.0"/>
      </rPr>
      <t xml:space="preserve"> LAUNCH DRIVE  ➔  5) NOTIFICAÇÕES  ➔  2) WHATSAPP OU TELEGRAM  ➔  1) BOAS VINDAS + PESQUISA</t>
    </r>
  </si>
  <si>
    <r>
      <rPr>
        <rFont val="&quot;Helvetica Neue&quot;, Arial"/>
        <b/>
        <color theme="1"/>
      </rPr>
      <t>7.</t>
    </r>
    <r>
      <rPr>
        <rFont val="&quot;Helvetica Neue&quot;, Arial"/>
        <b val="0"/>
        <color theme="1"/>
      </rPr>
      <t xml:space="preserve"> Crie uma mensagem de boas-vindas usando o Script BOAS-VINDAS + PESQUISA DE AVATAR disponível no seu Launch Drive </t>
    </r>
    <r>
      <rPr>
        <rFont val="&quot;Helvetica Neue&quot;, Arial"/>
        <b val="0"/>
        <i/>
        <color theme="1"/>
      </rPr>
      <t>(passe o mouse aqui pra ler um exemplo)</t>
    </r>
  </si>
  <si>
    <r>
      <rPr>
        <rFont val="&quot;Helvetica Neue&quot;, Arial"/>
        <b/>
        <color theme="1"/>
      </rPr>
      <t xml:space="preserve">8. </t>
    </r>
    <r>
      <rPr>
        <rFont val="&quot;Helvetica Neue&quot;, Arial"/>
        <b val="0"/>
        <color theme="1"/>
      </rPr>
      <t>Depois de criar a mensagem na plataforma, basta selecionar a opção de “boas-vindas” que a mensagem será disparada automaticamente quando a comunidade lotar.</t>
    </r>
  </si>
  <si>
    <r>
      <rPr>
        <rFont val="Montserrat, Arial"/>
        <b/>
        <color rgb="FFFFFFFF"/>
      </rPr>
      <t xml:space="preserve">4. </t>
    </r>
    <r>
      <rPr>
        <rFont val="Montserrat, Arial"/>
        <b val="0"/>
        <color rgb="FFFFFFFF"/>
      </rPr>
      <t>Convidar para a comunidade</t>
    </r>
  </si>
  <si>
    <t xml:space="preserve">Convide sua lista de inscritos no lançamento para entrar no grupo (Distribuição de links) </t>
  </si>
  <si>
    <r>
      <rPr>
        <rFont val="&quot;Helvetica Neue&quot;, Arial"/>
        <b/>
        <color theme="1"/>
      </rPr>
      <t xml:space="preserve">9. </t>
    </r>
    <r>
      <rPr>
        <rFont val="&quot;Helvetica Neue&quot;, Arial"/>
        <b val="0"/>
        <color theme="1"/>
      </rPr>
      <t>Na página de obrigado do seu lançamento insira o link/botão que leve para a sua comunidade de WhatsApp.</t>
    </r>
  </si>
  <si>
    <r>
      <rPr>
        <rFont val="&quot;Helvetica Neue&quot;, Arial"/>
        <b/>
        <color theme="1"/>
      </rPr>
      <t xml:space="preserve">10. </t>
    </r>
    <r>
      <rPr>
        <rFont val="&quot;Helvetica Neue&quot;, Arial"/>
        <b val="0"/>
        <color theme="1"/>
      </rPr>
      <t>No E-mail de confirmação de inscrição disponibilize o link para entrar na comunidade WhatsApp</t>
    </r>
  </si>
  <si>
    <r>
      <rPr>
        <rFont val="&quot;Helvetica Neue&quot;, Arial"/>
        <b/>
        <color theme="1"/>
      </rPr>
      <t xml:space="preserve">11. </t>
    </r>
    <r>
      <rPr>
        <rFont val="&quot;Helvetica Neue&quot;, Arial"/>
        <b val="0"/>
        <color theme="1"/>
      </rPr>
      <t>Enviar mensagem de boas vindas à medida que o grupo lotar (caso não lote o grupo, pode mandar mensagem a cada X pessoas que entrarem ou a cada X dias)</t>
    </r>
  </si>
  <si>
    <t>Pesquisa de Avatar</t>
  </si>
  <si>
    <t>💡 Use o arquivo 6) PESQUISA DE AVATAR disponibilizado no seu Launch Drive e crie a sua pesquisa de avatar que será enviada posteriormente para sua lista</t>
  </si>
  <si>
    <r>
      <rPr>
        <rFont val="&quot;Helvetica Neue&quot;, Arial"/>
        <color rgb="FF0087CC"/>
      </rPr>
      <t xml:space="preserve">📂 </t>
    </r>
    <r>
      <rPr>
        <rFont val="&quot;Helvetica Neue&quot;, Arial"/>
        <b/>
        <color rgb="FF0087CC"/>
      </rPr>
      <t>Acesse:</t>
    </r>
    <r>
      <rPr>
        <rFont val="&quot;Helvetica Neue&quot;, Arial"/>
        <color rgb="FF0087CC"/>
      </rPr>
      <t xml:space="preserve">  LAUNCH DRIVE  ➔  1) DOCUMENTAÇÃO DE LANÇAMENTO  ➔  6) PESQUISA DE AVATAR</t>
    </r>
  </si>
  <si>
    <r>
      <rPr>
        <rFont val="Montserrat, Arial"/>
        <b/>
        <color rgb="FF006EA6"/>
        <sz val="9.0"/>
      </rPr>
      <t xml:space="preserve">👨‍🏫 </t>
    </r>
    <r>
      <rPr>
        <rFont val="Montserrat, Arial"/>
        <b/>
        <color rgb="FF006EA6"/>
        <sz val="9.0"/>
        <u/>
      </rPr>
      <t>Tutorial de como criar a sua Pesquisa de Avatar</t>
    </r>
  </si>
  <si>
    <r>
      <rPr>
        <rFont val="&quot;Helvetica Neue&quot;, Arial"/>
        <b/>
        <color theme="1"/>
      </rPr>
      <t xml:space="preserve">1. </t>
    </r>
    <r>
      <rPr>
        <rFont val="&quot;Helvetica Neue&quot;, Arial"/>
        <b val="0"/>
        <color theme="1"/>
      </rPr>
      <t>Crie uma pesquisa de Avatar que que será enviada posteriormente para suas leads no e-mail/mensagem de obrigado.</t>
    </r>
  </si>
  <si>
    <r>
      <rPr>
        <rFont val="Montserrat"/>
        <b/>
        <color rgb="FF006EA6"/>
        <sz val="9.0"/>
      </rPr>
      <t xml:space="preserve">💻 </t>
    </r>
    <r>
      <rPr>
        <rFont val="Montserrat"/>
        <b/>
        <color rgb="FF006EA6"/>
        <sz val="9.0"/>
        <u/>
      </rPr>
      <t>Sugestão de conteúdo: ID de Ferramentas para LS</t>
    </r>
  </si>
  <si>
    <r>
      <rPr>
        <rFont val="Montserrat, Arial"/>
        <b/>
        <color rgb="FFFFFFFF"/>
      </rPr>
      <t>1.</t>
    </r>
    <r>
      <rPr>
        <rFont val="Montserrat, Arial"/>
        <color rgb="FFFFFFFF"/>
      </rPr>
      <t xml:space="preserve"> Páginas</t>
    </r>
  </si>
  <si>
    <r>
      <rPr>
        <rFont val="&quot;Helvetica Neue&quot;, Arial"/>
        <b/>
        <color rgb="FF000000"/>
      </rPr>
      <t xml:space="preserve">1. </t>
    </r>
    <r>
      <rPr>
        <rFont val="&quot;Helvetica Neue&quot;, Arial"/>
        <color rgb="FF000000"/>
      </rPr>
      <t>Aponte o domínio para o HotmartPages - 👨‍🏫</t>
    </r>
    <r>
      <rPr>
        <rFont val="&quot;Helvetica Neue&quot;, Arial"/>
        <b/>
        <color rgb="FF000000"/>
      </rPr>
      <t xml:space="preserve"> </t>
    </r>
    <r>
      <rPr>
        <rFont val="&quot;Helvetica Neue&quot;, Arial"/>
        <b/>
        <color rgb="FF006EA6"/>
        <u/>
      </rPr>
      <t>Aula de Como Apontar Domínio</t>
    </r>
  </si>
  <si>
    <r>
      <rPr>
        <rFont val="&quot;Helvetica Neue&quot;, Arial"/>
        <b/>
        <color rgb="FF000000"/>
      </rPr>
      <t>2.</t>
    </r>
    <r>
      <rPr>
        <rFont val="&quot;Helvetica Neue&quot;, Arial"/>
        <color rgb="FF000000"/>
      </rPr>
      <t xml:space="preserve"> Criar página de Inscrição</t>
    </r>
  </si>
  <si>
    <r>
      <rPr>
        <rFont val="&quot;Helvetica Neue&quot;, Arial"/>
        <b/>
        <color rgb="FF000000"/>
      </rPr>
      <t>3.</t>
    </r>
    <r>
      <rPr>
        <rFont val="&quot;Helvetica Neue&quot;, Arial"/>
        <color rgb="FF000000"/>
      </rPr>
      <t xml:space="preserve"> Criar página de Obrigado</t>
    </r>
  </si>
  <si>
    <r>
      <rPr>
        <rFont val="&quot;Helvetica Neue&quot;, Arial"/>
        <b/>
        <color rgb="FF000000"/>
      </rPr>
      <t xml:space="preserve">4. </t>
    </r>
    <r>
      <rPr>
        <rFont val="&quot;Helvetica Neue&quot;, Arial"/>
        <color rgb="FF000000"/>
      </rPr>
      <t>Criar página de Termos de Uso</t>
    </r>
  </si>
  <si>
    <r>
      <rPr>
        <rFont val="&quot;Helvetica Neue&quot;, Arial"/>
        <b/>
        <color rgb="FF000000"/>
      </rPr>
      <t>5.</t>
    </r>
    <r>
      <rPr>
        <rFont val="&quot;Helvetica Neue&quot;, Arial"/>
        <color rgb="FF000000"/>
      </rPr>
      <t xml:space="preserve"> Criar página de Política de Privacidade</t>
    </r>
  </si>
  <si>
    <r>
      <rPr>
        <rFont val="&quot;Helvetica Neue&quot;, Arial"/>
        <b/>
        <color rgb="FF000000"/>
      </rPr>
      <t>6.</t>
    </r>
    <r>
      <rPr>
        <rFont val="&quot;Helvetica Neue&quot;, Arial"/>
        <color rgb="FF000000"/>
      </rPr>
      <t xml:space="preserve"> Criar página de Replay</t>
    </r>
  </si>
  <si>
    <r>
      <rPr>
        <rFont val="Montserrat, Arial"/>
        <b/>
        <color rgb="FFFFFFFF"/>
      </rPr>
      <t xml:space="preserve"> 2. </t>
    </r>
    <r>
      <rPr>
        <rFont val="Montserrat, Arial"/>
        <b val="0"/>
        <color rgb="FFFFFFFF"/>
      </rPr>
      <t>Transmissão</t>
    </r>
  </si>
  <si>
    <r>
      <rPr>
        <rFont val="&quot;Helvetica Neue&quot;, Arial"/>
        <b/>
        <color rgb="FF000000"/>
      </rPr>
      <t xml:space="preserve">1. </t>
    </r>
    <r>
      <rPr>
        <rFont val="&quot;Helvetica Neue&quot;, Arial"/>
        <color rgb="FF000000"/>
      </rPr>
      <t xml:space="preserve">Configurar transmissão ao vivo no YouTube - </t>
    </r>
    <r>
      <rPr>
        <rFont val="Montserrat"/>
        <color rgb="FF000000"/>
        <sz val="9.0"/>
      </rPr>
      <t>📓</t>
    </r>
    <r>
      <rPr>
        <rFont val="Montserrat"/>
        <b/>
        <color rgb="FF006EA6"/>
        <sz val="9.0"/>
        <u/>
      </rPr>
      <t xml:space="preserve"> </t>
    </r>
    <r>
      <rPr>
        <rFont val="&quot;Helvetica Neue&quot;, Arial"/>
        <b/>
        <color rgb="FF006EA6"/>
        <u/>
      </rPr>
      <t>Tutorial de como Configurar Transmissão</t>
    </r>
  </si>
  <si>
    <r>
      <rPr>
        <rFont val="&quot;Helvetica Neue&quot;, Arial"/>
        <b/>
        <color rgb="FF000000"/>
      </rPr>
      <t xml:space="preserve">2. </t>
    </r>
    <r>
      <rPr>
        <rFont val="&quot;Helvetica Neue&quot;, Arial"/>
        <color rgb="FF000000"/>
      </rPr>
      <t>Habilitar canal para transmissão ao vivo</t>
    </r>
  </si>
  <si>
    <r>
      <rPr>
        <rFont val="&quot;Helvetica Neue&quot;, Arial"/>
        <b/>
        <color rgb="FF000000"/>
      </rPr>
      <t xml:space="preserve">3. </t>
    </r>
    <r>
      <rPr>
        <rFont val="&quot;Helvetica Neue&quot;, Arial"/>
        <color rgb="FF000000"/>
      </rPr>
      <t>Criar transmissão ao vivo</t>
    </r>
  </si>
  <si>
    <r>
      <rPr>
        <rFont val="&quot;Helvetica Neue&quot;, Arial"/>
        <b/>
        <color rgb="FF000000"/>
      </rPr>
      <t>4.</t>
    </r>
    <r>
      <rPr>
        <rFont val="&quot;Helvetica Neue&quot;, Arial"/>
        <color rgb="FF000000"/>
      </rPr>
      <t xml:space="preserve"> Testar transmissão</t>
    </r>
  </si>
  <si>
    <r>
      <rPr>
        <rFont val="Montserrat, Arial"/>
        <b/>
        <color rgb="FFFFFFFF"/>
      </rPr>
      <t>3.</t>
    </r>
    <r>
      <rPr>
        <rFont val="Montserrat, Arial"/>
        <color rgb="FFFFFFFF"/>
      </rPr>
      <t xml:space="preserve"> E-mail Marketing</t>
    </r>
  </si>
  <si>
    <r>
      <rPr>
        <rFont val="&quot;Helvetica Neue&quot;, Arial"/>
        <b/>
        <color rgb="FF000000"/>
      </rPr>
      <t>1.</t>
    </r>
    <r>
      <rPr>
        <rFont val="&quot;Helvetica Neue&quot;, Arial"/>
        <color rgb="FF000000"/>
      </rPr>
      <t xml:space="preserve"> Crie o seu formulário de inscrição na sua ferramenta de email marketing - </t>
    </r>
    <r>
      <rPr>
        <rFont val="Montserrat"/>
        <color rgb="FF0079B8"/>
        <sz val="9.0"/>
      </rPr>
      <t>📓</t>
    </r>
    <r>
      <rPr>
        <rFont val="Montserrat"/>
        <b/>
        <color rgb="FF006EA6"/>
        <sz val="9.0"/>
        <u/>
      </rPr>
      <t xml:space="preserve"> </t>
    </r>
    <r>
      <rPr>
        <rFont val="&quot;Helvetica Neue&quot;, Arial"/>
        <b/>
        <color rgb="FF006EA6"/>
        <u/>
      </rPr>
      <t>Tutorial Hotmart - O que É e Como Criar um Formulário</t>
    </r>
  </si>
  <si>
    <r>
      <rPr>
        <rFont val="&quot;Helvetica Neue&quot;, Arial"/>
        <b/>
        <color rgb="FF000000"/>
      </rPr>
      <t>2.</t>
    </r>
    <r>
      <rPr>
        <rFont val="&quot;Helvetica Neue&quot;, Arial"/>
        <color rgb="FF000000"/>
      </rPr>
      <t xml:space="preserve"> Integre o seu formulário com as suas páginas de lançamento - </t>
    </r>
    <r>
      <rPr>
        <rFont val="Montserrat"/>
        <color rgb="FF0079B8"/>
        <sz val="9.0"/>
      </rPr>
      <t>📓</t>
    </r>
    <r>
      <rPr>
        <rFont val="Montserrat"/>
        <color rgb="FFD92365"/>
        <sz val="9.0"/>
      </rPr>
      <t xml:space="preserve"> </t>
    </r>
    <r>
      <rPr>
        <rFont val="Montserrat"/>
        <b/>
        <color rgb="FF006EA6"/>
        <sz val="9.0"/>
        <u/>
      </rPr>
      <t>Tutorial Hotmart - Como Integrar o Send com o Pages</t>
    </r>
  </si>
  <si>
    <r>
      <rPr>
        <rFont val="&quot;Helvetica Neue&quot;, Arial"/>
        <b/>
        <color rgb="FF000000"/>
      </rPr>
      <t xml:space="preserve">3. </t>
    </r>
    <r>
      <rPr>
        <rFont val="&quot;Helvetica Neue&quot;, Arial"/>
        <color rgb="FF000000"/>
      </rPr>
      <t>Teste o seu processo de inscrição e garanta que a inscrição está sendo registrada na sua ferramenta de email marketing com a tag correta</t>
    </r>
  </si>
  <si>
    <r>
      <rPr>
        <rFont val="&quot;Helvetica Neue&quot;, Arial"/>
        <b/>
        <color rgb="FF000000"/>
      </rPr>
      <t xml:space="preserve">4. </t>
    </r>
    <r>
      <rPr>
        <rFont val="&quot;Helvetica Neue&quot;, Arial"/>
        <color rgb="FF000000"/>
      </rPr>
      <t xml:space="preserve">Crie uma sequência na sua ferramenta de email marketing - </t>
    </r>
    <r>
      <rPr>
        <rFont val="Montserrat"/>
        <color rgb="FF0079B8"/>
        <sz val="9.0"/>
      </rPr>
      <t>📓</t>
    </r>
    <r>
      <rPr>
        <rFont val="Montserrat"/>
        <b/>
        <color rgb="FF006EA6"/>
        <sz val="9.0"/>
        <u/>
      </rPr>
      <t xml:space="preserve"> </t>
    </r>
    <r>
      <rPr>
        <rFont val="&quot;Helvetica Neue&quot;, Arial"/>
        <b/>
        <color rgb="FF006EA6"/>
        <u/>
      </rPr>
      <t>Tutorial Hotmart - O que É e Como Criar uma Sequência</t>
    </r>
  </si>
  <si>
    <r>
      <rPr>
        <rFont val="&quot;Helvetica Neue&quot;, Arial"/>
        <b/>
        <color rgb="FF000000"/>
      </rPr>
      <t>5.</t>
    </r>
    <r>
      <rPr>
        <rFont val="&quot;Helvetica Neue&quot;, Arial"/>
        <color rgb="FF000000"/>
      </rPr>
      <t xml:space="preserve"> Programe o Email 1) EMAIL DE OBRIGADO + PESQUISA como o primeiro passo da sequência, para ser disparado logo após a lead confirmar a inscrição</t>
    </r>
  </si>
  <si>
    <r>
      <rPr>
        <rFont val="Montserrat, Arial"/>
        <color rgb="FF00547F"/>
        <sz val="9.0"/>
      </rPr>
      <t xml:space="preserve">📝 </t>
    </r>
    <r>
      <rPr>
        <rFont val="Montserrat, Arial"/>
        <b/>
        <color rgb="FF006EA6"/>
        <sz val="9.0"/>
        <u/>
      </rPr>
      <t>Clique aqui para abrir o modelo do Email de Obrigado</t>
    </r>
  </si>
  <si>
    <r>
      <rPr>
        <rFont val="Montserrat, Arial"/>
        <color rgb="FF00547F"/>
        <sz val="9.0"/>
      </rPr>
      <t xml:space="preserve">📝 </t>
    </r>
    <r>
      <rPr>
        <rFont val="Montserrat, Arial"/>
        <b/>
        <color rgb="FF006EA6"/>
        <sz val="9.0"/>
        <u/>
      </rPr>
      <t>Clique aqui para abrir o modelo de Pesquisa do Avatar</t>
    </r>
  </si>
  <si>
    <r>
      <rPr>
        <rFont val="&quot;Helvetica Neue&quot;, Arial"/>
        <b/>
        <color rgb="FF000000"/>
      </rPr>
      <t xml:space="preserve">6. </t>
    </r>
    <r>
      <rPr>
        <rFont val="&quot;Helvetica Neue&quot;, Arial"/>
        <color rgb="FF000000"/>
      </rPr>
      <t>Programe o Email 2) CONVITE GRUPO DE WHATSAPP como um passo dentro da mesma sequência para ser disparado 1 dia depois que a lead se inscrever</t>
    </r>
  </si>
  <si>
    <r>
      <rPr>
        <rFont val="Montserrat, Arial"/>
        <color rgb="FF00547F"/>
        <sz val="9.0"/>
      </rPr>
      <t>📝</t>
    </r>
    <r>
      <rPr>
        <rFont val="Montserrat, Arial"/>
        <b/>
        <color rgb="FF006EA6"/>
        <sz val="9.0"/>
        <u/>
      </rPr>
      <t xml:space="preserve"> Clique aqui para abrir o modelo de convite para o Grupo de WhatsApp</t>
    </r>
  </si>
  <si>
    <r>
      <rPr>
        <rFont val="&quot;Helvetica Neue&quot;, Arial"/>
        <b/>
        <color rgb="FF000000"/>
      </rPr>
      <t>7.</t>
    </r>
    <r>
      <rPr>
        <rFont val="&quot;Helvetica Neue&quot;, Arial"/>
        <color rgb="FF000000"/>
      </rPr>
      <t xml:space="preserve"> Integre o Listboss da Hotmart - 📓</t>
    </r>
    <r>
      <rPr>
        <rFont val="&quot;Helvetica Neue&quot;, Arial"/>
        <b/>
        <color rgb="FF006EA6"/>
        <u/>
      </rPr>
      <t xml:space="preserve"> Tutorial Hotmart - O que é e como integrar o Listboss?</t>
    </r>
  </si>
  <si>
    <r>
      <rPr>
        <rFont val="Montserrat, Arial"/>
        <b/>
        <color rgb="FFFFFFFF"/>
      </rPr>
      <t xml:space="preserve">4. </t>
    </r>
    <r>
      <rPr>
        <rFont val="Montserrat, Arial"/>
        <b val="0"/>
        <color rgb="FFFFFFFF"/>
      </rPr>
      <t>Criar Produto</t>
    </r>
  </si>
  <si>
    <r>
      <rPr>
        <rFont val="&quot;Helvetica Neue&quot;, Arial"/>
        <b/>
        <color rgb="FF000000"/>
      </rPr>
      <t xml:space="preserve">1. </t>
    </r>
    <r>
      <rPr>
        <rFont val="&quot;Helvetica Neue&quot;, Arial"/>
        <b val="0"/>
        <color rgb="FF000000"/>
      </rPr>
      <t xml:space="preserve">Criar o Produto no Hotmart (ou outro gateway de pagamento) - </t>
    </r>
    <r>
      <rPr>
        <rFont val="Montserrat"/>
        <b/>
        <color rgb="FF0079B8"/>
        <sz val="9.0"/>
      </rPr>
      <t>📓</t>
    </r>
    <r>
      <rPr>
        <rFont val="Montserrat"/>
        <b/>
        <color rgb="FF3C78D8"/>
        <sz val="9.0"/>
      </rPr>
      <t xml:space="preserve"> </t>
    </r>
    <r>
      <rPr>
        <rFont val="Montserrat"/>
        <b/>
        <color rgb="FF00547F"/>
        <sz val="9.0"/>
        <u/>
      </rPr>
      <t>Tutorial Hotmart - Como Cadastrar meu Produto?</t>
    </r>
  </si>
  <si>
    <r>
      <rPr>
        <rFont val="&quot;Helvetica Neue&quot;, Arial"/>
        <b/>
        <color rgb="FF000000"/>
      </rPr>
      <t xml:space="preserve">2. </t>
    </r>
    <r>
      <rPr>
        <rFont val="&quot;Helvetica Neue&quot;, Arial"/>
        <b val="0"/>
        <color rgb="FF000000"/>
      </rPr>
      <t>Solicitar a aprovação do produto com o Hotmart (ou o gateway de pagamento que você utilizar)</t>
    </r>
  </si>
  <si>
    <r>
      <rPr>
        <rFont val="&quot;Helvetica Neue&quot;, Arial"/>
        <b/>
        <color rgb="FF000000"/>
      </rPr>
      <t xml:space="preserve">3. </t>
    </r>
    <r>
      <rPr>
        <rFont val="&quot;Helvetica Neue&quot;, Arial"/>
        <b val="0"/>
        <color rgb="FF000000"/>
      </rPr>
      <t xml:space="preserve">Configurar o Email de Boas-Vindas do produto - </t>
    </r>
    <r>
      <rPr>
        <rFont val="Montserrat"/>
        <b/>
        <color rgb="FF000000"/>
        <sz val="9.0"/>
      </rPr>
      <t xml:space="preserve">📓 </t>
    </r>
    <r>
      <rPr>
        <rFont val="Montserrat"/>
        <b/>
        <color rgb="FF00547F"/>
        <sz val="9.0"/>
        <u/>
      </rPr>
      <t>Tutorial Hotmart - Como enviar emails de boas vindas para meus novos assinantes?</t>
    </r>
  </si>
  <si>
    <r>
      <rPr>
        <rFont val="Montserrat, Arial"/>
        <b/>
        <color rgb="FFFFFFFF"/>
      </rPr>
      <t xml:space="preserve">5. </t>
    </r>
    <r>
      <rPr>
        <rFont val="Montserrat, Arial"/>
        <b val="0"/>
        <color rgb="FFFFFFFF"/>
      </rPr>
      <t>Convidar para a comunidade</t>
    </r>
  </si>
  <si>
    <r>
      <rPr>
        <rFont val="&quot;Helvetica Neue&quot;, Arial"/>
        <b/>
        <color theme="1"/>
      </rPr>
      <t xml:space="preserve">9. </t>
    </r>
    <r>
      <rPr>
        <rFont val="&quot;Helvetica Neue&quot;, Arial"/>
        <b val="0"/>
        <color theme="1"/>
      </rPr>
      <t>Na página de obrigado do seu lançamento insira o link/botão que leve para a sua comunidade de WhatsApp.</t>
    </r>
  </si>
  <si>
    <r>
      <rPr>
        <rFont val="&quot;Helvetica Neue&quot;, Arial"/>
        <b/>
        <color theme="1"/>
      </rPr>
      <t xml:space="preserve">10. </t>
    </r>
    <r>
      <rPr>
        <rFont val="&quot;Helvetica Neue&quot;, Arial"/>
        <b val="0"/>
        <color theme="1"/>
      </rPr>
      <t>No E-mail de confirmação de inscrição disponibilize o link para entrar na comunidade WhatsApp</t>
    </r>
  </si>
  <si>
    <r>
      <rPr>
        <rFont val="&quot;Helvetica Neue&quot;, Arial"/>
        <b/>
        <color theme="1"/>
      </rPr>
      <t xml:space="preserve">11. </t>
    </r>
    <r>
      <rPr>
        <rFont val="&quot;Helvetica Neue&quot;, Arial"/>
        <b val="0"/>
        <color theme="1"/>
      </rPr>
      <t>Enviar mensagem de boas vindas à medida que o grupo lotar (caso não lote o grupo, pode mandar mensagem a cada X pessoas que entrarem ou a cada X dias)</t>
    </r>
  </si>
  <si>
    <r>
      <rPr>
        <rFont val="Montserrat, Arial"/>
        <b/>
        <color rgb="FF0079B8"/>
        <sz val="9.0"/>
      </rPr>
      <t xml:space="preserve">💻 </t>
    </r>
    <r>
      <rPr>
        <rFont val="Montserrat, Arial"/>
        <b/>
        <color rgb="FF0079B8"/>
        <sz val="9.0"/>
        <u/>
      </rPr>
      <t>Sugestão de conteúdo: Implementation Day de Leads para LS</t>
    </r>
  </si>
  <si>
    <t>1. Planejamento e Criação da Campanha</t>
  </si>
  <si>
    <r>
      <rPr>
        <rFont val="&quot;Helvetica Neue&quot;, Arial"/>
        <color rgb="FF0087CC"/>
      </rPr>
      <t xml:space="preserve">💡 Faça seu planejamento de tráfego preenchendo a Aba </t>
    </r>
    <r>
      <rPr>
        <rFont val="&quot;Helvetica Neue&quot;, Arial"/>
        <b/>
        <color rgb="FF0087CC"/>
      </rPr>
      <t>Planejamento de Investimento</t>
    </r>
    <r>
      <rPr>
        <rFont val="&quot;Helvetica Neue&quot;, Arial"/>
        <color rgb="FF0087CC"/>
      </rPr>
      <t xml:space="preserve"> que está no documento </t>
    </r>
    <r>
      <rPr>
        <rFont val="&quot;Helvetica Neue&quot;, Arial"/>
        <b/>
        <color rgb="FF0087CC"/>
      </rPr>
      <t>PLANILHA DE TRÁFEGO</t>
    </r>
    <r>
      <rPr>
        <rFont val="&quot;Helvetica Neue&quot;, Arial"/>
        <color rgb="FF0087CC"/>
      </rPr>
      <t xml:space="preserve"> no seu Launch Drive</t>
    </r>
  </si>
  <si>
    <r>
      <rPr>
        <rFont val="Montserrat, Arial"/>
        <b/>
        <color rgb="FF00547F"/>
        <sz val="9.0"/>
      </rPr>
      <t xml:space="preserve">👨‍🏫 </t>
    </r>
    <r>
      <rPr>
        <rFont val="Montserrat, Arial"/>
        <b/>
        <color rgb="FF00547F"/>
        <sz val="9.0"/>
        <u/>
      </rPr>
      <t>Assista à Aula de Planejamento de Investimento para Lançamento Semente</t>
    </r>
  </si>
  <si>
    <r>
      <rPr>
        <rFont val="&quot;Helvetica Neue&quot;, Arial"/>
        <b/>
        <color theme="1"/>
      </rPr>
      <t xml:space="preserve">1. </t>
    </r>
    <r>
      <rPr>
        <rFont val="&quot;Helvetica Neue&quot;, Arial"/>
        <b val="0"/>
        <color theme="1"/>
      </rPr>
      <t>Preencher o Planejamento de Investimento</t>
    </r>
  </si>
  <si>
    <r>
      <rPr>
        <rFont val="&quot;Helvetica Neue&quot;, Arial"/>
        <b/>
      </rPr>
      <t xml:space="preserve">2. </t>
    </r>
    <r>
      <rPr>
        <rFont val="&quot;Helvetica Neue&quot;, Arial"/>
        <b val="0"/>
      </rPr>
      <t>Preencha o arquivo 6) LANÇAMENTO - VISÃO GERAL -</t>
    </r>
    <r>
      <rPr>
        <rFont val="&quot;Helvetica Neue&quot;, Arial"/>
        <b/>
        <color rgb="FF0079B8"/>
      </rPr>
      <t xml:space="preserve"> </t>
    </r>
    <r>
      <rPr>
        <rFont val="&quot;Helvetica Neue&quot;, Arial"/>
        <b/>
        <color rgb="FF0079B8"/>
        <sz val="9.0"/>
      </rPr>
      <t xml:space="preserve">👨‍🏫 </t>
    </r>
    <r>
      <rPr>
        <rFont val="&quot;Helvetica Neue&quot;, Arial"/>
        <b/>
        <color rgb="FF00547F"/>
        <sz val="9.0"/>
        <u/>
      </rPr>
      <t>Tutorial de como preencher o arquivo Lançamento - Visão Geral</t>
    </r>
  </si>
  <si>
    <r>
      <rPr>
        <rFont val="&quot;Helvetica Neue&quot;, Arial"/>
        <color rgb="FF0087CC"/>
      </rPr>
      <t xml:space="preserve">📂 Acesse: </t>
    </r>
    <r>
      <rPr>
        <rFont val="&quot;Helvetica Neue&quot;, Arial"/>
        <color rgb="FF0087CC"/>
      </rPr>
      <t>LAUNCH DRIVE  ➔  1) DOCUMENTAÇÃO DE LANÇAMENTO  ➔  6) LANÇAMENTO - VISÃO GERAL</t>
    </r>
  </si>
  <si>
    <r>
      <rPr>
        <rFont val="&quot;Helvetica Neue&quot;, Arial"/>
        <b/>
        <color theme="1"/>
      </rPr>
      <t xml:space="preserve">3. </t>
    </r>
    <r>
      <rPr>
        <rFont val="&quot;Helvetica Neue&quot;, Arial"/>
        <b val="0"/>
        <color theme="1"/>
      </rPr>
      <t>Com base na sua Meta de Leads Total, utilize a Planilha de Tráfego para planejar a sua Meta de Leads Diária e Meta de Orçamento Diário</t>
    </r>
  </si>
  <si>
    <r>
      <rPr>
        <rFont val="&quot;Helvetica Neue&quot;, Arial"/>
        <color rgb="FF0087CC"/>
      </rPr>
      <t>📂 Acesse:</t>
    </r>
    <r>
      <rPr>
        <rFont val="&quot;Helvetica Neue&quot;, Arial"/>
        <color rgb="FF0087CC"/>
      </rPr>
      <t xml:space="preserve"> LAUNCH DRIVE  ➔  1) DOCUMENTAÇÃO DE LANÇAMENTO  ➔  8) PLANILHA DE TRÁFEGO  ➔  aba: PLANEJAMENTO DE INVESTIMENTO</t>
    </r>
  </si>
  <si>
    <t xml:space="preserve">2. Implementando a Campanha                                </t>
  </si>
  <si>
    <r>
      <rPr>
        <rFont val="&quot;Helvetica Neue&quot;, Arial"/>
        <b/>
        <color rgb="FF373839"/>
      </rPr>
      <t>1.</t>
    </r>
    <r>
      <rPr>
        <rFont val="&quot;Helvetica Neue&quot;, Arial"/>
        <b val="0"/>
        <color rgb="FF373839"/>
      </rPr>
      <t xml:space="preserve"> Configure a sua campanha de captação de leads na Meta - </t>
    </r>
    <r>
      <rPr>
        <rFont val="&quot;Helvetica Neue&quot;, Arial"/>
        <b/>
        <color rgb="FF373839"/>
      </rPr>
      <t xml:space="preserve">👨‍🏫 </t>
    </r>
    <r>
      <rPr>
        <rFont val="&quot;Helvetica Neue&quot;, Arial"/>
        <b/>
        <color rgb="FF00547F"/>
        <sz val="9.0"/>
        <u/>
      </rPr>
      <t>Aula Configurações Iniciais para Captação de Leads</t>
    </r>
  </si>
  <si>
    <r>
      <rPr>
        <rFont val="&quot;Helvetica Neue&quot;, Arial"/>
        <b/>
        <color rgb="FF373839"/>
      </rPr>
      <t xml:space="preserve">2. </t>
    </r>
    <r>
      <rPr>
        <rFont val="&quot;Helvetica Neue&quot;, Arial"/>
        <b val="0"/>
        <color rgb="FF373839"/>
      </rPr>
      <t>Verifique o domínio do Facebook -</t>
    </r>
    <r>
      <rPr>
        <rFont val="&quot;Helvetica Neue&quot;, Arial"/>
        <b/>
        <color rgb="FF373839"/>
      </rPr>
      <t xml:space="preserve"> 👨‍🏫 </t>
    </r>
    <r>
      <rPr>
        <rFont val="&quot;Helvetica Neue&quot;, Arial"/>
        <b/>
        <color rgb="FF00547F"/>
        <sz val="9.0"/>
        <u/>
      </rPr>
      <t>Aula de verificação do Domínimo da sua Página no Facebook</t>
    </r>
  </si>
  <si>
    <r>
      <rPr>
        <rFont val="&quot;Helvetica Neue&quot;, Arial"/>
        <b/>
      </rPr>
      <t xml:space="preserve">3. </t>
    </r>
    <r>
      <rPr>
        <rFont val="&quot;Helvetica Neue&quot;, Arial"/>
        <b val="0"/>
      </rPr>
      <t>Criação de Públicos -</t>
    </r>
    <r>
      <rPr>
        <rFont val="&quot;Helvetica Neue&quot;, Arial"/>
        <b/>
      </rPr>
      <t xml:space="preserve"> 👨‍🏫 </t>
    </r>
    <r>
      <rPr>
        <rFont val="&quot;Helvetica Neue&quot;, Arial"/>
        <b/>
        <color rgb="FF00547F"/>
        <sz val="9.0"/>
        <u/>
      </rPr>
      <t>Aula de Criação de Públicos no Facebook</t>
    </r>
  </si>
  <si>
    <r>
      <rPr>
        <rFont val="&quot;Helvetica Neue&quot;, Arial"/>
        <b/>
        <color theme="1"/>
      </rPr>
      <t xml:space="preserve">   3.1 </t>
    </r>
    <r>
      <rPr>
        <rFont val="&quot;Helvetica Neue&quot;, Arial"/>
        <b val="0"/>
        <color theme="1"/>
      </rPr>
      <t>Crie um público de Envolvimento de 30, 60, 90, 180 e 365</t>
    </r>
  </si>
  <si>
    <r>
      <rPr>
        <rFont val="&quot;Helvetica Neue&quot;, Arial"/>
        <b/>
      </rPr>
      <t xml:space="preserve">4. </t>
    </r>
    <r>
      <rPr>
        <rFont val="&quot;Helvetica Neue&quot;, Arial"/>
        <b val="0"/>
      </rPr>
      <t xml:space="preserve">Crie sua Campanha de Captação - </t>
    </r>
    <r>
      <rPr>
        <rFont val="&quot;Helvetica Neue&quot;, Arial"/>
        <b/>
      </rPr>
      <t xml:space="preserve">👨‍🏫 </t>
    </r>
    <r>
      <rPr>
        <rFont val="&quot;Helvetica Neue&quot;, Arial"/>
        <b/>
        <color rgb="FF00547F"/>
        <sz val="9.0"/>
        <u/>
      </rPr>
      <t>Criação da Campanha de Captação de Leads</t>
    </r>
  </si>
  <si>
    <r>
      <rPr>
        <rFont val="&quot;Helvetica Neue&quot;, Arial"/>
        <b/>
        <color theme="1"/>
      </rPr>
      <t>5.</t>
    </r>
    <r>
      <rPr>
        <rFont val="&quot;Helvetica Neue&quot;, Arial"/>
        <b val="0"/>
        <color theme="1"/>
      </rPr>
      <t xml:space="preserve"> Crie os conjuntos de anúncios de remarketing da página de inscrição, Envolvimento, Lookalikes e Interesses</t>
    </r>
  </si>
  <si>
    <r>
      <rPr>
        <rFont val="&quot;Helvetica Neue&quot;, Arial"/>
        <b/>
        <color theme="1"/>
      </rPr>
      <t xml:space="preserve">6. </t>
    </r>
    <r>
      <rPr>
        <rFont val="&quot;Helvetica Neue&quot;, Arial"/>
        <b val="0"/>
        <color theme="1"/>
      </rPr>
      <t>Use de 3 a 4 anúncios iniciais para a captação adicionando os criativos de vídeo/imagem, texto principal (copy), título e CTA</t>
    </r>
  </si>
  <si>
    <r>
      <rPr>
        <rFont val="&quot;Helvetica Neue&quot;, Arial"/>
        <b/>
        <color theme="1"/>
      </rPr>
      <t xml:space="preserve">7. </t>
    </r>
    <r>
      <rPr>
        <rFont val="&quot;Helvetica Neue&quot;, Arial"/>
        <b val="0"/>
        <color theme="1"/>
      </rPr>
      <t>Programe a campanha para iniciar no dia 18/01</t>
    </r>
  </si>
  <si>
    <r>
      <rPr>
        <rFont val="Helvetica Neue"/>
        <b/>
        <color rgb="FF0079B8"/>
        <sz val="10.0"/>
      </rPr>
      <t xml:space="preserve">Mantenha a frequência de conteúdo. </t>
    </r>
    <r>
      <rPr>
        <rFont val="Helvetica Neue"/>
        <b/>
        <color rgb="FF0079B8"/>
        <sz val="10.0"/>
      </rPr>
      <t>Publique o Reels do dia</t>
    </r>
    <r>
      <rPr>
        <rFont val="Helvetica Neue"/>
        <b/>
        <color rgb="FF0079B8"/>
        <sz val="10.0"/>
      </rPr>
      <t xml:space="preserve">, com o tema que foi definido na Semana 01. </t>
    </r>
  </si>
  <si>
    <r>
      <rPr>
        <rFont val="Helvetica Neue"/>
        <b/>
        <color rgb="FF0087CC"/>
        <sz val="10.0"/>
      </rPr>
      <t>📂 Acesse:</t>
    </r>
    <r>
      <rPr>
        <rFont val="Helvetica Neue"/>
        <color rgb="FF0087CC"/>
        <sz val="10.0"/>
      </rPr>
      <t xml:space="preserve"> CONTENT DRIVE  ➔  1) PRODUÇÃO  ➔  2) PLANILHA DE PRODUÇÃO E ACOMPANHAMENTO</t>
    </r>
  </si>
  <si>
    <t>💡 Com base na sua meta de leads total utilize a Planilha de Tráfego que está no seu Launch Drive para planejar a sua meta de leads diária e a sua meta de orçamento diario</t>
  </si>
  <si>
    <r>
      <rPr>
        <rFont val="Helvetica Neue"/>
        <color rgb="FF0087CC"/>
      </rPr>
      <t>📂 Acesse:</t>
    </r>
    <r>
      <rPr>
        <rFont val="Helvetica Neue"/>
        <color rgb="FF0087CC"/>
      </rPr>
      <t xml:space="preserve"> LAUNCH DRIVE  ➔  1) DOCUMENTAÇÃO DE LANÇAMENTO  ➔  8) PLANILHA DE TRÁFEGO  ➔  aba: PLANEJAMENTO DE INVESTIMENTO</t>
    </r>
  </si>
  <si>
    <r>
      <rPr>
        <rFont val="&quot;Helvetica Neue&quot;"/>
        <b/>
        <color theme="1"/>
      </rPr>
      <t xml:space="preserve"> 1.</t>
    </r>
    <r>
      <rPr>
        <rFont val="&quot;Helvetica Neue&quot;"/>
        <color theme="1"/>
      </rPr>
      <t xml:space="preserve"> Verifique se suas campanhas de captação, programadas na semana passada, estão ativas conforme a data programada</t>
    </r>
  </si>
  <si>
    <r>
      <rPr>
        <rFont val="&quot;Helvetica Neue&quot;, Arial"/>
        <b/>
        <color theme="1"/>
      </rPr>
      <t>2.</t>
    </r>
    <r>
      <rPr>
        <rFont val="&quot;Helvetica Neue&quot;, Arial"/>
        <b val="0"/>
        <color theme="1"/>
      </rPr>
      <t xml:space="preserve"> Coloque o Link da página captação na bio do Instagram, com um CTA atrativo</t>
    </r>
  </si>
  <si>
    <r>
      <rPr>
        <rFont val="Helvetica Neue"/>
        <b/>
        <color rgb="FF0079B8"/>
        <sz val="10.0"/>
      </rPr>
      <t xml:space="preserve">Mantenha a frequência de conteúdo. </t>
    </r>
    <r>
      <rPr>
        <rFont val="Helvetica Neue"/>
        <b/>
        <color rgb="FF0079B8"/>
        <sz val="10.0"/>
      </rPr>
      <t>Publique o Reels do dia</t>
    </r>
    <r>
      <rPr>
        <rFont val="Helvetica Neue"/>
        <b/>
        <color rgb="FF0079B8"/>
        <sz val="10.0"/>
      </rPr>
      <t xml:space="preserve">, com o tema que foi definido na Semana 01. </t>
    </r>
  </si>
  <si>
    <r>
      <rPr>
        <rFont val="Helvetica Neue"/>
        <b/>
        <color rgb="FF0087CC"/>
        <sz val="10.0"/>
      </rPr>
      <t>📂 Acesse:</t>
    </r>
    <r>
      <rPr>
        <rFont val="Helvetica Neue"/>
        <color rgb="FF0087CC"/>
        <sz val="10.0"/>
      </rPr>
      <t xml:space="preserve"> CONTENT DRIVE  ➔  1) PRODUÇÃO  ➔  2) PLANILHA DE PRODUÇÃO E ACOMPANHAMENTO</t>
    </r>
  </si>
  <si>
    <r>
      <rPr>
        <rFont val="&quot;Helvetica Neue&quot;, Arial"/>
        <b/>
        <color rgb="FF0079B8"/>
      </rPr>
      <t xml:space="preserve">Você deverá fazer a otimização de orçamento da sua campanha </t>
    </r>
    <r>
      <rPr>
        <rFont val="&quot;Helvetica Neue&quot;, Arial"/>
        <b/>
        <color rgb="FF0079B8"/>
      </rPr>
      <t>diariamente.</t>
    </r>
  </si>
  <si>
    <t>💡 É importante que você registre o histórico diario da sua captação e dos seus criativos para otimizar de forma assertiva suas campanhas.
     Para isso use as Abas PLANILHAMENTO DE LEADS e PLANILHAMENTO DE CRIATIVOS que está disponível na sua PLANILHA DE TRÁFEGO</t>
  </si>
  <si>
    <r>
      <rPr>
        <rFont val="Montserrat, Arial"/>
        <color rgb="FF006EA6"/>
        <sz val="9.0"/>
      </rPr>
      <t>📂 Acesse:</t>
    </r>
    <r>
      <rPr>
        <rFont val="Montserrat, Arial"/>
        <color rgb="FF006EA6"/>
        <sz val="9.0"/>
      </rPr>
      <t xml:space="preserve"> LAUNCH DRIVE  ➔  1) DOCUMENTAÇÃO DE LANÇAMENTO  ➔  8) PLANILHA DE TRÁFEGO  ➔  Aba: "LEADS | PLANILHAMENTO" e "CRIATIVOS | PLANILHAMENTO"</t>
    </r>
  </si>
  <si>
    <r>
      <rPr>
        <rFont val="&quot;Helvetica Neue&quot;, Arial"/>
        <b/>
        <color theme="1"/>
      </rPr>
      <t xml:space="preserve">1. </t>
    </r>
    <r>
      <rPr>
        <rFont val="&quot;Helvetica Neue&quot;, Arial"/>
        <b val="0"/>
        <color theme="1"/>
      </rPr>
      <t>Otimize o Orçamento da campanha de leads.</t>
    </r>
  </si>
  <si>
    <r>
      <rPr>
        <rFont val="&quot;Helvetica Neue&quot;, Arial"/>
        <b/>
      </rPr>
      <t xml:space="preserve">👨‍🏫 </t>
    </r>
    <r>
      <rPr>
        <rFont val="&quot;Helvetica Neue&quot;, Arial"/>
        <b/>
        <color rgb="FF00547F"/>
        <sz val="9.0"/>
        <u/>
      </rPr>
      <t>Aula de Otimização de Orçamento de Captação de Leads</t>
    </r>
  </si>
  <si>
    <t>Você deve reproduzir os temas em todos os seus conteúdos, respeitando a estrutura de cada um deles.</t>
  </si>
  <si>
    <t>Publique o Reels com o Tema que foi definido na Semana 01</t>
  </si>
  <si>
    <t>Publique os stories com o tema definido na Semana 01</t>
  </si>
  <si>
    <t>Envie o áudio de whatsapp com o tema definido na Semana 01</t>
  </si>
  <si>
    <t>Chegou a semana do seu lançamento! O seu maior foco agora é realizar o webinário e abrir o carrinho para vendas.</t>
  </si>
  <si>
    <t>Nesta fase, você deve garantir que as notificações de pré-lançamento estão sendo enviadas e que o roteiro do seu webinário foi revisado.</t>
  </si>
  <si>
    <t>⚠️ Importante! Certifique-se de que a transmissão do webinário esteja configurada corretamente e que você está preparado para lidar com qualquer imprevisto no dia do evento. Agora é a hora de dar tudo de si e guiar sua audiência até o momento de compra.</t>
  </si>
  <si>
    <r>
      <rPr>
        <rFont val="Jost"/>
        <b/>
        <color theme="1"/>
        <sz val="11.0"/>
      </rPr>
      <t xml:space="preserve">MATERIAIS DE APOIO DESTA ETAPA </t>
    </r>
    <r>
      <rPr>
        <rFont val="Jost"/>
        <b/>
        <i/>
        <color theme="1"/>
        <sz val="11.0"/>
      </rPr>
      <t>(somente se precisar)</t>
    </r>
  </si>
  <si>
    <t xml:space="preserve">React Palestra de Recuperação de Vendas </t>
  </si>
  <si>
    <t xml:space="preserve">-&gt; </t>
  </si>
  <si>
    <t>https://membros.flinsider.com.br/c/cursos/Ahlqrn?lessonSlug=9W6zLN</t>
  </si>
  <si>
    <t xml:space="preserve">Launch Drive 
para Recuperação de Vendas </t>
  </si>
  <si>
    <t xml:space="preserve">Pasta 7) Recuperação de Vendas -&gt; 3) Planilha de Recuperação </t>
  </si>
  <si>
    <t xml:space="preserve">Pasta 7) Recuperação de Vendas -&gt; 1) Compra Cancelada </t>
  </si>
  <si>
    <t xml:space="preserve">Pasta 7) Recuperação de Vendas -&gt; 2) Boleto emitido </t>
  </si>
  <si>
    <t>💡 A captação se encerra quando o webinário começa</t>
  </si>
  <si>
    <t>Conferir links e disparos (ideal que seja feito pela manhã)</t>
  </si>
  <si>
    <r>
      <rPr>
        <rFont val="Rubik"/>
        <color theme="1"/>
      </rPr>
      <t xml:space="preserve">Link do Checkout: conferir se o link do checkout está funcionando. </t>
    </r>
    <r>
      <rPr>
        <rFont val="Rubik"/>
        <i/>
        <color theme="1"/>
      </rPr>
      <t>Dica: gere um boleto para testar.</t>
    </r>
  </si>
  <si>
    <t>Email: conferir disparo do e-mail "É hoje"</t>
  </si>
  <si>
    <t>WhatApp: Disparar notificação de "É hoje"</t>
  </si>
  <si>
    <t>Email: conferir disparo do e-mail "Estamos ao vivo"</t>
  </si>
  <si>
    <t>WhatApp: Disparar notificação de "Estamos ao vivo"</t>
  </si>
  <si>
    <r>
      <rPr>
        <rFont val="Rubik"/>
        <color rgb="FF000000"/>
      </rPr>
      <t>Realizar Webinário de Lançamento e Abertura de Carrinho 🚀</t>
    </r>
    <r>
      <rPr>
        <rFont val="Rubik"/>
        <b/>
        <color rgb="FF000000"/>
      </rPr>
      <t xml:space="preserve"> </t>
    </r>
    <r>
      <rPr>
        <rFont val="Rubik"/>
        <b/>
        <color rgb="FF34A853"/>
      </rPr>
      <t>Bom Lançamento!</t>
    </r>
  </si>
  <si>
    <r>
      <rPr>
        <rFont val="Rubik"/>
        <color theme="1"/>
      </rPr>
      <t xml:space="preserve">Disparar link do checkout no chat do Webinário </t>
    </r>
    <r>
      <rPr>
        <rFont val="Rubik"/>
        <b/>
        <color theme="1"/>
      </rPr>
      <t>após revelar o preço do produto (momento da Oferta)</t>
    </r>
  </si>
  <si>
    <t>Email: conferir disparo do e-mail "Gravação disponível + Inscrições abertas"</t>
  </si>
  <si>
    <t>WhatsApp: Disparar notificação de "Gravação disponível + Inscrições abertas"</t>
  </si>
  <si>
    <t xml:space="preserve">A recuperação de vendas permite que tenha um contato direto e individual com a sua lead, com um apelo que mostre a oportunidade do seu produto e a faça comprar. 
No Launch Drive, existem modelos de mensagem para: compra recusada, boleto emitido, entrou na página de checkout e não comprou. Adapte a copy dessas mensagens para a sua comunicação e envie a partir do dia seguinte à abertura de carrinho. </t>
  </si>
  <si>
    <t xml:space="preserve">Use o documento listado em Documentos Necessários descrito no início dessa seção. </t>
  </si>
  <si>
    <t>Mensagem de Boleto Emitido</t>
  </si>
  <si>
    <t>Mensagem de Compra Cancelada</t>
  </si>
  <si>
    <t>Preencha a Planilha de Recuperação com os contatos e os Status das ações que executou</t>
  </si>
  <si>
    <t>Publique o Reels com o tema que foi definido na Etapa anterior.</t>
  </si>
  <si>
    <t>Realize a Live de Carrinho aberto com o tema decidido na Etapa anterior.</t>
  </si>
  <si>
    <t>1. Email: conferir disparo do email "Encerra hoje"</t>
  </si>
  <si>
    <t>2. WhatsApp: Disparar notificação de "Encerra hoje"</t>
  </si>
  <si>
    <t>3. Email: conferir disparo do email "Última chamada"</t>
  </si>
  <si>
    <t>4. WhatsApp: Disparar notificação de "Última chamada"</t>
  </si>
  <si>
    <t>Parabéns, você executou o seu lançamento! Agora é hora de analisar os resultados.
Neste momento, é importante preencher o debriefing na central de análises, disponível no Insider Desk, e solicitar uma análise com o Faixa Preta para receber um feedback assertivo e recomendações para o próximo lançamento.</t>
  </si>
  <si>
    <t xml:space="preserve">Launch Drive
para atualização da árvore de objeções </t>
  </si>
  <si>
    <t xml:space="preserve">Pasta 1) Documentação de Lançamento 3) Árvore de Objeções </t>
  </si>
  <si>
    <t>Acesse o documento 1, disponível no início desta seção.</t>
  </si>
  <si>
    <t>Feche seu carrinho às 00:00</t>
  </si>
  <si>
    <t xml:space="preserve">Atualize sua árvore de objeções com as objeções novas que apareceram durante a recuperação de vendas. </t>
  </si>
  <si>
    <t>Esse passo é muito importante, pois é a partir do Feedback fornecido na análise de lançamento que você terá direcionamento para melhorar o próximo lançamento!</t>
  </si>
  <si>
    <r>
      <rPr>
        <rFont val="Rubik"/>
        <color theme="1"/>
      </rPr>
      <t>Preencha o seu</t>
    </r>
    <r>
      <rPr>
        <rFont val="Rubik"/>
        <b/>
        <color theme="1"/>
      </rPr>
      <t xml:space="preserve"> Debriefing</t>
    </r>
    <r>
      <rPr>
        <rFont val="Rubik"/>
        <i/>
        <color theme="1"/>
      </rPr>
      <t xml:space="preserve"> no Insider Desk</t>
    </r>
  </si>
  <si>
    <r>
      <rPr>
        <rFont val="Rubik"/>
      </rPr>
      <t xml:space="preserve">Solicite a Análise do Lançamento na Comunidade, seguindo o padrão do post fixado no space 👉  </t>
    </r>
    <r>
      <rPr>
        <rFont val="Rubik"/>
        <b/>
        <color rgb="FF0079B8"/>
        <u/>
      </rPr>
      <t>https://fl-insider.circle.so/c/debriefing/</t>
    </r>
    <r>
      <rPr>
        <rFont val="Rubik"/>
        <b/>
        <color rgb="FF0079B8"/>
      </rPr>
      <t xml:space="preserve"> </t>
    </r>
  </si>
  <si>
    <r>
      <rPr>
        <rFont val="Rubik"/>
        <b val="0"/>
      </rPr>
      <t xml:space="preserve">Poste na comunidade o Criativo que teve o melhor resultado seguindo a orientação do post no space 👉 </t>
    </r>
    <r>
      <rPr>
        <rFont val="Rubik"/>
        <b/>
        <color rgb="FF0079B8"/>
        <u/>
      </rPr>
      <t>https://fl-insider.circle.so/c/criativos-criativos/</t>
    </r>
  </si>
  <si>
    <r>
      <rPr>
        <rFont val="Rubik"/>
        <color theme="1"/>
      </rPr>
      <t>A</t>
    </r>
    <r>
      <rPr>
        <rFont val="Rubik"/>
        <color theme="1"/>
      </rPr>
      <t>pós</t>
    </r>
    <r>
      <rPr>
        <rFont val="Rubik"/>
        <color theme="1"/>
      </rPr>
      <t xml:space="preserve"> </t>
    </r>
    <r>
      <rPr>
        <rFont val="Rubik"/>
        <color theme="1"/>
      </rPr>
      <t xml:space="preserve">análise de lançamento solicite a </t>
    </r>
    <r>
      <rPr>
        <rFont val="Rubik"/>
        <color theme="1"/>
      </rPr>
      <t>call de pós-análise</t>
    </r>
    <r>
      <rPr>
        <rFont val="Rubik"/>
        <color theme="1"/>
      </rPr>
      <t xml:space="preserve"> com o seu </t>
    </r>
    <r>
      <rPr>
        <rFont val="Rubik"/>
        <color theme="1"/>
      </rPr>
      <t>navegador(a)</t>
    </r>
  </si>
  <si>
    <t>PARABÉNS! VOCÊ CONCLUIU SEU LANÇAMENTO!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</si>
</sst>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70">
    <font>
      <sz val="10.0"/>
      <color rgb="FF000000"/>
      <name val="Arial"/>
      <scheme val="minor"/>
    </font>
    <font>
      <b/>
      <sz val="10.0"/>
      <color rgb="FFD9D9D9"/>
      <name val="Helvetica Neue"/>
    </font>
    <font/>
    <font>
      <sz val="10.0"/>
      <color theme="1"/>
      <name val="Helvetica Neue"/>
    </font>
    <font>
      <color theme="1"/>
      <name val="Arial"/>
    </font>
    <font>
      <b/>
      <color theme="1"/>
      <name val="Century Gothic"/>
    </font>
    <font>
      <color theme="1"/>
      <name val="Lexend"/>
    </font>
    <font>
      <sz val="11.0"/>
      <color theme="1"/>
      <name val="Lexend"/>
    </font>
    <font>
      <color theme="1"/>
      <name val="Noto Sans SC"/>
    </font>
    <font>
      <sz val="9.0"/>
      <color rgb="FF0079B8"/>
      <name val="Lexend"/>
    </font>
    <font>
      <b/>
      <sz val="11.0"/>
      <color rgb="FFFFFFFF"/>
      <name val="Lexend"/>
    </font>
    <font>
      <b/>
      <sz val="8.0"/>
      <color rgb="FFEFEFEF"/>
      <name val="Lexend"/>
    </font>
    <font>
      <b/>
      <sz val="8.0"/>
      <color rgb="FFEFEFEF"/>
      <name val="Montserrat"/>
    </font>
    <font>
      <b/>
      <sz val="20.0"/>
      <color rgb="FF252E59"/>
      <name val="Jost"/>
    </font>
    <font>
      <b/>
      <sz val="12.0"/>
      <color theme="1"/>
      <name val="Jost"/>
    </font>
    <font>
      <sz val="12.0"/>
      <color theme="1"/>
      <name val="Lexend"/>
    </font>
    <font>
      <b/>
      <sz val="11.0"/>
      <color rgb="FFCFE2F3"/>
      <name val="Montserrat"/>
    </font>
    <font>
      <b/>
      <sz val="12.0"/>
      <color rgb="FF282D58"/>
      <name val="Jost"/>
    </font>
    <font>
      <sz val="10.0"/>
      <color rgb="FF282D58"/>
      <name val="Jost"/>
    </font>
    <font>
      <color theme="1"/>
      <name val="Rubik"/>
    </font>
    <font>
      <sz val="10.0"/>
      <color theme="1"/>
      <name val="Rubik"/>
    </font>
    <font>
      <sz val="10.0"/>
      <color theme="1"/>
      <name val="Helvetica"/>
    </font>
    <font>
      <b/>
      <sz val="11.0"/>
      <color rgb="FF282D58"/>
      <name val="Jost"/>
    </font>
    <font>
      <sz val="10.0"/>
      <color rgb="FF000000"/>
      <name val="Rubik"/>
    </font>
    <font>
      <color rgb="FF000000"/>
      <name val="Rubik"/>
    </font>
    <font>
      <b/>
      <sz val="11.0"/>
      <color rgb="FF282D58"/>
      <name val="Montserrat"/>
    </font>
    <font>
      <color rgb="FFD92365"/>
      <name val="&quot;Helvetica Neue&quot;"/>
    </font>
    <font>
      <sz val="9.0"/>
      <color rgb="FF282D58"/>
      <name val="Jost"/>
    </font>
    <font>
      <b/>
      <sz val="10.0"/>
      <color theme="1"/>
      <name val="Rubik"/>
    </font>
    <font>
      <sz val="10.0"/>
      <color rgb="FFCFE2F3"/>
      <name val="Helvetica Neue"/>
    </font>
    <font>
      <sz val="14.0"/>
      <color rgb="FFF3F3F3"/>
      <name val="Josefin Sans"/>
    </font>
    <font>
      <sz val="9.0"/>
      <color rgb="FF252E59"/>
      <name val="Helvetica Neue"/>
    </font>
    <font>
      <sz val="10.0"/>
      <color rgb="FFD1D1CF"/>
      <name val="Helvetica Neue"/>
    </font>
    <font>
      <b/>
      <sz val="7.0"/>
      <color rgb="FFFFFFFF"/>
      <name val="Montserrat"/>
    </font>
    <font>
      <b/>
      <sz val="8.0"/>
      <color rgb="FFFFFFFF"/>
      <name val="Helvetica Neue"/>
    </font>
    <font>
      <b/>
      <sz val="14.0"/>
      <color rgb="FFFFFFFF"/>
      <name val="Helvetica Neue"/>
    </font>
    <font>
      <b/>
      <sz val="6.0"/>
      <color rgb="FF2F3D40"/>
      <name val="Helvetica Neue"/>
    </font>
    <font>
      <b/>
      <sz val="13.0"/>
      <color theme="1"/>
      <name val="Jost"/>
    </font>
    <font>
      <b/>
      <sz val="11.0"/>
      <color theme="1"/>
      <name val="Jost"/>
    </font>
    <font>
      <u/>
      <color rgb="FF0000FF"/>
      <name val="Lexend"/>
    </font>
    <font>
      <sz val="10.0"/>
      <color theme="1"/>
      <name val="Lexend"/>
    </font>
    <font>
      <sz val="12.0"/>
      <color theme="1"/>
      <name val="Rubik"/>
    </font>
    <font>
      <sz val="10.0"/>
      <color theme="1"/>
      <name val="Jost"/>
    </font>
    <font>
      <color rgb="FF0000FF"/>
      <name val="Rubik"/>
    </font>
    <font>
      <color rgb="FF999999"/>
      <name val="&quot;Helvetica Neue&quot;"/>
    </font>
    <font>
      <i/>
      <u/>
      <sz val="9.0"/>
      <color rgb="FF0000FF"/>
      <name val="Lexend"/>
    </font>
    <font>
      <b/>
      <sz val="12.0"/>
      <color rgb="FF000000"/>
      <name val="Jost"/>
    </font>
    <font>
      <b/>
      <sz val="10.0"/>
      <color rgb="FF000000"/>
      <name val="Jost"/>
    </font>
    <font>
      <color rgb="FF999999"/>
      <name val="Rubik"/>
    </font>
    <font>
      <b/>
      <color theme="1"/>
      <name val="Rubik"/>
    </font>
    <font>
      <b/>
      <color rgb="FF000000"/>
      <name val="Jost"/>
    </font>
    <font>
      <u/>
      <color rgb="FF0000FF"/>
      <name val="Rubik"/>
    </font>
    <font>
      <u/>
      <sz val="10.0"/>
      <color rgb="FF00547F"/>
      <name val="Rubik"/>
    </font>
    <font>
      <b/>
      <color theme="1"/>
      <name val="&quot;Helvetica Neue&quot;"/>
    </font>
    <font>
      <color theme="1"/>
      <name val="&quot;Helvetica Neue&quot;"/>
    </font>
    <font>
      <u/>
      <color rgb="FF1155CC"/>
      <name val="Rubik"/>
    </font>
    <font>
      <b/>
      <color rgb="FF000000"/>
      <name val="Rubik"/>
    </font>
    <font>
      <b/>
      <color theme="1"/>
      <name val="Helvetica Neue"/>
    </font>
    <font>
      <i/>
      <u/>
      <sz val="9.0"/>
      <color rgb="FF0000FF"/>
      <name val="Rubik"/>
    </font>
    <font>
      <u/>
      <color rgb="FF0000FF"/>
      <name val="Helvetica Neue"/>
    </font>
    <font>
      <u/>
      <color rgb="FF0000FF"/>
      <name val="Helvetica Neue"/>
    </font>
    <font>
      <color theme="1"/>
      <name val="Helvetica Neue"/>
    </font>
    <font>
      <i/>
      <u/>
      <sz val="9.0"/>
      <color rgb="FF0000FF"/>
      <name val="Rubik"/>
    </font>
    <font>
      <u/>
      <color rgb="FF1155CC"/>
      <name val="Rubik"/>
    </font>
    <font>
      <color rgb="FF373839"/>
      <name val="Rubik"/>
    </font>
    <font>
      <u/>
      <sz val="8.0"/>
      <color rgb="FF0000FF"/>
      <name val="Rubik"/>
    </font>
    <font>
      <b/>
      <sz val="14.0"/>
      <color rgb="FFF3F3F3"/>
      <name val="Josefin Sans"/>
    </font>
    <font>
      <color theme="1"/>
      <name val="Arial"/>
      <scheme val="minor"/>
    </font>
    <font>
      <b/>
      <color rgb="FF000000"/>
      <name val="Lexend"/>
    </font>
    <font>
      <color rgb="FF000000"/>
      <name val="Lexend"/>
    </font>
    <font>
      <u/>
      <color rgb="FF1155CC"/>
      <name val="Lexend"/>
    </font>
    <font>
      <u/>
      <color rgb="FF0000FF"/>
      <name val="Lexend"/>
    </font>
    <font>
      <b/>
      <sz val="10.0"/>
      <color theme="1"/>
      <name val="Lexend"/>
    </font>
    <font>
      <sz val="10.0"/>
      <color rgb="FF000000"/>
      <name val="Lexend"/>
    </font>
    <font>
      <u/>
      <sz val="10.0"/>
      <color rgb="FF1155CC"/>
      <name val="Lexend"/>
    </font>
    <font>
      <sz val="13.0"/>
      <color theme="1"/>
      <name val="Rubik"/>
    </font>
    <font>
      <i/>
      <sz val="9.0"/>
      <color rgb="FF0000FF"/>
      <name val="Rubik"/>
    </font>
    <font>
      <i/>
      <sz val="9.0"/>
      <color rgb="FF000000"/>
      <name val="Rubik"/>
    </font>
    <font>
      <b/>
      <i/>
      <sz val="12.0"/>
      <color rgb="FF282D58"/>
      <name val="Jost"/>
    </font>
    <font>
      <b/>
      <sz val="10.0"/>
      <color rgb="FF000000"/>
      <name val="Montserrat"/>
    </font>
    <font>
      <sz val="10.0"/>
      <color theme="1"/>
      <name val="Arial"/>
    </font>
    <font>
      <sz val="10.0"/>
      <color theme="1"/>
      <name val="&quot;Helvetica Neue&quot;"/>
    </font>
    <font>
      <b/>
      <sz val="10.0"/>
      <color theme="1"/>
      <name val="&quot;Helvetica Neue&quot;"/>
    </font>
    <font>
      <b/>
      <sz val="10.0"/>
      <color rgb="FFFFFFFF"/>
      <name val="Montserrat"/>
    </font>
    <font>
      <color rgb="FF4FA8F0"/>
      <name val="Arial"/>
      <scheme val="minor"/>
    </font>
    <font>
      <sz val="10.0"/>
      <color rgb="FF4FA8F0"/>
      <name val="Helvetica Neue"/>
    </font>
    <font>
      <i/>
      <sz val="9.0"/>
      <color rgb="FF999999"/>
      <name val="Rubik"/>
    </font>
    <font>
      <i/>
      <u/>
      <sz val="9.0"/>
      <color rgb="FF0000FF"/>
      <name val="Lexend"/>
    </font>
    <font>
      <color rgb="FF666666"/>
      <name val="Rubik"/>
    </font>
    <font>
      <sz val="12.0"/>
      <color theme="1"/>
      <name val="Arial"/>
      <scheme val="minor"/>
    </font>
    <font>
      <u/>
      <color rgb="FF0000FF"/>
      <name val="Rubik"/>
    </font>
    <font>
      <b/>
      <color rgb="FF4FA8F0"/>
      <name val="Montserrat"/>
    </font>
    <font>
      <b/>
      <color theme="1"/>
      <name val="Jost"/>
    </font>
    <font>
      <sz val="9.0"/>
      <color rgb="FFFFFFFF"/>
      <name val="Helvetica"/>
    </font>
    <font>
      <color rgb="FF999999"/>
      <name val="Helvetica Neue"/>
    </font>
    <font>
      <sz val="9.0"/>
      <color rgb="FF282D58"/>
      <name val="Helvetica Neue"/>
    </font>
    <font>
      <b/>
      <sz val="10.0"/>
      <color rgb="FF4FA8F0"/>
      <name val="Montserrat"/>
    </font>
    <font>
      <b/>
      <color rgb="FF282D58"/>
      <name val="Montserrat"/>
    </font>
    <font>
      <color rgb="FF999999"/>
      <name val="Lexend"/>
    </font>
    <font>
      <b/>
      <sz val="10.0"/>
      <color rgb="FF00547F"/>
      <name val="Lexend"/>
    </font>
    <font>
      <sz val="15.0"/>
      <color theme="1"/>
      <name val="Rubik"/>
    </font>
    <font>
      <color theme="1"/>
      <name val="Jost"/>
    </font>
    <font>
      <b/>
      <color rgb="FFFFFFFF"/>
      <name val="Jost"/>
    </font>
    <font>
      <b/>
      <sz val="10.0"/>
      <color rgb="FF000000"/>
      <name val="Lexend"/>
    </font>
    <font>
      <i/>
      <u/>
      <sz val="9.0"/>
      <color rgb="FF0000FF"/>
      <name val="Rubik"/>
    </font>
    <font>
      <b/>
      <sz val="9.0"/>
      <color rgb="FF000000"/>
      <name val="Montserrat"/>
    </font>
    <font>
      <color rgb="FF000000"/>
      <name val="Arial"/>
    </font>
    <font>
      <color rgb="FF000000"/>
      <name val="Montserrat"/>
    </font>
    <font>
      <b/>
      <sz val="10.0"/>
      <color rgb="FF666666"/>
      <name val="Rubik"/>
    </font>
    <font>
      <sz val="9.0"/>
      <color rgb="FF0079B8"/>
      <name val="Montserrat"/>
    </font>
    <font>
      <sz val="9.0"/>
      <color rgb="FF0079B8"/>
      <name val="Jost"/>
    </font>
    <font>
      <b/>
      <color rgb="FFCFE2F3"/>
      <name val="Rubik"/>
    </font>
    <font>
      <b/>
      <color rgb="FFFFFFFF"/>
      <name val="Montserrat"/>
    </font>
    <font>
      <b/>
      <color rgb="FF000000"/>
      <name val="Montserrat"/>
    </font>
    <font>
      <i/>
      <u/>
      <sz val="9.0"/>
      <color rgb="FF0000FF"/>
      <name val="Rubik"/>
    </font>
    <font>
      <b/>
      <sz val="12.0"/>
      <color rgb="FF252E59"/>
      <name val="Jost"/>
    </font>
    <font>
      <u/>
      <color rgb="FF0000FF"/>
      <name val="Lexend"/>
    </font>
    <font>
      <i/>
      <sz val="9.0"/>
      <color theme="1"/>
      <name val="Rubik"/>
    </font>
    <font>
      <b/>
      <sz val="14.0"/>
      <color rgb="FFF3F3F3"/>
      <name val="Helvetica Neue"/>
    </font>
    <font>
      <sz val="9.0"/>
      <color rgb="FF4FA8F0"/>
      <name val="Helvetica Neue"/>
    </font>
    <font>
      <b/>
      <color rgb="FFE8F0FE"/>
      <name val="Montserrat"/>
    </font>
    <font>
      <b/>
      <color rgb="FFD0E0E3"/>
      <name val="Montserrat"/>
    </font>
    <font>
      <b/>
      <u/>
      <sz val="9.0"/>
      <color rgb="FF00547F"/>
      <name val="Montserrat"/>
    </font>
    <font>
      <b/>
      <sz val="9.0"/>
      <color rgb="FF00547F"/>
      <name val="Montserrat"/>
    </font>
    <font>
      <sz val="9.0"/>
      <color rgb="FF0079B8"/>
      <name val="&quot;Helvetica Neue&quot;"/>
    </font>
    <font>
      <i/>
      <color rgb="FF0087CC"/>
      <name val="&quot;Helvetica Neue&quot;"/>
    </font>
    <font>
      <color rgb="FF0087CC"/>
      <name val="&quot;Helvetica Neue&quot;"/>
    </font>
    <font>
      <b/>
      <u/>
      <sz val="9.0"/>
      <color rgb="FF006EA6"/>
      <name val="Montserrat"/>
    </font>
    <font>
      <b/>
      <sz val="9.0"/>
      <color rgb="FF006EA6"/>
      <name val="Montserrat"/>
    </font>
    <font>
      <b/>
      <sz val="10.0"/>
      <color rgb="FFD0E0E3"/>
      <name val="Montserrat"/>
    </font>
    <font>
      <color rgb="FFFFFFFF"/>
      <name val="Montserrat"/>
    </font>
    <font>
      <color rgb="FF000000"/>
      <name val="&quot;Helvetica Neue&quot;"/>
    </font>
    <font>
      <sz val="9.0"/>
      <color rgb="FF00547F"/>
      <name val="Montserrat"/>
    </font>
    <font>
      <b/>
      <u/>
      <color rgb="FF000000"/>
      <name val="&quot;Helvetica Neue&quot;"/>
    </font>
    <font>
      <b/>
      <color rgb="FF000000"/>
      <name val="&quot;Helvetica Neue&quot;"/>
    </font>
    <font>
      <b/>
      <u/>
      <sz val="9.0"/>
      <color rgb="FF0079B8"/>
      <name val="Montserrat"/>
    </font>
    <font>
      <b/>
      <sz val="9.0"/>
      <color rgb="FF0079B8"/>
      <name val="Montserrat"/>
    </font>
    <font>
      <b/>
      <color rgb="FF00547F"/>
      <name val="&quot;Helvetica Neue&quot;"/>
    </font>
    <font>
      <b/>
      <u/>
      <sz val="9.0"/>
      <color rgb="FF00547F"/>
      <name val="Montserrat"/>
    </font>
    <font>
      <b/>
      <u/>
      <color rgb="FF0000FF"/>
      <name val="&quot;Helvetica Neue&quot;"/>
    </font>
    <font>
      <b/>
      <u/>
      <color rgb="FF373839"/>
      <name val="&quot;Helvetica Neue&quot;"/>
    </font>
    <font>
      <b/>
      <u/>
      <color rgb="FF373839"/>
      <name val="&quot;Helvetica Neue&quot;"/>
    </font>
    <font>
      <b/>
      <u/>
      <color rgb="FF0000FF"/>
      <name val="&quot;Helvetica Neue&quot;"/>
    </font>
    <font>
      <b/>
      <u/>
      <color rgb="FF0000FF"/>
      <name val="&quot;Helvetica Neue&quot;"/>
    </font>
    <font>
      <b/>
      <sz val="10.0"/>
      <color rgb="FF0079B8"/>
      <name val="Helvetica Neue"/>
    </font>
    <font>
      <sz val="10.0"/>
      <color rgb="FF0087CC"/>
      <name val="Helvetica Neue"/>
    </font>
    <font>
      <b/>
      <sz val="9.0"/>
      <color rgb="FF000000"/>
      <name val="Helvetica"/>
    </font>
    <font>
      <color rgb="FF0087CC"/>
      <name val="Helvetica Neue"/>
    </font>
    <font>
      <b/>
      <color rgb="FF0079B8"/>
      <name val="&quot;Helvetica Neue&quot;"/>
    </font>
    <font>
      <sz val="9.0"/>
      <color rgb="FF006EA6"/>
      <name val="Montserrat"/>
    </font>
    <font>
      <b/>
      <color rgb="FFCFE2F3"/>
      <name val="Montserrat"/>
    </font>
    <font>
      <b/>
      <u/>
      <color rgb="FF0000FF"/>
      <name val="&quot;Helvetica Neue&quot;"/>
    </font>
    <font>
      <b/>
      <sz val="14.0"/>
      <color rgb="FFFFFFFF"/>
      <name val="Josefin Sans"/>
    </font>
    <font>
      <b/>
      <color theme="1"/>
      <name val="Arial"/>
      <scheme val="minor"/>
    </font>
    <font>
      <b/>
      <color rgb="FF282D58"/>
      <name val="Lexend"/>
    </font>
    <font>
      <b/>
      <color rgb="FFC9DAF8"/>
      <name val="Montserrat"/>
    </font>
    <font>
      <sz val="12.0"/>
      <color theme="1"/>
      <name val="Jost"/>
    </font>
    <font>
      <b/>
      <sz val="12.0"/>
      <color rgb="FFC9DAF8"/>
      <name val="Jost"/>
    </font>
    <font>
      <color rgb="FFFF0000"/>
      <name val="Arial"/>
    </font>
    <font>
      <b/>
      <color rgb="FFFF0000"/>
      <name val="Montserrat"/>
    </font>
    <font>
      <b/>
      <sz val="12.0"/>
      <color rgb="FFFFFFFF"/>
      <name val="Jost"/>
    </font>
    <font>
      <sz val="9.0"/>
      <color theme="1"/>
      <name val="Montserrat"/>
    </font>
    <font>
      <b/>
      <i/>
      <sz val="9.0"/>
      <color rgb="FF000000"/>
      <name val="Comfortaa"/>
    </font>
    <font>
      <b/>
      <i/>
      <color rgb="FF0087CC"/>
      <name val="&quot;Helvetica Neue&quot;"/>
    </font>
    <font>
      <sz val="9.0"/>
      <color rgb="FF282D58"/>
      <name val="Montserrat"/>
    </font>
    <font>
      <i/>
      <u/>
      <color rgb="FF0000FF"/>
      <name val="Rubik"/>
    </font>
    <font>
      <b/>
      <sz val="14.0"/>
      <color rgb="FFD1D1CF"/>
      <name val="Helvetica Neue"/>
    </font>
    <font>
      <u/>
      <color rgb="FF0000FF"/>
      <name val="Rubik"/>
    </font>
    <font>
      <b/>
      <u/>
      <color rgb="FF0000FF"/>
      <name val="Rubik"/>
    </font>
    <font>
      <b/>
      <sz val="18.0"/>
      <color rgb="FFFFFFFF"/>
      <name val="Jost"/>
    </font>
  </fonts>
  <fills count="21">
    <fill>
      <patternFill patternType="none"/>
    </fill>
    <fill>
      <patternFill patternType="lightGray"/>
    </fill>
    <fill>
      <patternFill patternType="solid">
        <fgColor rgb="FF728BB6"/>
        <bgColor rgb="FF728BB6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  <fill>
      <patternFill patternType="solid">
        <fgColor rgb="FF9FC5E8"/>
        <bgColor rgb="FF9FC5E8"/>
      </patternFill>
    </fill>
    <fill>
      <patternFill patternType="solid">
        <fgColor rgb="FFEAF2FF"/>
        <bgColor rgb="FFEAF2FF"/>
      </patternFill>
    </fill>
    <fill>
      <patternFill patternType="solid">
        <fgColor rgb="FFA4C2F4"/>
        <bgColor rgb="FFA4C2F4"/>
      </patternFill>
    </fill>
    <fill>
      <patternFill patternType="solid">
        <fgColor rgb="FFE8F0FE"/>
        <bgColor rgb="FFE8F0FE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3A2C"/>
        <bgColor rgb="FFD93A2C"/>
      </patternFill>
    </fill>
    <fill>
      <patternFill patternType="solid">
        <fgColor rgb="FFA61C00"/>
        <bgColor rgb="FFA61C00"/>
      </patternFill>
    </fill>
    <fill>
      <patternFill patternType="solid">
        <fgColor rgb="FFD26A61"/>
        <bgColor rgb="FFD26A61"/>
      </patternFill>
    </fill>
    <fill>
      <patternFill patternType="solid">
        <fgColor rgb="FFFEF8E3"/>
        <bgColor rgb="FFFEF8E3"/>
      </patternFill>
    </fill>
    <fill>
      <patternFill patternType="solid">
        <fgColor rgb="FFEFEFEF"/>
        <bgColor rgb="FFEFEFEF"/>
      </patternFill>
    </fill>
    <fill>
      <patternFill patternType="solid">
        <fgColor rgb="FF34A853"/>
        <bgColor rgb="FF34A853"/>
      </patternFill>
    </fill>
    <fill>
      <patternFill patternType="solid">
        <fgColor theme="7"/>
        <bgColor theme="7"/>
      </patternFill>
    </fill>
  </fills>
  <borders count="133">
    <border/>
    <border>
      <left style="thin">
        <color rgb="FF728BB6"/>
      </left>
      <top style="thin">
        <color rgb="FF728BB6"/>
      </top>
      <bottom style="thin">
        <color rgb="FF728BB6"/>
      </bottom>
    </border>
    <border>
      <top style="thin">
        <color rgb="FF728BB6"/>
      </top>
      <bottom style="thin">
        <color rgb="FF728BB6"/>
      </bottom>
    </border>
    <border>
      <right style="thin">
        <color rgb="FF728BB6"/>
      </right>
      <top style="thin">
        <color rgb="FF728BB6"/>
      </top>
      <bottom style="thin">
        <color rgb="FF728BB6"/>
      </bottom>
    </border>
    <border>
      <left style="thin">
        <color rgb="FF728BB6"/>
      </left>
      <right style="thin">
        <color rgb="FF728BB6"/>
      </right>
      <top style="thin">
        <color rgb="FF728BB6"/>
      </top>
      <bottom style="thin">
        <color rgb="FF728BB6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</border>
    <border>
      <left style="thin">
        <color rgb="FF728BB6"/>
      </left>
      <right style="thin">
        <color rgb="FF728BB6"/>
      </right>
      <top style="thin">
        <color rgb="FF728BB6"/>
      </top>
    </border>
    <border>
      <left style="thin">
        <color rgb="FF728BB6"/>
      </left>
      <right style="thin">
        <color rgb="FF728BB6"/>
      </right>
    </border>
    <border>
      <left style="thin">
        <color rgb="FF728BB6"/>
      </left>
      <right style="thin">
        <color rgb="FF728BB6"/>
      </right>
      <bottom style="thin">
        <color rgb="FF728BB6"/>
      </bottom>
    </border>
    <border>
      <left style="thin">
        <color rgb="FF728BB6"/>
      </left>
      <top style="thin">
        <color rgb="FF728BB6"/>
      </top>
    </border>
    <border>
      <top style="thin">
        <color rgb="FF728BB6"/>
      </top>
    </border>
    <border>
      <right style="thin">
        <color rgb="FF728BB6"/>
      </right>
      <top style="thin">
        <color rgb="FF728BB6"/>
      </top>
    </border>
    <border>
      <left style="thin">
        <color rgb="FFB7E1CD"/>
      </left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top style="thin">
        <color rgb="FFD9D9D9"/>
      </top>
      <bottom style="thin">
        <color rgb="FFD9D9D9"/>
      </bottom>
    </border>
    <border>
      <top style="thin">
        <color rgb="FFD9D9D9"/>
      </top>
    </border>
    <border>
      <right style="thin">
        <color rgb="FF9FC5E8"/>
      </right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top style="thin">
        <color rgb="FFEFEFEF"/>
      </top>
      <bottom style="thin">
        <color rgb="FFEFEFEF"/>
      </bottom>
    </border>
    <border>
      <left style="thin">
        <color rgb="FFFFFFFF"/>
      </left>
      <top style="thin">
        <color rgb="FFEFEFEF"/>
      </top>
      <bottom style="thin">
        <color rgb="FFEFEFEF"/>
      </bottom>
    </border>
    <border>
      <right style="thin">
        <color rgb="FFFFFFFF"/>
      </right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right style="thin">
        <color rgb="FFD9D9D9"/>
      </right>
    </border>
    <border>
      <left style="thin">
        <color rgb="FFEAF2FF"/>
      </left>
      <right style="thin">
        <color rgb="FFEAF2FF"/>
      </right>
      <top style="thin">
        <color rgb="FFEAF2FF"/>
      </top>
      <bottom style="thin">
        <color rgb="FFEAF2FF"/>
      </bottom>
    </border>
    <border>
      <right style="thin">
        <color rgb="FFFFFFFF"/>
      </right>
      <bottom style="thin">
        <color rgb="FFEFEFEF"/>
      </bottom>
    </border>
    <border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right style="thin">
        <color rgb="FFFFFFFF"/>
      </right>
      <bottom style="thin">
        <color rgb="FFD9D9D9"/>
      </bottom>
    </border>
    <border>
      <top style="thin">
        <color rgb="FFFFFFFF"/>
      </top>
      <bottom style="thin">
        <color rgb="FFD9D9D9"/>
      </bottom>
    </border>
    <border>
      <right style="thin">
        <color rgb="FFD9D9D9"/>
      </right>
      <top style="thin">
        <color rgb="FFFFFFFF"/>
      </top>
      <bottom style="thin">
        <color rgb="FFD9D9D9"/>
      </bottom>
    </border>
    <border>
      <right style="thin">
        <color rgb="FFD9D9D9"/>
      </right>
      <top style="thin">
        <color rgb="FFD9D9D9"/>
      </top>
    </border>
    <border>
      <right style="thin">
        <color rgb="FFFFFFFF"/>
      </right>
      <top style="thin">
        <color rgb="FFD9D9D9"/>
      </top>
      <bottom style="thin">
        <color rgb="FFD9D9D9"/>
      </bottom>
    </border>
    <border>
      <left style="thin">
        <color rgb="FFEAF2FF"/>
      </lef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top style="thin">
        <color rgb="FFD9D9D9"/>
      </top>
      <bottom style="thin">
        <color rgb="FFFFFFFF"/>
      </bottom>
    </border>
    <border>
      <right style="thin">
        <color rgb="FFD9D9D9"/>
      </right>
      <top style="thin">
        <color rgb="FFD9D9D9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right style="thin">
        <color rgb="FFD9D9D9"/>
      </right>
      <bottom style="thin">
        <color rgb="FFFFFFFF"/>
      </bottom>
    </border>
    <border>
      <left style="thin">
        <color rgb="FFD9D9D9"/>
      </left>
      <bottom style="thin">
        <color rgb="FFD9D9D9"/>
      </bottom>
    </border>
    <border>
      <left style="thin">
        <color rgb="FFEAF2FF"/>
      </left>
      <top style="thin">
        <color rgb="FFEAF2FF"/>
      </top>
      <bottom style="thin">
        <color rgb="FFEAF2FF"/>
      </bottom>
    </border>
    <border>
      <top style="thin">
        <color rgb="FFEAF2FF"/>
      </top>
      <bottom style="thin">
        <color rgb="FFEAF2FF"/>
      </bottom>
    </border>
    <border>
      <right style="thin">
        <color rgb="FFEAF2FF"/>
      </right>
      <top style="thin">
        <color rgb="FFEAF2FF"/>
      </top>
      <bottom style="thin">
        <color rgb="FFEAF2FF"/>
      </bottom>
    </border>
    <border>
      <right style="thin">
        <color rgb="FFFFFFFF"/>
      </right>
      <top style="thin">
        <color rgb="FFFFFFFF"/>
      </top>
      <bottom style="thin">
        <color rgb="FFEFEFEF"/>
      </bottom>
    </border>
    <border>
      <left style="thin">
        <color rgb="FFFFFFFF"/>
      </left>
      <top style="thin">
        <color rgb="FFFFFFFF"/>
      </top>
      <bottom style="thin">
        <color rgb="FFD9D9D9"/>
      </bottom>
    </border>
    <border>
      <left style="thin">
        <color rgb="FFFFFFFF"/>
      </left>
      <top style="thin">
        <color rgb="FFD9D9D9"/>
      </top>
      <bottom style="thin">
        <color rgb="FFD9D9D9"/>
      </bottom>
    </border>
    <border>
      <right style="thin">
        <color rgb="FFFFFFFF"/>
      </right>
      <top style="thin">
        <color rgb="FFFFFFFF"/>
      </top>
      <bottom style="thin">
        <color rgb="FFD9D9D9"/>
      </bottom>
    </border>
    <border>
      <right style="thin">
        <color rgb="FFFFFFFF"/>
      </right>
      <top style="thin">
        <color rgb="FFD9D9D9"/>
      </top>
    </border>
    <border>
      <right style="thin">
        <color rgb="FFFFFFFF"/>
      </right>
      <top style="thin">
        <color rgb="FFD9D9D9"/>
      </top>
      <bottom style="thin">
        <color rgb="FFFFFFFF"/>
      </bottom>
    </border>
    <border>
      <top style="thin">
        <color rgb="FFFFFFFF"/>
      </top>
      <bottom style="thin">
        <color rgb="FFEFEFEF"/>
      </bottom>
    </border>
    <border>
      <left style="thin">
        <color rgb="FFEFEFEF"/>
      </left>
      <top style="thin">
        <color rgb="FFFFFFFF"/>
      </top>
      <bottom style="thin">
        <color rgb="FFD9D9D9"/>
      </bottom>
    </border>
    <border>
      <left style="thin">
        <color rgb="FFEFEFEF"/>
      </lef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728BB6"/>
      </left>
    </border>
    <border>
      <left style="thin">
        <color rgb="FFCCCCCC"/>
      </left>
      <top style="thin">
        <color rgb="FFCCCCCC"/>
      </top>
    </border>
    <border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bottom style="thin">
        <color rgb="FF9FC5E8"/>
      </bottom>
    </border>
    <border>
      <right style="thin">
        <color rgb="FF9FC5E8"/>
      </right>
      <bottom style="thin">
        <color rgb="FF9FC5E8"/>
      </bottom>
    </border>
    <border>
      <right style="thin">
        <color rgb="FFCFE2F3"/>
      </right>
    </border>
    <border>
      <top style="thin">
        <color rgb="FF9FC5E8"/>
      </top>
    </border>
    <border>
      <right style="thin">
        <color rgb="FF9FC5E8"/>
      </right>
      <top style="thin">
        <color rgb="FF9FC5E8"/>
      </top>
    </border>
    <border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</border>
    <border>
      <top style="thin">
        <color rgb="FFEFEFEF"/>
      </top>
    </border>
    <border>
      <top style="thin">
        <color rgb="FFC9DAF8"/>
      </top>
      <bottom style="thin">
        <color rgb="FFC9DAF8"/>
      </bottom>
    </border>
    <border>
      <right style="thin">
        <color rgb="FFC9DAF8"/>
      </right>
      <top style="thin">
        <color rgb="FFC9DAF8"/>
      </top>
      <bottom style="thin">
        <color rgb="FFC9DAF8"/>
      </bottom>
    </border>
    <border>
      <top style="thin">
        <color rgb="FFCFE2F3"/>
      </top>
      <bottom style="thin">
        <color rgb="FFCFE2F3"/>
      </bottom>
    </border>
    <border>
      <right style="thin">
        <color rgb="FFCFE2F3"/>
      </right>
      <top style="thin">
        <color rgb="FFCFE2F3"/>
      </top>
      <bottom style="thin">
        <color rgb="FFCFE2F3"/>
      </bottom>
    </border>
    <border>
      <top style="thin">
        <color rgb="FFEAF2FF"/>
      </top>
    </border>
    <border>
      <right style="thin">
        <color rgb="FFCFE2F3"/>
      </right>
      <top style="thin">
        <color rgb="FFEAF2FF"/>
      </top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FFFFFF"/>
      </bottom>
    </border>
    <border>
      <top style="thin">
        <color rgb="FF9FC5E8"/>
      </top>
      <bottom style="thin">
        <color rgb="FF9FC5E8"/>
      </bottom>
    </border>
    <border>
      <right style="thin">
        <color rgb="FF9FC5E8"/>
      </right>
      <top style="thin">
        <color rgb="FF9FC5E8"/>
      </top>
      <bottom style="thin">
        <color rgb="FF9FC5E8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left style="thin">
        <color rgb="FF728BB6"/>
      </left>
      <top style="thin">
        <color rgb="FFFFFFFF"/>
      </top>
      <bottom style="thin">
        <color rgb="FFFFFFFF"/>
      </bottom>
    </border>
    <border>
      <right style="thin">
        <color rgb="FF728BB6"/>
      </right>
      <top style="thin">
        <color rgb="FFFFFFFF"/>
      </top>
      <bottom style="thin">
        <color rgb="FFFFFFFF"/>
      </bottom>
    </border>
    <border>
      <right style="thin">
        <color rgb="FF728BB6"/>
      </right>
      <top style="thin">
        <color rgb="FFFFFFFF"/>
      </top>
    </border>
    <border>
      <top style="thin">
        <color rgb="FFCCCCCC"/>
      </top>
    </border>
    <border>
      <top style="thin">
        <color rgb="FFCFE2F3"/>
      </top>
    </border>
    <border>
      <right style="thin">
        <color rgb="FFCFE2F3"/>
      </right>
      <top style="thin">
        <color rgb="FFCFE2F3"/>
      </top>
    </border>
    <border>
      <right style="thin">
        <color rgb="FFADEBBE"/>
      </right>
      <top style="thin">
        <color rgb="FF9FC5E8"/>
      </top>
      <bottom style="thin">
        <color rgb="FF9FC5E8"/>
      </bottom>
    </border>
    <border>
      <left style="thin">
        <color rgb="FFD93A2C"/>
      </left>
      <top style="thin">
        <color rgb="FFD93A2C"/>
      </top>
    </border>
    <border>
      <top style="thin">
        <color rgb="FFD93A2C"/>
      </top>
    </border>
    <border>
      <right style="thin">
        <color rgb="FFD93A2C"/>
      </right>
      <top style="thin">
        <color rgb="FFD93A2C"/>
      </top>
    </border>
    <border>
      <left style="thin">
        <color rgb="FFD93A2C"/>
      </left>
      <right style="thin">
        <color rgb="FFD93A2C"/>
      </right>
      <top style="thin">
        <color rgb="FFD93A2C"/>
      </top>
      <bottom style="thin">
        <color rgb="FFD93A2C"/>
      </bottom>
    </border>
    <border>
      <left style="thin">
        <color rgb="FFD93A2C"/>
      </left>
      <bottom style="thin">
        <color rgb="FFD93A2C"/>
      </bottom>
    </border>
    <border>
      <bottom style="thin">
        <color rgb="FFD93A2C"/>
      </bottom>
    </border>
    <border>
      <right style="thin">
        <color rgb="FFD93A2C"/>
      </right>
      <bottom style="thin">
        <color rgb="FFD93A2C"/>
      </bottom>
    </border>
    <border>
      <left style="thin">
        <color rgb="FFD93A2C"/>
      </left>
      <top style="thin">
        <color rgb="FFD93A2C"/>
      </top>
      <bottom style="thin">
        <color rgb="FFD93A2C"/>
      </bottom>
    </border>
    <border>
      <top style="thin">
        <color rgb="FFD93A2C"/>
      </top>
      <bottom style="thin">
        <color rgb="FFD93A2C"/>
      </bottom>
    </border>
    <border>
      <right style="thin">
        <color rgb="FFD93A2C"/>
      </right>
      <top style="thin">
        <color rgb="FFD93A2C"/>
      </top>
      <bottom style="thin">
        <color rgb="FFD93A2C"/>
      </bottom>
    </border>
    <border>
      <left style="thin">
        <color rgb="FFD93A2C"/>
      </left>
      <right style="thin">
        <color rgb="FFD93A2C"/>
      </right>
      <top style="thin">
        <color rgb="FFD93A2C"/>
      </top>
    </border>
    <border>
      <left style="thin">
        <color rgb="FFD93A2C"/>
      </left>
      <right style="thin">
        <color rgb="FFD93A2C"/>
      </right>
    </border>
    <border>
      <left style="thin">
        <color rgb="FFD93A2C"/>
      </left>
      <right style="thin">
        <color rgb="FFD93A2C"/>
      </right>
      <bottom style="thin">
        <color rgb="FFD93A2C"/>
      </bottom>
    </border>
    <border>
      <right style="thin">
        <color rgb="FF252E59"/>
      </right>
      <bottom style="thin">
        <color rgb="FFFFFFFF"/>
      </bottom>
    </border>
    <border>
      <left style="thin">
        <color rgb="FFD26A61"/>
      </left>
      <top style="thin">
        <color rgb="FFD26A61"/>
      </top>
      <bottom style="thin">
        <color rgb="FFD26A61"/>
      </bottom>
    </border>
    <border>
      <top style="thin">
        <color rgb="FFD26A61"/>
      </top>
      <bottom style="thin">
        <color rgb="FFD26A61"/>
      </bottom>
    </border>
    <border>
      <right style="thin">
        <color rgb="FFD26A61"/>
      </right>
      <top style="thin">
        <color rgb="FFD26A61"/>
      </top>
      <bottom style="thin">
        <color rgb="FFD26A61"/>
      </bottom>
    </border>
    <border>
      <left style="thin">
        <color rgb="FFD93A2C"/>
      </left>
      <top style="thin">
        <color rgb="FFD93A2C"/>
      </top>
      <bottom style="thin">
        <color rgb="FFFFFFFF"/>
      </bottom>
    </border>
    <border>
      <top style="thin">
        <color rgb="FFD93A2C"/>
      </top>
      <bottom style="thin">
        <color rgb="FFFFFFFF"/>
      </bottom>
    </border>
    <border>
      <left style="thin">
        <color rgb="FFD93A2C"/>
      </left>
      <top style="thin">
        <color rgb="FFFFFFFF"/>
      </top>
      <bottom style="thin">
        <color rgb="FFFFFFFF"/>
      </bottom>
    </border>
    <border>
      <right style="thin">
        <color rgb="FFD93A2C"/>
      </right>
      <top style="thin">
        <color rgb="FFFFFFFF"/>
      </top>
      <bottom style="thin">
        <color rgb="FFFFFFFF"/>
      </bottom>
    </border>
    <border>
      <left style="thin">
        <color rgb="FFD93A2C"/>
      </left>
      <bottom style="thin">
        <color rgb="FFFFFFFF"/>
      </bottom>
    </border>
    <border>
      <right style="thin">
        <color rgb="FFD93A2C"/>
      </right>
      <bottom style="thin">
        <color rgb="FFFFFFFF"/>
      </bottom>
    </border>
    <border>
      <left style="thin">
        <color rgb="FFD93A2C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34A853"/>
      </left>
      <top style="thin">
        <color rgb="FF34A853"/>
      </top>
      <bottom style="thin">
        <color rgb="FF728BB6"/>
      </bottom>
    </border>
    <border>
      <top style="thin">
        <color rgb="FF34A853"/>
      </top>
      <bottom style="thin">
        <color rgb="FF728BB6"/>
      </bottom>
    </border>
    <border>
      <right style="thin">
        <color rgb="FF728BB6"/>
      </right>
      <top style="thin">
        <color rgb="FF34A853"/>
      </top>
      <bottom style="thin">
        <color rgb="FF728BB6"/>
      </bottom>
    </border>
  </borders>
  <cellStyleXfs count="1">
    <xf borderId="0" fillId="0" fontId="0" numFmtId="0" applyAlignment="1" applyFont="1"/>
  </cellStyleXfs>
  <cellXfs count="7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center"/>
    </xf>
    <xf borderId="2" fillId="3" fontId="1" numFmtId="0" xfId="0" applyAlignment="1" applyBorder="1" applyFill="1" applyFont="1">
      <alignment horizontal="right" readingOrder="0" vertical="center"/>
    </xf>
    <xf borderId="2" fillId="0" fontId="2" numFmtId="0" xfId="0" applyBorder="1" applyFont="1"/>
    <xf borderId="3" fillId="2" fontId="1" numFmtId="0" xfId="0" applyAlignment="1" applyBorder="1" applyFont="1">
      <alignment horizontal="right" readingOrder="0" vertical="center"/>
    </xf>
    <xf borderId="4" fillId="2" fontId="3" numFmtId="0" xfId="0" applyAlignment="1" applyBorder="1" applyFont="1">
      <alignment readingOrder="0"/>
    </xf>
    <xf borderId="5" fillId="0" fontId="4" numFmtId="0" xfId="0" applyAlignment="1" applyBorder="1" applyFont="1">
      <alignment vertical="center"/>
    </xf>
    <xf borderId="5" fillId="0" fontId="2" numFmtId="0" xfId="0" applyBorder="1" applyFont="1"/>
    <xf borderId="6" fillId="0" fontId="2" numFmtId="0" xfId="0" applyBorder="1" applyFont="1"/>
    <xf borderId="5" fillId="3" fontId="5" numFmtId="0" xfId="0" applyAlignment="1" applyBorder="1" applyFont="1">
      <alignment vertical="center"/>
    </xf>
    <xf borderId="6" fillId="3" fontId="2" numFmtId="0" xfId="0" applyBorder="1" applyFont="1"/>
    <xf borderId="5" fillId="3" fontId="6" numFmtId="0" xfId="0" applyAlignment="1" applyBorder="1" applyFont="1">
      <alignment vertical="center"/>
    </xf>
    <xf borderId="7" fillId="4" fontId="5" numFmtId="0" xfId="0" applyBorder="1" applyFill="1" applyFont="1"/>
    <xf borderId="8" fillId="4" fontId="2" numFmtId="0" xfId="0" applyBorder="1" applyFont="1"/>
    <xf borderId="7" fillId="4" fontId="6" numFmtId="0" xfId="0" applyBorder="1" applyFont="1"/>
    <xf borderId="5" fillId="3" fontId="6" numFmtId="0" xfId="0" applyAlignment="1" applyBorder="1" applyFont="1">
      <alignment vertical="center"/>
    </xf>
    <xf borderId="5" fillId="4" fontId="5" numFmtId="0" xfId="0" applyAlignment="1" applyBorder="1" applyFont="1">
      <alignment readingOrder="0" vertical="center"/>
    </xf>
    <xf borderId="6" fillId="4" fontId="2" numFmtId="0" xfId="0" applyBorder="1" applyFont="1"/>
    <xf borderId="5" fillId="4" fontId="7" numFmtId="164" xfId="0" applyAlignment="1" applyBorder="1" applyFont="1" applyNumberFormat="1">
      <alignment horizontal="left" readingOrder="0" vertical="center"/>
    </xf>
    <xf borderId="5" fillId="3" fontId="7" numFmtId="164" xfId="0" applyAlignment="1" applyBorder="1" applyFont="1" applyNumberFormat="1">
      <alignment horizontal="left" readingOrder="0" vertical="center"/>
    </xf>
    <xf borderId="6" fillId="0" fontId="8" numFmtId="0" xfId="0" applyAlignment="1" applyBorder="1" applyFont="1">
      <alignment vertical="center"/>
    </xf>
    <xf borderId="5" fillId="0" fontId="9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9" fillId="0" fontId="2" numFmtId="0" xfId="0" applyBorder="1" applyFont="1"/>
    <xf borderId="4" fillId="2" fontId="3" numFmtId="0" xfId="0" applyAlignment="1" applyBorder="1" applyFont="1">
      <alignment readingOrder="0" vertical="center"/>
    </xf>
    <xf borderId="1" fillId="2" fontId="10" numFmtId="0" xfId="0" applyAlignment="1" applyBorder="1" applyFont="1">
      <alignment horizontal="left" readingOrder="0" shrinkToFit="0" vertical="center" wrapText="0"/>
    </xf>
    <xf borderId="3" fillId="0" fontId="2" numFmtId="0" xfId="0" applyBorder="1" applyFont="1"/>
    <xf borderId="10" fillId="2" fontId="11" numFmtId="9" xfId="0" applyAlignment="1" applyBorder="1" applyFont="1" applyNumberFormat="1">
      <alignment horizontal="left" readingOrder="0" shrinkToFit="0" vertical="center" wrapText="0"/>
    </xf>
    <xf borderId="4" fillId="2" fontId="12" numFmtId="9" xfId="0" applyAlignment="1" applyBorder="1" applyFont="1" applyNumberFormat="1">
      <alignment horizontal="left" readingOrder="0" shrinkToFit="0" vertical="center" wrapText="0"/>
    </xf>
    <xf borderId="11" fillId="0" fontId="2" numFmtId="0" xfId="0" applyBorder="1" applyFont="1"/>
    <xf borderId="1" fillId="2" fontId="12" numFmtId="9" xfId="0" applyAlignment="1" applyBorder="1" applyFont="1" applyNumberFormat="1">
      <alignment horizontal="left" readingOrder="0" shrinkToFit="0" vertical="center" wrapText="0"/>
    </xf>
    <xf borderId="12" fillId="0" fontId="2" numFmtId="0" xfId="0" applyBorder="1" applyFont="1"/>
    <xf borderId="4" fillId="2" fontId="3" numFmtId="0" xfId="0" applyAlignment="1" applyBorder="1" applyFont="1">
      <alignment vertical="center"/>
    </xf>
    <xf borderId="10" fillId="2" fontId="3" numFmtId="0" xfId="0" applyAlignment="1" applyBorder="1" applyFont="1">
      <alignment readingOrder="0" vertical="center"/>
    </xf>
    <xf borderId="13" fillId="2" fontId="13" numFmtId="0" xfId="0" applyAlignment="1" applyBorder="1" applyFont="1">
      <alignment horizontal="center" readingOrder="0" shrinkToFit="0" vertical="center" wrapText="0"/>
    </xf>
    <xf borderId="14" fillId="0" fontId="2" numFmtId="0" xfId="0" applyBorder="1" applyFont="1"/>
    <xf borderId="15" fillId="0" fontId="2" numFmtId="0" xfId="0" applyBorder="1" applyFont="1"/>
    <xf borderId="10" fillId="2" fontId="3" numFmtId="0" xfId="0" applyAlignment="1" applyBorder="1" applyFont="1">
      <alignment readingOrder="0" vertical="bottom"/>
    </xf>
    <xf borderId="1" fillId="2" fontId="14" numFmtId="0" xfId="0" applyAlignment="1" applyBorder="1" applyFont="1">
      <alignment vertical="center"/>
    </xf>
    <xf borderId="4" fillId="2" fontId="3" numFmtId="0" xfId="0" applyAlignment="1" applyBorder="1" applyFont="1">
      <alignment readingOrder="0" vertical="bottom"/>
    </xf>
    <xf borderId="10" fillId="2" fontId="3" numFmtId="0" xfId="0" applyAlignment="1" applyBorder="1" applyFont="1">
      <alignment horizontal="center" readingOrder="0" vertical="bottom"/>
    </xf>
    <xf borderId="0" fillId="3" fontId="15" numFmtId="0" xfId="0" applyAlignment="1" applyFont="1">
      <alignment horizontal="center" readingOrder="0" shrinkToFit="0" vertical="center" wrapText="1"/>
    </xf>
    <xf borderId="4" fillId="2" fontId="3" numFmtId="0" xfId="0" applyAlignment="1" applyBorder="1" applyFont="1">
      <alignment horizontal="center" readingOrder="0" vertical="bottom"/>
    </xf>
    <xf borderId="0" fillId="3" fontId="15" numFmtId="0" xfId="0" applyAlignment="1" applyFont="1">
      <alignment horizontal="center" readingOrder="0" vertical="center"/>
    </xf>
    <xf borderId="0" fillId="3" fontId="14" numFmtId="0" xfId="0" applyAlignment="1" applyFont="1">
      <alignment horizontal="center" vertical="center"/>
    </xf>
    <xf borderId="0" fillId="2" fontId="14" numFmtId="0" xfId="0" applyAlignment="1" applyFont="1">
      <alignment vertical="center"/>
    </xf>
    <xf borderId="0" fillId="5" fontId="14" numFmtId="0" xfId="0" applyAlignment="1" applyFill="1" applyFont="1">
      <alignment readingOrder="0" vertical="center"/>
    </xf>
    <xf borderId="16" fillId="5" fontId="14" numFmtId="0" xfId="0" applyAlignment="1" applyBorder="1" applyFont="1">
      <alignment readingOrder="0" vertical="center"/>
    </xf>
    <xf borderId="17" fillId="3" fontId="8" numFmtId="0" xfId="0" applyAlignment="1" applyBorder="1" applyFont="1">
      <alignment horizontal="center" readingOrder="0" vertical="center"/>
    </xf>
    <xf borderId="18" fillId="3" fontId="8" numFmtId="0" xfId="0" applyAlignment="1" applyBorder="1" applyFont="1">
      <alignment readingOrder="0" vertical="center"/>
    </xf>
    <xf borderId="17" fillId="0" fontId="2" numFmtId="0" xfId="0" applyBorder="1" applyFont="1"/>
    <xf borderId="18" fillId="3" fontId="8" numFmtId="0" xfId="0" applyAlignment="1" applyBorder="1" applyFont="1">
      <alignment readingOrder="0" shrinkToFit="0" vertical="center" wrapText="0"/>
    </xf>
    <xf borderId="9" fillId="3" fontId="8" numFmtId="0" xfId="0" applyAlignment="1" applyBorder="1" applyFont="1">
      <alignment vertical="center"/>
    </xf>
    <xf borderId="19" fillId="3" fontId="8" numFmtId="0" xfId="0" applyAlignment="1" applyBorder="1" applyFont="1">
      <alignment shrinkToFit="0" vertical="center" wrapText="0"/>
    </xf>
    <xf borderId="20" fillId="3" fontId="8" numFmtId="0" xfId="0" applyAlignment="1" applyBorder="1" applyFont="1">
      <alignment vertical="center"/>
    </xf>
    <xf borderId="1" fillId="2" fontId="16" numFmtId="0" xfId="0" applyAlignment="1" applyBorder="1" applyFont="1">
      <alignment readingOrder="0" vertical="center"/>
    </xf>
    <xf borderId="1" fillId="6" fontId="17" numFmtId="0" xfId="0" applyAlignment="1" applyBorder="1" applyFill="1" applyFont="1">
      <alignment readingOrder="0" vertical="center"/>
    </xf>
    <xf borderId="13" fillId="6" fontId="18" numFmtId="0" xfId="0" applyAlignment="1" applyBorder="1" applyFont="1">
      <alignment readingOrder="0" vertical="center"/>
    </xf>
    <xf borderId="4" fillId="2" fontId="4" numFmtId="0" xfId="0" applyAlignment="1" applyBorder="1" applyFont="1">
      <alignment vertical="center"/>
    </xf>
    <xf borderId="21" fillId="3" fontId="19" numFmtId="0" xfId="0" applyAlignment="1" applyBorder="1" applyFont="1">
      <alignment readingOrder="0" vertical="center"/>
    </xf>
    <xf borderId="21" fillId="0" fontId="2" numFmtId="0" xfId="0" applyBorder="1" applyFont="1"/>
    <xf borderId="21" fillId="3" fontId="20" numFmtId="0" xfId="0" applyAlignment="1" applyBorder="1" applyFont="1">
      <alignment readingOrder="0" vertical="center"/>
    </xf>
    <xf borderId="21" fillId="3" fontId="2" numFmtId="0" xfId="0" applyBorder="1" applyFont="1"/>
    <xf borderId="17" fillId="3" fontId="2" numFmtId="0" xfId="0" applyBorder="1" applyFont="1"/>
    <xf borderId="0" fillId="0" fontId="21" numFmtId="0" xfId="0" applyAlignment="1" applyFont="1">
      <alignment vertical="center"/>
    </xf>
    <xf borderId="0" fillId="2" fontId="22" numFmtId="0" xfId="0" applyAlignment="1" applyFont="1">
      <alignment readingOrder="0" vertical="center"/>
    </xf>
    <xf borderId="1" fillId="6" fontId="22" numFmtId="0" xfId="0" applyAlignment="1" applyBorder="1" applyFont="1">
      <alignment readingOrder="0" vertical="center"/>
    </xf>
    <xf borderId="21" fillId="3" fontId="23" numFmtId="0" xfId="0" applyAlignment="1" applyBorder="1" applyFont="1">
      <alignment readingOrder="0" vertical="center"/>
    </xf>
    <xf borderId="21" fillId="3" fontId="24" numFmtId="0" xfId="0" applyAlignment="1" applyBorder="1" applyFont="1">
      <alignment readingOrder="0" vertical="center"/>
    </xf>
    <xf borderId="0" fillId="3" fontId="20" numFmtId="0" xfId="0" applyAlignment="1" applyFont="1">
      <alignment readingOrder="0" vertical="center"/>
    </xf>
    <xf borderId="0" fillId="3" fontId="25" numFmtId="0" xfId="0" applyAlignment="1" applyFont="1">
      <alignment readingOrder="0" vertical="center"/>
    </xf>
    <xf borderId="0" fillId="2" fontId="25" numFmtId="0" xfId="0" applyAlignment="1" applyFont="1">
      <alignment readingOrder="0" vertical="center"/>
    </xf>
    <xf borderId="13" fillId="6" fontId="18" numFmtId="0" xfId="0" applyAlignment="1" applyBorder="1" applyFont="1">
      <alignment readingOrder="0" shrinkToFit="0" vertical="center" wrapText="0"/>
    </xf>
    <xf borderId="0" fillId="3" fontId="26" numFmtId="0" xfId="0" applyAlignment="1" applyFont="1">
      <alignment readingOrder="0" vertical="center"/>
    </xf>
    <xf borderId="13" fillId="6" fontId="27" numFmtId="0" xfId="0" applyAlignment="1" applyBorder="1" applyFont="1">
      <alignment readingOrder="0" vertical="center"/>
    </xf>
    <xf borderId="21" fillId="3" fontId="28" numFmtId="0" xfId="0" applyAlignment="1" applyBorder="1" applyFont="1">
      <alignment readingOrder="0" vertical="center"/>
    </xf>
    <xf borderId="21" fillId="4" fontId="2" numFmtId="0" xfId="0" applyBorder="1" applyFont="1"/>
    <xf borderId="17" fillId="4" fontId="2" numFmtId="0" xfId="0" applyBorder="1" applyFont="1"/>
    <xf borderId="0" fillId="3" fontId="21" numFmtId="0" xfId="0" applyAlignment="1" applyFont="1">
      <alignment readingOrder="0" vertical="center"/>
    </xf>
    <xf borderId="4" fillId="2" fontId="4" numFmtId="0" xfId="0" applyAlignment="1" applyBorder="1" applyFont="1">
      <alignment vertical="bottom"/>
    </xf>
    <xf borderId="2" fillId="2" fontId="29" numFmtId="0" xfId="0" applyAlignment="1" applyBorder="1" applyFont="1">
      <alignment readingOrder="0" vertical="center"/>
    </xf>
    <xf borderId="13" fillId="2" fontId="30" numFmtId="0" xfId="0" applyAlignment="1" applyBorder="1" applyFont="1">
      <alignment horizontal="center" readingOrder="0" shrinkToFit="0" vertical="center" wrapText="1"/>
    </xf>
    <xf borderId="14" fillId="3" fontId="2" numFmtId="0" xfId="0" applyBorder="1" applyFont="1"/>
    <xf borderId="15" fillId="3" fontId="2" numFmtId="0" xfId="0" applyBorder="1" applyFont="1"/>
    <xf borderId="1" fillId="2" fontId="31" numFmtId="0" xfId="0" applyAlignment="1" applyBorder="1" applyFont="1">
      <alignment horizontal="center" readingOrder="0" shrinkToFit="0" vertical="top" wrapText="1"/>
    </xf>
    <xf borderId="4" fillId="2" fontId="32" numFmtId="0" xfId="0" applyAlignment="1" applyBorder="1" applyFont="1">
      <alignment readingOrder="0" shrinkToFit="0" vertical="bottom" wrapText="1"/>
    </xf>
    <xf borderId="10" fillId="2" fontId="33" numFmtId="9" xfId="0" applyAlignment="1" applyBorder="1" applyFont="1" applyNumberFormat="1">
      <alignment readingOrder="0" shrinkToFit="0" vertical="center" wrapText="1"/>
    </xf>
    <xf borderId="4" fillId="2" fontId="34" numFmtId="0" xfId="0" applyAlignment="1" applyBorder="1" applyFont="1">
      <alignment horizontal="right" readingOrder="0" shrinkToFit="0" vertical="center" wrapText="1"/>
    </xf>
    <xf borderId="4" fillId="2" fontId="35" numFmtId="0" xfId="0" applyAlignment="1" applyBorder="1" applyFont="1">
      <alignment readingOrder="0" shrinkToFit="0" vertical="center" wrapText="1"/>
    </xf>
    <xf borderId="1" fillId="2" fontId="35" numFmtId="0" xfId="0" applyAlignment="1" applyBorder="1" applyFont="1">
      <alignment readingOrder="0" shrinkToFit="0" vertical="center" wrapText="1"/>
    </xf>
    <xf borderId="4" fillId="2" fontId="35" numFmtId="0" xfId="0" applyAlignment="1" applyBorder="1" applyFont="1">
      <alignment readingOrder="0" shrinkToFit="0" vertical="bottom" wrapText="1"/>
    </xf>
    <xf borderId="1" fillId="2" fontId="35" numFmtId="10" xfId="0" applyAlignment="1" applyBorder="1" applyFont="1" applyNumberFormat="1">
      <alignment readingOrder="0" shrinkToFit="0" vertical="center" wrapText="1"/>
    </xf>
    <xf borderId="4" fillId="2" fontId="36" numFmtId="0" xfId="0" applyAlignment="1" applyBorder="1" applyFont="1">
      <alignment readingOrder="0" shrinkToFit="0" vertical="bottom" wrapText="1"/>
    </xf>
    <xf borderId="4" fillId="2" fontId="35" numFmtId="10" xfId="0" applyAlignment="1" applyBorder="1" applyFont="1" applyNumberFormat="1">
      <alignment readingOrder="0" shrinkToFit="0" vertical="center" wrapText="1"/>
    </xf>
    <xf borderId="10" fillId="2" fontId="4" numFmtId="0" xfId="0" applyAlignment="1" applyBorder="1" applyFont="1">
      <alignment vertical="center"/>
    </xf>
    <xf borderId="13" fillId="2" fontId="4" numFmtId="0" xfId="0" applyAlignment="1" applyBorder="1" applyFont="1">
      <alignment vertical="center"/>
    </xf>
    <xf borderId="10" fillId="2" fontId="4" numFmtId="0" xfId="0" applyAlignment="1" applyBorder="1" applyFont="1">
      <alignment vertical="bottom"/>
    </xf>
    <xf borderId="0" fillId="6" fontId="37" numFmtId="0" xfId="0" applyAlignment="1" applyFont="1">
      <alignment readingOrder="0" vertical="center"/>
    </xf>
    <xf borderId="0" fillId="6" fontId="38" numFmtId="0" xfId="0" applyAlignment="1" applyFont="1">
      <alignment readingOrder="0" vertical="center"/>
    </xf>
    <xf borderId="0" fillId="7" fontId="4" numFmtId="0" xfId="0" applyAlignment="1" applyFill="1" applyFont="1">
      <alignment vertical="center"/>
    </xf>
    <xf borderId="20" fillId="7" fontId="6" numFmtId="0" xfId="0" applyAlignment="1" applyBorder="1" applyFont="1">
      <alignment readingOrder="0" vertical="center"/>
    </xf>
    <xf borderId="20" fillId="7" fontId="15" numFmtId="0" xfId="0" applyAlignment="1" applyBorder="1" applyFont="1">
      <alignment horizontal="center" readingOrder="0" vertical="center"/>
    </xf>
    <xf borderId="0" fillId="7" fontId="39" numFmtId="0" xfId="0" applyAlignment="1" applyFont="1">
      <alignment readingOrder="0" vertical="center"/>
    </xf>
    <xf borderId="0" fillId="3" fontId="40" numFmtId="0" xfId="0" applyAlignment="1" applyFont="1">
      <alignment horizontal="center" readingOrder="0" vertical="center"/>
    </xf>
    <xf borderId="22" fillId="7" fontId="40" numFmtId="0" xfId="0" applyAlignment="1" applyBorder="1" applyFont="1">
      <alignment horizontal="center" readingOrder="0" vertical="center"/>
    </xf>
    <xf borderId="22" fillId="0" fontId="2" numFmtId="0" xfId="0" applyBorder="1" applyFont="1"/>
    <xf borderId="22" fillId="3" fontId="41" numFmtId="0" xfId="0" applyAlignment="1" applyBorder="1" applyFont="1">
      <alignment horizontal="center" readingOrder="0" vertical="center"/>
    </xf>
    <xf borderId="0" fillId="3" fontId="42" numFmtId="0" xfId="0" applyAlignment="1" applyFont="1">
      <alignment horizontal="center" readingOrder="0" vertical="center"/>
    </xf>
    <xf borderId="0" fillId="3" fontId="40" numFmtId="0" xfId="0" applyAlignment="1" applyFont="1">
      <alignment readingOrder="0" vertical="center"/>
    </xf>
    <xf borderId="22" fillId="3" fontId="20" numFmtId="0" xfId="0" applyAlignment="1" applyBorder="1" applyFont="1">
      <alignment horizontal="center" readingOrder="0" vertical="center"/>
    </xf>
    <xf borderId="0" fillId="3" fontId="40" numFmtId="0" xfId="0" applyAlignment="1" applyFont="1">
      <alignment horizontal="center" readingOrder="0" shrinkToFit="0" vertical="center" wrapText="1"/>
    </xf>
    <xf borderId="22" fillId="3" fontId="40" numFmtId="0" xfId="0" applyAlignment="1" applyBorder="1" applyFont="1">
      <alignment readingOrder="0" vertical="center"/>
    </xf>
    <xf borderId="0" fillId="3" fontId="4" numFmtId="0" xfId="0" applyAlignment="1" applyFont="1">
      <alignment vertical="center"/>
    </xf>
    <xf borderId="1" fillId="2" fontId="4" numFmtId="0" xfId="0" applyAlignment="1" applyBorder="1" applyFont="1">
      <alignment vertical="center"/>
    </xf>
    <xf borderId="0" fillId="6" fontId="17" numFmtId="0" xfId="0" applyAlignment="1" applyFont="1">
      <alignment horizontal="center" readingOrder="0" vertical="center"/>
    </xf>
    <xf borderId="23" fillId="0" fontId="2" numFmtId="0" xfId="0" applyBorder="1" applyFont="1"/>
    <xf borderId="7" fillId="7" fontId="19" numFmtId="0" xfId="0" applyAlignment="1" applyBorder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3" fontId="4" numFmtId="0" xfId="0" applyAlignment="1" applyBorder="1" applyFont="1">
      <alignment vertical="center"/>
    </xf>
    <xf borderId="24" fillId="8" fontId="14" numFmtId="0" xfId="0" applyAlignment="1" applyBorder="1" applyFill="1" applyFont="1">
      <alignment horizontal="center" readingOrder="0" vertical="center"/>
    </xf>
    <xf borderId="24" fillId="0" fontId="2" numFmtId="0" xfId="0" applyBorder="1" applyFont="1"/>
    <xf borderId="25" fillId="0" fontId="2" numFmtId="0" xfId="0" applyBorder="1" applyFont="1"/>
    <xf borderId="0" fillId="7" fontId="24" numFmtId="0" xfId="0" applyAlignment="1" applyFont="1">
      <alignment horizontal="left" readingOrder="0" vertical="center"/>
    </xf>
    <xf borderId="26" fillId="7" fontId="19" numFmtId="0" xfId="0" applyAlignment="1" applyBorder="1" applyFont="1">
      <alignment readingOrder="0" vertical="center"/>
    </xf>
    <xf borderId="27" fillId="7" fontId="41" numFmtId="0" xfId="0" applyAlignment="1" applyBorder="1" applyFont="1">
      <alignment horizontal="center" readingOrder="0" vertical="center"/>
    </xf>
    <xf borderId="28" fillId="0" fontId="2" numFmtId="0" xfId="0" applyBorder="1" applyFont="1"/>
    <xf borderId="26" fillId="7" fontId="43" numFmtId="0" xfId="0" applyAlignment="1" applyBorder="1" applyFont="1">
      <alignment readingOrder="0" vertical="center"/>
    </xf>
    <xf borderId="0" fillId="3" fontId="44" numFmtId="0" xfId="0" applyAlignment="1" applyFont="1">
      <alignment horizontal="center" readingOrder="0" vertical="center"/>
    </xf>
    <xf borderId="28" fillId="3" fontId="44" numFmtId="0" xfId="0" applyAlignment="1" applyBorder="1" applyFont="1">
      <alignment horizontal="center" readingOrder="0" vertical="center"/>
    </xf>
    <xf borderId="26" fillId="3" fontId="19" numFmtId="0" xfId="0" applyAlignment="1" applyBorder="1" applyFont="1">
      <alignment readingOrder="0" vertical="center"/>
    </xf>
    <xf borderId="26" fillId="0" fontId="2" numFmtId="0" xfId="0" applyBorder="1" applyFont="1"/>
    <xf borderId="29" fillId="0" fontId="2" numFmtId="0" xfId="0" applyBorder="1" applyFont="1"/>
    <xf borderId="0" fillId="9" fontId="45" numFmtId="0" xfId="0" applyAlignment="1" applyFill="1" applyFont="1">
      <alignment readingOrder="0" vertical="top"/>
    </xf>
    <xf borderId="26" fillId="3" fontId="19" numFmtId="0" xfId="0" applyAlignment="1" applyBorder="1" applyFont="1">
      <alignment readingOrder="0" vertical="center"/>
    </xf>
    <xf borderId="30" fillId="0" fontId="2" numFmtId="0" xfId="0" applyBorder="1" applyFont="1"/>
    <xf borderId="7" fillId="8" fontId="46" numFmtId="0" xfId="0" applyAlignment="1" applyBorder="1" applyFont="1">
      <alignment horizontal="center" readingOrder="0" vertical="center"/>
    </xf>
    <xf borderId="7" fillId="7" fontId="24" numFmtId="0" xfId="0" applyAlignment="1" applyBorder="1" applyFont="1">
      <alignment horizontal="left" readingOrder="0" shrinkToFit="0" vertical="center" wrapText="1"/>
    </xf>
    <xf borderId="31" fillId="7" fontId="19" numFmtId="0" xfId="0" applyAlignment="1" applyBorder="1" applyFont="1">
      <alignment readingOrder="0" vertical="center"/>
    </xf>
    <xf borderId="7" fillId="10" fontId="47" numFmtId="0" xfId="0" applyAlignment="1" applyBorder="1" applyFill="1" applyFont="1">
      <alignment horizontal="center" readingOrder="0" vertical="center"/>
    </xf>
    <xf borderId="32" fillId="3" fontId="48" numFmtId="0" xfId="0" applyAlignment="1" applyBorder="1" applyFont="1">
      <alignment horizontal="center" readingOrder="0" vertical="center"/>
    </xf>
    <xf borderId="33" fillId="3" fontId="49" numFmtId="0" xfId="0" applyAlignment="1" applyBorder="1" applyFont="1">
      <alignment readingOrder="0" shrinkToFit="0" vertical="center" wrapText="1"/>
    </xf>
    <xf borderId="33" fillId="0" fontId="2" numFmtId="0" xfId="0" applyBorder="1" applyFont="1"/>
    <xf borderId="34" fillId="0" fontId="2" numFmtId="0" xfId="0" applyBorder="1" applyFont="1"/>
    <xf borderId="28" fillId="3" fontId="48" numFmtId="0" xfId="0" applyAlignment="1" applyBorder="1" applyFont="1">
      <alignment horizontal="center" readingOrder="0" vertical="center"/>
    </xf>
    <xf borderId="26" fillId="3" fontId="49" numFmtId="0" xfId="0" applyAlignment="1" applyBorder="1" applyFont="1">
      <alignment readingOrder="0" shrinkToFit="0" vertical="center" wrapText="1"/>
    </xf>
    <xf borderId="7" fillId="10" fontId="50" numFmtId="0" xfId="0" applyAlignment="1" applyBorder="1" applyFont="1">
      <alignment horizontal="center" readingOrder="0" vertical="center"/>
    </xf>
    <xf borderId="35" fillId="3" fontId="48" numFmtId="0" xfId="0" applyAlignment="1" applyBorder="1" applyFont="1">
      <alignment horizontal="center" readingOrder="0" vertical="center"/>
    </xf>
    <xf borderId="36" fillId="3" fontId="19" numFmtId="0" xfId="0" applyAlignment="1" applyBorder="1" applyFont="1">
      <alignment readingOrder="0" vertical="center"/>
    </xf>
    <xf borderId="36" fillId="0" fontId="2" numFmtId="0" xfId="0" applyBorder="1" applyFont="1"/>
    <xf borderId="37" fillId="0" fontId="2" numFmtId="0" xfId="0" applyBorder="1" applyFont="1"/>
    <xf borderId="22" fillId="3" fontId="44" numFmtId="0" xfId="0" applyAlignment="1" applyBorder="1" applyFont="1">
      <alignment horizontal="center" readingOrder="0" vertical="center"/>
    </xf>
    <xf borderId="38" fillId="0" fontId="2" numFmtId="0" xfId="0" applyBorder="1" applyFont="1"/>
    <xf borderId="36" fillId="3" fontId="49" numFmtId="0" xfId="0" applyAlignment="1" applyBorder="1" applyFont="1">
      <alignment readingOrder="0" vertical="center"/>
    </xf>
    <xf borderId="39" fillId="3" fontId="48" numFmtId="0" xfId="0" applyAlignment="1" applyBorder="1" applyFont="1">
      <alignment horizontal="center" readingOrder="0" vertical="center"/>
    </xf>
    <xf borderId="21" fillId="3" fontId="44" numFmtId="0" xfId="0" applyAlignment="1" applyBorder="1" applyFont="1">
      <alignment horizontal="center" readingOrder="0" vertical="center"/>
    </xf>
    <xf borderId="22" fillId="10" fontId="47" numFmtId="0" xfId="0" applyAlignment="1" applyBorder="1" applyFont="1">
      <alignment horizontal="center" readingOrder="0" vertical="center"/>
    </xf>
    <xf borderId="40" fillId="7" fontId="24" numFmtId="0" xfId="0" applyAlignment="1" applyBorder="1" applyFont="1">
      <alignment horizontal="left" readingOrder="0" shrinkToFit="0" vertical="center" wrapText="1"/>
    </xf>
    <xf borderId="5" fillId="7" fontId="24" numFmtId="0" xfId="0" applyAlignment="1" applyBorder="1" applyFont="1">
      <alignment horizontal="center" readingOrder="0" vertical="center"/>
    </xf>
    <xf borderId="40" fillId="7" fontId="24" numFmtId="0" xfId="0" applyAlignment="1" applyBorder="1" applyFont="1">
      <alignment horizontal="left" readingOrder="0" vertical="center"/>
    </xf>
    <xf borderId="41" fillId="7" fontId="24" numFmtId="0" xfId="0" applyAlignment="1" applyBorder="1" applyFont="1">
      <alignment horizontal="center" readingOrder="0" vertical="center"/>
    </xf>
    <xf borderId="5" fillId="7" fontId="51" numFmtId="0" xfId="0" applyAlignment="1" applyBorder="1" applyFont="1">
      <alignment horizontal="left" readingOrder="0" vertical="center"/>
    </xf>
    <xf borderId="0" fillId="3" fontId="24" numFmtId="0" xfId="0" applyAlignment="1" applyFont="1">
      <alignment horizontal="left" readingOrder="0" vertical="center"/>
    </xf>
    <xf borderId="42" fillId="3" fontId="48" numFmtId="0" xfId="0" applyAlignment="1" applyBorder="1" applyFont="1">
      <alignment horizontal="center" readingOrder="0" vertical="center"/>
    </xf>
    <xf borderId="42" fillId="0" fontId="2" numFmtId="0" xfId="0" applyBorder="1" applyFont="1"/>
    <xf borderId="43" fillId="0" fontId="2" numFmtId="0" xfId="0" applyBorder="1" applyFont="1"/>
    <xf borderId="22" fillId="8" fontId="46" numFmtId="0" xfId="0" applyAlignment="1" applyBorder="1" applyFont="1">
      <alignment horizontal="center" readingOrder="0" vertical="center"/>
    </xf>
    <xf borderId="44" fillId="7" fontId="24" numFmtId="0" xfId="0" applyAlignment="1" applyBorder="1" applyFont="1">
      <alignment horizontal="left" readingOrder="0" shrinkToFit="0" vertical="center" wrapText="1"/>
    </xf>
    <xf borderId="44" fillId="0" fontId="2" numFmtId="0" xfId="0" applyBorder="1" applyFont="1"/>
    <xf borderId="45" fillId="0" fontId="2" numFmtId="0" xfId="0" applyBorder="1" applyFont="1"/>
    <xf borderId="33" fillId="7" fontId="19" numFmtId="0" xfId="0" applyAlignment="1" applyBorder="1" applyFont="1">
      <alignment readingOrder="0" vertical="center"/>
    </xf>
    <xf borderId="5" fillId="7" fontId="19" numFmtId="0" xfId="0" applyAlignment="1" applyBorder="1" applyFont="1">
      <alignment readingOrder="0" vertical="center"/>
    </xf>
    <xf borderId="46" fillId="7" fontId="19" numFmtId="0" xfId="0" applyAlignment="1" applyBorder="1" applyFont="1">
      <alignment horizontal="center" readingOrder="0" vertical="center"/>
    </xf>
    <xf borderId="5" fillId="7" fontId="23" numFmtId="0" xfId="0" applyAlignment="1" applyBorder="1" applyFont="1">
      <alignment readingOrder="0" vertical="center"/>
    </xf>
    <xf borderId="5" fillId="7" fontId="52" numFmtId="0" xfId="0" applyAlignment="1" applyBorder="1" applyFont="1">
      <alignment readingOrder="0" vertical="center"/>
    </xf>
    <xf borderId="34" fillId="7" fontId="4" numFmtId="0" xfId="0" applyAlignment="1" applyBorder="1" applyFont="1">
      <alignment readingOrder="0" vertical="center"/>
    </xf>
    <xf borderId="33" fillId="3" fontId="44" numFmtId="0" xfId="0" applyAlignment="1" applyBorder="1" applyFont="1">
      <alignment horizontal="center" readingOrder="0" vertical="center"/>
    </xf>
    <xf borderId="29" fillId="3" fontId="4" numFmtId="0" xfId="0" applyAlignment="1" applyBorder="1" applyFont="1">
      <alignment readingOrder="0" vertical="center"/>
    </xf>
    <xf borderId="47" fillId="3" fontId="53" numFmtId="0" xfId="0" applyAlignment="1" applyBorder="1" applyFont="1">
      <alignment readingOrder="0" vertical="center"/>
    </xf>
    <xf borderId="47" fillId="3" fontId="54" numFmtId="0" xfId="0" applyAlignment="1" applyBorder="1" applyFont="1">
      <alignment readingOrder="0" vertical="center"/>
    </xf>
    <xf borderId="5" fillId="7" fontId="24" numFmtId="0" xfId="0" applyAlignment="1" applyBorder="1" applyFont="1">
      <alignment horizontal="right" readingOrder="0" vertical="center"/>
    </xf>
    <xf borderId="41" fillId="7" fontId="19" numFmtId="0" xfId="0" applyAlignment="1" applyBorder="1" applyFont="1">
      <alignment horizontal="left" readingOrder="0" vertical="center"/>
    </xf>
    <xf borderId="41" fillId="7" fontId="19" numFmtId="0" xfId="0" applyAlignment="1" applyBorder="1" applyFont="1">
      <alignment horizontal="center" readingOrder="0" vertical="center"/>
    </xf>
    <xf borderId="48" fillId="7" fontId="55" numFmtId="0" xfId="0" applyAlignment="1" applyBorder="1" applyFont="1">
      <alignment horizontal="left" readingOrder="0" vertical="center"/>
    </xf>
    <xf borderId="3" fillId="2" fontId="4" numFmtId="0" xfId="0" applyAlignment="1" applyBorder="1" applyFont="1">
      <alignment vertical="bottom"/>
    </xf>
    <xf borderId="42" fillId="3" fontId="44" numFmtId="0" xfId="0" applyAlignment="1" applyBorder="1" applyFont="1">
      <alignment horizontal="center" readingOrder="0" vertical="center"/>
    </xf>
    <xf borderId="22" fillId="10" fontId="50" numFmtId="0" xfId="0" applyAlignment="1" applyBorder="1" applyFont="1">
      <alignment horizontal="center" readingOrder="0" vertical="center"/>
    </xf>
    <xf borderId="21" fillId="7" fontId="24" numFmtId="0" xfId="0" applyAlignment="1" applyBorder="1" applyFont="1">
      <alignment horizontal="left" readingOrder="0" vertical="center"/>
    </xf>
    <xf borderId="17" fillId="3" fontId="48" numFmtId="0" xfId="0" applyAlignment="1" applyBorder="1" applyFont="1">
      <alignment horizontal="center" readingOrder="0" vertical="center"/>
    </xf>
    <xf borderId="21" fillId="3" fontId="48" numFmtId="0" xfId="0" applyAlignment="1" applyBorder="1" applyFont="1">
      <alignment horizontal="center" readingOrder="0" vertical="center"/>
    </xf>
    <xf borderId="17" fillId="3" fontId="19" numFmtId="0" xfId="0" applyAlignment="1" applyBorder="1" applyFont="1">
      <alignment readingOrder="0" vertical="center"/>
    </xf>
    <xf borderId="18" fillId="3" fontId="49" numFmtId="0" xfId="0" applyAlignment="1" applyBorder="1" applyFont="1">
      <alignment readingOrder="0" vertical="center"/>
    </xf>
    <xf borderId="18" fillId="3" fontId="24" numFmtId="0" xfId="0" applyAlignment="1" applyBorder="1" applyFont="1">
      <alignment readingOrder="0" vertical="center"/>
    </xf>
    <xf borderId="18" fillId="3" fontId="24" numFmtId="0" xfId="0" applyAlignment="1" applyBorder="1" applyFont="1">
      <alignment readingOrder="0" vertical="center"/>
    </xf>
    <xf borderId="21" fillId="3" fontId="24" numFmtId="0" xfId="0" applyAlignment="1" applyBorder="1" applyFont="1">
      <alignment vertical="center"/>
    </xf>
    <xf borderId="17" fillId="3" fontId="24" numFmtId="0" xfId="0" applyAlignment="1" applyBorder="1" applyFont="1">
      <alignment vertical="center"/>
    </xf>
    <xf borderId="18" fillId="3" fontId="24" numFmtId="0" xfId="0" applyAlignment="1" applyBorder="1" applyFont="1">
      <alignment readingOrder="0" vertical="center"/>
    </xf>
    <xf borderId="3" fillId="2" fontId="3" numFmtId="0" xfId="0" applyAlignment="1" applyBorder="1" applyFont="1">
      <alignment readingOrder="0" vertical="center"/>
    </xf>
    <xf borderId="18" fillId="3" fontId="56" numFmtId="0" xfId="0" applyAlignment="1" applyBorder="1" applyFont="1">
      <alignment readingOrder="0" vertical="center"/>
    </xf>
    <xf borderId="18" fillId="3" fontId="19" numFmtId="0" xfId="0" applyAlignment="1" applyBorder="1" applyFont="1">
      <alignment readingOrder="0" vertical="center"/>
    </xf>
    <xf borderId="18" fillId="3" fontId="49" numFmtId="0" xfId="0" applyAlignment="1" applyBorder="1" applyFont="1">
      <alignment readingOrder="0" vertical="center"/>
    </xf>
    <xf borderId="49" fillId="3" fontId="24" numFmtId="0" xfId="0" applyAlignment="1" applyBorder="1" applyFont="1">
      <alignment readingOrder="0" vertical="center"/>
    </xf>
    <xf borderId="18" fillId="3" fontId="56" numFmtId="0" xfId="0" applyAlignment="1" applyBorder="1" applyFont="1">
      <alignment readingOrder="0" vertical="center"/>
    </xf>
    <xf borderId="42" fillId="0" fontId="19" numFmtId="0" xfId="0" applyAlignment="1" applyBorder="1" applyFont="1">
      <alignment horizontal="left" readingOrder="0" vertical="center"/>
    </xf>
    <xf borderId="1" fillId="2" fontId="4" numFmtId="0" xfId="0" applyAlignment="1" applyBorder="1" applyFont="1">
      <alignment shrinkToFit="0" vertical="bottom" wrapText="1"/>
    </xf>
    <xf borderId="50" fillId="7" fontId="24" numFmtId="0" xfId="0" applyAlignment="1" applyBorder="1" applyFont="1">
      <alignment horizontal="left" readingOrder="0" shrinkToFit="0" vertical="center" wrapText="1"/>
    </xf>
    <xf borderId="51" fillId="0" fontId="2" numFmtId="0" xfId="0" applyBorder="1" applyFont="1"/>
    <xf borderId="52" fillId="0" fontId="2" numFmtId="0" xfId="0" applyBorder="1" applyFont="1"/>
    <xf borderId="3" fillId="2" fontId="4" numFmtId="0" xfId="0" applyAlignment="1" applyBorder="1" applyFont="1">
      <alignment shrinkToFit="0" vertical="bottom" wrapText="1"/>
    </xf>
    <xf borderId="53" fillId="3" fontId="4" numFmtId="0" xfId="0" applyAlignment="1" applyBorder="1" applyFont="1">
      <alignment horizontal="center" readingOrder="0"/>
    </xf>
    <xf borderId="54" fillId="3" fontId="57" numFmtId="0" xfId="0" applyAlignment="1" applyBorder="1" applyFont="1">
      <alignment readingOrder="0" vertical="center"/>
    </xf>
    <xf borderId="32" fillId="3" fontId="4" numFmtId="0" xfId="0" applyAlignment="1" applyBorder="1" applyFont="1">
      <alignment horizontal="center" readingOrder="0"/>
    </xf>
    <xf borderId="55" fillId="3" fontId="57" numFmtId="0" xfId="0" applyAlignment="1" applyBorder="1" applyFont="1">
      <alignment readingOrder="0" vertical="center"/>
    </xf>
    <xf borderId="35" fillId="3" fontId="4" numFmtId="0" xfId="0" applyAlignment="1" applyBorder="1" applyFont="1">
      <alignment horizontal="center" readingOrder="0"/>
    </xf>
    <xf borderId="55" fillId="3" fontId="57" numFmtId="0" xfId="0" applyAlignment="1" applyBorder="1" applyFont="1">
      <alignment readingOrder="0" vertical="center"/>
    </xf>
    <xf borderId="0" fillId="3" fontId="48" numFmtId="0" xfId="0" applyAlignment="1" applyFont="1">
      <alignment horizontal="center" readingOrder="0" vertical="center"/>
    </xf>
    <xf borderId="1" fillId="2" fontId="4" numFmtId="0" xfId="0" applyAlignment="1" applyBorder="1" applyFont="1">
      <alignment vertical="bottom"/>
    </xf>
    <xf borderId="50" fillId="10" fontId="47" numFmtId="0" xfId="0" applyAlignment="1" applyBorder="1" applyFont="1">
      <alignment horizontal="center" readingOrder="0" vertical="center"/>
    </xf>
    <xf borderId="0" fillId="7" fontId="58" numFmtId="0" xfId="0" applyAlignment="1" applyFont="1">
      <alignment horizontal="left" readingOrder="0" vertical="top"/>
    </xf>
    <xf borderId="56" fillId="3" fontId="4" numFmtId="0" xfId="0" applyAlignment="1" applyBorder="1" applyFont="1">
      <alignment horizontal="center" readingOrder="0"/>
    </xf>
    <xf borderId="54" fillId="3" fontId="59" numFmtId="0" xfId="0" applyAlignment="1" applyBorder="1" applyFont="1">
      <alignment readingOrder="0"/>
    </xf>
    <xf borderId="39" fillId="3" fontId="4" numFmtId="0" xfId="0" applyAlignment="1" applyBorder="1" applyFont="1">
      <alignment horizontal="center" readingOrder="0"/>
    </xf>
    <xf borderId="55" fillId="3" fontId="60" numFmtId="0" xfId="0" applyAlignment="1" applyBorder="1" applyFont="1">
      <alignment readingOrder="0"/>
    </xf>
    <xf borderId="55" fillId="3" fontId="61" numFmtId="0" xfId="0" applyBorder="1" applyFont="1"/>
    <xf borderId="57" fillId="3" fontId="4" numFmtId="0" xfId="0" applyAlignment="1" applyBorder="1" applyFont="1">
      <alignment horizontal="center" readingOrder="0"/>
    </xf>
    <xf borderId="55" fillId="3" fontId="61" numFmtId="0" xfId="0" applyAlignment="1" applyBorder="1" applyFont="1">
      <alignment readingOrder="0"/>
    </xf>
    <xf borderId="58" fillId="3" fontId="4" numFmtId="0" xfId="0" applyAlignment="1" applyBorder="1" applyFont="1">
      <alignment horizontal="center" readingOrder="0"/>
    </xf>
    <xf borderId="21" fillId="8" fontId="46" numFmtId="0" xfId="0" applyAlignment="1" applyBorder="1" applyFont="1">
      <alignment horizontal="center" readingOrder="0" vertical="center"/>
    </xf>
    <xf borderId="4" fillId="2" fontId="24" numFmtId="0" xfId="0" applyAlignment="1" applyBorder="1" applyFont="1">
      <alignment horizontal="left" shrinkToFit="0" vertical="bottom" wrapText="1"/>
    </xf>
    <xf borderId="21" fillId="7" fontId="24" numFmtId="0" xfId="0" applyAlignment="1" applyBorder="1" applyFont="1">
      <alignment horizontal="left" readingOrder="0" shrinkToFit="0" vertical="center" wrapText="1"/>
    </xf>
    <xf borderId="0" fillId="3" fontId="19" numFmtId="0" xfId="0" applyAlignment="1" applyFont="1">
      <alignment horizontal="center" readingOrder="0" vertical="center"/>
    </xf>
    <xf borderId="42" fillId="7" fontId="62" numFmtId="0" xfId="0" applyAlignment="1" applyBorder="1" applyFont="1">
      <alignment readingOrder="0" vertical="top"/>
    </xf>
    <xf borderId="59" fillId="3" fontId="19" numFmtId="0" xfId="0" applyAlignment="1" applyBorder="1" applyFont="1">
      <alignment horizontal="center" readingOrder="0" vertical="center"/>
    </xf>
    <xf borderId="60" fillId="3" fontId="19" numFmtId="0" xfId="0" applyAlignment="1" applyBorder="1" applyFont="1">
      <alignment readingOrder="0" vertical="center"/>
    </xf>
    <xf borderId="61" fillId="3" fontId="19" numFmtId="0" xfId="0" applyAlignment="1" applyBorder="1" applyFont="1">
      <alignment readingOrder="0" shrinkToFit="0" vertical="center" wrapText="1"/>
    </xf>
    <xf borderId="62" fillId="7" fontId="48" numFmtId="0" xfId="0" applyAlignment="1" applyBorder="1" applyFont="1">
      <alignment horizontal="center" readingOrder="0" vertical="center"/>
    </xf>
    <xf borderId="62" fillId="7" fontId="24" numFmtId="0" xfId="0" applyAlignment="1" applyBorder="1" applyFont="1">
      <alignment horizontal="left" readingOrder="0" vertical="center"/>
    </xf>
    <xf borderId="62" fillId="7" fontId="63" numFmtId="0" xfId="0" applyAlignment="1" applyBorder="1" applyFont="1">
      <alignment horizontal="left" readingOrder="0" vertical="center"/>
    </xf>
    <xf borderId="54" fillId="3" fontId="64" numFmtId="0" xfId="0" applyAlignment="1" applyBorder="1" applyFont="1">
      <alignment readingOrder="0" shrinkToFit="0" vertical="center" wrapText="1"/>
    </xf>
    <xf borderId="56" fillId="0" fontId="2" numFmtId="0" xfId="0" applyBorder="1" applyFont="1"/>
    <xf borderId="63" fillId="3" fontId="64" numFmtId="0" xfId="0" applyAlignment="1" applyBorder="1" applyFont="1">
      <alignment readingOrder="0" shrinkToFit="0" vertical="center" wrapText="1"/>
    </xf>
    <xf borderId="42" fillId="3" fontId="64" numFmtId="0" xfId="0" applyAlignment="1" applyBorder="1" applyFont="1">
      <alignment horizontal="center" readingOrder="0" shrinkToFit="0" vertical="center" wrapText="1"/>
    </xf>
    <xf borderId="56" fillId="3" fontId="65" numFmtId="0" xfId="0" applyAlignment="1" applyBorder="1" applyFont="1">
      <alignment readingOrder="0" shrinkToFit="0" vertical="center" wrapText="1"/>
    </xf>
    <xf borderId="63" fillId="3" fontId="19" numFmtId="0" xfId="0" applyAlignment="1" applyBorder="1" applyFont="1">
      <alignment readingOrder="0" vertical="center"/>
    </xf>
    <xf borderId="35" fillId="0" fontId="2" numFmtId="0" xfId="0" applyBorder="1" applyFont="1"/>
    <xf borderId="63" fillId="3" fontId="19" numFmtId="0" xfId="0" applyAlignment="1" applyBorder="1" applyFont="1">
      <alignment readingOrder="0" vertical="center"/>
    </xf>
    <xf borderId="63" fillId="3" fontId="19" numFmtId="0" xfId="0" applyAlignment="1" applyBorder="1" applyFont="1">
      <alignment readingOrder="0" shrinkToFit="0" vertical="center" wrapText="1"/>
    </xf>
    <xf borderId="63" fillId="3" fontId="19" numFmtId="0" xfId="0" applyAlignment="1" applyBorder="1" applyFont="1">
      <alignment readingOrder="0" shrinkToFit="0" vertical="center" wrapText="1"/>
    </xf>
    <xf borderId="63" fillId="3" fontId="49" numFmtId="0" xfId="0" applyAlignment="1" applyBorder="1" applyFont="1">
      <alignment readingOrder="0" shrinkToFit="0" vertical="center" wrapText="1"/>
    </xf>
    <xf borderId="13" fillId="2" fontId="66" numFmtId="0" xfId="0" applyAlignment="1" applyBorder="1" applyFont="1">
      <alignment horizontal="center" readingOrder="0" shrinkToFit="0" vertical="center" wrapText="1"/>
    </xf>
    <xf borderId="4" fillId="2" fontId="33" numFmtId="9" xfId="0" applyAlignment="1" applyBorder="1" applyFont="1" applyNumberFormat="1">
      <alignment readingOrder="0" shrinkToFit="0" vertical="center" wrapText="1"/>
    </xf>
    <xf borderId="0" fillId="5" fontId="4" numFmtId="0" xfId="0" applyAlignment="1" applyFont="1">
      <alignment readingOrder="0" vertical="center"/>
    </xf>
    <xf borderId="20" fillId="5" fontId="14" numFmtId="0" xfId="0" applyAlignment="1" applyBorder="1" applyFont="1">
      <alignment readingOrder="0" vertical="center"/>
    </xf>
    <xf borderId="5" fillId="3" fontId="6" numFmtId="0" xfId="0" applyAlignment="1" applyBorder="1" applyFont="1">
      <alignment readingOrder="0" shrinkToFit="0" vertical="center" wrapText="1"/>
    </xf>
    <xf borderId="24" fillId="0" fontId="6" numFmtId="0" xfId="0" applyAlignment="1" applyBorder="1" applyFont="1">
      <alignment horizontal="left" readingOrder="0" shrinkToFit="0" vertical="center" wrapText="1"/>
    </xf>
    <xf borderId="24" fillId="11" fontId="6" numFmtId="0" xfId="0" applyAlignment="1" applyBorder="1" applyFill="1" applyFont="1">
      <alignment horizontal="left" readingOrder="0" shrinkToFit="0" vertical="center" wrapText="1"/>
    </xf>
    <xf borderId="24" fillId="0" fontId="67" numFmtId="0" xfId="0" applyAlignment="1" applyBorder="1" applyFont="1">
      <alignment horizontal="left" readingOrder="0" vertical="center"/>
    </xf>
    <xf borderId="0" fillId="2" fontId="4" numFmtId="0" xfId="0" applyAlignment="1" applyFont="1">
      <alignment vertical="center"/>
    </xf>
    <xf borderId="0" fillId="6" fontId="14" numFmtId="0" xfId="0" applyAlignment="1" applyFont="1">
      <alignment readingOrder="0" vertical="center"/>
    </xf>
    <xf borderId="0" fillId="7" fontId="68" numFmtId="0" xfId="0" applyAlignment="1" applyFont="1">
      <alignment horizontal="center" readingOrder="0" vertical="center"/>
    </xf>
    <xf borderId="64" fillId="3" fontId="69" numFmtId="0" xfId="0" applyAlignment="1" applyBorder="1" applyFont="1">
      <alignment horizontal="center" readingOrder="0" vertical="center"/>
    </xf>
    <xf borderId="29" fillId="3" fontId="6" numFmtId="0" xfId="0" applyAlignment="1" applyBorder="1" applyFont="1">
      <alignment readingOrder="0" shrinkToFit="0" vertical="center" wrapText="1"/>
    </xf>
    <xf borderId="47" fillId="3" fontId="6" numFmtId="0" xfId="0" applyAlignment="1" applyBorder="1" applyFont="1">
      <alignment horizontal="center" readingOrder="0" vertical="center"/>
    </xf>
    <xf borderId="47" fillId="3" fontId="70" numFmtId="0" xfId="0" applyAlignment="1" applyBorder="1" applyFont="1">
      <alignment readingOrder="0" shrinkToFit="0" vertical="center" wrapText="1"/>
    </xf>
    <xf borderId="47" fillId="3" fontId="71" numFmtId="0" xfId="0" applyAlignment="1" applyBorder="1" applyFont="1">
      <alignment readingOrder="0" shrinkToFit="0" vertical="center" wrapText="1"/>
    </xf>
    <xf borderId="0" fillId="7" fontId="72" numFmtId="0" xfId="0" applyAlignment="1" applyFont="1">
      <alignment horizontal="center" readingOrder="0" vertical="center"/>
    </xf>
    <xf borderId="64" fillId="3" fontId="73" numFmtId="0" xfId="0" applyAlignment="1" applyBorder="1" applyFont="1">
      <alignment horizontal="center" readingOrder="0" vertical="center"/>
    </xf>
    <xf borderId="29" fillId="3" fontId="73" numFmtId="0" xfId="0" applyAlignment="1" applyBorder="1" applyFont="1">
      <alignment readingOrder="0" vertical="center"/>
    </xf>
    <xf borderId="47" fillId="3" fontId="73" numFmtId="0" xfId="0" applyAlignment="1" applyBorder="1" applyFont="1">
      <alignment horizontal="center" readingOrder="0" vertical="center"/>
    </xf>
    <xf borderId="47" fillId="3" fontId="74" numFmtId="0" xfId="0" applyAlignment="1" applyBorder="1" applyFont="1">
      <alignment horizontal="left" readingOrder="0" vertical="center"/>
    </xf>
    <xf borderId="0" fillId="3" fontId="14" numFmtId="0" xfId="0" applyAlignment="1" applyFont="1">
      <alignment readingOrder="0" vertical="center"/>
    </xf>
    <xf borderId="0" fillId="2" fontId="14" numFmtId="0" xfId="0" applyAlignment="1" applyFont="1">
      <alignment readingOrder="0" vertical="center"/>
    </xf>
    <xf borderId="65" fillId="2" fontId="14" numFmtId="0" xfId="0" applyAlignment="1" applyBorder="1" applyFont="1">
      <alignment readingOrder="0" vertical="center"/>
    </xf>
    <xf borderId="66" fillId="7" fontId="40" numFmtId="0" xfId="0" applyAlignment="1" applyBorder="1" applyFont="1">
      <alignment horizontal="center" readingOrder="0" vertical="center"/>
    </xf>
    <xf borderId="67" fillId="0" fontId="2" numFmtId="0" xfId="0" applyBorder="1" applyFont="1"/>
    <xf borderId="68" fillId="3" fontId="75" numFmtId="0" xfId="0" applyAlignment="1" applyBorder="1" applyFont="1">
      <alignment horizontal="center" readingOrder="0" vertical="center"/>
    </xf>
    <xf borderId="69" fillId="3" fontId="40" numFmtId="0" xfId="0" applyAlignment="1" applyBorder="1" applyFont="1">
      <alignment horizontal="center" readingOrder="0" vertical="center"/>
    </xf>
    <xf borderId="69" fillId="3" fontId="40" numFmtId="0" xfId="0" applyAlignment="1" applyBorder="1" applyFont="1">
      <alignment readingOrder="0" shrinkToFit="0" vertical="center" wrapText="1"/>
    </xf>
    <xf borderId="3" fillId="2" fontId="4" numFmtId="0" xfId="0" applyAlignment="1" applyBorder="1" applyFont="1">
      <alignment vertical="center"/>
    </xf>
    <xf borderId="70" fillId="0" fontId="2" numFmtId="0" xfId="0" applyBorder="1" applyFont="1"/>
    <xf borderId="71" fillId="0" fontId="2" numFmtId="0" xfId="0" applyBorder="1" applyFont="1"/>
    <xf borderId="72" fillId="0" fontId="2" numFmtId="0" xfId="0" applyBorder="1" applyFont="1"/>
    <xf borderId="69" fillId="3" fontId="40" numFmtId="0" xfId="0" applyAlignment="1" applyBorder="1" applyFont="1">
      <alignment readingOrder="0" vertical="center"/>
    </xf>
    <xf borderId="73" fillId="0" fontId="2" numFmtId="0" xfId="0" applyBorder="1" applyFont="1"/>
    <xf borderId="74" fillId="0" fontId="2" numFmtId="0" xfId="0" applyBorder="1" applyFont="1"/>
    <xf borderId="75" fillId="0" fontId="2" numFmtId="0" xfId="0" applyBorder="1" applyFont="1"/>
    <xf borderId="5" fillId="3" fontId="14" numFmtId="0" xfId="0" applyAlignment="1" applyBorder="1" applyFont="1">
      <alignment readingOrder="0" vertical="center"/>
    </xf>
    <xf borderId="10" fillId="2" fontId="4" numFmtId="0" xfId="0" applyAlignment="1" applyBorder="1" applyFont="1">
      <alignment shrinkToFit="0" vertical="center" wrapText="1"/>
    </xf>
    <xf borderId="7" fillId="7" fontId="19" numFmtId="0" xfId="0" applyAlignment="1" applyBorder="1" applyFont="1">
      <alignment readingOrder="0" shrinkToFit="0" wrapText="1"/>
    </xf>
    <xf borderId="4" fillId="2" fontId="4" numFmtId="0" xfId="0" applyAlignment="1" applyBorder="1" applyFont="1">
      <alignment shrinkToFit="0" vertical="center" wrapText="1"/>
    </xf>
    <xf borderId="7" fillId="7" fontId="19" numFmtId="0" xfId="0" applyAlignment="1" applyBorder="1" applyFont="1">
      <alignment readingOrder="0" vertical="center"/>
    </xf>
    <xf borderId="7" fillId="7" fontId="19" numFmtId="0" xfId="0" applyAlignment="1" applyBorder="1" applyFont="1">
      <alignment horizontal="center" readingOrder="0" vertical="center"/>
    </xf>
    <xf borderId="46" fillId="7" fontId="19" numFmtId="0" xfId="0" applyAlignment="1" applyBorder="1" applyFont="1">
      <alignment horizontal="center" readingOrder="0" vertical="center"/>
    </xf>
    <xf borderId="21" fillId="12" fontId="50" numFmtId="0" xfId="0" applyAlignment="1" applyBorder="1" applyFill="1" applyFont="1">
      <alignment horizontal="center" readingOrder="0" vertical="center"/>
    </xf>
    <xf borderId="21" fillId="7" fontId="48" numFmtId="0" xfId="0" applyAlignment="1" applyBorder="1" applyFont="1">
      <alignment horizontal="center" readingOrder="0" vertical="center"/>
    </xf>
    <xf borderId="21" fillId="7" fontId="76" numFmtId="0" xfId="0" applyAlignment="1" applyBorder="1" applyFont="1">
      <alignment readingOrder="0" shrinkToFit="0" vertical="center" wrapText="1"/>
    </xf>
    <xf borderId="21" fillId="3" fontId="19" numFmtId="0" xfId="0" applyAlignment="1" applyBorder="1" applyFont="1">
      <alignment readingOrder="0" shrinkToFit="0" vertical="center" wrapText="1"/>
    </xf>
    <xf borderId="21" fillId="3" fontId="19" numFmtId="0" xfId="0" applyAlignment="1" applyBorder="1" applyFont="1">
      <alignment readingOrder="0" shrinkToFit="0" vertical="center" wrapText="1"/>
    </xf>
    <xf borderId="21" fillId="7" fontId="77" numFmtId="0" xfId="0" applyAlignment="1" applyBorder="1" applyFont="1">
      <alignment readingOrder="0" shrinkToFit="0" vertical="center" wrapText="1"/>
    </xf>
    <xf borderId="21" fillId="3" fontId="24" numFmtId="0" xfId="0" applyAlignment="1" applyBorder="1" applyFont="1">
      <alignment readingOrder="0" shrinkToFit="0" vertical="center" wrapText="1"/>
    </xf>
    <xf borderId="39" fillId="3" fontId="48" numFmtId="0" xfId="0" applyAlignment="1" applyBorder="1" applyFont="1">
      <alignment vertical="center"/>
    </xf>
    <xf borderId="21" fillId="3" fontId="77" numFmtId="0" xfId="0" applyAlignment="1" applyBorder="1" applyFont="1">
      <alignment readingOrder="0" vertical="center"/>
    </xf>
    <xf borderId="4" fillId="2" fontId="4" numFmtId="0" xfId="0" applyBorder="1" applyFont="1"/>
    <xf borderId="76" fillId="6" fontId="78" numFmtId="0" xfId="0" applyAlignment="1" applyBorder="1" applyFont="1">
      <alignment readingOrder="0" vertical="center"/>
    </xf>
    <xf borderId="76" fillId="0" fontId="2" numFmtId="0" xfId="0" applyBorder="1" applyFont="1"/>
    <xf borderId="77" fillId="0" fontId="2" numFmtId="0" xfId="0" applyBorder="1" applyFont="1"/>
    <xf borderId="0" fillId="7" fontId="23" numFmtId="0" xfId="0" applyAlignment="1" applyFont="1">
      <alignment horizontal="left" readingOrder="0" shrinkToFit="0" vertical="center" wrapText="1"/>
    </xf>
    <xf borderId="7" fillId="3" fontId="79" numFmtId="0" xfId="0" applyAlignment="1" applyBorder="1" applyFont="1">
      <alignment horizontal="center" readingOrder="0" vertical="center"/>
    </xf>
    <xf borderId="0" fillId="12" fontId="47" numFmtId="0" xfId="0" applyAlignment="1" applyFont="1">
      <alignment horizontal="center" vertical="center"/>
    </xf>
    <xf borderId="78" fillId="0" fontId="2" numFmtId="0" xfId="0" applyBorder="1" applyFont="1"/>
    <xf borderId="17" fillId="3" fontId="80" numFmtId="0" xfId="0" applyAlignment="1" applyBorder="1" applyFont="1">
      <alignment horizontal="center" readingOrder="0" vertical="center"/>
    </xf>
    <xf borderId="18" fillId="3" fontId="81" numFmtId="0" xfId="0" applyAlignment="1" applyBorder="1" applyFont="1">
      <alignment readingOrder="0" shrinkToFit="0" vertical="center" wrapText="1"/>
    </xf>
    <xf borderId="18" fillId="3" fontId="82" numFmtId="0" xfId="0" applyAlignment="1" applyBorder="1" applyFont="1">
      <alignment readingOrder="0" shrinkToFit="0" vertical="center" wrapText="1"/>
    </xf>
    <xf borderId="0" fillId="3" fontId="83" numFmtId="0" xfId="0" applyAlignment="1" applyFont="1">
      <alignment horizontal="left" readingOrder="0" shrinkToFit="0" vertical="center" wrapText="0"/>
    </xf>
    <xf borderId="0" fillId="2" fontId="83" numFmtId="0" xfId="0" applyAlignment="1" applyFont="1">
      <alignment horizontal="left" readingOrder="0" shrinkToFit="0" vertical="center" wrapText="0"/>
    </xf>
    <xf borderId="4" fillId="2" fontId="84" numFmtId="0" xfId="0" applyAlignment="1" applyBorder="1" applyFont="1">
      <alignment vertical="center"/>
    </xf>
    <xf borderId="79" fillId="6" fontId="17" numFmtId="0" xfId="0" applyAlignment="1" applyBorder="1" applyFont="1">
      <alignment readingOrder="0" vertical="center"/>
    </xf>
    <xf borderId="79" fillId="0" fontId="2" numFmtId="0" xfId="0" applyBorder="1" applyFont="1"/>
    <xf borderId="80" fillId="0" fontId="2" numFmtId="0" xfId="0" applyBorder="1" applyFont="1"/>
    <xf borderId="4" fillId="2" fontId="85" numFmtId="0" xfId="0" applyAlignment="1" applyBorder="1" applyFont="1">
      <alignment readingOrder="0" vertical="center"/>
    </xf>
    <xf borderId="4" fillId="2" fontId="67" numFmtId="0" xfId="0" applyAlignment="1" applyBorder="1" applyFont="1">
      <alignment vertical="center"/>
    </xf>
    <xf borderId="7" fillId="7" fontId="19" numFmtId="0" xfId="0" applyAlignment="1" applyBorder="1" applyFont="1">
      <alignment shrinkToFit="0" vertical="center" wrapText="1"/>
    </xf>
    <xf borderId="21" fillId="7" fontId="86" numFmtId="0" xfId="0" applyAlignment="1" applyBorder="1" applyFont="1">
      <alignment horizontal="center" readingOrder="0" vertical="center"/>
    </xf>
    <xf borderId="0" fillId="9" fontId="87" numFmtId="0" xfId="0" applyAlignment="1" applyFont="1">
      <alignment horizontal="left" readingOrder="0" vertical="center"/>
    </xf>
    <xf borderId="24" fillId="0" fontId="19" numFmtId="0" xfId="0" applyAlignment="1" applyBorder="1" applyFont="1">
      <alignment vertical="center"/>
    </xf>
    <xf borderId="52" fillId="9" fontId="88" numFmtId="0" xfId="0" applyAlignment="1" applyBorder="1" applyFont="1">
      <alignment horizontal="center" readingOrder="0" vertical="center"/>
    </xf>
    <xf borderId="50" fillId="9" fontId="19" numFmtId="0" xfId="0" applyAlignment="1" applyBorder="1" applyFont="1">
      <alignment horizontal="center" vertical="center"/>
    </xf>
    <xf borderId="43" fillId="3" fontId="19" numFmtId="0" xfId="0" applyAlignment="1" applyBorder="1" applyFont="1">
      <alignment horizontal="center" readingOrder="0" vertical="center"/>
    </xf>
    <xf borderId="49" fillId="3" fontId="19" numFmtId="0" xfId="0" applyAlignment="1" applyBorder="1" applyFont="1">
      <alignment horizontal="left" vertical="center"/>
    </xf>
    <xf borderId="49" fillId="3" fontId="19" numFmtId="0" xfId="0" applyAlignment="1" applyBorder="1" applyFont="1">
      <alignment vertical="center"/>
    </xf>
    <xf borderId="17" fillId="3" fontId="19" numFmtId="0" xfId="0" applyAlignment="1" applyBorder="1" applyFont="1">
      <alignment horizontal="center" readingOrder="0" vertical="center"/>
    </xf>
    <xf borderId="18" fillId="3" fontId="19" numFmtId="0" xfId="0" applyAlignment="1" applyBorder="1" applyFont="1">
      <alignment horizontal="left" vertical="center"/>
    </xf>
    <xf borderId="18" fillId="3" fontId="19" numFmtId="0" xfId="0" applyAlignment="1" applyBorder="1" applyFont="1">
      <alignment vertical="center"/>
    </xf>
    <xf borderId="5" fillId="0" fontId="19" numFmtId="0" xfId="0" applyAlignment="1" applyBorder="1" applyFont="1">
      <alignment vertical="center"/>
    </xf>
    <xf borderId="7" fillId="12" fontId="47" numFmtId="0" xfId="0" applyAlignment="1" applyBorder="1" applyFont="1">
      <alignment horizontal="center" readingOrder="0" vertical="center"/>
    </xf>
    <xf borderId="49" fillId="3" fontId="19" numFmtId="0" xfId="0" applyAlignment="1" applyBorder="1" applyFont="1">
      <alignment readingOrder="0" vertical="center"/>
    </xf>
    <xf borderId="5" fillId="12" fontId="47" numFmtId="0" xfId="0" applyAlignment="1" applyBorder="1" applyFont="1">
      <alignment horizontal="center" readingOrder="0" vertical="center"/>
    </xf>
    <xf borderId="18" fillId="3" fontId="19" numFmtId="0" xfId="0" applyAlignment="1" applyBorder="1" applyFont="1">
      <alignment readingOrder="0" shrinkToFit="0" vertical="center" wrapText="1"/>
    </xf>
    <xf borderId="5" fillId="3" fontId="19" numFmtId="0" xfId="0" applyAlignment="1" applyBorder="1" applyFont="1">
      <alignment vertical="center"/>
    </xf>
    <xf borderId="29" fillId="3" fontId="19" numFmtId="0" xfId="0" applyAlignment="1" applyBorder="1" applyFont="1">
      <alignment horizontal="center" readingOrder="0" vertical="center"/>
    </xf>
    <xf borderId="47" fillId="3" fontId="19" numFmtId="0" xfId="0" applyAlignment="1" applyBorder="1" applyFont="1">
      <alignment vertical="center"/>
    </xf>
    <xf borderId="81" fillId="3" fontId="19" numFmtId="0" xfId="0" applyAlignment="1" applyBorder="1" applyFont="1">
      <alignment vertical="center"/>
    </xf>
    <xf borderId="82" fillId="3" fontId="19" numFmtId="0" xfId="0" applyAlignment="1" applyBorder="1" applyFont="1">
      <alignment readingOrder="0" vertical="center"/>
    </xf>
    <xf borderId="83" fillId="0" fontId="2" numFmtId="0" xfId="0" applyBorder="1" applyFont="1"/>
    <xf borderId="81" fillId="0" fontId="2" numFmtId="0" xfId="0" applyBorder="1" applyFont="1"/>
    <xf borderId="64" fillId="3" fontId="19" numFmtId="0" xfId="0" applyAlignment="1" applyBorder="1" applyFont="1">
      <alignment vertical="center"/>
    </xf>
    <xf borderId="64" fillId="3" fontId="19" numFmtId="0" xfId="0" applyAlignment="1" applyBorder="1" applyFont="1">
      <alignment horizontal="center" readingOrder="0" vertical="center"/>
    </xf>
    <xf borderId="5" fillId="7" fontId="19" numFmtId="0" xfId="0" applyAlignment="1" applyBorder="1" applyFont="1">
      <alignment readingOrder="0" vertical="center"/>
    </xf>
    <xf borderId="29" fillId="3" fontId="19" numFmtId="0" xfId="0" applyAlignment="1" applyBorder="1" applyFont="1">
      <alignment vertical="center"/>
    </xf>
    <xf borderId="0" fillId="2" fontId="67" numFmtId="0" xfId="0" applyFont="1"/>
    <xf borderId="8" fillId="7" fontId="89" numFmtId="0" xfId="0" applyAlignment="1" applyBorder="1" applyFont="1">
      <alignment readingOrder="0"/>
    </xf>
    <xf borderId="5" fillId="7" fontId="90" numFmtId="0" xfId="0" applyAlignment="1" applyBorder="1" applyFont="1">
      <alignment readingOrder="0" vertical="center"/>
    </xf>
    <xf borderId="65" fillId="2" fontId="4" numFmtId="0" xfId="0" applyAlignment="1" applyBorder="1" applyFont="1">
      <alignment readingOrder="0" vertical="center"/>
    </xf>
    <xf borderId="0" fillId="3" fontId="50" numFmtId="0" xfId="0" applyAlignment="1" applyFont="1">
      <alignment horizontal="center" readingOrder="0" vertical="center"/>
    </xf>
    <xf borderId="65" fillId="2" fontId="3" numFmtId="0" xfId="0" applyAlignment="1" applyBorder="1" applyFont="1">
      <alignment readingOrder="0" vertical="center"/>
    </xf>
    <xf borderId="84" fillId="12" fontId="50" numFmtId="0" xfId="0" applyAlignment="1" applyBorder="1" applyFont="1">
      <alignment horizontal="center" readingOrder="0" vertical="center"/>
    </xf>
    <xf borderId="84" fillId="0" fontId="2" numFmtId="0" xfId="0" applyBorder="1" applyFont="1"/>
    <xf borderId="85" fillId="0" fontId="2" numFmtId="0" xfId="0" applyBorder="1" applyFont="1"/>
    <xf borderId="5" fillId="7" fontId="50" numFmtId="0" xfId="0" applyAlignment="1" applyBorder="1" applyFont="1">
      <alignment horizontal="center" readingOrder="0" vertical="center"/>
    </xf>
    <xf borderId="0" fillId="3" fontId="24" numFmtId="0" xfId="0" applyAlignment="1" applyFont="1">
      <alignment readingOrder="0" vertical="center"/>
    </xf>
    <xf borderId="64" fillId="3" fontId="19" numFmtId="0" xfId="0" applyAlignment="1" applyBorder="1" applyFont="1">
      <alignment readingOrder="0" vertical="center"/>
    </xf>
    <xf borderId="18" fillId="3" fontId="61" numFmtId="0" xfId="0" applyAlignment="1" applyBorder="1" applyFont="1">
      <alignment readingOrder="0"/>
    </xf>
    <xf borderId="7" fillId="7" fontId="50" numFmtId="0" xfId="0" applyAlignment="1" applyBorder="1" applyFont="1">
      <alignment horizontal="center" readingOrder="0" vertical="center"/>
    </xf>
    <xf borderId="29" fillId="3" fontId="19" numFmtId="0" xfId="0" applyAlignment="1" applyBorder="1" applyFont="1">
      <alignment readingOrder="0" vertical="center"/>
    </xf>
    <xf borderId="47" fillId="3" fontId="49" numFmtId="0" xfId="0" applyAlignment="1" applyBorder="1" applyFont="1">
      <alignment readingOrder="0" vertical="center"/>
    </xf>
    <xf borderId="47" fillId="3" fontId="19" numFmtId="0" xfId="0" applyAlignment="1" applyBorder="1" applyFont="1">
      <alignment readingOrder="0" vertical="center"/>
    </xf>
    <xf borderId="0" fillId="3" fontId="91" numFmtId="0" xfId="0" applyAlignment="1" applyFont="1">
      <alignment readingOrder="0" vertical="center"/>
    </xf>
    <xf borderId="86" fillId="12" fontId="50" numFmtId="0" xfId="0" applyAlignment="1" applyBorder="1" applyFont="1">
      <alignment horizontal="center" readingOrder="0" vertical="center"/>
    </xf>
    <xf borderId="86" fillId="0" fontId="2" numFmtId="0" xfId="0" applyBorder="1" applyFont="1"/>
    <xf borderId="87" fillId="0" fontId="2" numFmtId="0" xfId="0" applyBorder="1" applyFont="1"/>
    <xf borderId="0" fillId="7" fontId="92" numFmtId="0" xfId="0" applyAlignment="1" applyFont="1">
      <alignment horizontal="center" readingOrder="0" vertical="center"/>
    </xf>
    <xf borderId="47" fillId="3" fontId="54" numFmtId="0" xfId="0" applyAlignment="1" applyBorder="1" applyFont="1">
      <alignment vertical="center"/>
    </xf>
    <xf borderId="47" fillId="3" fontId="54" numFmtId="0" xfId="0" applyAlignment="1" applyBorder="1" applyFont="1">
      <alignment shrinkToFit="0" vertical="center" wrapText="1"/>
    </xf>
    <xf borderId="0" fillId="3" fontId="93" numFmtId="0" xfId="0" applyAlignment="1" applyFont="1">
      <alignment vertical="center"/>
    </xf>
    <xf borderId="88" fillId="7" fontId="50" numFmtId="0" xfId="0" applyAlignment="1" applyBorder="1" applyFont="1">
      <alignment horizontal="center" readingOrder="0" vertical="center"/>
    </xf>
    <xf borderId="88" fillId="0" fontId="2" numFmtId="0" xfId="0" applyBorder="1" applyFont="1"/>
    <xf borderId="89" fillId="0" fontId="2" numFmtId="0" xfId="0" applyBorder="1" applyFont="1"/>
    <xf borderId="0" fillId="3" fontId="94" numFmtId="0" xfId="0" applyAlignment="1" applyFont="1">
      <alignment horizontal="center" readingOrder="0" vertical="center"/>
    </xf>
    <xf borderId="1" fillId="2" fontId="66" numFmtId="0" xfId="0" applyAlignment="1" applyBorder="1" applyFont="1">
      <alignment horizontal="center" readingOrder="0" shrinkToFit="0" vertical="center" wrapText="1"/>
    </xf>
    <xf borderId="1" fillId="2" fontId="95" numFmtId="0" xfId="0" applyAlignment="1" applyBorder="1" applyFont="1">
      <alignment horizontal="center" readingOrder="0" shrinkToFit="0" vertical="top" wrapText="1"/>
    </xf>
    <xf borderId="4" fillId="2" fontId="32" numFmtId="0" xfId="0" applyAlignment="1" applyBorder="1" applyFont="1">
      <alignment readingOrder="0" shrinkToFit="0" vertical="center" wrapText="1"/>
    </xf>
    <xf borderId="1" fillId="2" fontId="34" numFmtId="0" xfId="0" applyAlignment="1" applyBorder="1" applyFont="1">
      <alignment horizontal="right" readingOrder="0" shrinkToFit="0" vertical="center" wrapText="1"/>
    </xf>
    <xf borderId="4" fillId="2" fontId="36" numFmtId="0" xfId="0" applyAlignment="1" applyBorder="1" applyFont="1">
      <alignment readingOrder="0" shrinkToFit="0" vertical="center" wrapText="1"/>
    </xf>
    <xf borderId="4" fillId="2" fontId="67" numFmtId="0" xfId="0" applyAlignment="1" applyBorder="1" applyFont="1">
      <alignment vertical="bottom"/>
    </xf>
    <xf borderId="10" fillId="2" fontId="96" numFmtId="0" xfId="0" applyAlignment="1" applyBorder="1" applyFont="1">
      <alignment horizontal="left" readingOrder="0" shrinkToFit="0" vertical="center" wrapText="0"/>
    </xf>
    <xf borderId="0" fillId="2" fontId="3" numFmtId="0" xfId="0" applyAlignment="1" applyFont="1">
      <alignment readingOrder="0" vertical="center"/>
    </xf>
    <xf borderId="4" fillId="2" fontId="14" numFmtId="0" xfId="0" applyAlignment="1" applyBorder="1" applyFont="1">
      <alignment readingOrder="0" vertical="center"/>
    </xf>
    <xf borderId="7" fillId="3" fontId="6" numFmtId="0" xfId="0" applyAlignment="1" applyBorder="1" applyFont="1">
      <alignment readingOrder="0" shrinkToFit="0" vertical="center" wrapText="1"/>
    </xf>
    <xf borderId="4" fillId="2" fontId="6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horizontal="left" readingOrder="0" shrinkToFit="0" vertical="center" wrapText="1"/>
    </xf>
    <xf borderId="4" fillId="2" fontId="6" numFmtId="0" xfId="0" applyAlignment="1" applyBorder="1" applyFont="1">
      <alignment horizontal="left" readingOrder="0" shrinkToFit="0" vertical="center" wrapText="1"/>
    </xf>
    <xf borderId="7" fillId="3" fontId="97" numFmtId="0" xfId="0" applyAlignment="1" applyBorder="1" applyFont="1">
      <alignment readingOrder="0" vertical="center"/>
    </xf>
    <xf borderId="0" fillId="2" fontId="97" numFmtId="0" xfId="0" applyAlignment="1" applyFont="1">
      <alignment readingOrder="0" vertical="center"/>
    </xf>
    <xf borderId="4" fillId="2" fontId="38" numFmtId="0" xfId="0" applyAlignment="1" applyBorder="1" applyFont="1">
      <alignment readingOrder="0" vertical="center"/>
    </xf>
    <xf borderId="4" fillId="2" fontId="68" numFmtId="0" xfId="0" applyAlignment="1" applyBorder="1" applyFont="1">
      <alignment horizontal="center" readingOrder="0" vertical="center"/>
    </xf>
    <xf borderId="5" fillId="3" fontId="98" numFmtId="0" xfId="0" applyAlignment="1" applyBorder="1" applyFont="1">
      <alignment horizontal="center" readingOrder="0" vertical="center"/>
    </xf>
    <xf borderId="4" fillId="2" fontId="19" numFmtId="0" xfId="0" applyAlignment="1" applyBorder="1" applyFont="1">
      <alignment readingOrder="0" shrinkToFit="0" vertical="center" wrapText="1"/>
    </xf>
    <xf borderId="34" fillId="3" fontId="48" numFmtId="0" xfId="0" applyAlignment="1" applyBorder="1" applyFont="1">
      <alignment horizontal="center" readingOrder="0" vertical="center"/>
    </xf>
    <xf borderId="90" fillId="3" fontId="19" numFmtId="0" xfId="0" applyAlignment="1" applyBorder="1" applyFont="1">
      <alignment readingOrder="0" shrinkToFit="0" vertical="center" wrapText="1"/>
    </xf>
    <xf borderId="47" fillId="3" fontId="19" numFmtId="0" xfId="0" applyAlignment="1" applyBorder="1" applyFont="1">
      <alignment horizontal="center" readingOrder="0" vertical="center"/>
    </xf>
    <xf borderId="47" fillId="3" fontId="19" numFmtId="0" xfId="0" applyAlignment="1" applyBorder="1" applyFont="1">
      <alignment readingOrder="0" shrinkToFit="0" vertical="center" wrapText="1"/>
    </xf>
    <xf borderId="4" fillId="2" fontId="72" numFmtId="0" xfId="0" applyAlignment="1" applyBorder="1" applyFont="1">
      <alignment horizontal="center" readingOrder="0" vertical="center"/>
    </xf>
    <xf borderId="91" fillId="3" fontId="99" numFmtId="0" xfId="0" applyAlignment="1" applyBorder="1" applyFont="1">
      <alignment readingOrder="0" vertical="center"/>
    </xf>
    <xf borderId="90" fillId="3" fontId="73" numFmtId="0" xfId="0" applyAlignment="1" applyBorder="1" applyFont="1">
      <alignment readingOrder="0" vertical="center"/>
    </xf>
    <xf borderId="4" fillId="2" fontId="23" numFmtId="0" xfId="0" applyAlignment="1" applyBorder="1" applyFont="1">
      <alignment horizontal="center" readingOrder="0" vertical="center"/>
    </xf>
    <xf borderId="22" fillId="3" fontId="100" numFmtId="0" xfId="0" applyAlignment="1" applyBorder="1" applyFont="1">
      <alignment horizontal="center" readingOrder="0" vertical="center"/>
    </xf>
    <xf borderId="4" fillId="2" fontId="40" numFmtId="0" xfId="0" applyAlignment="1" applyBorder="1" applyFont="1">
      <alignment readingOrder="0" vertical="center"/>
    </xf>
    <xf borderId="22" fillId="3" fontId="40" numFmtId="0" xfId="0" applyAlignment="1" applyBorder="1" applyFont="1">
      <alignment horizontal="center" readingOrder="0" vertical="center"/>
    </xf>
    <xf borderId="13" fillId="2" fontId="96" numFmtId="0" xfId="0" applyAlignment="1" applyBorder="1" applyFont="1">
      <alignment horizontal="left" readingOrder="0" shrinkToFit="0" vertical="center" wrapText="0"/>
    </xf>
    <xf borderId="4" fillId="2" fontId="101" numFmtId="0" xfId="0" applyAlignment="1" applyBorder="1" applyFont="1">
      <alignment vertical="center"/>
    </xf>
    <xf borderId="92" fillId="6" fontId="17" numFmtId="0" xfId="0" applyAlignment="1" applyBorder="1" applyFont="1">
      <alignment readingOrder="0" vertical="center"/>
    </xf>
    <xf borderId="92" fillId="0" fontId="2" numFmtId="0" xfId="0" applyBorder="1" applyFont="1"/>
    <xf borderId="93" fillId="0" fontId="2" numFmtId="0" xfId="0" applyBorder="1" applyFont="1"/>
    <xf borderId="4" fillId="2" fontId="102" numFmtId="0" xfId="0" applyAlignment="1" applyBorder="1" applyFont="1">
      <alignment vertical="center"/>
    </xf>
    <xf borderId="5" fillId="12" fontId="103" numFmtId="0" xfId="0" applyAlignment="1" applyBorder="1" applyFont="1">
      <alignment readingOrder="0" vertical="center"/>
    </xf>
    <xf borderId="0" fillId="0" fontId="104" numFmtId="0" xfId="0" applyAlignment="1" applyFont="1">
      <alignment horizontal="left" readingOrder="0" vertical="center"/>
    </xf>
    <xf borderId="7" fillId="13" fontId="105" numFmtId="0" xfId="0" applyAlignment="1" applyBorder="1" applyFill="1" applyFont="1">
      <alignment horizontal="center" readingOrder="0" shrinkToFit="0" vertical="center" wrapText="1"/>
    </xf>
    <xf borderId="24" fillId="3" fontId="94" numFmtId="0" xfId="0" applyAlignment="1" applyBorder="1" applyFont="1">
      <alignment horizontal="center" readingOrder="0" vertical="center"/>
    </xf>
    <xf borderId="18" fillId="3" fontId="19" numFmtId="0" xfId="0" applyAlignment="1" applyBorder="1" applyFont="1">
      <alignment readingOrder="0" shrinkToFit="0" vertical="center" wrapText="1"/>
    </xf>
    <xf borderId="4" fillId="2" fontId="53" numFmtId="0" xfId="0" applyAlignment="1" applyBorder="1" applyFont="1">
      <alignment shrinkToFit="0" wrapText="1"/>
    </xf>
    <xf borderId="4" fillId="2" fontId="106" numFmtId="0" xfId="0" applyBorder="1" applyFont="1"/>
    <xf borderId="18" fillId="3" fontId="24" numFmtId="0" xfId="0" applyAlignment="1" applyBorder="1" applyFont="1">
      <alignment readingOrder="0" shrinkToFit="0" vertical="center" wrapText="1"/>
    </xf>
    <xf borderId="4" fillId="2" fontId="107" numFmtId="0" xfId="0" applyAlignment="1" applyBorder="1" applyFont="1">
      <alignment readingOrder="0" shrinkToFit="0" vertical="bottom" wrapText="1"/>
    </xf>
    <xf borderId="17" fillId="3" fontId="108" numFmtId="0" xfId="0" applyAlignment="1" applyBorder="1" applyFont="1">
      <alignment horizontal="center" readingOrder="0" shrinkToFit="0" vertical="center" wrapText="0"/>
    </xf>
    <xf borderId="0" fillId="3" fontId="23" numFmtId="0" xfId="0" applyAlignment="1" applyFont="1">
      <alignment horizontal="left" readingOrder="0" shrinkToFit="0" vertical="center" wrapText="0"/>
    </xf>
    <xf borderId="4" fillId="2" fontId="109" numFmtId="0" xfId="0" applyAlignment="1" applyBorder="1" applyFont="1">
      <alignment readingOrder="0" vertical="center"/>
    </xf>
    <xf borderId="0" fillId="3" fontId="96" numFmtId="0" xfId="0" applyAlignment="1" applyFont="1">
      <alignment horizontal="left" readingOrder="0" shrinkToFit="0" vertical="center" wrapText="0"/>
    </xf>
    <xf borderId="0" fillId="2" fontId="96" numFmtId="0" xfId="0" applyAlignment="1" applyFont="1">
      <alignment horizontal="left" readingOrder="0" shrinkToFit="0" vertical="center" wrapText="0"/>
    </xf>
    <xf borderId="10" fillId="2" fontId="42" numFmtId="0" xfId="0" applyAlignment="1" applyBorder="1" applyFont="1">
      <alignment readingOrder="0" vertical="bottom"/>
    </xf>
    <xf borderId="24" fillId="6" fontId="17" numFmtId="0" xfId="0" applyAlignment="1" applyBorder="1" applyFont="1">
      <alignment horizontal="left" readingOrder="0" vertical="center"/>
    </xf>
    <xf borderId="4" fillId="2" fontId="42" numFmtId="0" xfId="0" applyAlignment="1" applyBorder="1" applyFont="1">
      <alignment readingOrder="0" vertical="bottom"/>
    </xf>
    <xf borderId="94" fillId="3" fontId="19" numFmtId="0" xfId="0" applyAlignment="1" applyBorder="1" applyFont="1">
      <alignment readingOrder="0" vertical="center"/>
    </xf>
    <xf borderId="95" fillId="3" fontId="24" numFmtId="0" xfId="0" applyAlignment="1" applyBorder="1" applyFont="1">
      <alignment readingOrder="0" vertical="center"/>
    </xf>
    <xf borderId="96" fillId="0" fontId="2" numFmtId="0" xfId="0" applyBorder="1" applyFont="1"/>
    <xf borderId="94" fillId="0" fontId="2" numFmtId="0" xfId="0" applyBorder="1" applyFont="1"/>
    <xf borderId="95" fillId="3" fontId="24" numFmtId="0" xfId="0" applyAlignment="1" applyBorder="1" applyFont="1">
      <alignment readingOrder="0" vertical="center"/>
    </xf>
    <xf borderId="5" fillId="3" fontId="67" numFmtId="0" xfId="0" applyAlignment="1" applyBorder="1" applyFont="1">
      <alignment vertical="center"/>
    </xf>
    <xf borderId="97" fillId="2" fontId="67" numFmtId="0" xfId="0" applyAlignment="1" applyBorder="1" applyFont="1">
      <alignment vertical="center"/>
    </xf>
    <xf borderId="98" fillId="0" fontId="2" numFmtId="0" xfId="0" applyBorder="1" applyFont="1"/>
    <xf borderId="4" fillId="2" fontId="101" numFmtId="0" xfId="0" applyAlignment="1" applyBorder="1" applyFont="1">
      <alignment vertical="bottom"/>
    </xf>
    <xf borderId="4" fillId="2" fontId="110" numFmtId="0" xfId="0" applyAlignment="1" applyBorder="1" applyFont="1">
      <alignment readingOrder="0" vertical="center"/>
    </xf>
    <xf borderId="4" fillId="2" fontId="19" numFmtId="0" xfId="0" applyAlignment="1" applyBorder="1" applyFont="1">
      <alignment vertical="bottom"/>
    </xf>
    <xf borderId="94" fillId="3" fontId="19" numFmtId="0" xfId="0" applyAlignment="1" applyBorder="1" applyFont="1">
      <alignment horizontal="center" readingOrder="0" vertical="center"/>
    </xf>
    <xf borderId="95" fillId="3" fontId="19" numFmtId="0" xfId="0" applyAlignment="1" applyBorder="1" applyFont="1">
      <alignment readingOrder="0" vertical="center"/>
    </xf>
    <xf borderId="24" fillId="3" fontId="96" numFmtId="0" xfId="0" applyAlignment="1" applyBorder="1" applyFont="1">
      <alignment horizontal="left" readingOrder="0" shrinkToFit="0" vertical="center" wrapText="0"/>
    </xf>
    <xf borderId="65" fillId="2" fontId="17" numFmtId="0" xfId="0" applyAlignment="1" applyBorder="1" applyFont="1">
      <alignment readingOrder="0" vertical="center"/>
    </xf>
    <xf borderId="25" fillId="3" fontId="96" numFmtId="0" xfId="0" applyAlignment="1" applyBorder="1" applyFont="1">
      <alignment horizontal="left" readingOrder="0" shrinkToFit="0" vertical="center" wrapText="0"/>
    </xf>
    <xf borderId="79" fillId="6" fontId="17" numFmtId="0" xfId="0" applyAlignment="1" applyBorder="1" applyFont="1">
      <alignment vertical="center"/>
    </xf>
    <xf borderId="4" fillId="2" fontId="42" numFmtId="0" xfId="0" applyAlignment="1" applyBorder="1" applyFont="1">
      <alignment readingOrder="0" vertical="center"/>
    </xf>
    <xf borderId="24" fillId="7" fontId="24" numFmtId="0" xfId="0" applyAlignment="1" applyBorder="1" applyFont="1">
      <alignment readingOrder="0" vertical="center"/>
    </xf>
    <xf borderId="99" fillId="0" fontId="2" numFmtId="0" xfId="0" applyBorder="1" applyFont="1"/>
    <xf borderId="96" fillId="3" fontId="111" numFmtId="0" xfId="0" applyAlignment="1" applyBorder="1" applyFont="1">
      <alignment vertical="center"/>
    </xf>
    <xf borderId="94" fillId="3" fontId="48" numFmtId="0" xfId="0" applyAlignment="1" applyBorder="1" applyFont="1">
      <alignment horizontal="center" readingOrder="0" vertical="center"/>
    </xf>
    <xf borderId="95" fillId="3" fontId="24" numFmtId="0" xfId="0" applyAlignment="1" applyBorder="1" applyFont="1">
      <alignment readingOrder="0" shrinkToFit="0" vertical="center" wrapText="1"/>
    </xf>
    <xf borderId="4" fillId="2" fontId="112" numFmtId="0" xfId="0" applyAlignment="1" applyBorder="1" applyFont="1">
      <alignment vertical="center"/>
    </xf>
    <xf borderId="100" fillId="3" fontId="24" numFmtId="0" xfId="0" applyAlignment="1" applyBorder="1" applyFont="1">
      <alignment readingOrder="0" vertical="center"/>
    </xf>
    <xf borderId="100" fillId="0" fontId="2" numFmtId="0" xfId="0" applyBorder="1" applyFont="1"/>
    <xf borderId="1" fillId="2" fontId="17" numFmtId="0" xfId="0" applyAlignment="1" applyBorder="1" applyFont="1">
      <alignment readingOrder="0" vertical="center"/>
    </xf>
    <xf borderId="0" fillId="6" fontId="17" numFmtId="0" xfId="0" applyAlignment="1" applyFont="1">
      <alignment readingOrder="0" vertical="center"/>
    </xf>
    <xf borderId="8" fillId="7" fontId="89" numFmtId="0" xfId="0" applyAlignment="1" applyBorder="1" applyFont="1">
      <alignment readingOrder="0" vertical="center"/>
    </xf>
    <xf borderId="4" fillId="2" fontId="54" numFmtId="0" xfId="0" applyAlignment="1" applyBorder="1" applyFont="1">
      <alignment vertical="bottom"/>
    </xf>
    <xf borderId="0" fillId="3" fontId="113" numFmtId="0" xfId="0" applyAlignment="1" applyFont="1">
      <alignment horizontal="center" vertical="center"/>
    </xf>
    <xf borderId="101" fillId="12" fontId="50" numFmtId="0" xfId="0" applyAlignment="1" applyBorder="1" applyFont="1">
      <alignment horizontal="center" readingOrder="0" vertical="center"/>
    </xf>
    <xf borderId="101" fillId="0" fontId="2" numFmtId="0" xfId="0" applyBorder="1" applyFont="1"/>
    <xf borderId="102" fillId="0" fontId="2" numFmtId="0" xfId="0" applyBorder="1" applyFont="1"/>
    <xf borderId="94" fillId="3" fontId="4" numFmtId="0" xfId="0" applyAlignment="1" applyBorder="1" applyFont="1">
      <alignment readingOrder="0" vertical="center"/>
    </xf>
    <xf borderId="95" fillId="3" fontId="19" numFmtId="0" xfId="0" applyAlignment="1" applyBorder="1" applyFont="1">
      <alignment vertical="center"/>
    </xf>
    <xf borderId="0" fillId="3" fontId="91" numFmtId="0" xfId="0" applyAlignment="1" applyFont="1">
      <alignment readingOrder="0" vertical="center"/>
    </xf>
    <xf borderId="65" fillId="2" fontId="17" numFmtId="0" xfId="0" applyAlignment="1" applyBorder="1" applyFont="1">
      <alignment vertical="center"/>
    </xf>
    <xf borderId="0" fillId="6" fontId="17" numFmtId="0" xfId="0" applyAlignment="1" applyFont="1">
      <alignment vertical="center"/>
    </xf>
    <xf borderId="24" fillId="3" fontId="4" numFmtId="0" xfId="0" applyAlignment="1" applyBorder="1" applyFont="1">
      <alignment vertical="center"/>
    </xf>
    <xf borderId="0" fillId="3" fontId="17" numFmtId="0" xfId="0" applyAlignment="1" applyFont="1">
      <alignment readingOrder="0" vertical="center"/>
    </xf>
    <xf borderId="8" fillId="3" fontId="61" numFmtId="0" xfId="0" applyAlignment="1" applyBorder="1" applyFont="1">
      <alignment readingOrder="0" vertical="center"/>
    </xf>
    <xf borderId="46" fillId="3" fontId="114" numFmtId="0" xfId="0" applyAlignment="1" applyBorder="1" applyFont="1">
      <alignment readingOrder="0" vertical="center"/>
    </xf>
    <xf borderId="94" fillId="3" fontId="61" numFmtId="0" xfId="0" applyAlignment="1" applyBorder="1" applyFont="1">
      <alignment readingOrder="0" vertical="center"/>
    </xf>
    <xf borderId="95" fillId="3" fontId="61" numFmtId="0" xfId="0" applyAlignment="1" applyBorder="1" applyFont="1">
      <alignment readingOrder="0" vertical="center"/>
    </xf>
    <xf borderId="95" fillId="3" fontId="23" numFmtId="0" xfId="0" applyAlignment="1" applyBorder="1" applyFont="1">
      <alignment readingOrder="0" vertical="center"/>
    </xf>
    <xf borderId="0" fillId="2" fontId="91" numFmtId="0" xfId="0" applyAlignment="1" applyFont="1">
      <alignment readingOrder="0" vertical="center"/>
    </xf>
    <xf borderId="92" fillId="6" fontId="115" numFmtId="0" xfId="0" applyAlignment="1" applyBorder="1" applyFont="1">
      <alignment horizontal="left" shrinkToFit="0" vertical="center" wrapText="1"/>
    </xf>
    <xf borderId="103" fillId="0" fontId="2" numFmtId="0" xfId="0" applyBorder="1" applyFont="1"/>
    <xf borderId="5" fillId="4" fontId="19" numFmtId="0" xfId="0" applyAlignment="1" applyBorder="1" applyFont="1">
      <alignment readingOrder="0" shrinkToFit="0" vertical="center" wrapText="1"/>
    </xf>
    <xf borderId="0" fillId="9" fontId="19" numFmtId="0" xfId="0" applyAlignment="1" applyFont="1">
      <alignment vertical="center"/>
    </xf>
    <xf borderId="0" fillId="9" fontId="116" numFmtId="0" xfId="0" applyAlignment="1" applyFont="1">
      <alignment horizontal="left" readingOrder="0" vertical="center"/>
    </xf>
    <xf borderId="24" fillId="3" fontId="19" numFmtId="0" xfId="0" applyAlignment="1" applyBorder="1" applyFont="1">
      <alignment vertical="center"/>
    </xf>
    <xf borderId="94" fillId="3" fontId="19" numFmtId="0" xfId="0" applyAlignment="1" applyBorder="1" applyFont="1">
      <alignment vertical="center"/>
    </xf>
    <xf borderId="95" fillId="3" fontId="117" numFmtId="0" xfId="0" applyAlignment="1" applyBorder="1" applyFont="1">
      <alignment vertical="center"/>
    </xf>
    <xf borderId="69" fillId="3" fontId="117" numFmtId="0" xfId="0" applyAlignment="1" applyBorder="1" applyFont="1">
      <alignment readingOrder="0" vertical="center"/>
    </xf>
    <xf borderId="69" fillId="3" fontId="117" numFmtId="0" xfId="0" applyAlignment="1" applyBorder="1" applyFont="1">
      <alignment vertical="center"/>
    </xf>
    <xf borderId="69" fillId="3" fontId="19" numFmtId="0" xfId="0" applyAlignment="1" applyBorder="1" applyFont="1">
      <alignment vertical="center"/>
    </xf>
    <xf borderId="0" fillId="3" fontId="19" numFmtId="0" xfId="0" applyAlignment="1" applyFont="1">
      <alignment readingOrder="0" vertical="center"/>
    </xf>
    <xf borderId="25" fillId="3" fontId="4" numFmtId="0" xfId="0" applyAlignment="1" applyBorder="1" applyFont="1">
      <alignment vertical="center"/>
    </xf>
    <xf borderId="7" fillId="3" fontId="4" numFmtId="0" xfId="0" applyAlignment="1" applyBorder="1" applyFont="1">
      <alignment vertical="center"/>
    </xf>
    <xf borderId="12" fillId="2" fontId="54" numFmtId="0" xfId="0" applyAlignment="1" applyBorder="1" applyFont="1">
      <alignment vertical="center"/>
    </xf>
    <xf borderId="0" fillId="2" fontId="54" numFmtId="0" xfId="0" applyAlignment="1" applyFont="1">
      <alignment vertical="center"/>
    </xf>
    <xf borderId="104" fillId="14" fontId="118" numFmtId="0" xfId="0" applyAlignment="1" applyBorder="1" applyFill="1" applyFont="1">
      <alignment horizontal="center" readingOrder="0" shrinkToFit="0" vertical="bottom" wrapText="1"/>
    </xf>
    <xf borderId="105" fillId="3" fontId="2" numFmtId="0" xfId="0" applyBorder="1" applyFont="1"/>
    <xf borderId="106" fillId="3" fontId="2" numFmtId="0" xfId="0" applyBorder="1" applyFont="1"/>
    <xf borderId="107" fillId="14" fontId="118" numFmtId="0" xfId="0" applyAlignment="1" applyBorder="1" applyFont="1">
      <alignment horizontal="center" readingOrder="0" shrinkToFit="0" vertical="bottom" wrapText="1"/>
    </xf>
    <xf borderId="108" fillId="4" fontId="2" numFmtId="0" xfId="0" applyBorder="1" applyFont="1"/>
    <xf borderId="109" fillId="4" fontId="2" numFmtId="0" xfId="0" applyBorder="1" applyFont="1"/>
    <xf borderId="110" fillId="4" fontId="2" numFmtId="0" xfId="0" applyBorder="1" applyFont="1"/>
    <xf borderId="111" fillId="14" fontId="119" numFmtId="0" xfId="0" applyAlignment="1" applyBorder="1" applyFont="1">
      <alignment horizontal="center" readingOrder="0" shrinkToFit="0" vertical="top" wrapText="1"/>
    </xf>
    <xf borderId="112" fillId="0" fontId="2" numFmtId="0" xfId="0" applyBorder="1" applyFont="1"/>
    <xf borderId="113" fillId="0" fontId="2" numFmtId="0" xfId="0" applyBorder="1" applyFont="1"/>
    <xf borderId="107" fillId="14" fontId="119" numFmtId="0" xfId="0" applyAlignment="1" applyBorder="1" applyFont="1">
      <alignment horizontal="center" readingOrder="0" shrinkToFit="0" vertical="top" wrapText="1"/>
    </xf>
    <xf borderId="107" fillId="14" fontId="32" numFmtId="0" xfId="0" applyAlignment="1" applyBorder="1" applyFont="1">
      <alignment readingOrder="0" shrinkToFit="0" vertical="center" wrapText="1"/>
    </xf>
    <xf borderId="114" fillId="14" fontId="33" numFmtId="9" xfId="0" applyAlignment="1" applyBorder="1" applyFont="1" applyNumberFormat="1">
      <alignment readingOrder="0" shrinkToFit="0" vertical="center" wrapText="1"/>
    </xf>
    <xf borderId="107" fillId="14" fontId="34" numFmtId="0" xfId="0" applyAlignment="1" applyBorder="1" applyFont="1">
      <alignment horizontal="right" readingOrder="0" shrinkToFit="0" vertical="center" wrapText="1"/>
    </xf>
    <xf borderId="107" fillId="14" fontId="35" numFmtId="0" xfId="0" applyAlignment="1" applyBorder="1" applyFont="1">
      <alignment readingOrder="0" shrinkToFit="0" vertical="center" wrapText="1"/>
    </xf>
    <xf borderId="115" fillId="0" fontId="2" numFmtId="0" xfId="0" applyBorder="1" applyFont="1"/>
    <xf borderId="107" fillId="14" fontId="35" numFmtId="10" xfId="0" applyAlignment="1" applyBorder="1" applyFont="1" applyNumberFormat="1">
      <alignment readingOrder="0" shrinkToFit="0" vertical="center" wrapText="1"/>
    </xf>
    <xf borderId="107" fillId="14" fontId="36" numFmtId="0" xfId="0" applyAlignment="1" applyBorder="1" applyFont="1">
      <alignment readingOrder="0" shrinkToFit="0" vertical="center" wrapText="1"/>
    </xf>
    <xf borderId="116" fillId="0" fontId="2" numFmtId="0" xfId="0" applyBorder="1" applyFont="1"/>
    <xf borderId="107" fillId="14" fontId="33" numFmtId="9" xfId="0" applyAlignment="1" applyBorder="1" applyFont="1" applyNumberFormat="1">
      <alignment readingOrder="0" shrinkToFit="0" vertical="center" wrapText="1"/>
    </xf>
    <xf borderId="107" fillId="14" fontId="67" numFmtId="0" xfId="0" applyAlignment="1" applyBorder="1" applyFont="1">
      <alignment vertical="bottom"/>
    </xf>
    <xf borderId="107" fillId="14" fontId="96" numFmtId="0" xfId="0" applyAlignment="1" applyBorder="1" applyFont="1">
      <alignment horizontal="left" readingOrder="0" shrinkToFit="0" vertical="bottom" wrapText="0"/>
    </xf>
    <xf borderId="107" fillId="14" fontId="3" numFmtId="0" xfId="0" applyAlignment="1" applyBorder="1" applyFont="1">
      <alignment readingOrder="0" vertical="bottom"/>
    </xf>
    <xf borderId="107" fillId="14" fontId="4" numFmtId="0" xfId="0" applyAlignment="1" applyBorder="1" applyFont="1">
      <alignment vertical="bottom"/>
    </xf>
    <xf borderId="5" fillId="15" fontId="120" numFmtId="0" xfId="0" applyAlignment="1" applyBorder="1" applyFill="1" applyFont="1">
      <alignment vertical="bottom"/>
    </xf>
    <xf borderId="5" fillId="9" fontId="53" numFmtId="0" xfId="0" applyAlignment="1" applyBorder="1" applyFont="1">
      <alignment readingOrder="0" vertical="bottom"/>
    </xf>
    <xf borderId="107" fillId="14" fontId="67" numFmtId="0" xfId="0" applyAlignment="1" applyBorder="1" applyFont="1">
      <alignment vertical="center"/>
    </xf>
    <xf borderId="107" fillId="14" fontId="3" numFmtId="0" xfId="0" applyAlignment="1" applyBorder="1" applyFont="1">
      <alignment readingOrder="0" vertical="center"/>
    </xf>
    <xf borderId="0" fillId="14" fontId="96" numFmtId="0" xfId="0" applyAlignment="1" applyFont="1">
      <alignment horizontal="left" readingOrder="0" shrinkToFit="0" vertical="center" wrapText="0"/>
    </xf>
    <xf borderId="107" fillId="14" fontId="4" numFmtId="0" xfId="0" applyAlignment="1" applyBorder="1" applyFont="1">
      <alignment vertical="center"/>
    </xf>
    <xf borderId="111" fillId="15" fontId="121" numFmtId="0" xfId="0" applyAlignment="1" applyBorder="1" applyFont="1">
      <alignment readingOrder="0" vertical="center"/>
    </xf>
    <xf borderId="107" fillId="14" fontId="91" numFmtId="0" xfId="0" applyAlignment="1" applyBorder="1" applyFont="1">
      <alignment readingOrder="0" vertical="center"/>
    </xf>
    <xf borderId="5" fillId="16" fontId="112" numFmtId="0" xfId="0" applyAlignment="1" applyBorder="1" applyFill="1" applyFont="1">
      <alignment horizontal="center" vertical="bottom"/>
    </xf>
    <xf borderId="107" fillId="14" fontId="112" numFmtId="0" xfId="0" applyAlignment="1" applyBorder="1" applyFont="1">
      <alignment horizontal="center" vertical="bottom"/>
    </xf>
    <xf borderId="5" fillId="4" fontId="122" numFmtId="0" xfId="0" applyAlignment="1" applyBorder="1" applyFont="1">
      <alignment readingOrder="0" vertical="bottom"/>
    </xf>
    <xf borderId="107" fillId="14" fontId="123" numFmtId="0" xfId="0" applyAlignment="1" applyBorder="1" applyFont="1">
      <alignment readingOrder="0" vertical="bottom"/>
    </xf>
    <xf borderId="5" fillId="3" fontId="91" numFmtId="0" xfId="0" applyAlignment="1" applyBorder="1" applyFont="1">
      <alignment readingOrder="0" vertical="bottom"/>
    </xf>
    <xf borderId="107" fillId="14" fontId="91" numFmtId="0" xfId="0" applyAlignment="1" applyBorder="1" applyFont="1">
      <alignment readingOrder="0" vertical="bottom"/>
    </xf>
    <xf borderId="6" fillId="4" fontId="4" numFmtId="0" xfId="0" applyAlignment="1" applyBorder="1" applyFont="1">
      <alignment readingOrder="0"/>
    </xf>
    <xf borderId="5" fillId="4" fontId="53" numFmtId="0" xfId="0" applyAlignment="1" applyBorder="1" applyFont="1">
      <alignment readingOrder="0" vertical="bottom"/>
    </xf>
    <xf borderId="107" fillId="14" fontId="53" numFmtId="0" xfId="0" applyAlignment="1" applyBorder="1" applyFont="1">
      <alignment readingOrder="0" vertical="bottom"/>
    </xf>
    <xf borderId="6" fillId="3" fontId="4" numFmtId="0" xfId="0" applyAlignment="1" applyBorder="1" applyFont="1">
      <alignment readingOrder="0"/>
    </xf>
    <xf borderId="5" fillId="3" fontId="53" numFmtId="0" xfId="0" applyAlignment="1" applyBorder="1" applyFont="1">
      <alignment readingOrder="0" vertical="bottom"/>
    </xf>
    <xf borderId="5" fillId="4" fontId="53" numFmtId="0" xfId="0" applyAlignment="1" applyBorder="1" applyFont="1">
      <alignment readingOrder="0" shrinkToFit="0" vertical="bottom" wrapText="1"/>
    </xf>
    <xf borderId="107" fillId="14" fontId="53" numFmtId="0" xfId="0" applyAlignment="1" applyBorder="1" applyFont="1">
      <alignment readingOrder="0" shrinkToFit="0" vertical="bottom" wrapText="1"/>
    </xf>
    <xf borderId="5" fillId="3" fontId="53" numFmtId="0" xfId="0" applyAlignment="1" applyBorder="1" applyFont="1">
      <alignment readingOrder="0" shrinkToFit="0" vertical="bottom" wrapText="1"/>
    </xf>
    <xf borderId="5" fillId="4" fontId="124" numFmtId="0" xfId="0" applyAlignment="1" applyBorder="1" applyFont="1">
      <alignment vertical="bottom"/>
    </xf>
    <xf borderId="107" fillId="14" fontId="124" numFmtId="0" xfId="0" applyAlignment="1" applyBorder="1" applyFont="1">
      <alignment vertical="bottom"/>
    </xf>
    <xf borderId="5" fillId="4" fontId="53" numFmtId="0" xfId="0" applyAlignment="1" applyBorder="1" applyFont="1">
      <alignment readingOrder="0" vertical="top"/>
    </xf>
    <xf borderId="107" fillId="14" fontId="53" numFmtId="0" xfId="0" applyAlignment="1" applyBorder="1" applyFont="1">
      <alignment readingOrder="0" vertical="top"/>
    </xf>
    <xf borderId="5" fillId="4" fontId="125" numFmtId="0" xfId="0" applyAlignment="1" applyBorder="1" applyFont="1">
      <alignment vertical="bottom"/>
    </xf>
    <xf borderId="107" fillId="14" fontId="125" numFmtId="0" xfId="0" applyAlignment="1" applyBorder="1" applyFont="1">
      <alignment vertical="bottom"/>
    </xf>
    <xf borderId="6" fillId="0" fontId="4" numFmtId="0" xfId="0" applyAlignment="1" applyBorder="1" applyFont="1">
      <alignment readingOrder="0"/>
    </xf>
    <xf borderId="5" fillId="0" fontId="53" numFmtId="0" xfId="0" applyAlignment="1" applyBorder="1" applyFont="1">
      <alignment vertical="bottom"/>
    </xf>
    <xf borderId="107" fillId="14" fontId="53" numFmtId="0" xfId="0" applyAlignment="1" applyBorder="1" applyFont="1">
      <alignment vertical="bottom"/>
    </xf>
    <xf borderId="5" fillId="4" fontId="53" numFmtId="0" xfId="0" applyAlignment="1" applyBorder="1" applyFont="1">
      <alignment vertical="bottom"/>
    </xf>
    <xf borderId="5" fillId="0" fontId="53" numFmtId="0" xfId="0" applyAlignment="1" applyBorder="1" applyFont="1">
      <alignment readingOrder="0" vertical="bottom"/>
    </xf>
    <xf borderId="5" fillId="16" fontId="112" numFmtId="0" xfId="0" applyAlignment="1" applyBorder="1" applyFont="1">
      <alignment horizontal="center" vertical="bottom"/>
    </xf>
    <xf borderId="107" fillId="14" fontId="112" numFmtId="0" xfId="0" applyAlignment="1" applyBorder="1" applyFont="1">
      <alignment horizontal="center" vertical="bottom"/>
    </xf>
    <xf borderId="5" fillId="4" fontId="126" numFmtId="0" xfId="0" applyAlignment="1" applyBorder="1" applyFont="1">
      <alignment shrinkToFit="0" vertical="bottom" wrapText="1"/>
    </xf>
    <xf borderId="107" fillId="14" fontId="126" numFmtId="0" xfId="0" applyAlignment="1" applyBorder="1" applyFont="1">
      <alignment shrinkToFit="0" vertical="bottom" wrapText="1"/>
    </xf>
    <xf borderId="5" fillId="3" fontId="126" numFmtId="0" xfId="0" applyAlignment="1" applyBorder="1" applyFont="1">
      <alignment vertical="bottom"/>
    </xf>
    <xf borderId="107" fillId="14" fontId="126" numFmtId="0" xfId="0" applyAlignment="1" applyBorder="1" applyFont="1">
      <alignment vertical="bottom"/>
    </xf>
    <xf borderId="5" fillId="4" fontId="127" numFmtId="0" xfId="0" applyAlignment="1" applyBorder="1" applyFont="1">
      <alignment readingOrder="0" shrinkToFit="0" vertical="bottom" wrapText="1"/>
    </xf>
    <xf borderId="107" fillId="14" fontId="128" numFmtId="0" xfId="0" applyAlignment="1" applyBorder="1" applyFont="1">
      <alignment readingOrder="0" shrinkToFit="0" vertical="bottom" wrapText="1"/>
    </xf>
    <xf borderId="0" fillId="3" fontId="91" numFmtId="0" xfId="0" applyAlignment="1" applyFont="1">
      <alignment readingOrder="0" vertical="bottom"/>
    </xf>
    <xf borderId="111" fillId="15" fontId="129" numFmtId="0" xfId="0" applyAlignment="1" applyBorder="1" applyFont="1">
      <alignment horizontal="left" readingOrder="0" shrinkToFit="0" vertical="center" wrapText="0"/>
    </xf>
    <xf borderId="5" fillId="17" fontId="128" numFmtId="0" xfId="0" applyAlignment="1" applyBorder="1" applyFill="1" applyFont="1">
      <alignment readingOrder="0" shrinkToFit="0" vertical="center" wrapText="1"/>
    </xf>
    <xf borderId="107" fillId="14" fontId="130" numFmtId="0" xfId="0" applyAlignment="1" applyBorder="1" applyFont="1">
      <alignment horizontal="center" readingOrder="0"/>
    </xf>
    <xf borderId="5" fillId="16" fontId="130" numFmtId="0" xfId="0" applyAlignment="1" applyBorder="1" applyFont="1">
      <alignment horizontal="center" readingOrder="0"/>
    </xf>
    <xf borderId="5" fillId="3" fontId="67" numFmtId="0" xfId="0" applyAlignment="1" applyBorder="1" applyFont="1">
      <alignment vertical="bottom"/>
    </xf>
    <xf borderId="117" fillId="0" fontId="2" numFmtId="0" xfId="0" applyBorder="1" applyFont="1"/>
    <xf borderId="8" fillId="3" fontId="4" numFmtId="0" xfId="0" applyAlignment="1" applyBorder="1" applyFont="1">
      <alignment readingOrder="0"/>
    </xf>
    <xf borderId="5" fillId="3" fontId="131" numFmtId="0" xfId="0" applyAlignment="1" applyBorder="1" applyFont="1">
      <alignment readingOrder="0"/>
    </xf>
    <xf borderId="5" fillId="4" fontId="131" numFmtId="0" xfId="0" applyAlignment="1" applyBorder="1" applyFont="1">
      <alignment readingOrder="0"/>
    </xf>
    <xf borderId="5" fillId="3" fontId="131" numFmtId="0" xfId="0" applyAlignment="1" applyBorder="1" applyFont="1">
      <alignment readingOrder="0"/>
    </xf>
    <xf borderId="114" fillId="14" fontId="3" numFmtId="0" xfId="0" applyAlignment="1" applyBorder="1" applyFont="1">
      <alignment readingOrder="0" vertical="bottom"/>
    </xf>
    <xf borderId="8" fillId="4" fontId="4" numFmtId="0" xfId="0" applyAlignment="1" applyBorder="1" applyFont="1">
      <alignment readingOrder="0"/>
    </xf>
    <xf borderId="46" fillId="4" fontId="131" numFmtId="0" xfId="0" applyAlignment="1" applyBorder="1" applyFont="1">
      <alignment readingOrder="0"/>
    </xf>
    <xf borderId="7" fillId="3" fontId="67" numFmtId="0" xfId="0" applyAlignment="1" applyBorder="1" applyFont="1">
      <alignment vertical="bottom"/>
    </xf>
    <xf borderId="7" fillId="16" fontId="112" numFmtId="0" xfId="0" applyAlignment="1" applyBorder="1" applyFont="1">
      <alignment horizontal="center" readingOrder="0"/>
    </xf>
    <xf borderId="7" fillId="0" fontId="67" numFmtId="0" xfId="0" applyAlignment="1" applyBorder="1" applyFont="1">
      <alignment vertical="bottom"/>
    </xf>
    <xf borderId="46" fillId="3" fontId="131" numFmtId="0" xfId="0" applyAlignment="1" applyBorder="1" applyFont="1">
      <alignment readingOrder="0"/>
    </xf>
    <xf borderId="8" fillId="3" fontId="2" numFmtId="0" xfId="0" applyBorder="1" applyFont="1"/>
    <xf borderId="46" fillId="3" fontId="131" numFmtId="0" xfId="0" applyAlignment="1" applyBorder="1" applyFont="1">
      <alignment readingOrder="0"/>
    </xf>
    <xf borderId="7" fillId="16" fontId="130" numFmtId="0" xfId="0" applyAlignment="1" applyBorder="1" applyFont="1">
      <alignment horizontal="center" readingOrder="0"/>
    </xf>
    <xf borderId="5" fillId="4" fontId="131" numFmtId="0" xfId="0" applyAlignment="1" applyBorder="1" applyFont="1">
      <alignment readingOrder="0"/>
    </xf>
    <xf borderId="5" fillId="3" fontId="131" numFmtId="0" xfId="0" applyAlignment="1" applyBorder="1" applyFont="1">
      <alignment readingOrder="0"/>
    </xf>
    <xf borderId="9" fillId="3" fontId="4" numFmtId="0" xfId="0" applyAlignment="1" applyBorder="1" applyFont="1">
      <alignment readingOrder="0"/>
    </xf>
    <xf borderId="5" fillId="3" fontId="132" numFmtId="0" xfId="0" applyAlignment="1" applyBorder="1" applyFont="1">
      <alignment readingOrder="0"/>
    </xf>
    <xf borderId="9" fillId="4" fontId="4" numFmtId="0" xfId="0" applyAlignment="1" applyBorder="1" applyFont="1">
      <alignment readingOrder="0"/>
    </xf>
    <xf borderId="5" fillId="4" fontId="131" numFmtId="0" xfId="0" applyAlignment="1" applyBorder="1" applyFont="1">
      <alignment readingOrder="0"/>
    </xf>
    <xf borderId="5" fillId="18" fontId="132" numFmtId="0" xfId="0" applyAlignment="1" applyBorder="1" applyFill="1" applyFont="1">
      <alignment readingOrder="0"/>
    </xf>
    <xf borderId="0" fillId="3" fontId="96" numFmtId="0" xfId="0" applyAlignment="1" applyFont="1">
      <alignment horizontal="left" readingOrder="0" shrinkToFit="0" vertical="bottom" wrapText="0"/>
    </xf>
    <xf borderId="7" fillId="16" fontId="112" numFmtId="0" xfId="0" applyAlignment="1" applyBorder="1" applyFont="1">
      <alignment horizontal="center"/>
    </xf>
    <xf borderId="7" fillId="3" fontId="4" numFmtId="0" xfId="0" applyBorder="1" applyFont="1"/>
    <xf borderId="46" fillId="3" fontId="133" numFmtId="0" xfId="0" applyAlignment="1" applyBorder="1" applyFont="1">
      <alignment readingOrder="0"/>
    </xf>
    <xf borderId="46" fillId="4" fontId="134" numFmtId="0" xfId="0" applyAlignment="1" applyBorder="1" applyFont="1">
      <alignment readingOrder="0"/>
    </xf>
    <xf borderId="111" fillId="14" fontId="84" numFmtId="0" xfId="0" applyAlignment="1" applyBorder="1" applyFont="1">
      <alignment vertical="bottom"/>
    </xf>
    <xf borderId="118" fillId="16" fontId="112" numFmtId="0" xfId="0" applyAlignment="1" applyBorder="1" applyFont="1">
      <alignment horizontal="center" readingOrder="0" vertical="bottom"/>
    </xf>
    <xf borderId="119" fillId="0" fontId="2" numFmtId="0" xfId="0" applyBorder="1" applyFont="1"/>
    <xf borderId="120" fillId="0" fontId="2" numFmtId="0" xfId="0" applyBorder="1" applyFont="1"/>
    <xf borderId="113" fillId="14" fontId="85" numFmtId="0" xfId="0" applyAlignment="1" applyBorder="1" applyFont="1">
      <alignment readingOrder="0" vertical="bottom"/>
    </xf>
    <xf borderId="107" fillId="14" fontId="84" numFmtId="0" xfId="0" applyAlignment="1" applyBorder="1" applyFont="1">
      <alignment vertical="bottom"/>
    </xf>
    <xf borderId="107" fillId="14" fontId="85" numFmtId="0" xfId="0" applyAlignment="1" applyBorder="1" applyFont="1">
      <alignment readingOrder="0" vertical="bottom"/>
    </xf>
    <xf borderId="104" fillId="15" fontId="129" numFmtId="0" xfId="0" applyAlignment="1" applyBorder="1" applyFont="1">
      <alignment horizontal="left" readingOrder="0" shrinkToFit="0" vertical="center" wrapText="0"/>
    </xf>
    <xf borderId="105" fillId="0" fontId="2" numFmtId="0" xfId="0" applyBorder="1" applyFont="1"/>
    <xf borderId="106" fillId="0" fontId="2" numFmtId="0" xfId="0" applyBorder="1" applyFont="1"/>
    <xf borderId="121" fillId="18" fontId="135" numFmtId="0" xfId="0" applyAlignment="1" applyBorder="1" applyFont="1">
      <alignment readingOrder="0" shrinkToFit="0" wrapText="1"/>
    </xf>
    <xf borderId="122" fillId="0" fontId="2" numFmtId="0" xfId="0" applyBorder="1" applyFont="1"/>
    <xf borderId="107" fillId="14" fontId="136" numFmtId="0" xfId="0" applyAlignment="1" applyBorder="1" applyFont="1">
      <alignment shrinkToFit="0" wrapText="1"/>
    </xf>
    <xf borderId="5" fillId="3" fontId="112" numFmtId="0" xfId="0" applyAlignment="1" applyBorder="1" applyFont="1">
      <alignment horizontal="center" readingOrder="0" shrinkToFit="0" vertical="center" wrapText="1"/>
    </xf>
    <xf borderId="7" fillId="16" fontId="112" numFmtId="0" xfId="0" applyAlignment="1" applyBorder="1" applyFont="1">
      <alignment horizontal="center" readingOrder="0" shrinkToFit="0" vertical="center" wrapText="1"/>
    </xf>
    <xf borderId="7" fillId="3" fontId="137" numFmtId="0" xfId="0" applyAlignment="1" applyBorder="1" applyFont="1">
      <alignment readingOrder="0" vertical="bottom"/>
    </xf>
    <xf borderId="7" fillId="4" fontId="126" numFmtId="0" xfId="0" applyAlignment="1" applyBorder="1" applyFont="1">
      <alignment shrinkToFit="0" wrapText="1"/>
    </xf>
    <xf borderId="7" fillId="4" fontId="138" numFmtId="0" xfId="0" applyAlignment="1" applyBorder="1" applyFont="1">
      <alignment readingOrder="0" vertical="bottom"/>
    </xf>
    <xf borderId="5" fillId="3" fontId="4" numFmtId="0" xfId="0" applyAlignment="1" applyBorder="1" applyFont="1">
      <alignment readingOrder="0"/>
    </xf>
    <xf borderId="8" fillId="4" fontId="4" numFmtId="0" xfId="0" applyAlignment="1" applyBorder="1" applyFont="1">
      <alignment horizontal="center" readingOrder="0"/>
    </xf>
    <xf borderId="7" fillId="4" fontId="53" numFmtId="0" xfId="0" applyAlignment="1" applyBorder="1" applyFont="1">
      <alignment readingOrder="0" vertical="bottom"/>
    </xf>
    <xf borderId="9" fillId="3" fontId="4" numFmtId="0" xfId="0" applyAlignment="1" applyBorder="1" applyFont="1">
      <alignment horizontal="center" readingOrder="0"/>
    </xf>
    <xf borderId="5" fillId="3" fontId="139" numFmtId="0" xfId="0" applyAlignment="1" applyBorder="1" applyFont="1">
      <alignment readingOrder="0" shrinkToFit="0" vertical="bottom" wrapText="1"/>
    </xf>
    <xf borderId="5" fillId="3" fontId="126" numFmtId="0" xfId="0" applyAlignment="1" applyBorder="1" applyFont="1">
      <alignment shrinkToFit="0" vertical="bottom" wrapText="1"/>
    </xf>
    <xf borderId="6" fillId="4" fontId="4" numFmtId="0" xfId="0" applyAlignment="1" applyBorder="1" applyFont="1">
      <alignment horizontal="center" readingOrder="0"/>
    </xf>
    <xf borderId="6" fillId="4" fontId="4" numFmtId="0" xfId="0" applyAlignment="1" applyBorder="1" applyFont="1">
      <alignment vertical="bottom"/>
    </xf>
    <xf borderId="5" fillId="4" fontId="126" numFmtId="0" xfId="0" applyAlignment="1" applyBorder="1" applyFont="1">
      <alignment vertical="bottom"/>
    </xf>
    <xf borderId="5" fillId="16" fontId="83" numFmtId="0" xfId="0" applyAlignment="1" applyBorder="1" applyFont="1">
      <alignment horizontal="center" readingOrder="0"/>
    </xf>
    <xf borderId="46" fillId="3" fontId="140" numFmtId="0" xfId="0" applyAlignment="1" applyBorder="1" applyFont="1">
      <alignment readingOrder="0" shrinkToFit="0" wrapText="1"/>
    </xf>
    <xf borderId="41" fillId="4" fontId="141" numFmtId="0" xfId="0" applyAlignment="1" applyBorder="1" applyFont="1">
      <alignment readingOrder="0" shrinkToFit="0" wrapText="1"/>
    </xf>
    <xf borderId="41" fillId="3" fontId="142" numFmtId="0" xfId="0" applyAlignment="1" applyBorder="1" applyFont="1">
      <alignment readingOrder="0"/>
    </xf>
    <xf borderId="41" fillId="4" fontId="53" numFmtId="0" xfId="0" applyAlignment="1" applyBorder="1" applyFont="1">
      <alignment readingOrder="0"/>
    </xf>
    <xf borderId="41" fillId="3" fontId="143" numFmtId="0" xfId="0" applyAlignment="1" applyBorder="1" applyFont="1">
      <alignment readingOrder="0" shrinkToFit="0" wrapText="1"/>
    </xf>
    <xf borderId="41" fillId="4" fontId="53" numFmtId="0" xfId="0" applyAlignment="1" applyBorder="1" applyFont="1">
      <alignment readingOrder="0" shrinkToFit="0" wrapText="1"/>
    </xf>
    <xf borderId="41" fillId="3" fontId="53" numFmtId="0" xfId="0" applyAlignment="1" applyBorder="1" applyFont="1">
      <alignment readingOrder="0" shrinkToFit="0" wrapText="1"/>
    </xf>
    <xf borderId="5" fillId="3" fontId="54" numFmtId="0" xfId="0" applyAlignment="1" applyBorder="1" applyFont="1">
      <alignment readingOrder="0" shrinkToFit="0" vertical="bottom" wrapText="1"/>
    </xf>
    <xf borderId="7" fillId="17" fontId="144" numFmtId="0" xfId="0" applyAlignment="1" applyBorder="1" applyFont="1">
      <alignment readingOrder="0" vertical="bottom"/>
    </xf>
    <xf borderId="107" fillId="14" fontId="83" numFmtId="0" xfId="0" applyAlignment="1" applyBorder="1" applyFont="1">
      <alignment horizontal="left" readingOrder="0" shrinkToFit="0" vertical="bottom" wrapText="0"/>
    </xf>
    <xf borderId="7" fillId="4" fontId="145" numFmtId="0" xfId="0" applyAlignment="1" applyBorder="1" applyFont="1">
      <alignment readingOrder="0" shrinkToFit="0" vertical="center" wrapText="1"/>
    </xf>
    <xf borderId="24" fillId="3" fontId="96" numFmtId="0" xfId="0" applyAlignment="1" applyBorder="1" applyFont="1">
      <alignment horizontal="left" readingOrder="0" shrinkToFit="0" vertical="bottom" wrapText="0"/>
    </xf>
    <xf borderId="108" fillId="15" fontId="121" numFmtId="0" xfId="0" applyAlignment="1" applyBorder="1" applyFont="1">
      <alignment readingOrder="0" vertical="center"/>
    </xf>
    <xf borderId="109" fillId="0" fontId="2" numFmtId="0" xfId="0" applyBorder="1" applyFont="1"/>
    <xf borderId="110" fillId="0" fontId="2" numFmtId="0" xfId="0" applyBorder="1" applyFont="1"/>
    <xf borderId="107" fillId="14" fontId="112" numFmtId="0" xfId="0" applyAlignment="1" applyBorder="1" applyFont="1">
      <alignment vertical="center"/>
    </xf>
    <xf borderId="5" fillId="16" fontId="146" numFmtId="0" xfId="0" applyAlignment="1" applyBorder="1" applyFont="1">
      <alignment readingOrder="0" vertical="bottom"/>
    </xf>
    <xf borderId="7" fillId="4" fontId="126" numFmtId="0" xfId="0" applyAlignment="1" applyBorder="1" applyFont="1">
      <alignment shrinkToFit="0" vertical="bottom" wrapText="1"/>
    </xf>
    <xf borderId="7" fillId="4" fontId="147" numFmtId="0" xfId="0" applyAlignment="1" applyBorder="1" applyFont="1">
      <alignment shrinkToFit="0" vertical="bottom" wrapText="1"/>
    </xf>
    <xf borderId="7" fillId="3" fontId="94" numFmtId="0" xfId="0" applyAlignment="1" applyBorder="1" applyFont="1">
      <alignment horizontal="center" readingOrder="0" vertical="center"/>
    </xf>
    <xf borderId="46" fillId="4" fontId="54" numFmtId="0" xfId="0" applyAlignment="1" applyBorder="1" applyFont="1">
      <alignment readingOrder="0" shrinkToFit="0" vertical="bottom" wrapText="1"/>
    </xf>
    <xf borderId="7" fillId="3" fontId="136" numFmtId="0" xfId="0" applyAlignment="1" applyBorder="1" applyFont="1">
      <alignment readingOrder="0" shrinkToFit="0" vertical="bottom" wrapText="1"/>
    </xf>
    <xf borderId="7" fillId="4" fontId="53" numFmtId="0" xfId="0" applyAlignment="1" applyBorder="1" applyFont="1">
      <alignment shrinkToFit="0" wrapText="1"/>
    </xf>
    <xf borderId="107" fillId="14" fontId="53" numFmtId="0" xfId="0" applyAlignment="1" applyBorder="1" applyFont="1">
      <alignment shrinkToFit="0" wrapText="1"/>
    </xf>
    <xf borderId="107" fillId="14" fontId="4" numFmtId="0" xfId="0" applyBorder="1" applyFont="1"/>
    <xf borderId="107" fillId="14" fontId="91" numFmtId="0" xfId="0" applyAlignment="1" applyBorder="1" applyFont="1">
      <alignment readingOrder="0" shrinkToFit="0" vertical="bottom" wrapText="1"/>
    </xf>
    <xf borderId="107" fillId="14" fontId="109" numFmtId="0" xfId="0" applyAlignment="1" applyBorder="1" applyFont="1">
      <alignment readingOrder="0" vertical="center"/>
    </xf>
    <xf borderId="111" fillId="15" fontId="121" numFmtId="0" xfId="0" applyAlignment="1" applyBorder="1" applyFont="1">
      <alignment vertical="center"/>
    </xf>
    <xf borderId="114" fillId="14" fontId="3" numFmtId="0" xfId="0" applyAlignment="1" applyBorder="1" applyFont="1">
      <alignment readingOrder="0" vertical="center"/>
    </xf>
    <xf borderId="5" fillId="4" fontId="148" numFmtId="0" xfId="0" applyAlignment="1" applyBorder="1" applyFont="1">
      <alignment vertical="bottom"/>
    </xf>
    <xf borderId="5" fillId="3" fontId="126" numFmtId="0" xfId="0" applyAlignment="1" applyBorder="1" applyFont="1">
      <alignment shrinkToFit="0" vertical="top" wrapText="1"/>
    </xf>
    <xf borderId="5" fillId="4" fontId="149" numFmtId="0" xfId="0" applyAlignment="1" applyBorder="1" applyFont="1">
      <alignment shrinkToFit="0" vertical="bottom" wrapText="1"/>
    </xf>
    <xf borderId="5" fillId="3" fontId="150" numFmtId="0" xfId="0" applyAlignment="1" applyBorder="1" applyFont="1">
      <alignment vertical="center"/>
    </xf>
    <xf borderId="5" fillId="4" fontId="53" numFmtId="0" xfId="0" applyAlignment="1" applyBorder="1" applyFont="1">
      <alignment shrinkToFit="0" wrapText="1"/>
    </xf>
    <xf borderId="9" fillId="4" fontId="4" numFmtId="0" xfId="0" applyAlignment="1" applyBorder="1" applyFont="1">
      <alignment vertical="bottom"/>
    </xf>
    <xf borderId="0" fillId="4" fontId="151" numFmtId="0" xfId="0" applyAlignment="1" applyFont="1">
      <alignment shrinkToFit="0" vertical="bottom" wrapText="1"/>
    </xf>
    <xf borderId="0" fillId="3" fontId="150" numFmtId="0" xfId="0" applyAlignment="1" applyFont="1">
      <alignment readingOrder="0" vertical="center"/>
    </xf>
    <xf borderId="111" fillId="15" fontId="150" numFmtId="0" xfId="0" applyAlignment="1" applyBorder="1" applyFont="1">
      <alignment readingOrder="0" vertical="center"/>
    </xf>
    <xf borderId="123" fillId="4" fontId="4" numFmtId="0" xfId="0" applyAlignment="1" applyBorder="1" applyFont="1">
      <alignment vertical="bottom"/>
    </xf>
    <xf borderId="124" fillId="0" fontId="2" numFmtId="0" xfId="0" applyBorder="1" applyFont="1"/>
    <xf borderId="125" fillId="3" fontId="4" numFmtId="0" xfId="0" applyAlignment="1" applyBorder="1" applyFont="1">
      <alignment vertical="bottom"/>
    </xf>
    <xf borderId="126" fillId="0" fontId="2" numFmtId="0" xfId="0" applyBorder="1" applyFont="1"/>
    <xf borderId="107" fillId="14" fontId="126" numFmtId="0" xfId="0" applyAlignment="1" applyBorder="1" applyFont="1">
      <alignment shrinkToFit="0" vertical="bottom" wrapText="1"/>
    </xf>
    <xf borderId="127" fillId="4" fontId="4" numFmtId="0" xfId="0" applyAlignment="1" applyBorder="1" applyFont="1">
      <alignment horizontal="center" readingOrder="0"/>
    </xf>
    <xf borderId="5" fillId="4" fontId="61" numFmtId="0" xfId="0" applyAlignment="1" applyBorder="1" applyFont="1">
      <alignment vertical="bottom"/>
    </xf>
    <xf borderId="113" fillId="14" fontId="4" numFmtId="0" xfId="0" applyAlignment="1" applyBorder="1" applyFont="1">
      <alignment vertical="bottom"/>
    </xf>
    <xf borderId="127" fillId="3" fontId="4" numFmtId="0" xfId="0" applyAlignment="1" applyBorder="1" applyFont="1">
      <alignment horizontal="center" readingOrder="0"/>
    </xf>
    <xf borderId="5" fillId="3" fontId="61" numFmtId="0" xfId="0" applyAlignment="1" applyBorder="1" applyFont="1">
      <alignment vertical="bottom"/>
    </xf>
    <xf borderId="107" fillId="14" fontId="54" numFmtId="0" xfId="0" applyAlignment="1" applyBorder="1" applyFont="1">
      <alignment vertical="bottom"/>
    </xf>
    <xf borderId="108" fillId="3" fontId="4" numFmtId="0" xfId="0" applyAlignment="1" applyBorder="1" applyFont="1">
      <alignment vertical="bottom"/>
    </xf>
    <xf borderId="111" fillId="14" fontId="4" numFmtId="0" xfId="0" applyAlignment="1" applyBorder="1" applyFont="1">
      <alignment vertical="center"/>
    </xf>
    <xf borderId="1" fillId="2" fontId="152" numFmtId="0" xfId="0" applyAlignment="1" applyBorder="1" applyFont="1">
      <alignment horizontal="center" readingOrder="0" vertical="center"/>
    </xf>
    <xf borderId="4" fillId="2" fontId="153" numFmtId="0" xfId="0" applyAlignment="1" applyBorder="1" applyFont="1">
      <alignment vertical="bottom"/>
    </xf>
    <xf borderId="4" fillId="2" fontId="120" numFmtId="0" xfId="0" applyBorder="1" applyFont="1"/>
    <xf borderId="7" fillId="0" fontId="6" numFmtId="0" xfId="0" applyAlignment="1" applyBorder="1" applyFont="1">
      <alignment readingOrder="0"/>
    </xf>
    <xf borderId="24" fillId="0" fontId="6" numFmtId="0" xfId="0" applyAlignment="1" applyBorder="1" applyFont="1">
      <alignment readingOrder="0" shrinkToFit="0" vertical="center" wrapText="1"/>
    </xf>
    <xf borderId="7" fillId="3" fontId="154" numFmtId="0" xfId="0" applyAlignment="1" applyBorder="1" applyFont="1">
      <alignment readingOrder="0" vertical="center"/>
    </xf>
    <xf borderId="7" fillId="3" fontId="14" numFmtId="0" xfId="0" applyAlignment="1" applyBorder="1" applyFont="1">
      <alignment readingOrder="0" vertical="center"/>
    </xf>
    <xf borderId="4" fillId="2" fontId="53" numFmtId="0" xfId="0" applyAlignment="1" applyBorder="1" applyFont="1">
      <alignment shrinkToFit="0" wrapText="1"/>
    </xf>
    <xf borderId="0" fillId="2" fontId="97" numFmtId="0" xfId="0" applyAlignment="1" applyFont="1">
      <alignment horizontal="left" readingOrder="0" vertical="center"/>
    </xf>
    <xf borderId="4" fillId="2" fontId="155" numFmtId="0" xfId="0" applyAlignment="1" applyBorder="1" applyFont="1">
      <alignment vertical="center"/>
    </xf>
    <xf borderId="4" fillId="2" fontId="156" numFmtId="0" xfId="0" applyAlignment="1" applyBorder="1" applyFont="1">
      <alignment vertical="center"/>
    </xf>
    <xf borderId="92" fillId="6" fontId="17" numFmtId="0" xfId="0" applyAlignment="1" applyBorder="1" applyFont="1">
      <alignment horizontal="left" readingOrder="0" vertical="center"/>
    </xf>
    <xf borderId="4" fillId="2" fontId="157" numFmtId="0" xfId="0" applyAlignment="1" applyBorder="1" applyFont="1">
      <alignment vertical="center"/>
    </xf>
    <xf borderId="5" fillId="7" fontId="23" numFmtId="0" xfId="0" applyAlignment="1" applyBorder="1" applyFont="1">
      <alignment readingOrder="0" vertical="center"/>
    </xf>
    <xf borderId="4" fillId="2" fontId="155" numFmtId="0" xfId="0" applyBorder="1" applyFont="1"/>
    <xf borderId="24" fillId="3" fontId="19" numFmtId="0" xfId="0" applyAlignment="1" applyBorder="1" applyFont="1">
      <alignment readingOrder="0" vertical="center"/>
    </xf>
    <xf borderId="4" fillId="2" fontId="158" numFmtId="0" xfId="0" applyAlignment="1" applyBorder="1" applyFont="1">
      <alignment vertical="center"/>
    </xf>
    <xf borderId="94" fillId="0" fontId="19" numFmtId="0" xfId="0" applyAlignment="1" applyBorder="1" applyFont="1">
      <alignment readingOrder="0" vertical="center"/>
    </xf>
    <xf borderId="95" fillId="0" fontId="19" numFmtId="0" xfId="0" applyAlignment="1" applyBorder="1" applyFont="1">
      <alignment readingOrder="0" shrinkToFit="0" vertical="center" wrapText="1"/>
    </xf>
    <xf borderId="4" fillId="2" fontId="159" numFmtId="0" xfId="0" applyBorder="1" applyFont="1"/>
    <xf borderId="95" fillId="3" fontId="19" numFmtId="0" xfId="0" applyAlignment="1" applyBorder="1" applyFont="1">
      <alignment readingOrder="0" shrinkToFit="0" vertical="center" wrapText="1"/>
    </xf>
    <xf borderId="0" fillId="3" fontId="61" numFmtId="0" xfId="0" applyAlignment="1" applyFont="1">
      <alignment readingOrder="0" vertical="center"/>
    </xf>
    <xf borderId="5" fillId="2" fontId="61" numFmtId="0" xfId="0" applyAlignment="1" applyBorder="1" applyFont="1">
      <alignment readingOrder="0" vertical="center"/>
    </xf>
    <xf borderId="7" fillId="19" fontId="160" numFmtId="0" xfId="0" applyAlignment="1" applyBorder="1" applyFill="1" applyFont="1">
      <alignment horizontal="center" readingOrder="0" vertical="center"/>
    </xf>
    <xf borderId="4" fillId="2" fontId="157" numFmtId="0" xfId="0" applyBorder="1" applyFont="1"/>
    <xf borderId="24" fillId="3" fontId="91" numFmtId="0" xfId="0" applyAlignment="1" applyBorder="1" applyFont="1">
      <alignment horizontal="left" readingOrder="0" vertical="center"/>
    </xf>
    <xf borderId="0" fillId="3" fontId="91" numFmtId="0" xfId="0" applyAlignment="1" applyFont="1">
      <alignment horizontal="left" readingOrder="0" vertical="center"/>
    </xf>
    <xf borderId="5" fillId="7" fontId="131" numFmtId="0" xfId="0" applyAlignment="1" applyBorder="1" applyFont="1">
      <alignment readingOrder="0" shrinkToFit="0" vertical="center" wrapText="1"/>
    </xf>
    <xf borderId="4" fillId="2" fontId="126" numFmtId="0" xfId="0" applyAlignment="1" applyBorder="1" applyFont="1">
      <alignment shrinkToFit="0" wrapText="1"/>
    </xf>
    <xf borderId="4" fillId="2" fontId="4" numFmtId="0" xfId="0" applyAlignment="1" applyBorder="1" applyFont="1">
      <alignment readingOrder="0"/>
    </xf>
    <xf borderId="0" fillId="3" fontId="4" numFmtId="0" xfId="0" applyAlignment="1" applyFont="1">
      <alignment readingOrder="0" vertical="center"/>
    </xf>
    <xf borderId="94" fillId="3" fontId="161" numFmtId="0" xfId="0" applyAlignment="1" applyBorder="1" applyFont="1">
      <alignment horizontal="center" readingOrder="0" vertical="center"/>
    </xf>
    <xf borderId="95" fillId="3" fontId="54" numFmtId="0" xfId="0" applyAlignment="1" applyBorder="1" applyFont="1">
      <alignment readingOrder="0" vertical="center"/>
    </xf>
    <xf borderId="4" fillId="2" fontId="53" numFmtId="0" xfId="0" applyBorder="1" applyFont="1"/>
    <xf borderId="96" fillId="3" fontId="162" numFmtId="0" xfId="0" applyAlignment="1" applyBorder="1" applyFont="1">
      <alignment shrinkToFit="0" vertical="center" wrapText="1"/>
    </xf>
    <xf borderId="4" fillId="2" fontId="163" numFmtId="0" xfId="0" applyAlignment="1" applyBorder="1" applyFont="1">
      <alignment shrinkToFit="0" wrapText="1"/>
    </xf>
    <xf borderId="17" fillId="3" fontId="4" numFmtId="0" xfId="0" applyAlignment="1" applyBorder="1" applyFont="1">
      <alignment horizontal="center" readingOrder="0"/>
    </xf>
    <xf borderId="18" fillId="3" fontId="61" numFmtId="0" xfId="0" applyAlignment="1" applyBorder="1" applyFont="1">
      <alignment readingOrder="0" vertical="bottom"/>
    </xf>
    <xf borderId="65" fillId="2" fontId="4" numFmtId="0" xfId="0" applyAlignment="1" applyBorder="1" applyFont="1">
      <alignment vertical="center"/>
    </xf>
    <xf borderId="17" fillId="3" fontId="161" numFmtId="0" xfId="0" applyAlignment="1" applyBorder="1" applyFont="1">
      <alignment horizontal="center" readingOrder="0"/>
    </xf>
    <xf borderId="18" fillId="3" fontId="61" numFmtId="0" xfId="0" applyAlignment="1" applyBorder="1" applyFont="1">
      <alignment readingOrder="0" shrinkToFit="0" wrapText="1"/>
    </xf>
    <xf borderId="0" fillId="6" fontId="97" numFmtId="0" xfId="0" applyAlignment="1" applyFont="1">
      <alignment horizontal="left" readingOrder="0" vertical="center"/>
    </xf>
    <xf borderId="17" fillId="3" fontId="19" numFmtId="0" xfId="0" applyAlignment="1" applyBorder="1" applyFont="1">
      <alignment readingOrder="0"/>
    </xf>
    <xf borderId="18" fillId="3" fontId="19" numFmtId="0" xfId="0" applyBorder="1" applyFont="1"/>
    <xf borderId="21" fillId="3" fontId="19" numFmtId="0" xfId="0" applyAlignment="1" applyBorder="1" applyFont="1">
      <alignment vertical="center"/>
    </xf>
    <xf borderId="1" fillId="2" fontId="164" numFmtId="0" xfId="0" applyAlignment="1" applyBorder="1" applyFont="1">
      <alignment horizontal="center" readingOrder="0" shrinkToFit="0" vertical="top" wrapText="1"/>
    </xf>
    <xf borderId="1" fillId="2" fontId="35" numFmtId="10" xfId="0" applyAlignment="1" applyBorder="1" applyFont="1" applyNumberFormat="1">
      <alignment readingOrder="0" shrinkToFit="0" vertical="bottom" wrapText="1"/>
    </xf>
    <xf borderId="4" fillId="2" fontId="35" numFmtId="10" xfId="0" applyAlignment="1" applyBorder="1" applyFont="1" applyNumberFormat="1">
      <alignment readingOrder="0" shrinkToFit="0" vertical="bottom" wrapText="1"/>
    </xf>
    <xf borderId="13" fillId="2" fontId="155" numFmtId="0" xfId="0" applyAlignment="1" applyBorder="1" applyFont="1">
      <alignment readingOrder="0"/>
    </xf>
    <xf borderId="4" fillId="2" fontId="32" numFmtId="0" xfId="0" applyAlignment="1" applyBorder="1" applyFont="1">
      <alignment readingOrder="0" vertical="center"/>
    </xf>
    <xf borderId="0" fillId="3" fontId="6" numFmtId="0" xfId="0" applyAlignment="1" applyFont="1">
      <alignment readingOrder="0" shrinkToFit="0" vertical="center" wrapText="1"/>
    </xf>
    <xf borderId="4" fillId="2" fontId="32" numFmtId="0" xfId="0" applyAlignment="1" applyBorder="1" applyFont="1">
      <alignment readingOrder="0" vertical="bottom"/>
    </xf>
    <xf borderId="0" fillId="3" fontId="150" numFmtId="0" xfId="0" applyAlignment="1" applyFont="1">
      <alignment horizontal="left" readingOrder="0" vertical="center"/>
    </xf>
    <xf borderId="0" fillId="2" fontId="150" numFmtId="0" xfId="0" applyAlignment="1" applyFont="1">
      <alignment horizontal="left" readingOrder="0" vertical="center"/>
    </xf>
    <xf borderId="0" fillId="7" fontId="40" numFmtId="0" xfId="0" applyAlignment="1" applyFont="1">
      <alignment horizontal="center" readingOrder="0" vertical="center"/>
    </xf>
    <xf borderId="0" fillId="3" fontId="100" numFmtId="0" xfId="0" applyAlignment="1" applyFont="1">
      <alignment horizontal="center" readingOrder="0" vertical="center"/>
    </xf>
    <xf borderId="0" fillId="3" fontId="40" numFmtId="0" xfId="0" applyAlignment="1" applyFont="1">
      <alignment readingOrder="0" shrinkToFit="0" vertical="center" wrapText="1"/>
    </xf>
    <xf borderId="1" fillId="2" fontId="150" numFmtId="0" xfId="0" applyAlignment="1" applyBorder="1" applyFont="1">
      <alignment horizontal="left" readingOrder="0" vertical="center"/>
    </xf>
    <xf borderId="79" fillId="6" fontId="17" numFmtId="0" xfId="0" applyAlignment="1" applyBorder="1" applyFont="1">
      <alignment horizontal="left" readingOrder="0" vertical="center"/>
    </xf>
    <xf borderId="0" fillId="7" fontId="19" numFmtId="0" xfId="0" applyAlignment="1" applyFont="1">
      <alignment readingOrder="0" vertical="center"/>
    </xf>
    <xf borderId="0" fillId="7" fontId="165" numFmtId="0" xfId="0" applyAlignment="1" applyFont="1">
      <alignment readingOrder="0" vertical="center"/>
    </xf>
    <xf borderId="18" fillId="3" fontId="19" numFmtId="0" xfId="0" applyAlignment="1" applyBorder="1" applyFont="1">
      <alignment readingOrder="0"/>
    </xf>
    <xf borderId="4" fillId="2" fontId="166" numFmtId="0" xfId="0" applyAlignment="1" applyBorder="1" applyFont="1">
      <alignment readingOrder="0" vertical="center"/>
    </xf>
    <xf borderId="5" fillId="3" fontId="124" numFmtId="0" xfId="0" applyAlignment="1" applyBorder="1" applyFont="1">
      <alignment vertical="bottom"/>
    </xf>
    <xf borderId="24" fillId="2" fontId="57" numFmtId="0" xfId="0" applyAlignment="1" applyBorder="1" applyFont="1">
      <alignment horizontal="center" readingOrder="0" vertical="center"/>
    </xf>
    <xf borderId="4" fillId="2" fontId="61" numFmtId="0" xfId="0" applyAlignment="1" applyBorder="1" applyFont="1">
      <alignment shrinkToFit="0" vertical="center" wrapText="1"/>
    </xf>
    <xf borderId="5" fillId="12" fontId="56" numFmtId="0" xfId="0" applyAlignment="1" applyBorder="1" applyFont="1">
      <alignment horizontal="center" readingOrder="0" shrinkToFit="0" vertical="center" wrapText="1"/>
    </xf>
    <xf borderId="25" fillId="3" fontId="61" numFmtId="0" xfId="0" applyAlignment="1" applyBorder="1" applyFont="1">
      <alignment vertical="center"/>
    </xf>
    <xf borderId="128" fillId="3" fontId="57" numFmtId="0" xfId="0" applyAlignment="1" applyBorder="1" applyFont="1">
      <alignment horizontal="left" vertical="center"/>
    </xf>
    <xf borderId="128" fillId="3" fontId="57" numFmtId="0" xfId="0" applyAlignment="1" applyBorder="1" applyFont="1">
      <alignment horizontal="center" vertical="center"/>
    </xf>
    <xf borderId="129" fillId="3" fontId="57" numFmtId="0" xfId="0" applyAlignment="1" applyBorder="1" applyFont="1">
      <alignment horizontal="left" vertical="center"/>
    </xf>
    <xf borderId="18" fillId="3" fontId="19" numFmtId="0" xfId="0" applyAlignment="1" applyBorder="1" applyFont="1">
      <alignment readingOrder="0" shrinkToFit="0" vertical="center" wrapText="1"/>
    </xf>
    <xf borderId="18" fillId="3" fontId="167" numFmtId="0" xfId="0" applyAlignment="1" applyBorder="1" applyFont="1">
      <alignment readingOrder="0" shrinkToFit="0" vertical="center" wrapText="1"/>
    </xf>
    <xf borderId="18" fillId="3" fontId="168" numFmtId="0" xfId="0" applyAlignment="1" applyBorder="1" applyFont="1">
      <alignment readingOrder="0" shrinkToFit="0" vertical="center" wrapText="1"/>
    </xf>
    <xf borderId="5" fillId="3" fontId="57" numFmtId="0" xfId="0" applyAlignment="1" applyBorder="1" applyFont="1">
      <alignment vertical="center"/>
    </xf>
    <xf borderId="130" fillId="20" fontId="169" numFmtId="0" xfId="0" applyAlignment="1" applyBorder="1" applyFill="1" applyFont="1">
      <alignment horizontal="center" readingOrder="0" vertical="center"/>
    </xf>
    <xf borderId="131" fillId="0" fontId="2" numFmtId="0" xfId="0" applyBorder="1" applyFont="1"/>
    <xf borderId="132" fillId="0" fontId="2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323850" cy="38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hotmart.com/pt-br/blog/sequencia-de-emails-automatizada" TargetMode="External"/><Relationship Id="rId10" Type="http://schemas.openxmlformats.org/officeDocument/2006/relationships/hyperlink" Target="https://suporteklickpages.zendesk.com/hc/pt-br/articles/9365448473229-Como-integrar-o-Send-com-o-Pages" TargetMode="External"/><Relationship Id="rId13" Type="http://schemas.openxmlformats.org/officeDocument/2006/relationships/hyperlink" Target="https://docs.google.com/spreadsheets/d/1To4sNyAttUsSXcb_PFDcv9d-WRT4SKVOzRAwsnsIBJ0/edit?gid=324112050" TargetMode="External"/><Relationship Id="rId12" Type="http://schemas.openxmlformats.org/officeDocument/2006/relationships/hyperlink" Target="https://suporteklickpages.zendesk.com/hc/pt-br/articles/10000248676621-O-que-%C3%A9-e-como-integrar-a-Gest%C3%A3o-Autom%C3%A1tica-de-Contatos-Listboss-" TargetMode="External"/><Relationship Id="rId1" Type="http://schemas.openxmlformats.org/officeDocument/2006/relationships/hyperlink" Target="https://membros.flinsider.com.br/c/cursos/SnWPI5?lessonSlug=9lsmyN" TargetMode="External"/><Relationship Id="rId2" Type="http://schemas.openxmlformats.org/officeDocument/2006/relationships/hyperlink" Target="https://membros.flinsider.com.br/c/cursos/91LxLa?lessonSlug=7YnSpy" TargetMode="External"/><Relationship Id="rId3" Type="http://schemas.openxmlformats.org/officeDocument/2006/relationships/hyperlink" Target="https://membros.flinsider.com.br/c/cursos/91LxLa?lessonSlug=f8z1Dh" TargetMode="External"/><Relationship Id="rId4" Type="http://schemas.openxmlformats.org/officeDocument/2006/relationships/hyperlink" Target="https://membros.flinsider.com.br/c/cursos/B7g7gx?lessonSlug=OCgzb1" TargetMode="External"/><Relationship Id="rId9" Type="http://schemas.openxmlformats.org/officeDocument/2006/relationships/hyperlink" Target="https://suporteklickpages.zendesk.com/hc/pt-br/articles/9365448473229-Como-integrar-o-Send-com-o-Pages" TargetMode="External"/><Relationship Id="rId15" Type="http://schemas.openxmlformats.org/officeDocument/2006/relationships/hyperlink" Target="https://membros.flinsider.com.br/c/cursos/RZyJsU?lessonSlug=GzDG1A" TargetMode="External"/><Relationship Id="rId14" Type="http://schemas.openxmlformats.org/officeDocument/2006/relationships/hyperlink" Target="https://membros.flinsider.com.br/c/cursos/g8Dz0B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membros.flinsider.com.br/c/cursos/7wog2R" TargetMode="External"/><Relationship Id="rId6" Type="http://schemas.openxmlformats.org/officeDocument/2006/relationships/hyperlink" Target="https://membros.flinsider.com.br/c/cursos/B7g7gx?lessonSlug=TFPI4K" TargetMode="External"/><Relationship Id="rId7" Type="http://schemas.openxmlformats.org/officeDocument/2006/relationships/hyperlink" Target="https://docs.google.com/spreadsheets/d/1To4sNyAttUsSXcb_PFDcv9d-WRT4SKVOzRAwsnsIBJ0/edit?gid=324112050" TargetMode="External"/><Relationship Id="rId8" Type="http://schemas.openxmlformats.org/officeDocument/2006/relationships/hyperlink" Target="https://docs.google.com/spreadsheets/d/1To4sNyAttUsSXcb_PFDcv9d-WRT4SKVOzRAwsnsIBJ0/edit?gid=32411205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membros.flinsider.com.br/c/cursos/B7g7gx?lessonSlug=9TKF6t" TargetMode="External"/><Relationship Id="rId3" Type="http://schemas.openxmlformats.org/officeDocument/2006/relationships/hyperlink" Target="https://membros.flinsider.com.br/c/cursos/B7g7gx?lessonSlug=9ZB3LU" TargetMode="External"/><Relationship Id="rId4" Type="http://schemas.openxmlformats.org/officeDocument/2006/relationships/hyperlink" Target="https://membros.flinsider.com.br/c/cursos/78Q7Aq?lessonSlug=LZfeKp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embros.flinsider.com.br/c/cursos/eSrjqg?lessonSlug=ZyPbCJ" TargetMode="External"/><Relationship Id="rId2" Type="http://schemas.openxmlformats.org/officeDocument/2006/relationships/hyperlink" Target="https://membros.flinsider.com.br/c/cursos/B7g7gx?lessonSlug=rrfKaf" TargetMode="External"/><Relationship Id="rId3" Type="http://schemas.openxmlformats.org/officeDocument/2006/relationships/hyperlink" Target="https://support.google.com/youtube/answer/2474026?co=GENIE.Platform%3DDesktop&amp;hl=pt-BR&amp;oco=0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membros.flinsider.com.br/c/cursos/RZyJsU?lessonSlug=GzDG1A" TargetMode="External"/><Relationship Id="rId22" Type="http://schemas.openxmlformats.org/officeDocument/2006/relationships/hyperlink" Target="https://membros.flinsider.com.br/c/cursos/eSrjqg?lessonSlug=1fXtr1" TargetMode="External"/><Relationship Id="rId21" Type="http://schemas.openxmlformats.org/officeDocument/2006/relationships/hyperlink" Target="https://membros.flinsider.com.br/c/cursos/VpCB8T?lessonSlug=jT73tS" TargetMode="External"/><Relationship Id="rId24" Type="http://schemas.openxmlformats.org/officeDocument/2006/relationships/drawing" Target="../drawings/drawing5.xml"/><Relationship Id="rId23" Type="http://schemas.openxmlformats.org/officeDocument/2006/relationships/hyperlink" Target="https://membros.flinsider.com.br/c/cursos/eSrjqg?lessonSlug=ZyPbCJ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faq.whatsapp.com/438859978317289/?helpref=search&amp;cms_platform=web&amp;locale=pt_BR" TargetMode="External"/><Relationship Id="rId3" Type="http://schemas.openxmlformats.org/officeDocument/2006/relationships/hyperlink" Target="https://membros.flinsider.com.br/c/cursos/SnWPI5?lessonSlug=rjgHXv" TargetMode="External"/><Relationship Id="rId4" Type="http://schemas.openxmlformats.org/officeDocument/2006/relationships/hyperlink" Target="https://membros.flinsider.com.br/c/cursos/B7g7gx?lessonSlug=TFPI4K" TargetMode="External"/><Relationship Id="rId9" Type="http://schemas.openxmlformats.org/officeDocument/2006/relationships/hyperlink" Target="https://hotmart.com/pt-br/blog/sequencia-de-emails-automatizada" TargetMode="External"/><Relationship Id="rId25" Type="http://schemas.openxmlformats.org/officeDocument/2006/relationships/vmlDrawing" Target="../drawings/vmlDrawing2.vml"/><Relationship Id="rId5" Type="http://schemas.openxmlformats.org/officeDocument/2006/relationships/hyperlink" Target="https://flportal.formuladelancamento.com.br/class/comoapontardominiohotmartpages134247" TargetMode="External"/><Relationship Id="rId6" Type="http://schemas.openxmlformats.org/officeDocument/2006/relationships/hyperlink" Target="https://support.google.com/youtube/answer/2474026?co=GENIE.Platform%3DDesktop&amp;hl=pt-BR&amp;oco=0" TargetMode="External"/><Relationship Id="rId7" Type="http://schemas.openxmlformats.org/officeDocument/2006/relationships/hyperlink" Target="https://suporteklickpages.zendesk.com/hc/pt-br/articles/9365448473229-Como-integrar-o-Send-com-o-Pages" TargetMode="External"/><Relationship Id="rId8" Type="http://schemas.openxmlformats.org/officeDocument/2006/relationships/hyperlink" Target="https://suporteklickpages.zendesk.com/hc/pt-br/articles/9365448473229-Como-integrar-o-Send-com-o-Pages" TargetMode="External"/><Relationship Id="rId11" Type="http://schemas.openxmlformats.org/officeDocument/2006/relationships/hyperlink" Target="https://docs.google.com/forms/d/e/1FAIpQLSf2gfqlMFcNogIS13B6s08ZDztOXuqIzYJsnxFBYywRfNtv7w/viewform" TargetMode="External"/><Relationship Id="rId10" Type="http://schemas.openxmlformats.org/officeDocument/2006/relationships/hyperlink" Target="https://docs.google.com/document/d/1v5sn79tVvm9mudapAqWahE3MCvTR03IV/edit?usp=sharing&amp;ouid=105907954884235295972&amp;rtpof=true&amp;sd=true" TargetMode="External"/><Relationship Id="rId13" Type="http://schemas.openxmlformats.org/officeDocument/2006/relationships/hyperlink" Target="https://suporteklickpages.zendesk.com/hc/pt-br/articles/10000248676621-O-que-%C3%A9-e-como-integrar-a-Gest%C3%A3o-Autom%C3%A1tica-de-Contatos-Listboss-" TargetMode="External"/><Relationship Id="rId12" Type="http://schemas.openxmlformats.org/officeDocument/2006/relationships/hyperlink" Target="https://docs.google.com/document/d/1pwqGd2hiCYGhyritci9Nn1G6OB7L6E9m/edit?usp=sharing&amp;ouid=105907954884235295972&amp;rtpof=true&amp;sd=true" TargetMode="External"/><Relationship Id="rId15" Type="http://schemas.openxmlformats.org/officeDocument/2006/relationships/hyperlink" Target="https://help.hotmart.com/pt-BR/article/como-enviar-emails-de-boas-vindas-para-meus-novos-assinantes-/360060556472" TargetMode="External"/><Relationship Id="rId14" Type="http://schemas.openxmlformats.org/officeDocument/2006/relationships/hyperlink" Target="https://help.hotmart.com/pt-BR/article/Como-cadastrar-meu-produto-/215828518" TargetMode="External"/><Relationship Id="rId17" Type="http://schemas.openxmlformats.org/officeDocument/2006/relationships/hyperlink" Target="https://membros.flinsider.com.br/c/cursos/g8Dz0B?lessonSlug=8mzhde" TargetMode="External"/><Relationship Id="rId16" Type="http://schemas.openxmlformats.org/officeDocument/2006/relationships/hyperlink" Target="https://membros.flinsider.com.br/c/cursos/B7g7gx?lessonSlug=9CzxAm" TargetMode="External"/><Relationship Id="rId19" Type="http://schemas.openxmlformats.org/officeDocument/2006/relationships/hyperlink" Target="https://membros.flinsider.com.br/c/cursos/eSrjqg?lessonSlug=MQiD0P" TargetMode="External"/><Relationship Id="rId18" Type="http://schemas.openxmlformats.org/officeDocument/2006/relationships/hyperlink" Target="https://membros.flinsider.com.br/c/cursos/SnWPI5?lessonSlug=4J6M73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embros.flinsider.com.br/c/cursos/Ahlqrn?lessonSlug=9W6zLN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fl-insider.circle.so/c/debriefing/" TargetMode="External"/><Relationship Id="rId2" Type="http://schemas.openxmlformats.org/officeDocument/2006/relationships/hyperlink" Target="https://fl-insider.circle.so/c/criativos-criativos/" TargetMode="External"/><Relationship Id="rId3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38"/>
    <col customWidth="1" min="2" max="2" width="4.25"/>
    <col customWidth="1" min="3" max="3" width="13.88"/>
    <col customWidth="1" min="4" max="4" width="116.25"/>
    <col customWidth="1" min="5" max="5" width="4.38"/>
  </cols>
  <sheetData>
    <row r="1" ht="97.5" customHeight="1">
      <c r="A1" s="1"/>
      <c r="B1" s="2"/>
      <c r="C1" s="3"/>
      <c r="D1" s="3"/>
      <c r="E1" s="4"/>
    </row>
    <row r="2" ht="18.0" customHeight="1">
      <c r="A2" s="5"/>
      <c r="B2" s="6"/>
      <c r="C2" s="7"/>
      <c r="D2" s="8"/>
      <c r="E2" s="5"/>
    </row>
    <row r="3" ht="18.0" customHeight="1">
      <c r="A3" s="5"/>
      <c r="B3" s="9" t="s">
        <v>0</v>
      </c>
      <c r="C3" s="10"/>
      <c r="D3" s="11"/>
      <c r="E3" s="5"/>
    </row>
    <row r="4" ht="18.0" customHeight="1">
      <c r="A4" s="5"/>
      <c r="B4" s="12" t="s">
        <v>1</v>
      </c>
      <c r="C4" s="13"/>
      <c r="D4" s="14"/>
      <c r="E4" s="5"/>
    </row>
    <row r="5" ht="18.0" customHeight="1">
      <c r="A5" s="5"/>
      <c r="B5" s="9" t="s">
        <v>2</v>
      </c>
      <c r="C5" s="10"/>
      <c r="D5" s="15"/>
      <c r="E5" s="5"/>
    </row>
    <row r="6" ht="18.0" customHeight="1">
      <c r="A6" s="5"/>
      <c r="B6" s="16" t="s">
        <v>3</v>
      </c>
      <c r="C6" s="17"/>
      <c r="D6" s="18">
        <v>45564.0</v>
      </c>
      <c r="E6" s="5"/>
    </row>
    <row r="7" ht="18.0" customHeight="1">
      <c r="A7" s="5"/>
      <c r="B7" s="9" t="s">
        <v>4</v>
      </c>
      <c r="C7" s="10"/>
      <c r="D7" s="19">
        <v>45666.0</v>
      </c>
      <c r="E7" s="5"/>
    </row>
    <row r="8" ht="12.75" customHeight="1">
      <c r="A8" s="5"/>
      <c r="B8" s="20"/>
      <c r="C8" s="20"/>
      <c r="D8" s="21" t="s">
        <v>5</v>
      </c>
      <c r="E8" s="5"/>
    </row>
    <row r="9" ht="18.0" customHeight="1">
      <c r="A9" s="5"/>
      <c r="B9" s="22"/>
      <c r="D9" s="23"/>
      <c r="E9" s="5"/>
    </row>
    <row r="10">
      <c r="A10" s="24"/>
      <c r="B10" s="24"/>
      <c r="C10" s="24"/>
      <c r="D10" s="24"/>
      <c r="E10" s="24"/>
    </row>
    <row r="11">
      <c r="A11" s="24"/>
      <c r="B11" s="25" t="s">
        <v>6</v>
      </c>
      <c r="C11" s="3"/>
      <c r="D11" s="26"/>
      <c r="E11" s="5"/>
    </row>
    <row r="12" ht="6.0" customHeight="1">
      <c r="A12" s="24"/>
      <c r="B12" s="27">
        <f>(COUNTIF('PRÉ-REQUISITOS'!B25:B64,TRUE)+COUNTIF('CLI e AI'!B37:B64,TRUE)+COUNTIF('Lançamento'!B32:B64,TRUE)+COUNTIF('Pós-Lançamento'!B20:B64,TRUE))/165</f>
        <v>0.09696969697</v>
      </c>
      <c r="C12" s="28"/>
      <c r="D12" s="28"/>
      <c r="E12" s="5"/>
    </row>
    <row r="13" ht="6.0" customHeight="1">
      <c r="A13" s="24"/>
      <c r="B13" s="29"/>
      <c r="C13" s="30" t="str">
        <f>IFERROR(__xludf.DUMMYFUNCTION("SPARKLINE(B12,{""charttype"",""bar"";""color1"",""#38a036"";""max"",1})"),"")</f>
        <v/>
      </c>
      <c r="D13" s="26"/>
      <c r="E13" s="5"/>
    </row>
    <row r="14" ht="6.0" customHeight="1">
      <c r="A14" s="24"/>
      <c r="B14" s="31"/>
      <c r="C14" s="28"/>
      <c r="D14" s="28"/>
      <c r="E14" s="32"/>
    </row>
    <row r="15">
      <c r="A15" s="24"/>
      <c r="B15" s="33"/>
      <c r="C15" s="33"/>
      <c r="D15" s="33"/>
      <c r="E15" s="24"/>
    </row>
    <row r="16" ht="31.5" customHeight="1">
      <c r="A16" s="34" t="s">
        <v>7</v>
      </c>
      <c r="B16" s="35"/>
      <c r="C16" s="35"/>
      <c r="D16" s="35"/>
      <c r="E16" s="36"/>
    </row>
    <row r="17" ht="18.75" customHeight="1">
      <c r="A17" s="37"/>
      <c r="B17" s="38"/>
      <c r="C17" s="3"/>
      <c r="D17" s="26"/>
      <c r="E17" s="39"/>
    </row>
    <row r="18" ht="52.5" customHeight="1">
      <c r="A18" s="40"/>
      <c r="B18" s="41" t="s">
        <v>8</v>
      </c>
      <c r="E18" s="42"/>
    </row>
    <row r="19" ht="33.75" customHeight="1">
      <c r="A19" s="37"/>
      <c r="B19" s="43" t="s">
        <v>9</v>
      </c>
      <c r="E19" s="39"/>
    </row>
    <row r="20" ht="26.25" customHeight="1">
      <c r="A20" s="37"/>
      <c r="B20" s="44" t="s">
        <v>10</v>
      </c>
      <c r="E20" s="39"/>
    </row>
    <row r="21" ht="26.25" customHeight="1">
      <c r="A21" s="37"/>
      <c r="B21" s="45"/>
      <c r="E21" s="39"/>
    </row>
    <row r="22" ht="26.25" customHeight="1">
      <c r="A22" s="39"/>
      <c r="B22" s="46"/>
      <c r="C22" s="47" t="s">
        <v>11</v>
      </c>
      <c r="D22" s="23"/>
      <c r="E22" s="39"/>
    </row>
    <row r="23" ht="18.0" customHeight="1">
      <c r="A23" s="39"/>
      <c r="B23" s="48" t="s">
        <v>12</v>
      </c>
      <c r="C23" s="49" t="s">
        <v>13</v>
      </c>
      <c r="D23" s="50"/>
      <c r="E23" s="39"/>
    </row>
    <row r="24" ht="18.0" customHeight="1">
      <c r="A24" s="39"/>
      <c r="B24" s="48" t="s">
        <v>12</v>
      </c>
      <c r="C24" s="49" t="s">
        <v>14</v>
      </c>
      <c r="D24" s="50"/>
      <c r="E24" s="39"/>
    </row>
    <row r="25" ht="18.0" customHeight="1">
      <c r="A25" s="39"/>
      <c r="B25" s="48" t="s">
        <v>12</v>
      </c>
      <c r="C25" s="49" t="s">
        <v>15</v>
      </c>
      <c r="D25" s="50"/>
      <c r="E25" s="39"/>
    </row>
    <row r="26" ht="18.0" customHeight="1">
      <c r="A26" s="39"/>
      <c r="B26" s="48" t="s">
        <v>12</v>
      </c>
      <c r="C26" s="49" t="s">
        <v>16</v>
      </c>
      <c r="D26" s="50"/>
      <c r="E26" s="39"/>
    </row>
    <row r="27" ht="18.0" customHeight="1">
      <c r="A27" s="39"/>
      <c r="B27" s="48" t="s">
        <v>12</v>
      </c>
      <c r="C27" s="49" t="s">
        <v>17</v>
      </c>
      <c r="D27" s="50"/>
      <c r="E27" s="39"/>
    </row>
    <row r="28" ht="18.0" customHeight="1">
      <c r="A28" s="39"/>
      <c r="B28" s="48" t="s">
        <v>12</v>
      </c>
      <c r="C28" s="49" t="s">
        <v>18</v>
      </c>
      <c r="D28" s="50"/>
      <c r="E28" s="39"/>
    </row>
    <row r="29" ht="18.0" customHeight="1">
      <c r="A29" s="39"/>
      <c r="B29" s="48" t="s">
        <v>12</v>
      </c>
      <c r="C29" s="51" t="s">
        <v>19</v>
      </c>
      <c r="D29" s="50"/>
      <c r="E29" s="39"/>
    </row>
    <row r="30" ht="11.25" customHeight="1">
      <c r="A30" s="39"/>
      <c r="B30" s="52"/>
      <c r="C30" s="53"/>
      <c r="D30" s="54"/>
      <c r="E30" s="39"/>
    </row>
    <row r="31" ht="15.0" customHeight="1">
      <c r="A31" s="39"/>
      <c r="B31" s="55"/>
      <c r="C31" s="3"/>
      <c r="D31" s="26"/>
      <c r="E31" s="39"/>
    </row>
    <row r="32" ht="26.25" customHeight="1">
      <c r="A32" s="39"/>
      <c r="B32" s="56" t="str">
        <f>CONCATENATE("Preparação de ", TEXT('SUMÁRIO'!$D$6,"DD/MM"), " até ", TEXT('SUMÁRIO'!$D$6+((('SUMÁRIO'!$D$7-3)-'SUMÁRIO'!$D$6)*0.82)-1,"DD/MM") , " (", ROUND((($D$6+((($D$7-3)-$D$6)*0.5)-1)-$D$6),0), " dias)")</f>
        <v>Preparação de 29/09 até 18/12 (49 dias)</v>
      </c>
      <c r="C32" s="3"/>
      <c r="D32" s="26"/>
      <c r="E32" s="39"/>
    </row>
    <row r="33">
      <c r="A33" s="24"/>
      <c r="B33" s="57" t="s">
        <v>20</v>
      </c>
      <c r="C33" s="35"/>
      <c r="D33" s="36"/>
      <c r="E33" s="24"/>
    </row>
    <row r="34" ht="18.0" customHeight="1">
      <c r="A34" s="58"/>
      <c r="B34" s="59" t="s">
        <v>21</v>
      </c>
      <c r="C34" s="60"/>
      <c r="D34" s="50"/>
      <c r="E34" s="58"/>
    </row>
    <row r="35" ht="18.0" customHeight="1">
      <c r="A35" s="58"/>
      <c r="B35" s="61" t="s">
        <v>22</v>
      </c>
      <c r="C35" s="60"/>
      <c r="D35" s="50"/>
      <c r="E35" s="58"/>
    </row>
    <row r="36" ht="18.0" customHeight="1">
      <c r="A36" s="58"/>
      <c r="B36" s="59" t="s">
        <v>23</v>
      </c>
      <c r="C36" s="62"/>
      <c r="D36" s="63"/>
      <c r="E36" s="58"/>
    </row>
    <row r="37" ht="11.25" customHeight="1">
      <c r="A37" s="24"/>
      <c r="B37" s="64"/>
      <c r="D37" s="23"/>
      <c r="E37" s="24"/>
    </row>
    <row r="38" ht="18.75" customHeight="1">
      <c r="A38" s="39"/>
      <c r="B38" s="65"/>
      <c r="E38" s="39"/>
    </row>
    <row r="39" ht="26.25" customHeight="1">
      <c r="A39" s="39"/>
      <c r="B39" s="66" t="str">
        <f>CONCATENATE("ETAPA DE CONSTRUÇÃO DE LISTA DE INSCRITOS (CLI) e AQUECIMENTO DE INSCRITOS (AI) - DE ", TEXT($D$7-14,"DD/MM"), " ATÉ ", TEXT($D$7,"DD/MM"))</f>
        <v>ETAPA DE CONSTRUÇÃO DE LISTA DE INSCRITOS (CLI) e AQUECIMENTO DE INSCRITOS (AI) - DE 26/12 ATÉ 09/01</v>
      </c>
      <c r="C39" s="3"/>
      <c r="D39" s="26"/>
      <c r="E39" s="39"/>
    </row>
    <row r="40">
      <c r="A40" s="24"/>
      <c r="B40" s="57" t="s">
        <v>24</v>
      </c>
      <c r="C40" s="35"/>
      <c r="D40" s="36"/>
      <c r="E40" s="24"/>
    </row>
    <row r="41" ht="18.0" customHeight="1">
      <c r="A41" s="24"/>
      <c r="B41" s="67" t="s">
        <v>25</v>
      </c>
      <c r="C41" s="60"/>
      <c r="D41" s="50"/>
      <c r="E41" s="24"/>
    </row>
    <row r="42" ht="18.0" customHeight="1">
      <c r="A42" s="24"/>
      <c r="B42" s="59" t="s">
        <v>26</v>
      </c>
      <c r="C42" s="60"/>
      <c r="D42" s="50"/>
      <c r="E42" s="24"/>
    </row>
    <row r="43" ht="18.0" customHeight="1">
      <c r="A43" s="58"/>
      <c r="B43" s="61" t="s">
        <v>27</v>
      </c>
      <c r="C43" s="60"/>
      <c r="D43" s="50"/>
      <c r="E43" s="58"/>
    </row>
    <row r="44" ht="18.0" customHeight="1">
      <c r="A44" s="24"/>
      <c r="B44" s="59" t="s">
        <v>28</v>
      </c>
      <c r="C44" s="60"/>
      <c r="D44" s="50"/>
      <c r="E44" s="24"/>
    </row>
    <row r="45" ht="18.0" customHeight="1">
      <c r="A45" s="58"/>
      <c r="B45" s="68" t="s">
        <v>29</v>
      </c>
      <c r="C45" s="60"/>
      <c r="D45" s="50"/>
      <c r="E45" s="58"/>
    </row>
    <row r="46" ht="18.0" customHeight="1">
      <c r="A46" s="58"/>
      <c r="B46" s="61" t="s">
        <v>30</v>
      </c>
      <c r="C46" s="60"/>
      <c r="D46" s="50"/>
      <c r="E46" s="58"/>
    </row>
    <row r="47" ht="18.0" customHeight="1">
      <c r="A47" s="24"/>
      <c r="B47" s="69" t="s">
        <v>31</v>
      </c>
      <c r="D47" s="23"/>
      <c r="E47" s="24"/>
    </row>
    <row r="48" ht="11.25" customHeight="1">
      <c r="A48" s="39"/>
      <c r="B48" s="70"/>
      <c r="E48" s="39"/>
    </row>
    <row r="49" ht="18.75" customHeight="1">
      <c r="A49" s="39"/>
      <c r="B49" s="71"/>
      <c r="E49" s="39"/>
    </row>
    <row r="50" ht="26.25" customHeight="1">
      <c r="A50" s="39"/>
      <c r="B50" s="66" t="str">
        <f>CONCATENATE("ETAPA DE LANÇAMENTO - DE ", TEXT($D$7,"DD/MM"), " ATÉ ", TEXT($D$7+5,"DD/MM"))</f>
        <v>ETAPA DE LANÇAMENTO - DE 09/01 ATÉ 14/01</v>
      </c>
      <c r="C50" s="3"/>
      <c r="D50" s="26"/>
      <c r="E50" s="39"/>
    </row>
    <row r="51">
      <c r="A51" s="24"/>
      <c r="B51" s="72" t="s">
        <v>32</v>
      </c>
      <c r="C51" s="35"/>
      <c r="D51" s="36"/>
      <c r="E51" s="24"/>
    </row>
    <row r="52" ht="18.0" customHeight="1">
      <c r="A52" s="24"/>
      <c r="B52" s="67" t="s">
        <v>33</v>
      </c>
      <c r="C52" s="60"/>
      <c r="D52" s="50"/>
      <c r="E52" s="24"/>
    </row>
    <row r="53" ht="18.0" customHeight="1">
      <c r="A53" s="24"/>
      <c r="B53" s="59" t="s">
        <v>34</v>
      </c>
      <c r="C53" s="60"/>
      <c r="D53" s="50"/>
      <c r="E53" s="24"/>
    </row>
    <row r="54" ht="18.0" customHeight="1">
      <c r="A54" s="58"/>
      <c r="B54" s="68" t="s">
        <v>35</v>
      </c>
      <c r="C54" s="60"/>
      <c r="D54" s="50"/>
      <c r="E54" s="58"/>
    </row>
    <row r="55" ht="18.0" customHeight="1">
      <c r="A55" s="24"/>
      <c r="B55" s="59" t="s">
        <v>36</v>
      </c>
      <c r="C55" s="60"/>
      <c r="D55" s="50"/>
      <c r="E55" s="24"/>
    </row>
    <row r="56" ht="11.25" customHeight="1">
      <c r="A56" s="24"/>
      <c r="B56" s="73"/>
      <c r="D56" s="23"/>
      <c r="E56" s="24"/>
    </row>
    <row r="57" ht="18.75" customHeight="1">
      <c r="A57" s="39"/>
      <c r="B57" s="71"/>
      <c r="E57" s="39"/>
    </row>
    <row r="58" ht="26.25" customHeight="1">
      <c r="A58" s="39"/>
      <c r="B58" s="66" t="str">
        <f>CONCATENATE("ETAPA DE PÓS-LANÇAMENTO - DE ", TEXT($D$7+6,"DD/MM"), " ATÉ ", TEXT($D$7+8,"DD/MM"))</f>
        <v>ETAPA DE PÓS-LANÇAMENTO - DE 15/01 ATÉ 17/01</v>
      </c>
      <c r="C58" s="3"/>
      <c r="D58" s="26"/>
      <c r="E58" s="39"/>
    </row>
    <row r="59">
      <c r="A59" s="24"/>
      <c r="B59" s="74" t="s">
        <v>37</v>
      </c>
      <c r="C59" s="35"/>
      <c r="D59" s="36"/>
      <c r="E59" s="24"/>
    </row>
    <row r="60" ht="18.0" customHeight="1">
      <c r="A60" s="24"/>
      <c r="B60" s="61" t="s">
        <v>38</v>
      </c>
      <c r="C60" s="60"/>
      <c r="D60" s="50"/>
      <c r="E60" s="24"/>
    </row>
    <row r="61" ht="18.0" customHeight="1">
      <c r="A61" s="24"/>
      <c r="B61" s="75" t="s">
        <v>39</v>
      </c>
      <c r="C61" s="62"/>
      <c r="D61" s="63"/>
      <c r="E61" s="24"/>
    </row>
    <row r="62" ht="18.0" customHeight="1">
      <c r="A62" s="24"/>
      <c r="B62" s="61" t="s">
        <v>40</v>
      </c>
      <c r="C62" s="76"/>
      <c r="D62" s="77"/>
      <c r="E62" s="24"/>
    </row>
    <row r="63" ht="11.25" customHeight="1">
      <c r="A63" s="58"/>
      <c r="B63" s="78"/>
      <c r="E63" s="58"/>
    </row>
    <row r="64" ht="26.25" customHeight="1">
      <c r="A64" s="79"/>
      <c r="B64" s="80"/>
      <c r="C64" s="3"/>
      <c r="D64" s="26"/>
      <c r="E64" s="79"/>
    </row>
  </sheetData>
  <mergeCells count="59">
    <mergeCell ref="B62:D62"/>
    <mergeCell ref="B63:D63"/>
    <mergeCell ref="B64:D64"/>
    <mergeCell ref="B55:D55"/>
    <mergeCell ref="B56:D56"/>
    <mergeCell ref="B57:D57"/>
    <mergeCell ref="B58:D58"/>
    <mergeCell ref="B59:D59"/>
    <mergeCell ref="B60:D60"/>
    <mergeCell ref="B61:D61"/>
    <mergeCell ref="B1:D1"/>
    <mergeCell ref="B2:D2"/>
    <mergeCell ref="B3:C3"/>
    <mergeCell ref="B4:C4"/>
    <mergeCell ref="B5:C5"/>
    <mergeCell ref="B6:C6"/>
    <mergeCell ref="B7:C7"/>
    <mergeCell ref="B9:D9"/>
    <mergeCell ref="B11:D11"/>
    <mergeCell ref="B12:B14"/>
    <mergeCell ref="C13:D13"/>
    <mergeCell ref="A16:E16"/>
    <mergeCell ref="B17:D17"/>
    <mergeCell ref="B18:D18"/>
    <mergeCell ref="B19:D19"/>
    <mergeCell ref="B20:D20"/>
    <mergeCell ref="B21:D21"/>
    <mergeCell ref="C22:D22"/>
    <mergeCell ref="C23:D23"/>
    <mergeCell ref="C24:D24"/>
    <mergeCell ref="C25:D25"/>
    <mergeCell ref="C26:D26"/>
    <mergeCell ref="C27:D27"/>
    <mergeCell ref="C28:D28"/>
    <mergeCell ref="C29:D29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4.38"/>
    <col customWidth="1" min="2" max="2" width="3.75"/>
    <col customWidth="1" min="3" max="3" width="61.13"/>
    <col customWidth="1" min="4" max="4" width="4.38"/>
    <col customWidth="1" min="5" max="5" width="3.75"/>
    <col customWidth="1" min="6" max="6" width="61.13"/>
    <col customWidth="1" min="7" max="7" width="4.38"/>
  </cols>
  <sheetData>
    <row r="1" ht="52.5" customHeight="1">
      <c r="A1" s="81" t="s">
        <v>41</v>
      </c>
      <c r="B1" s="82"/>
      <c r="C1" s="82"/>
      <c r="D1" s="82"/>
      <c r="E1" s="82"/>
      <c r="F1" s="82"/>
      <c r="G1" s="83"/>
    </row>
    <row r="2">
      <c r="A2" s="84" t="s">
        <v>42</v>
      </c>
      <c r="B2" s="3"/>
      <c r="C2" s="3"/>
      <c r="D2" s="3"/>
      <c r="E2" s="3"/>
      <c r="F2" s="3"/>
      <c r="G2" s="26"/>
    </row>
    <row r="3" ht="6.0" customHeight="1">
      <c r="A3" s="85"/>
      <c r="B3" s="86">
        <f>(COUNTIF(B18:B128,TRUE)/50)</f>
        <v>0.32</v>
      </c>
      <c r="C3" s="87"/>
      <c r="D3" s="88"/>
      <c r="E3" s="88"/>
      <c r="F3" s="89"/>
      <c r="G3" s="90"/>
    </row>
    <row r="4" ht="6.0" customHeight="1">
      <c r="A4" s="85"/>
      <c r="B4" s="29"/>
      <c r="C4" s="91" t="str">
        <f>IFERROR(__xludf.DUMMYFUNCTION("SPARKLINE(B3,{""charttype"",""bar"";""color1"",""#38a036"";""max"",1})"),"")</f>
        <v/>
      </c>
      <c r="D4" s="3"/>
      <c r="E4" s="3"/>
      <c r="F4" s="26"/>
      <c r="G4" s="92"/>
    </row>
    <row r="5" ht="6.0" customHeight="1">
      <c r="A5" s="85"/>
      <c r="B5" s="31"/>
      <c r="C5" s="93"/>
      <c r="D5" s="93"/>
      <c r="E5" s="93"/>
      <c r="F5" s="91"/>
      <c r="G5" s="92"/>
    </row>
    <row r="6" ht="21.75" customHeight="1">
      <c r="A6" s="94"/>
      <c r="B6" s="94"/>
      <c r="C6" s="94"/>
      <c r="D6" s="94"/>
      <c r="E6" s="94"/>
      <c r="F6" s="95"/>
      <c r="G6" s="58"/>
    </row>
    <row r="7" ht="22.5" customHeight="1">
      <c r="A7" s="96"/>
      <c r="B7" s="97" t="s">
        <v>43</v>
      </c>
      <c r="C7" s="98" t="s">
        <v>44</v>
      </c>
      <c r="G7" s="79"/>
    </row>
    <row r="8" ht="18.75" customHeight="1">
      <c r="A8" s="96"/>
      <c r="B8" s="99"/>
      <c r="C8" s="100" t="s">
        <v>45</v>
      </c>
      <c r="D8" s="101" t="s">
        <v>46</v>
      </c>
      <c r="E8" s="23"/>
      <c r="F8" s="102" t="s">
        <v>47</v>
      </c>
      <c r="G8" s="79"/>
    </row>
    <row r="9" ht="11.25" customHeight="1">
      <c r="A9" s="96"/>
      <c r="B9" s="103"/>
      <c r="G9" s="79"/>
    </row>
    <row r="10" ht="18.75" customHeight="1">
      <c r="A10" s="96"/>
      <c r="B10" s="104" t="s">
        <v>48</v>
      </c>
      <c r="C10" s="105"/>
      <c r="D10" s="106" t="s">
        <v>46</v>
      </c>
      <c r="E10" s="107">
        <v>1.0</v>
      </c>
      <c r="F10" s="108" t="s">
        <v>49</v>
      </c>
      <c r="G10" s="79"/>
    </row>
    <row r="11" ht="18.75" customHeight="1">
      <c r="A11" s="96"/>
      <c r="E11" s="109">
        <v>2.0</v>
      </c>
      <c r="F11" s="108" t="s">
        <v>50</v>
      </c>
      <c r="G11" s="79"/>
    </row>
    <row r="12" ht="18.75" customHeight="1">
      <c r="A12" s="96"/>
      <c r="E12" s="110">
        <v>3.0</v>
      </c>
      <c r="F12" s="108" t="s">
        <v>51</v>
      </c>
      <c r="G12" s="79"/>
    </row>
    <row r="13" ht="18.75" customHeight="1">
      <c r="A13" s="96"/>
      <c r="E13" s="110">
        <v>4.0</v>
      </c>
      <c r="F13" s="108" t="s">
        <v>52</v>
      </c>
      <c r="G13" s="79"/>
    </row>
    <row r="14" ht="18.75" customHeight="1">
      <c r="A14" s="96"/>
      <c r="E14" s="110">
        <v>5.0</v>
      </c>
      <c r="F14" s="111" t="s">
        <v>53</v>
      </c>
      <c r="G14" s="79"/>
    </row>
    <row r="15" ht="18.75" customHeight="1">
      <c r="A15" s="96"/>
      <c r="E15" s="110">
        <v>6.0</v>
      </c>
      <c r="F15" s="108" t="s">
        <v>54</v>
      </c>
      <c r="G15" s="79"/>
    </row>
    <row r="16" ht="11.25" customHeight="1">
      <c r="A16" s="96"/>
      <c r="B16" s="112"/>
      <c r="G16" s="79"/>
    </row>
    <row r="17" ht="15.0" customHeight="1">
      <c r="A17" s="79"/>
      <c r="B17" s="113"/>
      <c r="C17" s="3"/>
      <c r="D17" s="3"/>
      <c r="E17" s="3"/>
      <c r="F17" s="26"/>
      <c r="G17" s="79"/>
    </row>
    <row r="18" ht="26.25" customHeight="1">
      <c r="A18" s="79"/>
      <c r="B18" s="114" t="s">
        <v>55</v>
      </c>
      <c r="F18" s="115"/>
      <c r="G18" s="79"/>
    </row>
    <row r="19" ht="43.5" customHeight="1">
      <c r="A19" s="79"/>
      <c r="B19" s="116" t="s">
        <v>56</v>
      </c>
      <c r="C19" s="117"/>
      <c r="D19" s="117"/>
      <c r="E19" s="117"/>
      <c r="F19" s="118"/>
      <c r="G19" s="79"/>
    </row>
    <row r="20" ht="18.75" customHeight="1">
      <c r="A20" s="79"/>
      <c r="B20" s="119"/>
      <c r="C20" s="119"/>
      <c r="D20" s="119"/>
      <c r="E20" s="119"/>
      <c r="F20" s="112"/>
      <c r="G20" s="79"/>
    </row>
    <row r="21" ht="22.5" customHeight="1">
      <c r="A21" s="79"/>
      <c r="B21" s="120" t="s">
        <v>57</v>
      </c>
      <c r="C21" s="121"/>
      <c r="D21" s="121"/>
      <c r="E21" s="121"/>
      <c r="F21" s="122"/>
      <c r="G21" s="79"/>
    </row>
    <row r="22" ht="18.75" customHeight="1">
      <c r="A22" s="79"/>
      <c r="B22" s="123" t="s">
        <v>58</v>
      </c>
      <c r="G22" s="79"/>
    </row>
    <row r="23" ht="18.75" customHeight="1">
      <c r="A23" s="79"/>
      <c r="B23" s="124" t="s">
        <v>59</v>
      </c>
      <c r="C23" s="124"/>
      <c r="D23" s="125" t="s">
        <v>46</v>
      </c>
      <c r="E23" s="126"/>
      <c r="F23" s="127" t="s">
        <v>60</v>
      </c>
      <c r="G23" s="79"/>
    </row>
    <row r="24" ht="11.25" customHeight="1">
      <c r="A24" s="79"/>
      <c r="B24" s="128"/>
      <c r="G24" s="79"/>
    </row>
    <row r="25" ht="18.75" customHeight="1">
      <c r="A25" s="79"/>
      <c r="B25" s="129" t="b">
        <v>1</v>
      </c>
      <c r="C25" s="130" t="s">
        <v>61</v>
      </c>
      <c r="D25" s="131"/>
      <c r="E25" s="131"/>
      <c r="F25" s="132"/>
      <c r="G25" s="79"/>
    </row>
    <row r="26" ht="18.75" customHeight="1">
      <c r="A26" s="79"/>
      <c r="B26" s="128"/>
      <c r="C26" s="133" t="s">
        <v>62</v>
      </c>
      <c r="G26" s="79"/>
    </row>
    <row r="27" ht="18.75" customHeight="1">
      <c r="A27" s="79"/>
      <c r="B27" s="129" t="b">
        <v>1</v>
      </c>
      <c r="C27" s="134" t="s">
        <v>63</v>
      </c>
      <c r="D27" s="131"/>
      <c r="E27" s="131"/>
      <c r="F27" s="132"/>
      <c r="G27" s="79"/>
    </row>
    <row r="28" ht="18.75" customHeight="1">
      <c r="A28" s="79"/>
      <c r="B28" s="128"/>
      <c r="C28" s="133" t="s">
        <v>64</v>
      </c>
      <c r="G28" s="79"/>
    </row>
    <row r="29" ht="11.25" customHeight="1">
      <c r="A29" s="79"/>
      <c r="B29" s="128"/>
      <c r="F29" s="135"/>
      <c r="G29" s="79"/>
    </row>
    <row r="30" ht="22.5" customHeight="1">
      <c r="A30" s="79"/>
      <c r="B30" s="136" t="s">
        <v>65</v>
      </c>
      <c r="C30" s="117"/>
      <c r="D30" s="117"/>
      <c r="E30" s="117"/>
      <c r="F30" s="118"/>
      <c r="G30" s="79"/>
    </row>
    <row r="31">
      <c r="A31" s="79"/>
      <c r="B31" s="137" t="s">
        <v>66</v>
      </c>
      <c r="C31" s="117"/>
      <c r="D31" s="117"/>
      <c r="E31" s="117"/>
      <c r="F31" s="118"/>
      <c r="G31" s="79"/>
    </row>
    <row r="32" ht="18.75" customHeight="1">
      <c r="A32" s="79"/>
      <c r="B32" s="124" t="s">
        <v>67</v>
      </c>
      <c r="C32" s="131"/>
      <c r="D32" s="126"/>
      <c r="E32" s="138" t="s">
        <v>46</v>
      </c>
      <c r="F32" s="127" t="s">
        <v>68</v>
      </c>
      <c r="G32" s="79"/>
    </row>
    <row r="33" ht="11.25" customHeight="1">
      <c r="A33" s="79"/>
      <c r="B33" s="128"/>
      <c r="F33" s="135"/>
      <c r="G33" s="79"/>
    </row>
    <row r="34" ht="18.75" customHeight="1">
      <c r="A34" s="79"/>
      <c r="B34" s="139" t="s">
        <v>69</v>
      </c>
      <c r="C34" s="117"/>
      <c r="D34" s="117"/>
      <c r="E34" s="117"/>
      <c r="F34" s="118"/>
      <c r="G34" s="79"/>
    </row>
    <row r="35" ht="18.75" customHeight="1">
      <c r="A35" s="79"/>
      <c r="B35" s="140" t="b">
        <v>1</v>
      </c>
      <c r="C35" s="141" t="s">
        <v>70</v>
      </c>
      <c r="D35" s="142"/>
      <c r="E35" s="142"/>
      <c r="F35" s="143"/>
      <c r="G35" s="79"/>
    </row>
    <row r="36" ht="18.75" customHeight="1">
      <c r="A36" s="79"/>
      <c r="B36" s="144" t="b">
        <v>1</v>
      </c>
      <c r="C36" s="145" t="s">
        <v>71</v>
      </c>
      <c r="D36" s="131"/>
      <c r="E36" s="131"/>
      <c r="F36" s="132"/>
      <c r="G36" s="79"/>
    </row>
    <row r="37" ht="18.75" customHeight="1">
      <c r="A37" s="79"/>
      <c r="B37" s="144" t="b">
        <v>1</v>
      </c>
      <c r="C37" s="145" t="s">
        <v>72</v>
      </c>
      <c r="D37" s="131"/>
      <c r="E37" s="131"/>
      <c r="F37" s="132"/>
      <c r="G37" s="79"/>
    </row>
    <row r="38">
      <c r="A38" s="79"/>
      <c r="B38" s="144" t="b">
        <v>1</v>
      </c>
      <c r="C38" s="145" t="s">
        <v>73</v>
      </c>
      <c r="D38" s="131"/>
      <c r="E38" s="131"/>
      <c r="F38" s="132"/>
      <c r="G38" s="79"/>
    </row>
    <row r="39">
      <c r="A39" s="79"/>
      <c r="B39" s="144" t="b">
        <v>1</v>
      </c>
      <c r="C39" s="145" t="s">
        <v>74</v>
      </c>
      <c r="D39" s="131"/>
      <c r="E39" s="131"/>
      <c r="F39" s="132"/>
      <c r="G39" s="79"/>
    </row>
    <row r="40">
      <c r="A40" s="79"/>
      <c r="B40" s="144" t="b">
        <v>1</v>
      </c>
      <c r="C40" s="145" t="s">
        <v>75</v>
      </c>
      <c r="D40" s="131"/>
      <c r="E40" s="131"/>
      <c r="F40" s="132"/>
      <c r="G40" s="79"/>
    </row>
    <row r="41" ht="11.25" customHeight="1">
      <c r="A41" s="79"/>
      <c r="B41" s="128"/>
      <c r="F41" s="135"/>
      <c r="G41" s="79"/>
    </row>
    <row r="42" ht="18.75" customHeight="1">
      <c r="A42" s="79"/>
      <c r="B42" s="146" t="s">
        <v>76</v>
      </c>
      <c r="C42" s="117"/>
      <c r="D42" s="117"/>
      <c r="E42" s="117"/>
      <c r="F42" s="118"/>
      <c r="G42" s="79"/>
    </row>
    <row r="43" ht="18.75" customHeight="1">
      <c r="A43" s="79"/>
      <c r="B43" s="147" t="b">
        <v>1</v>
      </c>
      <c r="C43" s="148" t="s">
        <v>77</v>
      </c>
      <c r="D43" s="149"/>
      <c r="E43" s="149"/>
      <c r="F43" s="150"/>
      <c r="G43" s="79"/>
    </row>
    <row r="44" ht="11.25" customHeight="1">
      <c r="A44" s="79"/>
      <c r="B44" s="151"/>
      <c r="C44" s="105"/>
      <c r="D44" s="105"/>
      <c r="E44" s="105"/>
      <c r="F44" s="152"/>
      <c r="G44" s="79"/>
    </row>
    <row r="45" ht="18.75" customHeight="1">
      <c r="A45" s="79"/>
      <c r="B45" s="146" t="s">
        <v>78</v>
      </c>
      <c r="C45" s="117"/>
      <c r="D45" s="117"/>
      <c r="E45" s="117"/>
      <c r="F45" s="118"/>
      <c r="G45" s="79"/>
    </row>
    <row r="46" ht="18.75" customHeight="1">
      <c r="A46" s="79"/>
      <c r="B46" s="147" t="b">
        <v>1</v>
      </c>
      <c r="C46" s="153" t="s">
        <v>79</v>
      </c>
      <c r="D46" s="149"/>
      <c r="E46" s="149"/>
      <c r="F46" s="150"/>
      <c r="G46" s="79"/>
    </row>
    <row r="47" ht="18.75" customHeight="1">
      <c r="A47" s="79"/>
      <c r="B47" s="154" t="b">
        <v>1</v>
      </c>
      <c r="C47" s="148" t="s">
        <v>80</v>
      </c>
      <c r="D47" s="149"/>
      <c r="E47" s="149"/>
      <c r="F47" s="150"/>
      <c r="G47" s="79"/>
    </row>
    <row r="48" ht="11.25" customHeight="1">
      <c r="A48" s="79"/>
      <c r="B48" s="155"/>
      <c r="C48" s="60"/>
      <c r="D48" s="60"/>
      <c r="E48" s="60"/>
      <c r="F48" s="50"/>
      <c r="G48" s="79"/>
    </row>
    <row r="49" ht="18.75" customHeight="1">
      <c r="A49" s="79"/>
      <c r="B49" s="156" t="s">
        <v>81</v>
      </c>
      <c r="C49" s="105"/>
      <c r="D49" s="105"/>
      <c r="E49" s="105"/>
      <c r="F49" s="152"/>
      <c r="G49" s="79"/>
    </row>
    <row r="50">
      <c r="A50" s="79"/>
      <c r="B50" s="157" t="s">
        <v>82</v>
      </c>
      <c r="C50" s="7"/>
      <c r="D50" s="7"/>
      <c r="E50" s="7"/>
      <c r="F50" s="7"/>
      <c r="G50" s="79"/>
    </row>
    <row r="51" ht="18.75" customHeight="1">
      <c r="A51" s="79"/>
      <c r="B51" s="158" t="s">
        <v>83</v>
      </c>
      <c r="C51" s="159" t="s">
        <v>84</v>
      </c>
      <c r="D51" s="160" t="s">
        <v>46</v>
      </c>
      <c r="E51" s="8"/>
      <c r="F51" s="161" t="s">
        <v>85</v>
      </c>
      <c r="G51" s="79"/>
    </row>
    <row r="52" ht="11.25" customHeight="1">
      <c r="A52" s="79"/>
      <c r="B52" s="162"/>
      <c r="G52" s="79"/>
    </row>
    <row r="53" ht="18.75" customHeight="1">
      <c r="A53" s="79"/>
      <c r="B53" s="154" t="b">
        <v>1</v>
      </c>
      <c r="C53" s="162" t="s">
        <v>86</v>
      </c>
      <c r="G53" s="79"/>
    </row>
    <row r="54" ht="15.0" customHeight="1">
      <c r="A54" s="79"/>
      <c r="B54" s="163"/>
      <c r="C54" s="164"/>
      <c r="D54" s="164"/>
      <c r="E54" s="164"/>
      <c r="F54" s="165"/>
      <c r="G54" s="79"/>
    </row>
    <row r="55" ht="22.5" customHeight="1">
      <c r="A55" s="79"/>
      <c r="B55" s="166" t="s">
        <v>87</v>
      </c>
      <c r="C55" s="105"/>
      <c r="D55" s="105"/>
      <c r="E55" s="105"/>
      <c r="F55" s="152"/>
      <c r="G55" s="79"/>
    </row>
    <row r="56">
      <c r="A56" s="79"/>
      <c r="B56" s="167" t="s">
        <v>88</v>
      </c>
      <c r="C56" s="168"/>
      <c r="D56" s="168"/>
      <c r="E56" s="168"/>
      <c r="F56" s="169"/>
      <c r="G56" s="79"/>
    </row>
    <row r="57" ht="18.75" customHeight="1">
      <c r="A57" s="79"/>
      <c r="B57" s="170" t="s">
        <v>67</v>
      </c>
      <c r="C57" s="171"/>
      <c r="D57" s="172" t="s">
        <v>46</v>
      </c>
      <c r="E57" s="118"/>
      <c r="F57" s="171"/>
      <c r="G57" s="79"/>
    </row>
    <row r="58" ht="18.75" customHeight="1">
      <c r="A58" s="58"/>
      <c r="B58" s="173" t="s">
        <v>89</v>
      </c>
      <c r="C58" s="7"/>
      <c r="D58" s="172" t="s">
        <v>46</v>
      </c>
      <c r="E58" s="118"/>
      <c r="F58" s="174" t="s">
        <v>90</v>
      </c>
      <c r="G58" s="24"/>
    </row>
    <row r="59" ht="18.75" customHeight="1">
      <c r="A59" s="58"/>
      <c r="B59" s="175"/>
      <c r="C59" s="133" t="s">
        <v>91</v>
      </c>
      <c r="G59" s="24"/>
    </row>
    <row r="60" ht="11.25" customHeight="1">
      <c r="A60" s="79"/>
      <c r="B60" s="176"/>
      <c r="C60" s="142"/>
      <c r="D60" s="142"/>
      <c r="E60" s="142"/>
      <c r="F60" s="143"/>
      <c r="G60" s="79"/>
    </row>
    <row r="61" ht="18.75" customHeight="1">
      <c r="A61" s="58"/>
      <c r="B61" s="177" t="b">
        <v>1</v>
      </c>
      <c r="C61" s="178" t="s">
        <v>92</v>
      </c>
      <c r="D61" s="131"/>
      <c r="E61" s="131"/>
      <c r="F61" s="132"/>
      <c r="G61" s="24"/>
    </row>
    <row r="62" ht="18.75" customHeight="1">
      <c r="A62" s="58"/>
      <c r="B62" s="177" t="b">
        <v>1</v>
      </c>
      <c r="C62" s="179" t="s">
        <v>93</v>
      </c>
      <c r="D62" s="131"/>
      <c r="E62" s="131"/>
      <c r="F62" s="132"/>
      <c r="G62" s="24"/>
    </row>
    <row r="63" ht="18.75" customHeight="1">
      <c r="A63" s="58"/>
      <c r="B63" s="177" t="b">
        <v>1</v>
      </c>
      <c r="C63" s="179" t="s">
        <v>94</v>
      </c>
      <c r="D63" s="131"/>
      <c r="E63" s="131"/>
      <c r="F63" s="132"/>
      <c r="G63" s="24"/>
    </row>
    <row r="64" ht="18.75" customHeight="1">
      <c r="A64" s="58"/>
      <c r="B64" s="177" t="b">
        <v>1</v>
      </c>
      <c r="C64" s="179" t="s">
        <v>95</v>
      </c>
      <c r="D64" s="131"/>
      <c r="E64" s="131"/>
      <c r="F64" s="132"/>
      <c r="G64" s="24"/>
    </row>
    <row r="65" ht="15.0" customHeight="1">
      <c r="A65" s="79"/>
      <c r="B65" s="155"/>
      <c r="C65" s="60"/>
      <c r="D65" s="60"/>
      <c r="E65" s="60"/>
      <c r="F65" s="50"/>
      <c r="G65" s="79"/>
    </row>
    <row r="66" ht="22.5" customHeight="1">
      <c r="A66" s="79"/>
      <c r="B66" s="166" t="s">
        <v>96</v>
      </c>
      <c r="C66" s="105"/>
      <c r="D66" s="105"/>
      <c r="E66" s="105"/>
      <c r="F66" s="152"/>
      <c r="G66" s="79"/>
    </row>
    <row r="67">
      <c r="A67" s="79"/>
      <c r="B67" s="137" t="s">
        <v>97</v>
      </c>
      <c r="C67" s="117"/>
      <c r="D67" s="117"/>
      <c r="E67" s="117"/>
      <c r="F67" s="118"/>
      <c r="G67" s="79"/>
    </row>
    <row r="68" ht="18.75" customHeight="1">
      <c r="A68" s="79"/>
      <c r="B68" s="180" t="s">
        <v>98</v>
      </c>
      <c r="C68" s="181" t="s">
        <v>99</v>
      </c>
      <c r="D68" s="182" t="s">
        <v>46</v>
      </c>
      <c r="E68" s="8"/>
      <c r="F68" s="183" t="s">
        <v>100</v>
      </c>
      <c r="G68" s="184"/>
    </row>
    <row r="69" ht="11.25" customHeight="1">
      <c r="A69" s="79"/>
      <c r="B69" s="185"/>
      <c r="C69" s="164"/>
      <c r="D69" s="164"/>
      <c r="E69" s="164"/>
      <c r="F69" s="165"/>
      <c r="G69" s="79"/>
    </row>
    <row r="70" ht="18.75" customHeight="1">
      <c r="A70" s="79"/>
      <c r="B70" s="186" t="s">
        <v>101</v>
      </c>
      <c r="C70" s="105"/>
      <c r="D70" s="105"/>
      <c r="E70" s="105"/>
      <c r="F70" s="152"/>
      <c r="G70" s="79"/>
    </row>
    <row r="71">
      <c r="A71" s="79"/>
      <c r="B71" s="187" t="s">
        <v>102</v>
      </c>
      <c r="C71" s="60"/>
      <c r="D71" s="60"/>
      <c r="E71" s="60"/>
      <c r="F71" s="50"/>
      <c r="G71" s="79"/>
    </row>
    <row r="72" ht="18.75" customHeight="1">
      <c r="A72" s="79"/>
      <c r="B72" s="188"/>
      <c r="C72" s="133" t="s">
        <v>103</v>
      </c>
      <c r="G72" s="79"/>
    </row>
    <row r="73" ht="11.25" customHeight="1">
      <c r="A73" s="79"/>
      <c r="B73" s="189"/>
      <c r="C73" s="60"/>
      <c r="D73" s="60"/>
      <c r="E73" s="60"/>
      <c r="F73" s="50"/>
      <c r="G73" s="79"/>
    </row>
    <row r="74" ht="18.75" customHeight="1">
      <c r="A74" s="79"/>
      <c r="B74" s="190"/>
      <c r="C74" s="191" t="s">
        <v>104</v>
      </c>
      <c r="D74" s="60"/>
      <c r="E74" s="60"/>
      <c r="F74" s="50"/>
      <c r="G74" s="79"/>
    </row>
    <row r="75" ht="18.75" customHeight="1">
      <c r="A75" s="79"/>
      <c r="B75" s="190" t="b">
        <v>0</v>
      </c>
      <c r="C75" s="192" t="s">
        <v>105</v>
      </c>
      <c r="D75" s="60"/>
      <c r="E75" s="60"/>
      <c r="F75" s="50"/>
      <c r="G75" s="184"/>
    </row>
    <row r="76" ht="18.75" customHeight="1">
      <c r="A76" s="79"/>
      <c r="B76" s="190" t="b">
        <v>0</v>
      </c>
      <c r="C76" s="193" t="s">
        <v>106</v>
      </c>
      <c r="D76" s="194"/>
      <c r="E76" s="194"/>
      <c r="F76" s="195"/>
      <c r="G76" s="184"/>
    </row>
    <row r="77" ht="18.75" customHeight="1">
      <c r="A77" s="58"/>
      <c r="B77" s="190" t="b">
        <v>0</v>
      </c>
      <c r="C77" s="196" t="s">
        <v>107</v>
      </c>
      <c r="D77" s="60"/>
      <c r="E77" s="60"/>
      <c r="F77" s="50"/>
      <c r="G77" s="197"/>
    </row>
    <row r="78" ht="18.75" customHeight="1">
      <c r="A78" s="58"/>
      <c r="B78" s="190" t="b">
        <v>0</v>
      </c>
      <c r="C78" s="196" t="s">
        <v>108</v>
      </c>
      <c r="D78" s="60"/>
      <c r="E78" s="60"/>
      <c r="F78" s="50"/>
      <c r="G78" s="197"/>
    </row>
    <row r="79" ht="11.25" customHeight="1">
      <c r="A79" s="58"/>
      <c r="B79" s="59"/>
      <c r="C79" s="60"/>
      <c r="D79" s="60"/>
      <c r="E79" s="60"/>
      <c r="F79" s="50"/>
      <c r="G79" s="197"/>
    </row>
    <row r="80" ht="18.75" customHeight="1">
      <c r="A80" s="58"/>
      <c r="B80" s="190"/>
      <c r="C80" s="198" t="s">
        <v>109</v>
      </c>
      <c r="D80" s="60"/>
      <c r="E80" s="60"/>
      <c r="F80" s="50"/>
      <c r="G80" s="24"/>
    </row>
    <row r="81" ht="18.75" customHeight="1">
      <c r="A81" s="58"/>
      <c r="B81" s="190" t="b">
        <v>0</v>
      </c>
      <c r="C81" s="199" t="s">
        <v>110</v>
      </c>
      <c r="D81" s="60"/>
      <c r="E81" s="60"/>
      <c r="F81" s="50"/>
      <c r="G81" s="24"/>
    </row>
    <row r="82" ht="18.75" customHeight="1">
      <c r="A82" s="58"/>
      <c r="B82" s="190" t="b">
        <v>0</v>
      </c>
      <c r="C82" s="199" t="s">
        <v>111</v>
      </c>
      <c r="D82" s="60"/>
      <c r="E82" s="60"/>
      <c r="F82" s="50"/>
      <c r="G82" s="24"/>
    </row>
    <row r="83" ht="18.75" customHeight="1">
      <c r="A83" s="58"/>
      <c r="B83" s="190" t="b">
        <v>0</v>
      </c>
      <c r="C83" s="200" t="s">
        <v>112</v>
      </c>
      <c r="D83" s="60"/>
      <c r="E83" s="60"/>
      <c r="F83" s="50"/>
      <c r="G83" s="24"/>
    </row>
    <row r="84" ht="18.75" customHeight="1">
      <c r="A84" s="79"/>
      <c r="B84" s="190" t="b">
        <v>0</v>
      </c>
      <c r="C84" s="201" t="s">
        <v>113</v>
      </c>
      <c r="D84" s="164"/>
      <c r="E84" s="164"/>
      <c r="F84" s="165"/>
      <c r="G84" s="79"/>
    </row>
    <row r="85" ht="18.75" customHeight="1">
      <c r="A85" s="79"/>
      <c r="B85" s="188"/>
      <c r="C85" s="202" t="s">
        <v>114</v>
      </c>
      <c r="D85" s="60"/>
      <c r="E85" s="60"/>
      <c r="F85" s="50"/>
      <c r="G85" s="79"/>
    </row>
    <row r="86" ht="18.75" customHeight="1">
      <c r="A86" s="79"/>
      <c r="B86" s="190" t="b">
        <v>0</v>
      </c>
      <c r="C86" s="203" t="s">
        <v>115</v>
      </c>
      <c r="D86" s="164"/>
      <c r="E86" s="164"/>
      <c r="F86" s="165"/>
      <c r="G86" s="79"/>
    </row>
    <row r="87" ht="18.75" customHeight="1">
      <c r="A87" s="79"/>
      <c r="B87" s="190" t="b">
        <v>0</v>
      </c>
      <c r="C87" s="193" t="s">
        <v>116</v>
      </c>
      <c r="D87" s="60"/>
      <c r="E87" s="60"/>
      <c r="F87" s="50"/>
      <c r="G87" s="79"/>
    </row>
    <row r="88" ht="18.75" customHeight="1">
      <c r="A88" s="79"/>
      <c r="B88" s="190" t="b">
        <v>0</v>
      </c>
      <c r="C88" s="193" t="s">
        <v>117</v>
      </c>
      <c r="D88" s="60"/>
      <c r="E88" s="60"/>
      <c r="F88" s="50"/>
      <c r="G88" s="79"/>
    </row>
    <row r="89" ht="18.75" customHeight="1">
      <c r="A89" s="79"/>
      <c r="B89" s="190" t="b">
        <v>0</v>
      </c>
      <c r="C89" s="193" t="s">
        <v>118</v>
      </c>
      <c r="D89" s="60"/>
      <c r="E89" s="60"/>
      <c r="F89" s="50"/>
      <c r="G89" s="79"/>
    </row>
    <row r="90" ht="18.75" customHeight="1">
      <c r="A90" s="79"/>
      <c r="B90" s="190" t="b">
        <v>0</v>
      </c>
      <c r="C90" s="193" t="s">
        <v>119</v>
      </c>
      <c r="D90" s="60"/>
      <c r="E90" s="60"/>
      <c r="F90" s="50"/>
      <c r="G90" s="79"/>
    </row>
    <row r="91" ht="15.0" customHeight="1">
      <c r="A91" s="79"/>
      <c r="B91" s="189"/>
      <c r="C91" s="60"/>
      <c r="D91" s="60"/>
      <c r="E91" s="60"/>
      <c r="F91" s="50"/>
      <c r="G91" s="79"/>
    </row>
    <row r="92" ht="18.75" customHeight="1">
      <c r="A92" s="79"/>
      <c r="B92" s="156" t="s">
        <v>120</v>
      </c>
      <c r="C92" s="105"/>
      <c r="D92" s="105"/>
      <c r="E92" s="105"/>
      <c r="F92" s="152"/>
      <c r="G92" s="79"/>
    </row>
    <row r="93">
      <c r="A93" s="204"/>
      <c r="B93" s="205" t="s">
        <v>121</v>
      </c>
      <c r="C93" s="206"/>
      <c r="D93" s="206"/>
      <c r="E93" s="206"/>
      <c r="F93" s="207"/>
      <c r="G93" s="208"/>
    </row>
    <row r="94" ht="11.25" customHeight="1">
      <c r="A94" s="79"/>
      <c r="B94" s="163"/>
      <c r="C94" s="164"/>
      <c r="D94" s="164"/>
      <c r="E94" s="164"/>
      <c r="F94" s="165"/>
      <c r="G94" s="79"/>
    </row>
    <row r="95" ht="18.75" customHeight="1">
      <c r="A95" s="79"/>
      <c r="B95" s="209" t="b">
        <v>0</v>
      </c>
      <c r="C95" s="210" t="s">
        <v>122</v>
      </c>
      <c r="D95" s="149"/>
      <c r="E95" s="149"/>
      <c r="F95" s="150"/>
      <c r="G95" s="79"/>
    </row>
    <row r="96" ht="18.75" customHeight="1">
      <c r="A96" s="79"/>
      <c r="B96" s="211" t="b">
        <v>0</v>
      </c>
      <c r="C96" s="212" t="s">
        <v>123</v>
      </c>
      <c r="D96" s="60"/>
      <c r="E96" s="60"/>
      <c r="F96" s="50"/>
      <c r="G96" s="79"/>
    </row>
    <row r="97" ht="18.75" customHeight="1">
      <c r="A97" s="79"/>
      <c r="B97" s="213" t="b">
        <v>0</v>
      </c>
      <c r="C97" s="214" t="s">
        <v>124</v>
      </c>
      <c r="D97" s="60"/>
      <c r="E97" s="60"/>
      <c r="F97" s="50"/>
      <c r="G97" s="79"/>
    </row>
    <row r="98" ht="11.25" customHeight="1">
      <c r="A98" s="79"/>
      <c r="B98" s="215"/>
      <c r="F98" s="135"/>
      <c r="G98" s="79"/>
    </row>
    <row r="99" ht="18.75" customHeight="1">
      <c r="A99" s="216"/>
      <c r="B99" s="217" t="s">
        <v>125</v>
      </c>
      <c r="C99" s="206"/>
      <c r="D99" s="206"/>
      <c r="E99" s="206"/>
      <c r="F99" s="207"/>
      <c r="G99" s="184"/>
    </row>
    <row r="100" ht="18.75" customHeight="1">
      <c r="A100" s="216"/>
      <c r="B100" s="123" t="s">
        <v>126</v>
      </c>
      <c r="G100" s="184"/>
    </row>
    <row r="101" ht="18.75" customHeight="1">
      <c r="A101" s="216"/>
      <c r="B101" s="215"/>
      <c r="C101" s="218" t="s">
        <v>127</v>
      </c>
      <c r="G101" s="184"/>
    </row>
    <row r="102" ht="11.25" customHeight="1">
      <c r="A102" s="79"/>
      <c r="B102" s="163"/>
      <c r="C102" s="164"/>
      <c r="D102" s="164"/>
      <c r="E102" s="164"/>
      <c r="F102" s="165"/>
      <c r="G102" s="79"/>
    </row>
    <row r="103" ht="18.75" customHeight="1">
      <c r="A103" s="79"/>
      <c r="B103" s="219" t="b">
        <v>0</v>
      </c>
      <c r="C103" s="220" t="s">
        <v>128</v>
      </c>
      <c r="D103" s="149"/>
      <c r="E103" s="149"/>
      <c r="F103" s="150"/>
      <c r="G103" s="79"/>
    </row>
    <row r="104" ht="18.75" customHeight="1">
      <c r="A104" s="79"/>
      <c r="B104" s="221" t="b">
        <v>0</v>
      </c>
      <c r="C104" s="222" t="s">
        <v>129</v>
      </c>
      <c r="D104" s="60"/>
      <c r="E104" s="60"/>
      <c r="F104" s="50"/>
      <c r="G104" s="79"/>
    </row>
    <row r="105" ht="18.75" customHeight="1">
      <c r="A105" s="79"/>
      <c r="B105" s="221" t="b">
        <v>0</v>
      </c>
      <c r="C105" s="223" t="s">
        <v>130</v>
      </c>
      <c r="D105" s="60"/>
      <c r="E105" s="60"/>
      <c r="F105" s="50"/>
      <c r="G105" s="79"/>
    </row>
    <row r="106" ht="18.75" customHeight="1">
      <c r="A106" s="79"/>
      <c r="B106" s="221" t="b">
        <v>0</v>
      </c>
      <c r="C106" s="222" t="s">
        <v>131</v>
      </c>
      <c r="D106" s="60"/>
      <c r="E106" s="60"/>
      <c r="F106" s="50"/>
      <c r="G106" s="79"/>
    </row>
    <row r="107" ht="18.75" customHeight="1">
      <c r="A107" s="79"/>
      <c r="B107" s="224" t="b">
        <v>0</v>
      </c>
      <c r="C107" s="225" t="s">
        <v>132</v>
      </c>
      <c r="D107" s="60"/>
      <c r="E107" s="60"/>
      <c r="F107" s="50"/>
      <c r="G107" s="79"/>
    </row>
    <row r="108" ht="18.75" customHeight="1">
      <c r="A108" s="79"/>
      <c r="B108" s="224" t="b">
        <v>0</v>
      </c>
      <c r="C108" s="225" t="s">
        <v>133</v>
      </c>
      <c r="D108" s="60"/>
      <c r="E108" s="60"/>
      <c r="F108" s="50"/>
      <c r="G108" s="79"/>
    </row>
    <row r="109" ht="18.75" customHeight="1">
      <c r="A109" s="79"/>
      <c r="B109" s="226" t="b">
        <v>0</v>
      </c>
      <c r="C109" s="222" t="s">
        <v>134</v>
      </c>
      <c r="D109" s="60"/>
      <c r="E109" s="60"/>
      <c r="F109" s="50"/>
      <c r="G109" s="79"/>
    </row>
    <row r="110" ht="15.0" customHeight="1">
      <c r="A110" s="79"/>
      <c r="B110" s="189"/>
      <c r="C110" s="60"/>
      <c r="D110" s="60"/>
      <c r="E110" s="60"/>
      <c r="F110" s="50"/>
      <c r="G110" s="79"/>
    </row>
    <row r="111" ht="22.5" customHeight="1">
      <c r="A111" s="79"/>
      <c r="B111" s="227" t="s">
        <v>135</v>
      </c>
      <c r="C111" s="60"/>
      <c r="D111" s="60"/>
      <c r="E111" s="60"/>
      <c r="F111" s="50"/>
      <c r="G111" s="79"/>
    </row>
    <row r="112">
      <c r="A112" s="228"/>
      <c r="B112" s="229" t="s">
        <v>136</v>
      </c>
      <c r="C112" s="60"/>
      <c r="D112" s="60"/>
      <c r="E112" s="60"/>
      <c r="F112" s="50"/>
      <c r="G112" s="228"/>
    </row>
    <row r="113" ht="18.75" customHeight="1">
      <c r="A113" s="79"/>
      <c r="B113" s="230"/>
      <c r="C113" s="231" t="s">
        <v>137</v>
      </c>
      <c r="D113" s="164"/>
      <c r="E113" s="164"/>
      <c r="F113" s="164"/>
      <c r="G113" s="79"/>
    </row>
    <row r="114" ht="11.25" customHeight="1">
      <c r="A114" s="79"/>
      <c r="B114" s="189"/>
      <c r="C114" s="60"/>
      <c r="D114" s="60"/>
      <c r="E114" s="60"/>
      <c r="F114" s="50"/>
      <c r="G114" s="79"/>
    </row>
    <row r="115" ht="18.75" customHeight="1">
      <c r="A115" s="79"/>
      <c r="B115" s="232" t="b">
        <v>0</v>
      </c>
      <c r="C115" s="233" t="s">
        <v>138</v>
      </c>
      <c r="D115" s="149"/>
      <c r="E115" s="149"/>
      <c r="F115" s="149"/>
      <c r="G115" s="79"/>
    </row>
    <row r="116" ht="18.75" customHeight="1">
      <c r="A116" s="79"/>
      <c r="B116" s="230" t="b">
        <v>0</v>
      </c>
      <c r="C116" s="234" t="s">
        <v>139</v>
      </c>
      <c r="G116" s="79"/>
    </row>
    <row r="117" ht="18.75" customHeight="1">
      <c r="A117" s="216"/>
      <c r="B117" s="235" t="s">
        <v>98</v>
      </c>
      <c r="C117" s="236" t="s">
        <v>140</v>
      </c>
      <c r="D117" s="172" t="s">
        <v>46</v>
      </c>
      <c r="E117" s="118"/>
      <c r="F117" s="237" t="s">
        <v>141</v>
      </c>
      <c r="G117" s="184"/>
    </row>
    <row r="118" ht="18.75" customHeight="1">
      <c r="A118" s="79"/>
      <c r="B118" s="163"/>
      <c r="C118" s="164"/>
      <c r="D118" s="164"/>
      <c r="E118" s="164"/>
      <c r="F118" s="165"/>
      <c r="G118" s="79"/>
    </row>
    <row r="119" ht="18.75" customHeight="1">
      <c r="A119" s="79"/>
      <c r="B119" s="189" t="b">
        <v>0</v>
      </c>
      <c r="C119" s="238" t="s">
        <v>142</v>
      </c>
      <c r="D119" s="149"/>
      <c r="E119" s="149"/>
      <c r="F119" s="239"/>
      <c r="G119" s="184"/>
    </row>
    <row r="120" ht="18.75" customHeight="1">
      <c r="A120" s="79"/>
      <c r="B120" s="189" t="b">
        <v>0</v>
      </c>
      <c r="C120" s="240" t="s">
        <v>143</v>
      </c>
      <c r="D120" s="241" t="s">
        <v>46</v>
      </c>
      <c r="E120" s="164"/>
      <c r="F120" s="242" t="s">
        <v>144</v>
      </c>
      <c r="G120" s="184"/>
    </row>
    <row r="121" ht="18.75" customHeight="1">
      <c r="A121" s="79"/>
      <c r="B121" s="188" t="b">
        <v>0</v>
      </c>
      <c r="C121" s="243" t="s">
        <v>145</v>
      </c>
      <c r="D121" s="164"/>
      <c r="E121" s="164"/>
      <c r="F121" s="244"/>
      <c r="G121" s="79"/>
    </row>
    <row r="122" ht="18.75" customHeight="1">
      <c r="A122" s="79"/>
      <c r="B122" s="188" t="b">
        <v>0</v>
      </c>
      <c r="C122" s="245" t="s">
        <v>146</v>
      </c>
      <c r="D122" s="164"/>
      <c r="E122" s="164"/>
      <c r="F122" s="244"/>
      <c r="G122" s="79"/>
    </row>
    <row r="123" ht="18.75" customHeight="1">
      <c r="A123" s="79"/>
      <c r="B123" s="188" t="b">
        <v>0</v>
      </c>
      <c r="C123" s="246" t="s">
        <v>147</v>
      </c>
      <c r="D123" s="164"/>
      <c r="E123" s="164"/>
      <c r="F123" s="244"/>
      <c r="G123" s="79"/>
    </row>
    <row r="124" ht="18.75" customHeight="1">
      <c r="A124" s="79"/>
      <c r="B124" s="188" t="b">
        <v>0</v>
      </c>
      <c r="C124" s="247" t="s">
        <v>148</v>
      </c>
      <c r="D124" s="164"/>
      <c r="E124" s="164"/>
      <c r="F124" s="244"/>
      <c r="G124" s="79"/>
    </row>
    <row r="125" ht="18.75" customHeight="1">
      <c r="A125" s="79"/>
      <c r="B125" s="188" t="b">
        <v>0</v>
      </c>
      <c r="C125" s="247" t="s">
        <v>149</v>
      </c>
      <c r="D125" s="164"/>
      <c r="E125" s="164"/>
      <c r="F125" s="244"/>
      <c r="G125" s="79"/>
    </row>
    <row r="126" ht="18.75" customHeight="1">
      <c r="A126" s="79"/>
      <c r="B126" s="188" t="b">
        <v>0</v>
      </c>
      <c r="C126" s="248" t="str">
        <f>CONCATENATE("Programe a campanha para começar dia ",TEXT('SUMÁRIO'!$D$7-14,"DD/MM"))</f>
        <v>Programe a campanha para começar dia 26/12</v>
      </c>
      <c r="D126" s="164"/>
      <c r="E126" s="164"/>
      <c r="F126" s="244"/>
      <c r="G126" s="79"/>
    </row>
    <row r="127" ht="18.75" customHeight="1">
      <c r="A127" s="79"/>
      <c r="B127" s="112"/>
      <c r="F127" s="23"/>
      <c r="G127" s="79"/>
    </row>
    <row r="128" ht="26.25" customHeight="1">
      <c r="A128" s="58"/>
      <c r="B128" s="113"/>
      <c r="C128" s="3"/>
      <c r="D128" s="3"/>
      <c r="E128" s="3"/>
      <c r="F128" s="26"/>
      <c r="G128" s="58"/>
    </row>
  </sheetData>
  <mergeCells count="121">
    <mergeCell ref="B50:F50"/>
    <mergeCell ref="D51:E51"/>
    <mergeCell ref="B52:F52"/>
    <mergeCell ref="C53:F53"/>
    <mergeCell ref="B54:F54"/>
    <mergeCell ref="B55:F55"/>
    <mergeCell ref="B56:F56"/>
    <mergeCell ref="D57:E57"/>
    <mergeCell ref="B58:C58"/>
    <mergeCell ref="D58:E58"/>
    <mergeCell ref="C59:F59"/>
    <mergeCell ref="B60:F60"/>
    <mergeCell ref="C61:F61"/>
    <mergeCell ref="C62:F62"/>
    <mergeCell ref="A1:G1"/>
    <mergeCell ref="A2:G2"/>
    <mergeCell ref="B3:B5"/>
    <mergeCell ref="C4:F4"/>
    <mergeCell ref="C7:F7"/>
    <mergeCell ref="D8:E8"/>
    <mergeCell ref="B9:F9"/>
    <mergeCell ref="B10:C15"/>
    <mergeCell ref="D10:D15"/>
    <mergeCell ref="B16:F16"/>
    <mergeCell ref="B17:F17"/>
    <mergeCell ref="B18:F18"/>
    <mergeCell ref="B19:F19"/>
    <mergeCell ref="B21:F21"/>
    <mergeCell ref="B22:F22"/>
    <mergeCell ref="D23:E23"/>
    <mergeCell ref="B24:F24"/>
    <mergeCell ref="C25:F25"/>
    <mergeCell ref="C26:F26"/>
    <mergeCell ref="C27:F27"/>
    <mergeCell ref="C28:F28"/>
    <mergeCell ref="B29:F29"/>
    <mergeCell ref="B30:F30"/>
    <mergeCell ref="B31:F31"/>
    <mergeCell ref="B32:D32"/>
    <mergeCell ref="B33:F33"/>
    <mergeCell ref="B34:F34"/>
    <mergeCell ref="C35:F35"/>
    <mergeCell ref="C36:F36"/>
    <mergeCell ref="C37:F37"/>
    <mergeCell ref="C38:F38"/>
    <mergeCell ref="C39:F39"/>
    <mergeCell ref="C40:F40"/>
    <mergeCell ref="B41:F41"/>
    <mergeCell ref="B42:F42"/>
    <mergeCell ref="C43:F43"/>
    <mergeCell ref="B44:F44"/>
    <mergeCell ref="B45:F45"/>
    <mergeCell ref="C46:F46"/>
    <mergeCell ref="C47:F47"/>
    <mergeCell ref="B48:F48"/>
    <mergeCell ref="B49:F49"/>
    <mergeCell ref="C63:F63"/>
    <mergeCell ref="C64:F64"/>
    <mergeCell ref="B65:F65"/>
    <mergeCell ref="B66:F66"/>
    <mergeCell ref="B67:F67"/>
    <mergeCell ref="D68:E68"/>
    <mergeCell ref="B69:F69"/>
    <mergeCell ref="B127:F127"/>
    <mergeCell ref="B128:F128"/>
    <mergeCell ref="D120:E120"/>
    <mergeCell ref="C121:F121"/>
    <mergeCell ref="C122:F122"/>
    <mergeCell ref="C123:F123"/>
    <mergeCell ref="C124:F124"/>
    <mergeCell ref="C125:F125"/>
    <mergeCell ref="C126:F126"/>
    <mergeCell ref="B70:F70"/>
    <mergeCell ref="B71:F71"/>
    <mergeCell ref="C72:F72"/>
    <mergeCell ref="B73:F73"/>
    <mergeCell ref="C74:F74"/>
    <mergeCell ref="C75:F75"/>
    <mergeCell ref="C77:F77"/>
    <mergeCell ref="C78:F78"/>
    <mergeCell ref="B79:F79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B91:F91"/>
    <mergeCell ref="B92:F92"/>
    <mergeCell ref="B93:F93"/>
    <mergeCell ref="B94:F94"/>
    <mergeCell ref="C95:F95"/>
    <mergeCell ref="C96:F96"/>
    <mergeCell ref="C97:F97"/>
    <mergeCell ref="B98:F98"/>
    <mergeCell ref="B99:F99"/>
    <mergeCell ref="B100:F100"/>
    <mergeCell ref="C101:F101"/>
    <mergeCell ref="B102:F102"/>
    <mergeCell ref="C103:F103"/>
    <mergeCell ref="C104:F104"/>
    <mergeCell ref="C105:F105"/>
    <mergeCell ref="C106:F106"/>
    <mergeCell ref="C107:F107"/>
    <mergeCell ref="C108:F108"/>
    <mergeCell ref="C109:F109"/>
    <mergeCell ref="B110:F110"/>
    <mergeCell ref="B111:F111"/>
    <mergeCell ref="B112:F112"/>
    <mergeCell ref="C113:F113"/>
    <mergeCell ref="B114:F114"/>
    <mergeCell ref="C115:F115"/>
    <mergeCell ref="C116:F116"/>
    <mergeCell ref="D117:E117"/>
    <mergeCell ref="B118:F118"/>
    <mergeCell ref="C119:F119"/>
  </mergeCells>
  <hyperlinks>
    <hyperlink r:id="rId1" ref="F8"/>
    <hyperlink r:id="rId2" ref="F23"/>
    <hyperlink display="Use o documento 1 listado em Documentos Necessários disponível no início dessa seção. " location="'PRÉ-REQUISITOS'!F10" ref="C26"/>
    <hyperlink display="Use o documento 2 listado em Documentos Necessários disponível no início dessa seção. " location="'PRÉ-REQUISITOS'!F11" ref="C28"/>
    <hyperlink r:id="rId3" ref="F32"/>
    <hyperlink r:id="rId4" ref="F51"/>
    <hyperlink r:id="rId5" ref="F58"/>
    <hyperlink display="Use o documento 3 listado em Documentos Necessários disponível no início dessa seção. " location="'PRÉ-REQUISITOS'!F12" ref="C59"/>
    <hyperlink r:id="rId6" ref="F68"/>
    <hyperlink r:id="rId7" location="gid=324112050&amp;range=F13" ref="C72"/>
    <hyperlink r:id="rId8" location="gid=324112050&amp;range=F14" ref="C101"/>
    <hyperlink r:id="rId9" ref="C103"/>
    <hyperlink r:id="rId10" ref="C104"/>
    <hyperlink r:id="rId11" ref="C106"/>
    <hyperlink r:id="rId12" ref="C109"/>
    <hyperlink r:id="rId13" location="gid=324112050&amp;range=F15" ref="C113"/>
    <hyperlink r:id="rId14" ref="F117"/>
    <hyperlink r:id="rId15" ref="F120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4.38"/>
    <col customWidth="1" min="2" max="2" width="3.75"/>
    <col customWidth="1" min="3" max="3" width="61.13"/>
    <col customWidth="1" min="4" max="4" width="4.38"/>
    <col customWidth="1" min="5" max="5" width="3.75"/>
    <col customWidth="1" min="6" max="6" width="61.13"/>
    <col customWidth="1" min="7" max="7" width="4.38"/>
  </cols>
  <sheetData>
    <row r="1" ht="41.25" customHeight="1">
      <c r="A1" s="249" t="str">
        <f>CONCATENATE("Preparação de ", TEXT('SUMÁRIO'!$D$6,"DD/MM"), " até ", TEXT('SUMÁRIO'!$D$6+((('SUMÁRIO'!$D$7-3)-'SUMÁRIO'!$D$6)*0.82)-1,"DD/MM"))</f>
        <v>Preparação de 29/09 até 18/12</v>
      </c>
      <c r="B1" s="82"/>
      <c r="C1" s="82"/>
      <c r="D1" s="82"/>
      <c r="E1" s="82"/>
      <c r="F1" s="82"/>
      <c r="G1" s="83"/>
    </row>
    <row r="2">
      <c r="A2" s="84" t="s">
        <v>42</v>
      </c>
      <c r="B2" s="3"/>
      <c r="C2" s="3"/>
      <c r="D2" s="3"/>
      <c r="E2" s="3"/>
      <c r="F2" s="3"/>
      <c r="G2" s="26"/>
    </row>
    <row r="3" ht="6.0" customHeight="1">
      <c r="A3" s="85"/>
      <c r="B3" s="86">
        <f>(COUNTIF(B58:B126,TRUE)/29)</f>
        <v>0</v>
      </c>
      <c r="C3" s="87"/>
      <c r="D3" s="88"/>
      <c r="E3" s="88"/>
      <c r="F3" s="89"/>
      <c r="G3" s="90"/>
    </row>
    <row r="4" ht="6.0" customHeight="1">
      <c r="A4" s="85"/>
      <c r="B4" s="29"/>
      <c r="C4" s="91" t="str">
        <f>IFERROR(__xludf.DUMMYFUNCTION("SPARKLINE(B3,{""charttype"",""bar"";""color1"",""#38a036"";""max"",1})"),"")</f>
        <v/>
      </c>
      <c r="D4" s="3"/>
      <c r="E4" s="3"/>
      <c r="F4" s="26"/>
      <c r="G4" s="92"/>
    </row>
    <row r="5" ht="6.0" customHeight="1">
      <c r="A5" s="85"/>
      <c r="B5" s="31"/>
      <c r="C5" s="93"/>
      <c r="D5" s="93"/>
      <c r="E5" s="93"/>
      <c r="F5" s="91"/>
      <c r="G5" s="92"/>
    </row>
    <row r="6" ht="6.0" customHeight="1">
      <c r="A6" s="85"/>
      <c r="B6" s="250"/>
      <c r="C6" s="87"/>
      <c r="D6" s="88"/>
      <c r="E6" s="88"/>
      <c r="F6" s="89"/>
      <c r="G6" s="90"/>
    </row>
    <row r="7" ht="21.75" customHeight="1">
      <c r="A7" s="94"/>
      <c r="B7" s="94"/>
      <c r="C7" s="94"/>
      <c r="D7" s="94"/>
      <c r="E7" s="94"/>
      <c r="F7" s="95"/>
      <c r="G7" s="58"/>
    </row>
    <row r="8" ht="21.75" customHeight="1">
      <c r="A8" s="94"/>
      <c r="B8" s="251"/>
      <c r="C8" s="252" t="s">
        <v>150</v>
      </c>
      <c r="G8" s="58"/>
    </row>
    <row r="9">
      <c r="A9" s="94"/>
      <c r="B9" s="253" t="s">
        <v>151</v>
      </c>
      <c r="C9" s="7"/>
      <c r="D9" s="7"/>
      <c r="E9" s="7"/>
      <c r="F9" s="7"/>
      <c r="G9" s="58"/>
    </row>
    <row r="10" ht="18.75" customHeight="1">
      <c r="A10" s="94"/>
      <c r="B10" s="254" t="s">
        <v>152</v>
      </c>
      <c r="C10" s="121"/>
      <c r="D10" s="121"/>
      <c r="E10" s="121"/>
      <c r="F10" s="121"/>
      <c r="G10" s="58"/>
    </row>
    <row r="11" ht="18.75" customHeight="1">
      <c r="A11" s="94"/>
      <c r="B11" s="255" t="s">
        <v>153</v>
      </c>
      <c r="C11" s="121"/>
      <c r="D11" s="121"/>
      <c r="E11" s="121"/>
      <c r="F11" s="121"/>
      <c r="G11" s="58"/>
    </row>
    <row r="12" ht="11.25" customHeight="1">
      <c r="A12" s="94"/>
      <c r="B12" s="256"/>
      <c r="C12" s="121"/>
      <c r="D12" s="121"/>
      <c r="E12" s="121"/>
      <c r="F12" s="121"/>
      <c r="G12" s="58"/>
    </row>
    <row r="13" ht="15.0" customHeight="1">
      <c r="A13" s="94"/>
      <c r="B13" s="257"/>
      <c r="G13" s="58"/>
    </row>
    <row r="14" ht="22.5" customHeight="1">
      <c r="A14" s="94"/>
      <c r="B14" s="258" t="s">
        <v>98</v>
      </c>
      <c r="C14" s="98" t="s">
        <v>154</v>
      </c>
      <c r="G14" s="58"/>
    </row>
    <row r="15" ht="18.75" customHeight="1">
      <c r="A15" s="94"/>
      <c r="B15" s="259" t="s">
        <v>81</v>
      </c>
      <c r="G15" s="58"/>
    </row>
    <row r="16" ht="18.75" customHeight="1">
      <c r="A16" s="95"/>
      <c r="B16" s="260">
        <v>1.0</v>
      </c>
      <c r="C16" s="261" t="s">
        <v>155</v>
      </c>
      <c r="D16" s="262" t="s">
        <v>46</v>
      </c>
      <c r="E16" s="132"/>
      <c r="F16" s="263" t="s">
        <v>156</v>
      </c>
      <c r="G16" s="58"/>
    </row>
    <row r="17" ht="18.75" customHeight="1">
      <c r="A17" s="95"/>
      <c r="B17" s="260">
        <v>2.0</v>
      </c>
      <c r="C17" s="261" t="s">
        <v>157</v>
      </c>
      <c r="D17" s="262" t="s">
        <v>46</v>
      </c>
      <c r="E17" s="132"/>
      <c r="F17" s="264" t="s">
        <v>158</v>
      </c>
      <c r="G17" s="58"/>
    </row>
    <row r="18" ht="18.75" customHeight="1">
      <c r="A18" s="94"/>
      <c r="B18" s="265" t="s">
        <v>159</v>
      </c>
      <c r="G18" s="58"/>
    </row>
    <row r="19" ht="18.75" customHeight="1">
      <c r="A19" s="113"/>
      <c r="B19" s="266">
        <v>1.0</v>
      </c>
      <c r="C19" s="267" t="s">
        <v>160</v>
      </c>
      <c r="D19" s="268" t="s">
        <v>46</v>
      </c>
      <c r="E19" s="132"/>
      <c r="F19" s="269" t="s">
        <v>161</v>
      </c>
      <c r="G19" s="24"/>
    </row>
    <row r="20" ht="11.25" customHeight="1">
      <c r="A20" s="94"/>
      <c r="B20" s="270"/>
      <c r="G20" s="58"/>
    </row>
    <row r="21" ht="18.75" customHeight="1">
      <c r="A21" s="94"/>
      <c r="B21" s="271"/>
      <c r="G21" s="58"/>
    </row>
    <row r="22" ht="22.5" customHeight="1">
      <c r="A22" s="94"/>
      <c r="B22" s="97" t="s">
        <v>43</v>
      </c>
      <c r="C22" s="98" t="s">
        <v>44</v>
      </c>
      <c r="G22" s="272"/>
    </row>
    <row r="23" ht="18.75" customHeight="1">
      <c r="A23" s="95"/>
      <c r="B23" s="273" t="s">
        <v>162</v>
      </c>
      <c r="C23" s="274"/>
      <c r="D23" s="275" t="s">
        <v>46</v>
      </c>
      <c r="E23" s="276">
        <v>1.0</v>
      </c>
      <c r="F23" s="277" t="s">
        <v>163</v>
      </c>
      <c r="G23" s="278"/>
    </row>
    <row r="24" ht="18.75" customHeight="1">
      <c r="A24" s="95"/>
      <c r="B24" s="279"/>
      <c r="C24" s="280"/>
      <c r="D24" s="281"/>
      <c r="E24" s="276">
        <v>2.0</v>
      </c>
      <c r="F24" s="282" t="s">
        <v>164</v>
      </c>
      <c r="G24" s="278"/>
    </row>
    <row r="25" ht="18.75" customHeight="1">
      <c r="A25" s="95"/>
      <c r="B25" s="283"/>
      <c r="C25" s="284"/>
      <c r="D25" s="285"/>
      <c r="E25" s="276">
        <v>3.0</v>
      </c>
      <c r="F25" s="282" t="s">
        <v>165</v>
      </c>
      <c r="G25" s="278"/>
    </row>
    <row r="26" ht="18.75" customHeight="1">
      <c r="A26" s="94"/>
      <c r="B26" s="286"/>
      <c r="C26" s="7"/>
      <c r="D26" s="7"/>
      <c r="E26" s="7"/>
      <c r="F26" s="7"/>
      <c r="G26" s="58"/>
    </row>
    <row r="27">
      <c r="A27" s="94"/>
      <c r="B27" s="104" t="s">
        <v>48</v>
      </c>
      <c r="C27" s="105"/>
      <c r="D27" s="106" t="s">
        <v>46</v>
      </c>
      <c r="E27" s="109">
        <v>1.0</v>
      </c>
      <c r="F27" s="111" t="s">
        <v>166</v>
      </c>
      <c r="G27" s="58"/>
    </row>
    <row r="28" ht="11.25" customHeight="1">
      <c r="A28" s="94"/>
      <c r="B28" s="270"/>
      <c r="G28" s="58"/>
    </row>
    <row r="29" ht="18.75" customHeight="1">
      <c r="A29" s="94"/>
      <c r="B29" s="271"/>
      <c r="G29" s="58"/>
    </row>
    <row r="30" ht="22.5" customHeight="1">
      <c r="A30" s="94"/>
      <c r="B30" s="258" t="s">
        <v>167</v>
      </c>
      <c r="G30" s="58"/>
    </row>
    <row r="31">
      <c r="A31" s="287"/>
      <c r="B31" s="288" t="s">
        <v>168</v>
      </c>
      <c r="C31" s="117"/>
      <c r="D31" s="117"/>
      <c r="E31" s="117"/>
      <c r="F31" s="118"/>
      <c r="G31" s="289"/>
    </row>
    <row r="32" ht="11.25" customHeight="1">
      <c r="A32" s="94"/>
      <c r="B32" s="112"/>
      <c r="G32" s="58"/>
    </row>
    <row r="33" ht="18.75" customHeight="1">
      <c r="A33" s="94"/>
      <c r="B33" s="290" t="s">
        <v>169</v>
      </c>
      <c r="C33" s="117"/>
      <c r="D33" s="117"/>
      <c r="E33" s="117"/>
      <c r="F33" s="118"/>
      <c r="G33" s="58"/>
    </row>
    <row r="34" ht="18.75" customHeight="1">
      <c r="A34" s="94"/>
      <c r="B34" s="291" t="s">
        <v>170</v>
      </c>
      <c r="C34" s="117"/>
      <c r="D34" s="118"/>
      <c r="E34" s="292" t="s">
        <v>171</v>
      </c>
      <c r="F34" s="118"/>
      <c r="G34" s="58"/>
    </row>
    <row r="35" ht="11.25" customHeight="1">
      <c r="A35" s="94"/>
      <c r="B35" s="112"/>
      <c r="G35" s="58"/>
    </row>
    <row r="36" ht="18.75" customHeight="1">
      <c r="A36" s="94"/>
      <c r="B36" s="293" t="s">
        <v>172</v>
      </c>
      <c r="C36" s="60"/>
      <c r="D36" s="60"/>
      <c r="E36" s="60"/>
      <c r="F36" s="50"/>
      <c r="G36" s="58"/>
    </row>
    <row r="37" ht="18.75" customHeight="1">
      <c r="A37" s="94"/>
      <c r="B37" s="294" t="s">
        <v>83</v>
      </c>
      <c r="C37" s="295" t="s">
        <v>173</v>
      </c>
      <c r="D37" s="60"/>
      <c r="E37" s="60"/>
      <c r="F37" s="50"/>
      <c r="G37" s="58"/>
    </row>
    <row r="38" ht="18.75" customHeight="1">
      <c r="A38" s="94"/>
      <c r="B38" s="154" t="b">
        <v>0</v>
      </c>
      <c r="C38" s="296" t="s">
        <v>174</v>
      </c>
      <c r="D38" s="60"/>
      <c r="E38" s="60"/>
      <c r="F38" s="50"/>
      <c r="G38" s="58"/>
    </row>
    <row r="39" ht="18.75" customHeight="1">
      <c r="A39" s="94"/>
      <c r="B39" s="154" t="b">
        <v>0</v>
      </c>
      <c r="C39" s="297" t="s">
        <v>175</v>
      </c>
      <c r="D39" s="60"/>
      <c r="E39" s="60"/>
      <c r="F39" s="50"/>
      <c r="G39" s="58"/>
    </row>
    <row r="40" ht="11.25" customHeight="1">
      <c r="A40" s="94"/>
      <c r="B40" s="112"/>
      <c r="G40" s="58"/>
    </row>
    <row r="41" ht="18.75" customHeight="1">
      <c r="A41" s="94"/>
      <c r="B41" s="293" t="s">
        <v>176</v>
      </c>
      <c r="C41" s="60"/>
      <c r="D41" s="60"/>
      <c r="E41" s="60"/>
      <c r="F41" s="50"/>
      <c r="G41" s="58"/>
    </row>
    <row r="42" ht="18.75" customHeight="1">
      <c r="A42" s="94"/>
      <c r="B42" s="294" t="s">
        <v>83</v>
      </c>
      <c r="C42" s="298" t="s">
        <v>177</v>
      </c>
      <c r="D42" s="60"/>
      <c r="E42" s="60"/>
      <c r="F42" s="50"/>
      <c r="G42" s="58"/>
    </row>
    <row r="43">
      <c r="A43" s="94"/>
      <c r="B43" s="154" t="b">
        <v>0</v>
      </c>
      <c r="C43" s="299" t="s">
        <v>178</v>
      </c>
      <c r="D43" s="60"/>
      <c r="E43" s="60"/>
      <c r="F43" s="50"/>
      <c r="G43" s="58"/>
    </row>
    <row r="44" ht="18.75" customHeight="1">
      <c r="A44" s="94"/>
      <c r="B44" s="300"/>
      <c r="C44" s="301" t="s">
        <v>179</v>
      </c>
      <c r="D44" s="60"/>
      <c r="E44" s="60"/>
      <c r="F44" s="50"/>
      <c r="G44" s="58"/>
    </row>
    <row r="45" ht="11.25" customHeight="1">
      <c r="A45" s="94"/>
      <c r="B45" s="112"/>
      <c r="G45" s="58"/>
    </row>
    <row r="46" ht="15.0" customHeight="1">
      <c r="A46" s="94"/>
      <c r="B46" s="94"/>
      <c r="C46" s="94"/>
      <c r="D46" s="94"/>
      <c r="E46" s="94"/>
      <c r="F46" s="95"/>
      <c r="G46" s="58"/>
    </row>
    <row r="47" ht="22.5" customHeight="1">
      <c r="A47" s="302"/>
      <c r="B47" s="303" t="s">
        <v>180</v>
      </c>
      <c r="C47" s="304"/>
      <c r="D47" s="304"/>
      <c r="E47" s="304"/>
      <c r="F47" s="305"/>
      <c r="G47" s="302"/>
    </row>
    <row r="48">
      <c r="A48" s="58"/>
      <c r="B48" s="306" t="s">
        <v>181</v>
      </c>
      <c r="G48" s="24"/>
    </row>
    <row r="49" ht="11.25" customHeight="1">
      <c r="A49" s="58"/>
      <c r="B49" s="307"/>
      <c r="C49" s="117"/>
      <c r="D49" s="117"/>
      <c r="E49" s="117"/>
      <c r="F49" s="118"/>
      <c r="G49" s="24"/>
    </row>
    <row r="50" ht="18.75" customHeight="1">
      <c r="A50" s="58"/>
      <c r="B50" s="308" t="s">
        <v>182</v>
      </c>
      <c r="F50" s="309"/>
      <c r="G50" s="24"/>
    </row>
    <row r="51" ht="18.75" customHeight="1">
      <c r="A51" s="58"/>
      <c r="B51" s="310" t="b">
        <v>0</v>
      </c>
      <c r="C51" s="311" t="s">
        <v>183</v>
      </c>
      <c r="D51" s="60"/>
      <c r="E51" s="60"/>
      <c r="F51" s="50"/>
      <c r="G51" s="24"/>
    </row>
    <row r="52" ht="18.75" customHeight="1">
      <c r="A52" s="58"/>
      <c r="B52" s="310" t="b">
        <v>0</v>
      </c>
      <c r="C52" s="312" t="s">
        <v>184</v>
      </c>
      <c r="D52" s="60"/>
      <c r="E52" s="60"/>
      <c r="F52" s="50"/>
      <c r="G52" s="24"/>
    </row>
    <row r="53" ht="18.75" customHeight="1">
      <c r="A53" s="58"/>
      <c r="B53" s="310" t="b">
        <v>0</v>
      </c>
      <c r="C53" s="312" t="s">
        <v>185</v>
      </c>
      <c r="D53" s="60"/>
      <c r="E53" s="60"/>
      <c r="F53" s="50"/>
      <c r="G53" s="24"/>
    </row>
    <row r="54" ht="18.75" customHeight="1">
      <c r="A54" s="58"/>
      <c r="B54" s="310" t="b">
        <v>0</v>
      </c>
      <c r="C54" s="312" t="s">
        <v>186</v>
      </c>
      <c r="D54" s="60"/>
      <c r="E54" s="60"/>
      <c r="F54" s="50"/>
      <c r="G54" s="24"/>
    </row>
    <row r="55" ht="18.75" customHeight="1">
      <c r="A55" s="58"/>
      <c r="B55" s="310" t="b">
        <v>0</v>
      </c>
      <c r="C55" s="312" t="s">
        <v>187</v>
      </c>
      <c r="D55" s="60"/>
      <c r="E55" s="60"/>
      <c r="F55" s="50"/>
      <c r="G55" s="24"/>
    </row>
    <row r="56" ht="11.25" customHeight="1">
      <c r="A56" s="58"/>
      <c r="B56" s="313"/>
      <c r="G56" s="24"/>
    </row>
    <row r="57" ht="18.75" customHeight="1">
      <c r="A57" s="58"/>
      <c r="B57" s="314"/>
      <c r="G57" s="24"/>
    </row>
    <row r="58" ht="22.5" customHeight="1">
      <c r="A58" s="315"/>
      <c r="B58" s="316" t="s">
        <v>188</v>
      </c>
      <c r="C58" s="317"/>
      <c r="D58" s="317"/>
      <c r="E58" s="317"/>
      <c r="F58" s="318"/>
      <c r="G58" s="319"/>
    </row>
    <row r="59">
      <c r="A59" s="320"/>
      <c r="B59" s="116" t="s">
        <v>189</v>
      </c>
      <c r="C59" s="117"/>
      <c r="D59" s="117"/>
      <c r="E59" s="117"/>
      <c r="F59" s="118"/>
      <c r="G59" s="24"/>
    </row>
    <row r="60">
      <c r="A60" s="320"/>
      <c r="B60" s="321" t="s">
        <v>190</v>
      </c>
      <c r="C60" s="117"/>
      <c r="D60" s="117"/>
      <c r="E60" s="117"/>
      <c r="F60" s="118"/>
      <c r="G60" s="24"/>
    </row>
    <row r="61">
      <c r="A61" s="320"/>
      <c r="B61" s="116" t="s">
        <v>191</v>
      </c>
      <c r="C61" s="117"/>
      <c r="D61" s="117"/>
      <c r="E61" s="117"/>
      <c r="F61" s="118"/>
      <c r="G61" s="24"/>
    </row>
    <row r="62" ht="18.75" customHeight="1">
      <c r="A62" s="320"/>
      <c r="B62" s="322" t="s">
        <v>83</v>
      </c>
      <c r="C62" s="323" t="s">
        <v>192</v>
      </c>
      <c r="G62" s="24"/>
    </row>
    <row r="63" ht="11.25" customHeight="1">
      <c r="A63" s="320"/>
      <c r="B63" s="324"/>
      <c r="C63" s="121"/>
      <c r="D63" s="121"/>
      <c r="E63" s="121"/>
      <c r="F63" s="122"/>
      <c r="G63" s="24"/>
    </row>
    <row r="64" ht="18.75" customHeight="1">
      <c r="A64" s="320"/>
      <c r="B64" s="325"/>
      <c r="C64" s="326" t="s">
        <v>193</v>
      </c>
      <c r="D64" s="207"/>
      <c r="E64" s="326" t="s">
        <v>194</v>
      </c>
      <c r="F64" s="207"/>
      <c r="G64" s="24"/>
    </row>
    <row r="65" ht="18.75" customHeight="1">
      <c r="A65" s="320"/>
      <c r="B65" s="327" t="b">
        <v>0</v>
      </c>
      <c r="C65" s="328" t="s">
        <v>195</v>
      </c>
      <c r="D65" s="165"/>
      <c r="E65" s="329"/>
      <c r="F65" s="165"/>
      <c r="G65" s="24"/>
    </row>
    <row r="66" ht="18.75" customHeight="1">
      <c r="A66" s="320"/>
      <c r="B66" s="330" t="b">
        <v>0</v>
      </c>
      <c r="C66" s="331" t="s">
        <v>196</v>
      </c>
      <c r="D66" s="50"/>
      <c r="E66" s="332"/>
      <c r="F66" s="50"/>
      <c r="G66" s="24"/>
    </row>
    <row r="67" ht="18.75" customHeight="1">
      <c r="A67" s="320"/>
      <c r="B67" s="330" t="b">
        <v>0</v>
      </c>
      <c r="C67" s="331" t="s">
        <v>197</v>
      </c>
      <c r="D67" s="50"/>
      <c r="E67" s="332"/>
      <c r="F67" s="50"/>
      <c r="G67" s="24"/>
    </row>
    <row r="68" ht="18.75" customHeight="1">
      <c r="A68" s="320"/>
      <c r="B68" s="330" t="b">
        <v>0</v>
      </c>
      <c r="C68" s="331" t="s">
        <v>198</v>
      </c>
      <c r="D68" s="50"/>
      <c r="E68" s="332"/>
      <c r="F68" s="50"/>
      <c r="G68" s="24"/>
    </row>
    <row r="69" ht="18.75" customHeight="1">
      <c r="A69" s="320"/>
      <c r="B69" s="330" t="b">
        <v>0</v>
      </c>
      <c r="C69" s="331" t="s">
        <v>199</v>
      </c>
      <c r="D69" s="50"/>
      <c r="E69" s="332"/>
      <c r="F69" s="50"/>
      <c r="G69" s="24"/>
    </row>
    <row r="70" ht="18.75" customHeight="1">
      <c r="A70" s="320"/>
      <c r="B70" s="330" t="b">
        <v>0</v>
      </c>
      <c r="C70" s="331" t="s">
        <v>200</v>
      </c>
      <c r="D70" s="50"/>
      <c r="E70" s="332"/>
      <c r="F70" s="50"/>
      <c r="G70" s="24"/>
    </row>
    <row r="71" ht="18.75" customHeight="1">
      <c r="A71" s="320"/>
      <c r="B71" s="330" t="b">
        <v>0</v>
      </c>
      <c r="C71" s="331" t="s">
        <v>201</v>
      </c>
      <c r="D71" s="50"/>
      <c r="E71" s="332"/>
      <c r="F71" s="50"/>
      <c r="G71" s="24"/>
    </row>
    <row r="72" ht="18.75" customHeight="1">
      <c r="A72" s="320"/>
      <c r="B72" s="330" t="b">
        <v>0</v>
      </c>
      <c r="C72" s="331" t="s">
        <v>202</v>
      </c>
      <c r="D72" s="50"/>
      <c r="E72" s="332"/>
      <c r="F72" s="50"/>
      <c r="G72" s="24"/>
    </row>
    <row r="73" ht="18.75" customHeight="1">
      <c r="A73" s="320"/>
      <c r="B73" s="330" t="b">
        <v>0</v>
      </c>
      <c r="C73" s="331" t="s">
        <v>203</v>
      </c>
      <c r="D73" s="50"/>
      <c r="E73" s="332"/>
      <c r="F73" s="50"/>
      <c r="G73" s="24"/>
    </row>
    <row r="74" ht="18.75" customHeight="1">
      <c r="A74" s="320"/>
      <c r="B74" s="330" t="b">
        <v>0</v>
      </c>
      <c r="C74" s="331" t="s">
        <v>204</v>
      </c>
      <c r="D74" s="50"/>
      <c r="E74" s="332"/>
      <c r="F74" s="50"/>
      <c r="G74" s="24"/>
    </row>
    <row r="75" ht="11.25" customHeight="1">
      <c r="A75" s="320"/>
      <c r="B75" s="333"/>
      <c r="C75" s="7"/>
      <c r="D75" s="7"/>
      <c r="E75" s="7"/>
      <c r="F75" s="8"/>
      <c r="G75" s="24"/>
    </row>
    <row r="76" ht="18.75" customHeight="1">
      <c r="A76" s="320"/>
      <c r="B76" s="334" t="s">
        <v>205</v>
      </c>
      <c r="C76" s="117"/>
      <c r="D76" s="117"/>
      <c r="E76" s="117"/>
      <c r="F76" s="118"/>
      <c r="G76" s="24"/>
    </row>
    <row r="77" ht="18.75" customHeight="1">
      <c r="A77" s="320"/>
      <c r="B77" s="290" t="s">
        <v>206</v>
      </c>
      <c r="C77" s="290" t="s">
        <v>207</v>
      </c>
      <c r="D77" s="117"/>
      <c r="E77" s="117"/>
      <c r="F77" s="118"/>
      <c r="G77" s="24"/>
    </row>
    <row r="78" ht="18.75" customHeight="1">
      <c r="A78" s="320"/>
      <c r="B78" s="327" t="b">
        <v>0</v>
      </c>
      <c r="C78" s="335" t="s">
        <v>208</v>
      </c>
      <c r="D78" s="164"/>
      <c r="E78" s="164"/>
      <c r="F78" s="165"/>
      <c r="G78" s="24"/>
    </row>
    <row r="79" ht="11.25" customHeight="1">
      <c r="A79" s="320"/>
      <c r="B79" s="333"/>
      <c r="C79" s="7"/>
      <c r="D79" s="7"/>
      <c r="E79" s="7"/>
      <c r="F79" s="8"/>
      <c r="G79" s="24"/>
    </row>
    <row r="80" ht="18.75" customHeight="1">
      <c r="A80" s="320"/>
      <c r="B80" s="336" t="s">
        <v>209</v>
      </c>
      <c r="C80" s="7"/>
      <c r="D80" s="7"/>
      <c r="E80" s="7"/>
      <c r="F80" s="8"/>
      <c r="G80" s="24"/>
    </row>
    <row r="81" ht="18.75" customHeight="1">
      <c r="A81" s="320"/>
      <c r="B81" s="290" t="s">
        <v>206</v>
      </c>
      <c r="C81" s="290" t="s">
        <v>210</v>
      </c>
      <c r="D81" s="117"/>
      <c r="E81" s="117"/>
      <c r="F81" s="118"/>
      <c r="G81" s="24"/>
    </row>
    <row r="82" ht="18.75" customHeight="1">
      <c r="A82" s="320"/>
      <c r="B82" s="330" t="b">
        <v>0</v>
      </c>
      <c r="C82" s="337" t="s">
        <v>211</v>
      </c>
      <c r="D82" s="60"/>
      <c r="E82" s="60"/>
      <c r="F82" s="50"/>
      <c r="G82" s="24"/>
    </row>
    <row r="83" ht="11.25" customHeight="1">
      <c r="A83" s="58"/>
      <c r="B83" s="338"/>
      <c r="C83" s="7"/>
      <c r="D83" s="7"/>
      <c r="E83" s="7"/>
      <c r="F83" s="8"/>
      <c r="G83" s="24"/>
    </row>
    <row r="84" ht="18.75" customHeight="1">
      <c r="A84" s="58"/>
      <c r="B84" s="336" t="s">
        <v>212</v>
      </c>
      <c r="C84" s="7"/>
      <c r="D84" s="7"/>
      <c r="E84" s="7"/>
      <c r="F84" s="8"/>
      <c r="G84" s="24"/>
    </row>
    <row r="85" ht="18.75" customHeight="1">
      <c r="A85" s="58"/>
      <c r="B85" s="116" t="s">
        <v>213</v>
      </c>
      <c r="C85" s="117"/>
      <c r="D85" s="117"/>
      <c r="E85" s="117"/>
      <c r="F85" s="118"/>
      <c r="G85" s="24"/>
    </row>
    <row r="86" ht="18.75" customHeight="1">
      <c r="A86" s="58"/>
      <c r="B86" s="339" t="b">
        <v>0</v>
      </c>
      <c r="C86" s="340" t="s">
        <v>214</v>
      </c>
      <c r="D86" s="131"/>
      <c r="E86" s="131"/>
      <c r="F86" s="132"/>
      <c r="G86" s="24"/>
    </row>
    <row r="87" ht="18.75" customHeight="1">
      <c r="A87" s="58"/>
      <c r="B87" s="341"/>
      <c r="C87" s="342" t="s">
        <v>215</v>
      </c>
      <c r="D87" s="343"/>
      <c r="E87" s="343"/>
      <c r="F87" s="344"/>
      <c r="G87" s="24"/>
    </row>
    <row r="88" ht="18.75" customHeight="1">
      <c r="A88" s="113"/>
      <c r="B88" s="345"/>
      <c r="C88" s="332" t="s">
        <v>216</v>
      </c>
      <c r="D88" s="60"/>
      <c r="E88" s="60"/>
      <c r="F88" s="50"/>
      <c r="G88" s="197"/>
    </row>
    <row r="89" ht="18.75" customHeight="1">
      <c r="A89" s="113"/>
      <c r="B89" s="345"/>
      <c r="C89" s="199" t="s">
        <v>217</v>
      </c>
      <c r="D89" s="60"/>
      <c r="E89" s="60"/>
      <c r="F89" s="50"/>
      <c r="G89" s="197"/>
    </row>
    <row r="90" ht="18.75" customHeight="1">
      <c r="A90" s="113"/>
      <c r="B90" s="346" t="b">
        <v>0</v>
      </c>
      <c r="C90" s="337" t="s">
        <v>218</v>
      </c>
      <c r="D90" s="60"/>
      <c r="E90" s="60"/>
      <c r="F90" s="50"/>
      <c r="G90" s="197"/>
    </row>
    <row r="91" ht="11.25" customHeight="1">
      <c r="A91" s="58"/>
      <c r="B91" s="338"/>
      <c r="C91" s="7"/>
      <c r="D91" s="7"/>
      <c r="E91" s="7"/>
      <c r="F91" s="8"/>
      <c r="G91" s="24"/>
    </row>
    <row r="92" ht="18.75" customHeight="1">
      <c r="A92" s="58"/>
      <c r="B92" s="336" t="s">
        <v>219</v>
      </c>
      <c r="C92" s="7"/>
      <c r="D92" s="7"/>
      <c r="E92" s="7"/>
      <c r="F92" s="8"/>
      <c r="G92" s="24"/>
    </row>
    <row r="93">
      <c r="A93" s="58"/>
      <c r="B93" s="347" t="s">
        <v>220</v>
      </c>
      <c r="C93" s="7"/>
      <c r="D93" s="7"/>
      <c r="E93" s="7"/>
      <c r="F93" s="8"/>
      <c r="G93" s="24"/>
    </row>
    <row r="94" ht="18.75" customHeight="1">
      <c r="A94" s="58"/>
      <c r="B94" s="339" t="b">
        <v>0</v>
      </c>
      <c r="C94" s="340" t="s">
        <v>221</v>
      </c>
      <c r="D94" s="131"/>
      <c r="E94" s="131"/>
      <c r="F94" s="132"/>
      <c r="G94" s="24"/>
    </row>
    <row r="95">
      <c r="A95" s="58"/>
      <c r="B95" s="348"/>
      <c r="C95" s="340" t="s">
        <v>222</v>
      </c>
      <c r="D95" s="131"/>
      <c r="E95" s="131"/>
      <c r="F95" s="132"/>
      <c r="G95" s="24"/>
    </row>
    <row r="96" ht="11.25" customHeight="1">
      <c r="A96" s="58"/>
      <c r="G96" s="24"/>
    </row>
    <row r="97" ht="18.75" customHeight="1">
      <c r="A97" s="58"/>
      <c r="B97" s="349"/>
      <c r="G97" s="24"/>
    </row>
    <row r="98" ht="22.5" customHeight="1">
      <c r="A98" s="58"/>
      <c r="B98" s="316" t="s">
        <v>223</v>
      </c>
      <c r="C98" s="317"/>
      <c r="D98" s="317"/>
      <c r="E98" s="317"/>
      <c r="F98" s="318"/>
      <c r="G98" s="24"/>
    </row>
    <row r="99" ht="18.75" customHeight="1">
      <c r="A99" s="58"/>
      <c r="B99" s="350" t="s">
        <v>206</v>
      </c>
      <c r="C99" s="351" t="s">
        <v>224</v>
      </c>
      <c r="D99" s="7"/>
      <c r="E99" s="7"/>
      <c r="F99" s="7"/>
      <c r="G99" s="352"/>
    </row>
    <row r="100" ht="11.25" customHeight="1">
      <c r="A100" s="58"/>
      <c r="B100" s="353"/>
      <c r="G100" s="354"/>
    </row>
    <row r="101" ht="18.75" customHeight="1">
      <c r="A101" s="58"/>
      <c r="B101" s="355" t="s">
        <v>225</v>
      </c>
      <c r="C101" s="356"/>
      <c r="D101" s="356"/>
      <c r="E101" s="356"/>
      <c r="F101" s="357"/>
      <c r="G101" s="24"/>
    </row>
    <row r="102" ht="18.75" customHeight="1">
      <c r="A102" s="58"/>
      <c r="B102" s="358" t="s">
        <v>226</v>
      </c>
      <c r="C102" s="7"/>
      <c r="D102" s="7"/>
      <c r="E102" s="7"/>
      <c r="F102" s="8"/>
      <c r="G102" s="24"/>
    </row>
    <row r="103" ht="18.75" customHeight="1">
      <c r="A103" s="58"/>
      <c r="B103" s="359" t="s">
        <v>227</v>
      </c>
      <c r="G103" s="24"/>
    </row>
    <row r="104" ht="18.75" customHeight="1">
      <c r="A104" s="113"/>
      <c r="B104" s="360" t="b">
        <v>0</v>
      </c>
      <c r="C104" s="361" t="s">
        <v>228</v>
      </c>
      <c r="D104" s="60"/>
      <c r="E104" s="60"/>
      <c r="F104" s="50"/>
      <c r="G104" s="197"/>
    </row>
    <row r="105" ht="18.75" customHeight="1">
      <c r="A105" s="113"/>
      <c r="B105" s="360" t="b">
        <v>0</v>
      </c>
      <c r="C105" s="361" t="s">
        <v>229</v>
      </c>
      <c r="D105" s="60"/>
      <c r="E105" s="60"/>
      <c r="F105" s="50"/>
      <c r="G105" s="197"/>
    </row>
    <row r="106" ht="7.5" customHeight="1">
      <c r="A106" s="58"/>
      <c r="B106" s="353"/>
      <c r="G106" s="24"/>
    </row>
    <row r="107" ht="18.75" customHeight="1">
      <c r="A107" s="58"/>
      <c r="B107" s="362" t="s">
        <v>230</v>
      </c>
      <c r="C107" s="117"/>
      <c r="D107" s="117"/>
      <c r="E107" s="117"/>
      <c r="F107" s="118"/>
      <c r="G107" s="24"/>
    </row>
    <row r="108" ht="18.75" customHeight="1">
      <c r="A108" s="58"/>
      <c r="B108" s="363" t="b">
        <v>0</v>
      </c>
      <c r="C108" s="364" t="s">
        <v>231</v>
      </c>
      <c r="D108" s="131"/>
      <c r="E108" s="131"/>
      <c r="F108" s="132"/>
      <c r="G108" s="24"/>
    </row>
    <row r="109" ht="18.75" customHeight="1">
      <c r="A109" s="58"/>
      <c r="B109" s="363" t="b">
        <v>0</v>
      </c>
      <c r="C109" s="365" t="s">
        <v>232</v>
      </c>
      <c r="D109" s="131"/>
      <c r="E109" s="131"/>
      <c r="F109" s="132"/>
      <c r="G109" s="24"/>
    </row>
    <row r="110" ht="11.25" customHeight="1">
      <c r="A110" s="58"/>
      <c r="B110" s="366"/>
      <c r="G110" s="24"/>
    </row>
    <row r="111" ht="18.75" customHeight="1">
      <c r="A111" s="58"/>
      <c r="B111" s="367" t="s">
        <v>233</v>
      </c>
      <c r="C111" s="368"/>
      <c r="D111" s="368"/>
      <c r="E111" s="368"/>
      <c r="F111" s="369"/>
      <c r="G111" s="24"/>
    </row>
    <row r="112" ht="18.75" customHeight="1">
      <c r="A112" s="58"/>
      <c r="B112" s="370" t="s">
        <v>234</v>
      </c>
      <c r="G112" s="24"/>
    </row>
    <row r="113" ht="18.75" customHeight="1">
      <c r="A113" s="58"/>
      <c r="B113" s="177" t="b">
        <v>0</v>
      </c>
      <c r="C113" s="371" t="str">
        <f>CONCATENATE("Escreva a notificação de ''Faltam 7 dias'' e se programe para enviar para a sua lista de inscritos no dia ",TEXT('SUMÁRIO'!D7-7,"DD/MM"))</f>
        <v>Escreva a notificação de ''Faltam 7 dias'' e se programe para enviar para a sua lista de inscritos no dia 02/01</v>
      </c>
      <c r="D113" s="131"/>
      <c r="E113" s="131"/>
      <c r="F113" s="132"/>
      <c r="G113" s="24"/>
    </row>
    <row r="114" ht="18.75" customHeight="1">
      <c r="A114" s="58"/>
      <c r="B114" s="177" t="b">
        <v>0</v>
      </c>
      <c r="C114" s="372" t="str">
        <f>CONCATENATE("2. Escreva a notificação de ''Faltam 4 dias'' e se programe para enviar para a lista de inscritos no dia ",TEXT('SUMÁRIO'!D7-4,"DD/MM"))</f>
        <v>2. Escreva a notificação de ''Faltam 4 dias'' e se programe para enviar para a lista de inscritos no dia 05/01</v>
      </c>
      <c r="D114" s="131"/>
      <c r="E114" s="131"/>
      <c r="F114" s="132"/>
      <c r="G114" s="24"/>
    </row>
    <row r="115" ht="18.75" customHeight="1">
      <c r="A115" s="58"/>
      <c r="B115" s="177" t="b">
        <v>0</v>
      </c>
      <c r="C115" s="372" t="str">
        <f>CONCATENATE("3. Escreva a notificação de ''É Amanhã'' e se programe para enviar para a lista de inscritos no dia no dia ",TEXT('SUMÁRIO'!D7-1,"DD/MM"))</f>
        <v>3. Escreva a notificação de ''É Amanhã'' e se programe para enviar para a lista de inscritos no dia no dia 08/01</v>
      </c>
      <c r="D115" s="131"/>
      <c r="E115" s="131"/>
      <c r="F115" s="132"/>
      <c r="G115" s="24"/>
    </row>
    <row r="116" ht="18.75" customHeight="1">
      <c r="A116" s="58"/>
      <c r="B116" s="177" t="b">
        <v>0</v>
      </c>
      <c r="C116" s="372" t="str">
        <f>CONCATENATE("4. Escreva a notificação de ''É Hoje'' e se programe para enviar para a lista de inscritos no dia no dia ",TEXT('SUMÁRIO'!D7,"DD/MM"))</f>
        <v>4. Escreva a notificação de ''É Hoje'' e se programe para enviar para a lista de inscritos no dia no dia 09/01</v>
      </c>
      <c r="D116" s="131"/>
      <c r="E116" s="131"/>
      <c r="F116" s="132"/>
      <c r="G116" s="24"/>
    </row>
    <row r="117" ht="18.75" customHeight="1">
      <c r="A117" s="58"/>
      <c r="B117" s="177" t="b">
        <v>0</v>
      </c>
      <c r="C117" s="372" t="str">
        <f>CONCATENATE("5. Escreva a notificação de ''Estamos Ao Vivo'' e se programe para enviar para a lista de inscritos no dia no dia ",TEXT('SUMÁRIO'!D7,"DD/MM"))</f>
        <v>5. Escreva a notificação de ''Estamos Ao Vivo'' e se programe para enviar para a lista de inscritos no dia no dia 09/01</v>
      </c>
      <c r="D117" s="131"/>
      <c r="E117" s="131"/>
      <c r="F117" s="132"/>
      <c r="G117" s="24"/>
    </row>
    <row r="118" ht="11.25" customHeight="1">
      <c r="A118" s="58"/>
      <c r="B118" s="373"/>
      <c r="F118" s="23"/>
      <c r="G118" s="24"/>
    </row>
    <row r="119" ht="18.75" customHeight="1">
      <c r="A119" s="58"/>
      <c r="B119" s="374" t="s">
        <v>235</v>
      </c>
      <c r="C119" s="375"/>
      <c r="D119" s="375"/>
      <c r="E119" s="375"/>
      <c r="F119" s="376"/>
      <c r="G119" s="24"/>
    </row>
    <row r="120" ht="18.75" customHeight="1">
      <c r="A120" s="58"/>
      <c r="B120" s="177" t="b">
        <v>0</v>
      </c>
      <c r="C120" s="371" t="str">
        <f>CONCATENATE("1. Escreva a notificação de ''Faltam 7 dias'' e se programe para enviar no dia ",TEXT('SUMÁRIO'!D7-7,"DD/MM"))</f>
        <v>1. Escreva a notificação de ''Faltam 7 dias'' e se programe para enviar no dia 02/01</v>
      </c>
      <c r="D120" s="131"/>
      <c r="E120" s="131"/>
      <c r="F120" s="132"/>
      <c r="G120" s="24"/>
    </row>
    <row r="121" ht="18.75" customHeight="1">
      <c r="A121" s="58"/>
      <c r="B121" s="177" t="b">
        <v>0</v>
      </c>
      <c r="C121" s="372" t="str">
        <f>CONCATENATE("2. Escreva a notificação de ''Faltam 4 dias'' e se programe para enviar no dia ",TEXT('SUMÁRIO'!D7-4,"DD/MM"))</f>
        <v>2. Escreva a notificação de ''Faltam 4 dias'' e se programe para enviar no dia 05/01</v>
      </c>
      <c r="D121" s="131"/>
      <c r="E121" s="131"/>
      <c r="F121" s="132"/>
      <c r="G121" s="24"/>
    </row>
    <row r="122" ht="18.75" customHeight="1">
      <c r="A122" s="58"/>
      <c r="B122" s="177" t="b">
        <v>0</v>
      </c>
      <c r="C122" s="372" t="str">
        <f>CONCATENATE("3. Escreva a notificação de ''É Amanhã'' e se programe para enviar no dia ",TEXT('SUMÁRIO'!D7-1,"DD/MM"))</f>
        <v>3. Escreva a notificação de ''É Amanhã'' e se programe para enviar no dia 08/01</v>
      </c>
      <c r="D122" s="131"/>
      <c r="E122" s="131"/>
      <c r="F122" s="132"/>
      <c r="G122" s="24"/>
    </row>
    <row r="123" ht="18.75" customHeight="1">
      <c r="A123" s="58"/>
      <c r="B123" s="177" t="b">
        <v>0</v>
      </c>
      <c r="C123" s="372" t="str">
        <f>CONCATENATE("4. Escreva a notificação de ''É Hoje'' e se programe para enviar no dia ",TEXT('SUMÁRIO'!D7,"DD/MM"))</f>
        <v>4. Escreva a notificação de ''É Hoje'' e se programe para enviar no dia 09/01</v>
      </c>
      <c r="D123" s="131"/>
      <c r="E123" s="131"/>
      <c r="F123" s="132"/>
      <c r="G123" s="24"/>
    </row>
    <row r="124" ht="18.75" customHeight="1">
      <c r="A124" s="58"/>
      <c r="B124" s="177" t="b">
        <v>0</v>
      </c>
      <c r="C124" s="372" t="str">
        <f>CONCATENATE("5. Escreva a notificação de ''Estamos Ao Vivo'' e se programe para enviar no dia ",TEXT('SUMÁRIO'!D7,"DD/MM"))</f>
        <v>5. Escreva a notificação de ''Estamos Ao Vivo'' e se programe para enviar no dia 09/01</v>
      </c>
      <c r="D124" s="131"/>
      <c r="E124" s="131"/>
      <c r="F124" s="132"/>
      <c r="G124" s="24"/>
    </row>
    <row r="125" ht="11.25" customHeight="1">
      <c r="A125" s="58"/>
      <c r="B125" s="377"/>
      <c r="F125" s="23"/>
      <c r="G125" s="24"/>
    </row>
    <row r="126" ht="26.25" customHeight="1">
      <c r="A126" s="58"/>
      <c r="B126" s="113"/>
      <c r="C126" s="3"/>
      <c r="D126" s="3"/>
      <c r="E126" s="3"/>
      <c r="F126" s="26"/>
      <c r="G126" s="58"/>
    </row>
  </sheetData>
  <mergeCells count="133">
    <mergeCell ref="A1:G1"/>
    <mergeCell ref="A2:G2"/>
    <mergeCell ref="B3:B5"/>
    <mergeCell ref="C4:F4"/>
    <mergeCell ref="C8:F8"/>
    <mergeCell ref="B9:F9"/>
    <mergeCell ref="B10:F10"/>
    <mergeCell ref="D17:E17"/>
    <mergeCell ref="D19:E19"/>
    <mergeCell ref="B11:F11"/>
    <mergeCell ref="B12:F12"/>
    <mergeCell ref="B13:F13"/>
    <mergeCell ref="C14:F14"/>
    <mergeCell ref="B15:F15"/>
    <mergeCell ref="D16:E16"/>
    <mergeCell ref="B18:F18"/>
    <mergeCell ref="B20:F20"/>
    <mergeCell ref="B21:F21"/>
    <mergeCell ref="C22:F22"/>
    <mergeCell ref="B23:C25"/>
    <mergeCell ref="D23:D25"/>
    <mergeCell ref="B26:F26"/>
    <mergeCell ref="B27:C27"/>
    <mergeCell ref="B28:F28"/>
    <mergeCell ref="B29:F29"/>
    <mergeCell ref="B30:F30"/>
    <mergeCell ref="B31:F31"/>
    <mergeCell ref="B32:F32"/>
    <mergeCell ref="B33:F33"/>
    <mergeCell ref="E34:F34"/>
    <mergeCell ref="B34:D34"/>
    <mergeCell ref="B35:F35"/>
    <mergeCell ref="B36:F36"/>
    <mergeCell ref="C37:F37"/>
    <mergeCell ref="C38:F38"/>
    <mergeCell ref="C39:F39"/>
    <mergeCell ref="B40:F40"/>
    <mergeCell ref="B41:F41"/>
    <mergeCell ref="C42:F42"/>
    <mergeCell ref="C43:F43"/>
    <mergeCell ref="C44:F44"/>
    <mergeCell ref="B45:F45"/>
    <mergeCell ref="B47:F47"/>
    <mergeCell ref="B48:F48"/>
    <mergeCell ref="B85:F85"/>
    <mergeCell ref="C86:F86"/>
    <mergeCell ref="C87:F87"/>
    <mergeCell ref="C88:F88"/>
    <mergeCell ref="C89:F89"/>
    <mergeCell ref="C90:F90"/>
    <mergeCell ref="B91:F91"/>
    <mergeCell ref="B92:F92"/>
    <mergeCell ref="B93:F93"/>
    <mergeCell ref="C94:F94"/>
    <mergeCell ref="C95:F95"/>
    <mergeCell ref="B96:F96"/>
    <mergeCell ref="B97:F97"/>
    <mergeCell ref="B98:F98"/>
    <mergeCell ref="C99:F99"/>
    <mergeCell ref="B100:F100"/>
    <mergeCell ref="B101:F101"/>
    <mergeCell ref="B102:F102"/>
    <mergeCell ref="B103:F103"/>
    <mergeCell ref="C104:F104"/>
    <mergeCell ref="C105:F105"/>
    <mergeCell ref="B106:F106"/>
    <mergeCell ref="B107:F107"/>
    <mergeCell ref="C108:F108"/>
    <mergeCell ref="C109:F109"/>
    <mergeCell ref="B110:F110"/>
    <mergeCell ref="B111:F111"/>
    <mergeCell ref="B112:F112"/>
    <mergeCell ref="C120:F120"/>
    <mergeCell ref="C121:F121"/>
    <mergeCell ref="C122:F122"/>
    <mergeCell ref="C123:F123"/>
    <mergeCell ref="C124:F124"/>
    <mergeCell ref="B125:F125"/>
    <mergeCell ref="B126:F126"/>
    <mergeCell ref="C113:F113"/>
    <mergeCell ref="C114:F114"/>
    <mergeCell ref="C115:F115"/>
    <mergeCell ref="C116:F116"/>
    <mergeCell ref="C117:F117"/>
    <mergeCell ref="B118:F118"/>
    <mergeCell ref="B119:F119"/>
    <mergeCell ref="B49:F49"/>
    <mergeCell ref="B50:F50"/>
    <mergeCell ref="C51:F51"/>
    <mergeCell ref="C52:F52"/>
    <mergeCell ref="C53:F53"/>
    <mergeCell ref="C54:F54"/>
    <mergeCell ref="C55:F55"/>
    <mergeCell ref="B56:F56"/>
    <mergeCell ref="B57:F57"/>
    <mergeCell ref="B58:F58"/>
    <mergeCell ref="B59:F59"/>
    <mergeCell ref="B60:F60"/>
    <mergeCell ref="B61:F61"/>
    <mergeCell ref="C62:F62"/>
    <mergeCell ref="B63:F63"/>
    <mergeCell ref="C64:D64"/>
    <mergeCell ref="E64:F64"/>
    <mergeCell ref="C65:D65"/>
    <mergeCell ref="E65:F65"/>
    <mergeCell ref="C66:D66"/>
    <mergeCell ref="E66:F66"/>
    <mergeCell ref="C70:D70"/>
    <mergeCell ref="C71:D71"/>
    <mergeCell ref="C72:D72"/>
    <mergeCell ref="C73:D73"/>
    <mergeCell ref="C74:D74"/>
    <mergeCell ref="C67:D67"/>
    <mergeCell ref="E67:F67"/>
    <mergeCell ref="C68:D68"/>
    <mergeCell ref="E68:F68"/>
    <mergeCell ref="C69:D69"/>
    <mergeCell ref="E69:F69"/>
    <mergeCell ref="E70:F70"/>
    <mergeCell ref="E71:F71"/>
    <mergeCell ref="E72:F72"/>
    <mergeCell ref="E73:F73"/>
    <mergeCell ref="E74:F74"/>
    <mergeCell ref="B75:F75"/>
    <mergeCell ref="B76:F76"/>
    <mergeCell ref="C77:F77"/>
    <mergeCell ref="C78:F78"/>
    <mergeCell ref="B79:F79"/>
    <mergeCell ref="B80:F80"/>
    <mergeCell ref="C81:F81"/>
    <mergeCell ref="C82:F82"/>
    <mergeCell ref="B83:F83"/>
    <mergeCell ref="B84:F84"/>
  </mergeCells>
  <hyperlinks>
    <hyperlink r:id="rId2" ref="F16"/>
    <hyperlink r:id="rId3" ref="F17"/>
    <hyperlink r:id="rId4" ref="F19"/>
    <hyperlink display="Material complementar - opcional" location="'Preparação'!C16" ref="C37"/>
    <hyperlink display="Material complementar - opcional" location="'Preparação'!C17" ref="C42"/>
    <hyperlink display="Use o documento 3 listado em Materiais de Apoio descrito no início dessa seção. " location="'Preparação'!F25" ref="C62"/>
    <hyperlink display="As copies de todas as mensagens estão disponíveis em seu Launch Drive." location="'Preparação'!F27" ref="C99"/>
  </hyperlinks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4.38"/>
    <col customWidth="1" min="2" max="2" width="3.88"/>
    <col customWidth="1" min="3" max="3" width="61.13"/>
    <col customWidth="1" min="4" max="5" width="4.38"/>
    <col customWidth="1" min="6" max="6" width="61.13"/>
    <col customWidth="1" min="7" max="7" width="4.38"/>
  </cols>
  <sheetData>
    <row r="1" ht="41.25" customHeight="1">
      <c r="A1" s="378" t="str">
        <f>CONCATENATE("Captação e Aquecimento de Leads - ",TEXT('SUMÁRIO'!$D$7-14,"DD/MM")," até ",TEXT('SUMÁRIO'!$D$7,"DD/MM"),)</f>
        <v>Captação e Aquecimento de Leads - 26/12 até 09/01</v>
      </c>
      <c r="B1" s="3"/>
      <c r="C1" s="3"/>
      <c r="D1" s="3"/>
      <c r="E1" s="3"/>
      <c r="F1" s="3"/>
      <c r="G1" s="26"/>
    </row>
    <row r="2" ht="16.5" customHeight="1">
      <c r="A2" s="379" t="s">
        <v>42</v>
      </c>
      <c r="B2" s="3"/>
      <c r="C2" s="3"/>
      <c r="D2" s="3"/>
      <c r="E2" s="3"/>
      <c r="F2" s="3"/>
      <c r="G2" s="26"/>
    </row>
    <row r="3" ht="6.0" customHeight="1">
      <c r="A3" s="380"/>
      <c r="B3" s="86">
        <f>(COUNTIF(B31:B237,TRUE)/87)</f>
        <v>0</v>
      </c>
      <c r="C3" s="381"/>
      <c r="D3" s="3"/>
      <c r="E3" s="3"/>
      <c r="F3" s="26"/>
      <c r="G3" s="88"/>
    </row>
    <row r="4" ht="6.0" customHeight="1">
      <c r="A4" s="380"/>
      <c r="B4" s="29"/>
      <c r="C4" s="91" t="str">
        <f>IFERROR(__xludf.DUMMYFUNCTION("SPARKLINE(B3,{""charttype"",""bar"";""color1"",""#38a036"";""max"",1})"),"")</f>
        <v/>
      </c>
      <c r="D4" s="3"/>
      <c r="E4" s="3"/>
      <c r="F4" s="26"/>
      <c r="G4" s="382"/>
    </row>
    <row r="5" ht="6.0" customHeight="1">
      <c r="A5" s="380"/>
      <c r="B5" s="31"/>
      <c r="C5" s="93"/>
      <c r="D5" s="382"/>
      <c r="E5" s="382"/>
      <c r="F5" s="382"/>
      <c r="G5" s="382"/>
    </row>
    <row r="6" ht="6.0" customHeight="1">
      <c r="A6" s="380"/>
      <c r="B6" s="250"/>
      <c r="C6" s="87"/>
      <c r="D6" s="89"/>
      <c r="E6" s="3"/>
      <c r="F6" s="26"/>
      <c r="G6" s="88"/>
    </row>
    <row r="7" ht="22.5" customHeight="1">
      <c r="A7" s="383"/>
      <c r="B7" s="384"/>
      <c r="C7" s="384"/>
      <c r="D7" s="33"/>
      <c r="E7" s="24"/>
      <c r="F7" s="385"/>
      <c r="G7" s="39"/>
    </row>
    <row r="8" ht="22.5" customHeight="1">
      <c r="A8" s="79"/>
      <c r="B8" s="251"/>
      <c r="C8" s="252" t="s">
        <v>150</v>
      </c>
      <c r="G8" s="386"/>
    </row>
    <row r="9" ht="18.75" customHeight="1">
      <c r="A9" s="79"/>
      <c r="B9" s="387" t="s">
        <v>236</v>
      </c>
      <c r="C9" s="117"/>
      <c r="D9" s="117"/>
      <c r="E9" s="117"/>
      <c r="F9" s="118"/>
      <c r="G9" s="388"/>
    </row>
    <row r="10" ht="18.75" customHeight="1">
      <c r="A10" s="79"/>
      <c r="B10" s="389" t="s">
        <v>237</v>
      </c>
      <c r="C10" s="117"/>
      <c r="D10" s="117"/>
      <c r="E10" s="117"/>
      <c r="F10" s="118"/>
      <c r="G10" s="390"/>
    </row>
    <row r="11" ht="18.75" customHeight="1">
      <c r="A11" s="79"/>
      <c r="B11" s="389" t="s">
        <v>238</v>
      </c>
      <c r="C11" s="117"/>
      <c r="D11" s="117"/>
      <c r="E11" s="117"/>
      <c r="F11" s="118"/>
      <c r="G11" s="390"/>
    </row>
    <row r="12" ht="11.25" customHeight="1">
      <c r="A12" s="79"/>
      <c r="B12" s="391"/>
      <c r="C12" s="117"/>
      <c r="D12" s="117"/>
      <c r="E12" s="117"/>
      <c r="F12" s="118"/>
      <c r="G12" s="79"/>
    </row>
    <row r="13" ht="18.75" customHeight="1">
      <c r="A13" s="79"/>
      <c r="B13" s="392"/>
      <c r="G13" s="79"/>
    </row>
    <row r="14" ht="22.5" customHeight="1">
      <c r="A14" s="79"/>
      <c r="B14" s="258" t="s">
        <v>98</v>
      </c>
      <c r="C14" s="98" t="s">
        <v>239</v>
      </c>
      <c r="G14" s="393"/>
    </row>
    <row r="15" ht="18.75" customHeight="1">
      <c r="A15" s="79"/>
      <c r="B15" s="259" t="s">
        <v>240</v>
      </c>
      <c r="G15" s="394"/>
    </row>
    <row r="16">
      <c r="A16" s="79"/>
      <c r="B16" s="395"/>
      <c r="C16" s="261" t="s">
        <v>241</v>
      </c>
      <c r="D16" s="262" t="s">
        <v>46</v>
      </c>
      <c r="E16" s="132"/>
      <c r="F16" s="264" t="s">
        <v>242</v>
      </c>
      <c r="G16" s="396"/>
    </row>
    <row r="17" ht="18.75" customHeight="1">
      <c r="A17" s="79"/>
      <c r="B17" s="397"/>
      <c r="C17" s="398"/>
      <c r="D17" s="399"/>
      <c r="E17" s="132"/>
      <c r="F17" s="400"/>
      <c r="G17" s="396"/>
    </row>
    <row r="18" ht="18.75" customHeight="1">
      <c r="A18" s="79"/>
      <c r="B18" s="265" t="s">
        <v>243</v>
      </c>
      <c r="G18" s="401"/>
    </row>
    <row r="19" ht="18.75" customHeight="1">
      <c r="A19" s="79"/>
      <c r="B19" s="402"/>
      <c r="C19" s="403" t="s">
        <v>244</v>
      </c>
      <c r="D19" s="268" t="s">
        <v>46</v>
      </c>
      <c r="E19" s="132"/>
      <c r="F19" s="269" t="s">
        <v>245</v>
      </c>
      <c r="G19" s="404"/>
    </row>
    <row r="20" ht="11.25" customHeight="1">
      <c r="A20" s="79"/>
      <c r="B20" s="270"/>
      <c r="G20" s="386"/>
    </row>
    <row r="21" ht="18.75" customHeight="1">
      <c r="A21" s="79"/>
      <c r="B21" s="271"/>
      <c r="G21" s="386"/>
    </row>
    <row r="22" ht="18.75" customHeight="1">
      <c r="A22" s="79"/>
      <c r="B22" s="97" t="s">
        <v>43</v>
      </c>
      <c r="C22" s="98" t="s">
        <v>44</v>
      </c>
      <c r="G22" s="393"/>
    </row>
    <row r="23" ht="18.75" customHeight="1">
      <c r="A23" s="79"/>
      <c r="B23" s="104" t="s">
        <v>48</v>
      </c>
      <c r="C23" s="105"/>
      <c r="D23" s="405" t="s">
        <v>46</v>
      </c>
      <c r="E23" s="105"/>
      <c r="F23" s="111" t="s">
        <v>246</v>
      </c>
      <c r="G23" s="406"/>
    </row>
    <row r="24" ht="18.75" customHeight="1">
      <c r="A24" s="79"/>
      <c r="F24" s="111" t="s">
        <v>166</v>
      </c>
      <c r="G24" s="386"/>
    </row>
    <row r="25" ht="18.75" customHeight="1">
      <c r="A25" s="79"/>
      <c r="F25" s="108" t="s">
        <v>247</v>
      </c>
      <c r="G25" s="386"/>
    </row>
    <row r="26" ht="18.75" customHeight="1">
      <c r="A26" s="79"/>
      <c r="B26" s="407"/>
      <c r="C26" s="105"/>
      <c r="D26" s="105"/>
      <c r="E26" s="105"/>
      <c r="F26" s="105"/>
      <c r="G26" s="386"/>
    </row>
    <row r="27" ht="11.25" customHeight="1">
      <c r="A27" s="79"/>
      <c r="B27" s="104" t="s">
        <v>248</v>
      </c>
      <c r="C27" s="105"/>
      <c r="D27" s="405" t="s">
        <v>46</v>
      </c>
      <c r="E27" s="105"/>
      <c r="F27" s="111" t="s">
        <v>249</v>
      </c>
      <c r="G27" s="386"/>
    </row>
    <row r="28" ht="18.75" customHeight="1">
      <c r="A28" s="79"/>
      <c r="G28" s="386"/>
    </row>
    <row r="29" ht="11.25" customHeight="1">
      <c r="A29" s="79"/>
      <c r="G29" s="386"/>
    </row>
    <row r="30" ht="11.25" customHeight="1">
      <c r="A30" s="79"/>
      <c r="B30" s="270"/>
      <c r="G30" s="386"/>
    </row>
    <row r="31" ht="15.0" customHeight="1">
      <c r="A31" s="320"/>
      <c r="B31" s="408"/>
      <c r="C31" s="35"/>
      <c r="D31" s="35"/>
      <c r="E31" s="35"/>
      <c r="F31" s="36"/>
      <c r="G31" s="24"/>
    </row>
    <row r="32" ht="22.5" customHeight="1">
      <c r="A32" s="409"/>
      <c r="B32" s="410" t="str">
        <f>CONCATENATE(TEXT('SUMÁRIO'!D7-14,"DD")," de ",TEXT('SUMÁRIO'!D7-14,"MMMM")," - Início da Captação de Leads")</f>
        <v>26 de dezembro - Início da Captação de Leads</v>
      </c>
      <c r="C32" s="411"/>
      <c r="D32" s="411"/>
      <c r="E32" s="411"/>
      <c r="F32" s="412"/>
      <c r="G32" s="413"/>
    </row>
    <row r="33" ht="18.75" customHeight="1">
      <c r="A33" s="79"/>
      <c r="B33" s="414" t="str">
        <f>CONCATENATE("⚠️ Atenção! A sua Captação de Leads começa hoje, ",TEXT('SUMÁRIO'!D7-14,"DD/MM"))</f>
        <v>⚠️ Atenção! A sua Captação de Leads começa hoje, 26/12</v>
      </c>
      <c r="C33" s="7"/>
      <c r="D33" s="7"/>
      <c r="E33" s="7"/>
      <c r="F33" s="8"/>
      <c r="G33" s="79"/>
    </row>
    <row r="34" ht="18.75" customHeight="1">
      <c r="A34" s="79"/>
      <c r="B34" s="189" t="s">
        <v>83</v>
      </c>
      <c r="C34" s="415" t="s">
        <v>250</v>
      </c>
      <c r="G34" s="79"/>
    </row>
    <row r="35">
      <c r="A35" s="320"/>
      <c r="B35" s="416" t="s">
        <v>251</v>
      </c>
      <c r="C35" s="117"/>
      <c r="D35" s="117"/>
      <c r="E35" s="117"/>
      <c r="F35" s="118"/>
      <c r="G35" s="24"/>
    </row>
    <row r="36" ht="18.75" customHeight="1">
      <c r="A36" s="79"/>
      <c r="B36" s="417"/>
      <c r="C36" s="121"/>
      <c r="D36" s="121"/>
      <c r="E36" s="121"/>
      <c r="F36" s="122"/>
      <c r="G36" s="79"/>
    </row>
    <row r="37" ht="18.75" customHeight="1">
      <c r="A37" s="320"/>
      <c r="B37" s="190" t="b">
        <v>0</v>
      </c>
      <c r="C37" s="418" t="s">
        <v>252</v>
      </c>
      <c r="D37" s="60"/>
      <c r="E37" s="60"/>
      <c r="F37" s="50"/>
      <c r="G37" s="24"/>
    </row>
    <row r="38" ht="18.75" customHeight="1">
      <c r="A38" s="320"/>
      <c r="B38" s="190" t="b">
        <v>0</v>
      </c>
      <c r="C38" s="337" t="s">
        <v>253</v>
      </c>
      <c r="D38" s="60"/>
      <c r="E38" s="60"/>
      <c r="F38" s="50"/>
      <c r="G38" s="419"/>
    </row>
    <row r="39" ht="18.75" customHeight="1">
      <c r="A39" s="420"/>
      <c r="B39" s="190" t="b">
        <v>0</v>
      </c>
      <c r="C39" s="421" t="s">
        <v>254</v>
      </c>
      <c r="D39" s="60"/>
      <c r="E39" s="60"/>
      <c r="F39" s="50"/>
      <c r="G39" s="422"/>
    </row>
    <row r="40" ht="18.75" customHeight="1">
      <c r="A40" s="420"/>
      <c r="B40" s="190" t="b">
        <v>0</v>
      </c>
      <c r="C40" s="421" t="s">
        <v>255</v>
      </c>
      <c r="D40" s="60"/>
      <c r="E40" s="60"/>
      <c r="F40" s="50"/>
      <c r="G40" s="422"/>
    </row>
    <row r="41" ht="18.75" customHeight="1">
      <c r="A41" s="383"/>
      <c r="B41" s="423" t="b">
        <v>0</v>
      </c>
      <c r="C41" s="424" t="s">
        <v>256</v>
      </c>
      <c r="G41" s="425"/>
    </row>
    <row r="42" ht="11.25" customHeight="1">
      <c r="A42" s="383"/>
      <c r="B42" s="426"/>
      <c r="G42" s="425"/>
    </row>
    <row r="43" ht="18.75" customHeight="1">
      <c r="A43" s="383"/>
      <c r="B43" s="427"/>
      <c r="F43" s="23"/>
      <c r="G43" s="425"/>
    </row>
    <row r="44" ht="22.5" customHeight="1">
      <c r="A44" s="428"/>
      <c r="B44" s="429" t="str">
        <f>CONCATENATE(TEXT('SUMÁRIO'!D7-14,"DD")," de ",TEXT('SUMÁRIO'!D7-14,"MMMM")," - Configure a Transmissão do Webinário")</f>
        <v>26 de dezembro - Configure a Transmissão do Webinário</v>
      </c>
      <c r="C44" s="121"/>
      <c r="D44" s="121"/>
      <c r="E44" s="121"/>
      <c r="F44" s="122"/>
      <c r="G44" s="430"/>
    </row>
    <row r="45" ht="18.75" customHeight="1">
      <c r="A45" s="31"/>
      <c r="B45" s="431" t="b">
        <v>0</v>
      </c>
      <c r="C45" s="432" t="s">
        <v>257</v>
      </c>
      <c r="D45" s="433"/>
      <c r="E45" s="433"/>
      <c r="F45" s="434"/>
      <c r="G45" s="39"/>
    </row>
    <row r="46" ht="18.75" customHeight="1">
      <c r="A46" s="39"/>
      <c r="B46" s="431" t="b">
        <v>0</v>
      </c>
      <c r="C46" s="435" t="s">
        <v>258</v>
      </c>
      <c r="D46" s="433"/>
      <c r="E46" s="433"/>
      <c r="F46" s="434"/>
      <c r="G46" s="39"/>
    </row>
    <row r="47" ht="18.75" customHeight="1">
      <c r="A47" s="39"/>
      <c r="B47" s="431" t="b">
        <v>0</v>
      </c>
      <c r="C47" s="435" t="s">
        <v>259</v>
      </c>
      <c r="D47" s="433"/>
      <c r="E47" s="433"/>
      <c r="F47" s="434"/>
      <c r="G47" s="39"/>
    </row>
    <row r="48" ht="18.75" customHeight="1">
      <c r="A48" s="37"/>
      <c r="B48" s="431" t="b">
        <v>0</v>
      </c>
      <c r="C48" s="435" t="s">
        <v>260</v>
      </c>
      <c r="D48" s="433"/>
      <c r="E48" s="433"/>
      <c r="F48" s="434"/>
      <c r="G48" s="39"/>
    </row>
    <row r="49" ht="11.25" customHeight="1">
      <c r="A49" s="29"/>
      <c r="B49" s="436"/>
      <c r="C49" s="7"/>
      <c r="D49" s="7"/>
      <c r="E49" s="7"/>
      <c r="F49" s="8"/>
      <c r="G49" s="39"/>
    </row>
    <row r="50" ht="18.75" customHeight="1">
      <c r="A50" s="31"/>
      <c r="B50" s="437"/>
      <c r="C50" s="117"/>
      <c r="D50" s="117"/>
      <c r="E50" s="117"/>
      <c r="F50" s="438"/>
      <c r="G50" s="39"/>
    </row>
    <row r="51" ht="22.5" customHeight="1">
      <c r="A51" s="439"/>
      <c r="B51" s="316" t="str">
        <f>CONCATENATE(TEXT('SUMÁRIO'!D7-14,"DD")," de ",TEXT('SUMÁRIO'!D7-14,"MMMM")," - Conteúdo de AQUECIMENTO")</f>
        <v>26 de dezembro - Conteúdo de AQUECIMENTO</v>
      </c>
      <c r="C51" s="317"/>
      <c r="D51" s="317"/>
      <c r="E51" s="317"/>
      <c r="F51" s="318"/>
      <c r="G51" s="440"/>
    </row>
    <row r="52" ht="18.75" customHeight="1">
      <c r="A52" s="441"/>
      <c r="B52" s="442" t="b">
        <v>0</v>
      </c>
      <c r="C52" s="443" t="s">
        <v>261</v>
      </c>
      <c r="D52" s="433"/>
      <c r="E52" s="433"/>
      <c r="F52" s="434"/>
      <c r="G52" s="425"/>
    </row>
    <row r="53" ht="18.75" customHeight="1">
      <c r="A53" s="441"/>
      <c r="B53" s="442" t="b">
        <v>0</v>
      </c>
      <c r="C53" s="443" t="s">
        <v>262</v>
      </c>
      <c r="D53" s="433"/>
      <c r="E53" s="433"/>
      <c r="F53" s="434"/>
      <c r="G53" s="425"/>
    </row>
    <row r="54" ht="18.75" customHeight="1">
      <c r="A54" s="441"/>
      <c r="B54" s="442" t="b">
        <v>0</v>
      </c>
      <c r="C54" s="443" t="s">
        <v>263</v>
      </c>
      <c r="D54" s="433"/>
      <c r="E54" s="433"/>
      <c r="F54" s="434"/>
      <c r="G54" s="425"/>
    </row>
    <row r="55" ht="11.25" customHeight="1">
      <c r="A55" s="383"/>
      <c r="B55" s="444"/>
      <c r="C55" s="121"/>
      <c r="D55" s="121"/>
      <c r="E55" s="121"/>
      <c r="F55" s="122"/>
      <c r="G55" s="425"/>
    </row>
    <row r="56" ht="18.75" customHeight="1">
      <c r="A56" s="383"/>
      <c r="B56" s="445"/>
      <c r="G56" s="425"/>
    </row>
    <row r="57" ht="22.5" customHeight="1">
      <c r="A57" s="439"/>
      <c r="B57" s="316" t="str">
        <f>CONCATENATE(TEXT('SUMÁRIO'!D7-13,"DD")," de ",TEXT('SUMÁRIO'!D7-13,"MMMM")," - Conteúdo de AQUECIMENTO")</f>
        <v>27 de dezembro - Conteúdo de AQUECIMENTO</v>
      </c>
      <c r="C57" s="317"/>
      <c r="D57" s="317"/>
      <c r="E57" s="317"/>
      <c r="F57" s="318"/>
      <c r="G57" s="440"/>
    </row>
    <row r="58" ht="18.75" customHeight="1">
      <c r="A58" s="383"/>
      <c r="B58" s="442" t="b">
        <v>0</v>
      </c>
      <c r="C58" s="443" t="s">
        <v>261</v>
      </c>
      <c r="D58" s="433"/>
      <c r="E58" s="433"/>
      <c r="F58" s="434"/>
      <c r="G58" s="425"/>
    </row>
    <row r="59" ht="18.75" customHeight="1">
      <c r="A59" s="383"/>
      <c r="B59" s="442" t="b">
        <v>0</v>
      </c>
      <c r="C59" s="443" t="s">
        <v>262</v>
      </c>
      <c r="D59" s="433"/>
      <c r="E59" s="433"/>
      <c r="F59" s="434"/>
      <c r="G59" s="425"/>
    </row>
    <row r="60" ht="18.75" customHeight="1">
      <c r="A60" s="383"/>
      <c r="B60" s="442" t="b">
        <v>0</v>
      </c>
      <c r="C60" s="443" t="s">
        <v>263</v>
      </c>
      <c r="D60" s="433"/>
      <c r="E60" s="433"/>
      <c r="F60" s="434"/>
      <c r="G60" s="425"/>
    </row>
    <row r="61" ht="11.25" customHeight="1">
      <c r="A61" s="383"/>
      <c r="B61" s="446"/>
      <c r="C61" s="446"/>
      <c r="D61" s="446"/>
      <c r="E61" s="446"/>
      <c r="F61" s="444"/>
      <c r="G61" s="425"/>
    </row>
    <row r="62" ht="18.75" customHeight="1">
      <c r="A62" s="383"/>
      <c r="B62" s="445"/>
      <c r="G62" s="425"/>
    </row>
    <row r="63" ht="22.5" customHeight="1">
      <c r="A63" s="409"/>
      <c r="B63" s="447" t="str">
        <f>CONCATENATE(TEXT('SUMÁRIO'!D7-13,"DD")," de ",TEXT('SUMÁRIO'!D7-13,"MMMM")," - Otimização da Campanha de Captação")</f>
        <v>27 de dezembro - Otimização da Campanha de Captação</v>
      </c>
      <c r="C63" s="317"/>
      <c r="D63" s="317"/>
      <c r="E63" s="317"/>
      <c r="F63" s="318"/>
      <c r="G63" s="448"/>
    </row>
    <row r="64">
      <c r="A64" s="58"/>
      <c r="B64" s="449" t="s">
        <v>264</v>
      </c>
      <c r="C64" s="121"/>
      <c r="D64" s="121"/>
      <c r="E64" s="121"/>
      <c r="F64" s="450"/>
      <c r="G64" s="24"/>
    </row>
    <row r="65" ht="11.25" customHeight="1">
      <c r="A65" s="58"/>
      <c r="B65" s="451"/>
      <c r="C65" s="433"/>
      <c r="D65" s="433"/>
      <c r="E65" s="433"/>
      <c r="F65" s="434"/>
      <c r="G65" s="24"/>
    </row>
    <row r="66" ht="18.75" customHeight="1">
      <c r="A66" s="58"/>
      <c r="B66" s="452" t="b">
        <v>0</v>
      </c>
      <c r="C66" s="453" t="s">
        <v>265</v>
      </c>
      <c r="D66" s="433"/>
      <c r="E66" s="433"/>
      <c r="F66" s="434"/>
      <c r="G66" s="454"/>
    </row>
    <row r="67" ht="11.25" customHeight="1">
      <c r="A67" s="58"/>
      <c r="B67" s="455"/>
      <c r="C67" s="456"/>
      <c r="D67" s="456"/>
      <c r="E67" s="456"/>
      <c r="F67" s="274"/>
      <c r="G67" s="454"/>
    </row>
    <row r="68" ht="18.75" customHeight="1">
      <c r="A68" s="383"/>
      <c r="B68" s="457"/>
      <c r="C68" s="3"/>
      <c r="D68" s="3"/>
      <c r="E68" s="3"/>
      <c r="F68" s="26"/>
      <c r="G68" s="425"/>
    </row>
    <row r="69" ht="22.5" customHeight="1">
      <c r="A69" s="439"/>
      <c r="B69" s="458" t="str">
        <f>CONCATENATE(TEXT('SUMÁRIO'!D7-12,"DD")," de ",TEXT('SUMÁRIO'!D7-12,"MMMM")," - Conteúdo de AQUECIMENTO")</f>
        <v>28 de dezembro - Conteúdo de AQUECIMENTO</v>
      </c>
      <c r="F69" s="115"/>
      <c r="G69" s="440"/>
    </row>
    <row r="70" ht="18.75" customHeight="1">
      <c r="A70" s="383"/>
      <c r="B70" s="442" t="b">
        <v>0</v>
      </c>
      <c r="C70" s="443" t="s">
        <v>261</v>
      </c>
      <c r="D70" s="433"/>
      <c r="E70" s="433"/>
      <c r="F70" s="434"/>
      <c r="G70" s="425"/>
    </row>
    <row r="71" ht="18.75" customHeight="1">
      <c r="A71" s="383"/>
      <c r="B71" s="442" t="b">
        <v>0</v>
      </c>
      <c r="C71" s="443" t="s">
        <v>262</v>
      </c>
      <c r="D71" s="433"/>
      <c r="E71" s="433"/>
      <c r="F71" s="434"/>
      <c r="G71" s="425"/>
    </row>
    <row r="72" ht="18.75" customHeight="1">
      <c r="A72" s="383"/>
      <c r="B72" s="442" t="b">
        <v>0</v>
      </c>
      <c r="C72" s="443" t="s">
        <v>263</v>
      </c>
      <c r="D72" s="433"/>
      <c r="E72" s="433"/>
      <c r="F72" s="434"/>
      <c r="G72" s="425"/>
    </row>
    <row r="73" ht="11.25" customHeight="1">
      <c r="A73" s="383"/>
      <c r="B73" s="446"/>
      <c r="C73" s="446"/>
      <c r="D73" s="446"/>
      <c r="E73" s="446"/>
      <c r="F73" s="444"/>
      <c r="G73" s="425"/>
    </row>
    <row r="74" ht="18.75" customHeight="1">
      <c r="A74" s="383"/>
      <c r="B74" s="457"/>
      <c r="C74" s="3"/>
      <c r="D74" s="3"/>
      <c r="E74" s="3"/>
      <c r="F74" s="26"/>
      <c r="G74" s="425"/>
    </row>
    <row r="75" ht="22.5" customHeight="1">
      <c r="A75" s="439"/>
      <c r="B75" s="447" t="str">
        <f>CONCATENATE(TEXT('SUMÁRIO'!D7-12,"DD")," de ",TEXT('SUMÁRIO'!D7-12,"MMMM")," - Otimização da Campanha de Captação")</f>
        <v>28 de dezembro - Otimização da Campanha de Captação</v>
      </c>
      <c r="C75" s="317"/>
      <c r="D75" s="317"/>
      <c r="E75" s="317"/>
      <c r="F75" s="318"/>
      <c r="G75" s="440"/>
    </row>
    <row r="76" ht="18.75" customHeight="1">
      <c r="A76" s="383"/>
      <c r="B76" s="452" t="b">
        <v>0</v>
      </c>
      <c r="C76" s="453" t="s">
        <v>266</v>
      </c>
      <c r="D76" s="433"/>
      <c r="E76" s="433"/>
      <c r="F76" s="434"/>
      <c r="G76" s="425"/>
    </row>
    <row r="77" ht="11.25" customHeight="1">
      <c r="A77" s="383"/>
      <c r="B77" s="455"/>
      <c r="C77" s="456"/>
      <c r="D77" s="456"/>
      <c r="E77" s="456"/>
      <c r="F77" s="274"/>
      <c r="G77" s="425"/>
    </row>
    <row r="78" ht="18.75" customHeight="1">
      <c r="A78" s="383"/>
      <c r="B78" s="445"/>
      <c r="G78" s="425"/>
    </row>
    <row r="79" ht="22.5" customHeight="1">
      <c r="A79" s="409"/>
      <c r="B79" s="316" t="str">
        <f>CONCATENATE(TEXT('SUMÁRIO'!D7-11,"DD")," de ",TEXT('SUMÁRIO'!D7-11,"MMMM")," - Notificações de Lançamento")</f>
        <v>29 de dezembro - Notificações de Lançamento</v>
      </c>
      <c r="C79" s="317"/>
      <c r="D79" s="317"/>
      <c r="E79" s="317"/>
      <c r="F79" s="318"/>
      <c r="G79" s="439"/>
    </row>
    <row r="80" ht="18.75" customHeight="1">
      <c r="A80" s="58"/>
      <c r="B80" s="459" t="s">
        <v>206</v>
      </c>
      <c r="C80" s="351" t="s">
        <v>267</v>
      </c>
      <c r="D80" s="7"/>
      <c r="E80" s="7"/>
      <c r="F80" s="7"/>
      <c r="G80" s="460"/>
    </row>
    <row r="81" ht="11.25" customHeight="1">
      <c r="A81" s="58"/>
      <c r="B81" s="461"/>
      <c r="G81" s="460"/>
    </row>
    <row r="82" ht="18.75" customHeight="1">
      <c r="A82" s="58"/>
      <c r="B82" s="462" t="s">
        <v>268</v>
      </c>
      <c r="C82" s="463"/>
      <c r="D82" s="463"/>
      <c r="E82" s="463"/>
      <c r="F82" s="464"/>
      <c r="G82" s="460"/>
    </row>
    <row r="83" ht="18.75" customHeight="1">
      <c r="A83" s="58"/>
      <c r="B83" s="465" t="b">
        <v>0</v>
      </c>
      <c r="C83" s="466" t="str">
        <f>CONCATENATE("1. Crie e agende o email de ""Replay"" para o dia ",TEXT('SUMÁRIO'!D7+1,"DD/MM"))</f>
        <v>1. Crie e agende o email de "Replay" para o dia 10/01</v>
      </c>
      <c r="D83" s="433"/>
      <c r="E83" s="433"/>
      <c r="F83" s="434"/>
      <c r="G83" s="460"/>
    </row>
    <row r="84" ht="18.75" customHeight="1">
      <c r="A84" s="58"/>
      <c r="B84" s="465" t="b">
        <v>0</v>
      </c>
      <c r="C84" s="466" t="str">
        <f>CONCATENATE("2. Crie e agende o email de ""Só o filé"" para o dia ",TEXT('SUMÁRIO'!D7+2,"DD/MM"))</f>
        <v>2. Crie e agende o email de "Só o filé" para o dia 11/01</v>
      </c>
      <c r="D84" s="433"/>
      <c r="E84" s="433"/>
      <c r="F84" s="434"/>
      <c r="G84" s="460"/>
    </row>
    <row r="85" ht="18.75" customHeight="1">
      <c r="A85" s="58"/>
      <c r="B85" s="465" t="b">
        <v>0</v>
      </c>
      <c r="C85" s="466" t="str">
        <f>CONCATENATE("3. Crie e agende o email de ""Encerra Hoje"" para o dia ",TEXT('SUMÁRIO'!D7+5,"DD/MM"))</f>
        <v>3. Crie e agende o email de "Encerra Hoje" para o dia 14/01</v>
      </c>
      <c r="D85" s="433"/>
      <c r="E85" s="433"/>
      <c r="F85" s="434"/>
      <c r="G85" s="460"/>
    </row>
    <row r="86" ht="18.75" customHeight="1">
      <c r="A86" s="58"/>
      <c r="B86" s="465" t="b">
        <v>0</v>
      </c>
      <c r="C86" s="466" t="str">
        <f>CONCATENATE("4. Crie e agende o email de ""Última Chamada"" para o dia ",TEXT('SUMÁRIO'!D7+5,"DD/MM"))</f>
        <v>4. Crie e agende o email de "Última Chamada" para o dia 14/01</v>
      </c>
      <c r="D86" s="433"/>
      <c r="E86" s="433"/>
      <c r="F86" s="434"/>
      <c r="G86" s="460"/>
    </row>
    <row r="87" ht="18.75" customHeight="1">
      <c r="A87" s="58"/>
      <c r="B87" s="366"/>
      <c r="F87" s="23"/>
      <c r="G87" s="460"/>
    </row>
    <row r="88" ht="18.75" customHeight="1">
      <c r="A88" s="58"/>
      <c r="B88" s="462" t="s">
        <v>235</v>
      </c>
      <c r="C88" s="463"/>
      <c r="D88" s="463"/>
      <c r="E88" s="463"/>
      <c r="F88" s="464"/>
      <c r="G88" s="460"/>
    </row>
    <row r="89" ht="18.75" customHeight="1">
      <c r="A89" s="58"/>
      <c r="B89" s="465" t="b">
        <v>0</v>
      </c>
      <c r="C89" s="443" t="s">
        <v>269</v>
      </c>
      <c r="D89" s="433"/>
      <c r="E89" s="433"/>
      <c r="F89" s="434"/>
      <c r="G89" s="460"/>
    </row>
    <row r="90" ht="18.75" customHeight="1">
      <c r="A90" s="58"/>
      <c r="B90" s="465" t="b">
        <v>0</v>
      </c>
      <c r="C90" s="443" t="s">
        <v>270</v>
      </c>
      <c r="D90" s="433"/>
      <c r="E90" s="433"/>
      <c r="F90" s="434"/>
      <c r="G90" s="460"/>
    </row>
    <row r="91" ht="18.75" customHeight="1">
      <c r="A91" s="58"/>
      <c r="B91" s="465" t="b">
        <v>0</v>
      </c>
      <c r="C91" s="443" t="s">
        <v>271</v>
      </c>
      <c r="D91" s="433"/>
      <c r="E91" s="433"/>
      <c r="F91" s="434"/>
      <c r="G91" s="460"/>
    </row>
    <row r="92" ht="18.75" customHeight="1">
      <c r="A92" s="58"/>
      <c r="B92" s="465" t="b">
        <v>0</v>
      </c>
      <c r="C92" s="443" t="s">
        <v>272</v>
      </c>
      <c r="D92" s="433"/>
      <c r="E92" s="433"/>
      <c r="F92" s="434"/>
      <c r="G92" s="460"/>
    </row>
    <row r="93" ht="18.75" customHeight="1">
      <c r="A93" s="58"/>
      <c r="B93" s="465" t="b">
        <v>0</v>
      </c>
      <c r="C93" s="443" t="s">
        <v>273</v>
      </c>
      <c r="D93" s="433"/>
      <c r="E93" s="433"/>
      <c r="F93" s="434"/>
      <c r="G93" s="460"/>
    </row>
    <row r="94" ht="18.75" customHeight="1">
      <c r="A94" s="58"/>
      <c r="B94" s="465" t="b">
        <v>0</v>
      </c>
      <c r="C94" s="443" t="s">
        <v>274</v>
      </c>
      <c r="D94" s="433"/>
      <c r="E94" s="433"/>
      <c r="F94" s="434"/>
      <c r="G94" s="460"/>
    </row>
    <row r="95" ht="11.25" customHeight="1">
      <c r="A95" s="58"/>
      <c r="B95" s="467"/>
      <c r="G95" s="460"/>
    </row>
    <row r="96" ht="18.75" customHeight="1">
      <c r="A96" s="383"/>
      <c r="B96" s="468"/>
      <c r="G96" s="425"/>
    </row>
    <row r="97" ht="22.5" customHeight="1">
      <c r="A97" s="439"/>
      <c r="B97" s="469" t="str">
        <f>CONCATENATE(TEXT('SUMÁRIO'!D7-11,"DD")," de ",TEXT('SUMÁRIO'!D7-11,"MMMM")," - Conteúdo de AQUECIMENTO")</f>
        <v>29 de dezembro - Conteúdo de AQUECIMENTO</v>
      </c>
      <c r="F97" s="115"/>
      <c r="G97" s="440"/>
    </row>
    <row r="98" ht="18.75" customHeight="1">
      <c r="A98" s="383"/>
      <c r="B98" s="442" t="b">
        <v>0</v>
      </c>
      <c r="C98" s="443" t="s">
        <v>261</v>
      </c>
      <c r="D98" s="433"/>
      <c r="E98" s="433"/>
      <c r="F98" s="434"/>
      <c r="G98" s="425"/>
    </row>
    <row r="99" ht="18.75" customHeight="1">
      <c r="A99" s="383"/>
      <c r="B99" s="442" t="b">
        <v>0</v>
      </c>
      <c r="C99" s="443" t="s">
        <v>262</v>
      </c>
      <c r="D99" s="433"/>
      <c r="E99" s="433"/>
      <c r="F99" s="434"/>
      <c r="G99" s="425"/>
    </row>
    <row r="100" ht="18.75" customHeight="1">
      <c r="A100" s="383"/>
      <c r="B100" s="442" t="b">
        <v>0</v>
      </c>
      <c r="C100" s="443" t="s">
        <v>263</v>
      </c>
      <c r="D100" s="433"/>
      <c r="E100" s="433"/>
      <c r="F100" s="434"/>
      <c r="G100" s="425"/>
    </row>
    <row r="101" ht="11.25" customHeight="1">
      <c r="A101" s="383"/>
      <c r="B101" s="470"/>
      <c r="C101" s="121"/>
      <c r="D101" s="121"/>
      <c r="E101" s="121"/>
      <c r="F101" s="122"/>
      <c r="G101" s="425"/>
    </row>
    <row r="102" ht="18.75" customHeight="1">
      <c r="A102" s="383"/>
      <c r="B102" s="445"/>
      <c r="G102" s="425"/>
    </row>
    <row r="103" ht="22.5" customHeight="1">
      <c r="A103" s="439"/>
      <c r="B103" s="447" t="str">
        <f>CONCATENATE(TEXT('SUMÁRIO'!D7-11,"DD")," de ",TEXT('SUMÁRIO'!D7-11,"MMMM")," - Otimização da Campanha de Captação")</f>
        <v>29 de dezembro - Otimização da Campanha de Captação</v>
      </c>
      <c r="C103" s="317"/>
      <c r="D103" s="317"/>
      <c r="E103" s="317"/>
      <c r="F103" s="318"/>
      <c r="G103" s="440"/>
    </row>
    <row r="104" ht="18.75" customHeight="1">
      <c r="A104" s="383"/>
      <c r="B104" s="452" t="b">
        <v>0</v>
      </c>
      <c r="C104" s="453" t="s">
        <v>275</v>
      </c>
      <c r="D104" s="433"/>
      <c r="E104" s="433"/>
      <c r="F104" s="434"/>
      <c r="G104" s="425"/>
    </row>
    <row r="105" ht="18.75" customHeight="1">
      <c r="A105" s="383"/>
      <c r="B105" s="452" t="b">
        <v>0</v>
      </c>
      <c r="C105" s="455" t="s">
        <v>276</v>
      </c>
      <c r="D105" s="456"/>
      <c r="E105" s="456"/>
      <c r="F105" s="274"/>
      <c r="G105" s="425"/>
    </row>
    <row r="106" ht="11.25" customHeight="1">
      <c r="A106" s="383"/>
      <c r="B106" s="471"/>
      <c r="G106" s="425"/>
    </row>
    <row r="107" ht="18.75" customHeight="1">
      <c r="A107" s="383"/>
      <c r="B107" s="445"/>
      <c r="G107" s="425"/>
    </row>
    <row r="108" ht="22.5" customHeight="1">
      <c r="A108" s="439"/>
      <c r="B108" s="447" t="str">
        <f>CONCATENATE(TEXT('SUMÁRIO'!D7-10,"DD")," de ",TEXT('SUMÁRIO'!D7-10,"MMMM")," - Conteúdo de AQUECIMENTO")</f>
        <v>30 de dezembro - Conteúdo de AQUECIMENTO</v>
      </c>
      <c r="C108" s="317"/>
      <c r="D108" s="317"/>
      <c r="E108" s="317"/>
      <c r="F108" s="318"/>
      <c r="G108" s="440"/>
    </row>
    <row r="109" ht="18.75" customHeight="1">
      <c r="A109" s="383"/>
      <c r="B109" s="442" t="b">
        <v>0</v>
      </c>
      <c r="C109" s="443" t="s">
        <v>261</v>
      </c>
      <c r="D109" s="433"/>
      <c r="E109" s="433"/>
      <c r="F109" s="434"/>
      <c r="G109" s="425"/>
    </row>
    <row r="110" ht="18.75" customHeight="1">
      <c r="A110" s="383"/>
      <c r="B110" s="442" t="b">
        <v>0</v>
      </c>
      <c r="C110" s="443" t="s">
        <v>262</v>
      </c>
      <c r="D110" s="433"/>
      <c r="E110" s="433"/>
      <c r="F110" s="434"/>
      <c r="G110" s="425"/>
    </row>
    <row r="111" ht="18.75" customHeight="1">
      <c r="A111" s="383"/>
      <c r="B111" s="442" t="b">
        <v>0</v>
      </c>
      <c r="C111" s="443" t="s">
        <v>263</v>
      </c>
      <c r="D111" s="433"/>
      <c r="E111" s="433"/>
      <c r="F111" s="434"/>
      <c r="G111" s="425"/>
    </row>
    <row r="112" ht="11.25" customHeight="1">
      <c r="A112" s="383"/>
      <c r="B112" s="470"/>
      <c r="C112" s="121"/>
      <c r="D112" s="121"/>
      <c r="E112" s="121"/>
      <c r="F112" s="122"/>
      <c r="G112" s="425"/>
    </row>
    <row r="113" ht="18.75" customHeight="1">
      <c r="A113" s="383"/>
      <c r="B113" s="445"/>
      <c r="G113" s="425"/>
    </row>
    <row r="114" ht="18.75" customHeight="1">
      <c r="A114" s="439"/>
      <c r="B114" s="447" t="str">
        <f>CONCATENATE(TEXT('SUMÁRIO'!D7-10,"DD")," de ",TEXT('SUMÁRIO'!D7-10,"MMMM")," - Otimização da Campanha de Captação")</f>
        <v>30 de dezembro - Otimização da Campanha de Captação</v>
      </c>
      <c r="C114" s="317"/>
      <c r="D114" s="317"/>
      <c r="E114" s="317"/>
      <c r="F114" s="318"/>
      <c r="G114" s="440"/>
    </row>
    <row r="115" ht="18.75" customHeight="1">
      <c r="A115" s="383"/>
      <c r="B115" s="452" t="b">
        <v>0</v>
      </c>
      <c r="C115" s="453" t="s">
        <v>277</v>
      </c>
      <c r="D115" s="433"/>
      <c r="E115" s="433"/>
      <c r="F115" s="434"/>
      <c r="G115" s="425"/>
    </row>
    <row r="116" ht="11.25" customHeight="1">
      <c r="A116" s="383"/>
      <c r="B116" s="455"/>
      <c r="C116" s="456"/>
      <c r="D116" s="456"/>
      <c r="E116" s="456"/>
      <c r="F116" s="274"/>
      <c r="G116" s="425"/>
    </row>
    <row r="117" ht="18.75" customHeight="1">
      <c r="A117" s="383"/>
      <c r="B117" s="445"/>
      <c r="G117" s="425"/>
    </row>
    <row r="118" ht="22.5" customHeight="1">
      <c r="A118" s="409"/>
      <c r="B118" s="410" t="str">
        <f>CONCATENATE(TEXT('SUMÁRIO'!D7-9,"DD")," de ",TEXT('SUMÁRIO'!D7-9,"MMMM")," - Fazer o Script do Webinário")</f>
        <v>31 de dezembro - Fazer o Script do Webinário</v>
      </c>
      <c r="C118" s="411"/>
      <c r="D118" s="411"/>
      <c r="E118" s="411"/>
      <c r="F118" s="412"/>
      <c r="G118" s="439"/>
    </row>
    <row r="119" ht="18.75" customHeight="1">
      <c r="A119" s="58"/>
      <c r="B119" s="472"/>
      <c r="C119" s="473" t="s">
        <v>278</v>
      </c>
      <c r="D119" s="117"/>
      <c r="E119" s="117"/>
      <c r="F119" s="117"/>
      <c r="G119" s="460"/>
    </row>
    <row r="120" ht="18.75" customHeight="1">
      <c r="A120" s="58"/>
      <c r="B120" s="474" t="b">
        <v>0</v>
      </c>
      <c r="C120" s="475" t="s">
        <v>279</v>
      </c>
      <c r="D120" s="433"/>
      <c r="E120" s="433"/>
      <c r="F120" s="434"/>
      <c r="G120" s="460"/>
    </row>
    <row r="121" ht="18.75" customHeight="1">
      <c r="A121" s="58"/>
      <c r="B121" s="474" t="b">
        <v>0</v>
      </c>
      <c r="C121" s="475" t="s">
        <v>280</v>
      </c>
      <c r="D121" s="433"/>
      <c r="E121" s="433"/>
      <c r="F121" s="434"/>
      <c r="G121" s="460"/>
    </row>
    <row r="122" ht="18.75" customHeight="1">
      <c r="A122" s="58"/>
      <c r="B122" s="474" t="b">
        <v>0</v>
      </c>
      <c r="C122" s="475" t="s">
        <v>281</v>
      </c>
      <c r="D122" s="433"/>
      <c r="E122" s="433"/>
      <c r="F122" s="434"/>
      <c r="G122" s="460"/>
    </row>
    <row r="123" ht="11.25" customHeight="1">
      <c r="A123" s="58"/>
      <c r="B123" s="112"/>
      <c r="G123" s="460"/>
    </row>
    <row r="124" ht="18.75" customHeight="1">
      <c r="A124" s="383"/>
      <c r="B124" s="468"/>
      <c r="G124" s="425"/>
    </row>
    <row r="125" ht="22.5" customHeight="1">
      <c r="A125" s="439"/>
      <c r="B125" s="447" t="str">
        <f>CONCATENATE(TEXT('SUMÁRIO'!D7-9,"DD")," de ",TEXT('SUMÁRIO'!D7-9,"MMMM")," - Conteúdo de AQUECIMENTO")</f>
        <v>31 de dezembro - Conteúdo de AQUECIMENTO</v>
      </c>
      <c r="C125" s="317"/>
      <c r="D125" s="317"/>
      <c r="E125" s="317"/>
      <c r="F125" s="318"/>
      <c r="G125" s="440"/>
    </row>
    <row r="126" ht="18.75" customHeight="1">
      <c r="A126" s="383"/>
      <c r="B126" s="442" t="b">
        <v>0</v>
      </c>
      <c r="C126" s="443" t="s">
        <v>261</v>
      </c>
      <c r="D126" s="433"/>
      <c r="E126" s="433"/>
      <c r="F126" s="434"/>
      <c r="G126" s="425"/>
    </row>
    <row r="127" ht="18.75" customHeight="1">
      <c r="A127" s="383"/>
      <c r="B127" s="442" t="b">
        <v>0</v>
      </c>
      <c r="C127" s="443" t="s">
        <v>262</v>
      </c>
      <c r="D127" s="433"/>
      <c r="E127" s="433"/>
      <c r="F127" s="434"/>
      <c r="G127" s="425"/>
    </row>
    <row r="128" ht="18.75" customHeight="1">
      <c r="A128" s="383"/>
      <c r="B128" s="442" t="b">
        <v>0</v>
      </c>
      <c r="C128" s="443" t="s">
        <v>263</v>
      </c>
      <c r="D128" s="433"/>
      <c r="E128" s="433"/>
      <c r="F128" s="434"/>
      <c r="G128" s="425"/>
    </row>
    <row r="129" ht="18.75" customHeight="1">
      <c r="A129" s="383"/>
      <c r="B129" s="442" t="b">
        <v>0</v>
      </c>
      <c r="C129" s="476" t="s">
        <v>282</v>
      </c>
      <c r="D129" s="433"/>
      <c r="E129" s="433"/>
      <c r="F129" s="434"/>
      <c r="G129" s="425"/>
    </row>
    <row r="130" ht="11.25" customHeight="1">
      <c r="A130" s="383"/>
      <c r="B130" s="112"/>
      <c r="F130" s="23"/>
      <c r="G130" s="425"/>
    </row>
    <row r="131" ht="18.75" customHeight="1">
      <c r="A131" s="383"/>
      <c r="B131" s="445"/>
      <c r="G131" s="425"/>
    </row>
    <row r="132" ht="18.75" customHeight="1">
      <c r="A132" s="439"/>
      <c r="B132" s="447" t="str">
        <f>CONCATENATE(TEXT('SUMÁRIO'!D7-9,"DD")," de ",TEXT('SUMÁRIO'!D7-9,"MMMM")," - Otimização da Campanha de Captação")</f>
        <v>31 de dezembro - Otimização da Campanha de Captação</v>
      </c>
      <c r="C132" s="317"/>
      <c r="D132" s="317"/>
      <c r="E132" s="317"/>
      <c r="F132" s="318"/>
      <c r="G132" s="440"/>
    </row>
    <row r="133" ht="18.75" customHeight="1">
      <c r="A133" s="383"/>
      <c r="B133" s="452" t="b">
        <v>0</v>
      </c>
      <c r="C133" s="453" t="s">
        <v>283</v>
      </c>
      <c r="D133" s="433"/>
      <c r="E133" s="433"/>
      <c r="F133" s="434"/>
      <c r="G133" s="425"/>
    </row>
    <row r="134" ht="11.25" customHeight="1">
      <c r="A134" s="383"/>
      <c r="B134" s="455"/>
      <c r="C134" s="456"/>
      <c r="D134" s="456"/>
      <c r="E134" s="456"/>
      <c r="F134" s="274"/>
      <c r="G134" s="425"/>
    </row>
    <row r="135" ht="18.75" customHeight="1">
      <c r="A135" s="58"/>
      <c r="B135" s="477"/>
      <c r="F135" s="23"/>
      <c r="G135" s="460"/>
    </row>
    <row r="136" ht="22.5" customHeight="1">
      <c r="A136" s="409"/>
      <c r="B136" s="478" t="str">
        <f>CONCATENATE(TEXT('SUMÁRIO'!D7-8,"DD")," de ",TEXT('SUMÁRIO'!D7-8,"MMMM")," - Planejar Conteúdos de Carrinho Aberto")</f>
        <v>01 de janeiro - Planejar Conteúdos de Carrinho Aberto</v>
      </c>
      <c r="C136" s="411"/>
      <c r="D136" s="411"/>
      <c r="E136" s="411"/>
      <c r="F136" s="479"/>
      <c r="G136" s="439"/>
    </row>
    <row r="137">
      <c r="A137" s="58"/>
      <c r="B137" s="480" t="s">
        <v>284</v>
      </c>
      <c r="C137" s="7"/>
      <c r="D137" s="7"/>
      <c r="E137" s="7"/>
      <c r="F137" s="8"/>
      <c r="G137" s="460"/>
    </row>
    <row r="138" ht="18.75" customHeight="1">
      <c r="A138" s="58"/>
      <c r="B138" s="481"/>
      <c r="C138" s="482" t="s">
        <v>285</v>
      </c>
      <c r="G138" s="460"/>
    </row>
    <row r="139" ht="11.25" customHeight="1">
      <c r="A139" s="58"/>
      <c r="B139" s="483"/>
      <c r="C139" s="121"/>
      <c r="D139" s="121"/>
      <c r="E139" s="121"/>
      <c r="F139" s="121"/>
      <c r="G139" s="460"/>
    </row>
    <row r="140" ht="18.75" customHeight="1">
      <c r="A140" s="58"/>
      <c r="B140" s="370" t="s">
        <v>286</v>
      </c>
      <c r="G140" s="460"/>
    </row>
    <row r="141" ht="18.75" customHeight="1">
      <c r="A141" s="58"/>
      <c r="B141" s="442" t="b">
        <v>0</v>
      </c>
      <c r="C141" s="443" t="s">
        <v>287</v>
      </c>
      <c r="D141" s="433"/>
      <c r="E141" s="433"/>
      <c r="F141" s="434"/>
      <c r="G141" s="460"/>
    </row>
    <row r="142" ht="18.75" customHeight="1">
      <c r="A142" s="58"/>
      <c r="B142" s="484"/>
      <c r="C142" s="485" t="s">
        <v>288</v>
      </c>
      <c r="D142" s="433"/>
      <c r="E142" s="433"/>
      <c r="F142" s="434"/>
      <c r="G142" s="460"/>
    </row>
    <row r="143" ht="18.75" customHeight="1">
      <c r="A143" s="58"/>
      <c r="B143" s="484"/>
      <c r="C143" s="486" t="s">
        <v>289</v>
      </c>
      <c r="D143" s="487"/>
      <c r="E143" s="487"/>
      <c r="F143" s="485"/>
      <c r="G143" s="460"/>
    </row>
    <row r="144" ht="18.75" customHeight="1">
      <c r="A144" s="58"/>
      <c r="B144" s="442" t="b">
        <v>0</v>
      </c>
      <c r="C144" s="488" t="s">
        <v>290</v>
      </c>
      <c r="D144" s="466" t="s">
        <v>291</v>
      </c>
      <c r="E144" s="434"/>
      <c r="F144" s="466"/>
      <c r="G144" s="460"/>
    </row>
    <row r="145" ht="11.25" customHeight="1">
      <c r="A145" s="58"/>
      <c r="B145" s="112"/>
      <c r="G145" s="460"/>
    </row>
    <row r="146" ht="18.75" customHeight="1">
      <c r="A146" s="58"/>
      <c r="B146" s="370" t="s">
        <v>292</v>
      </c>
      <c r="G146" s="460"/>
    </row>
    <row r="147" ht="18.75" customHeight="1">
      <c r="A147" s="58"/>
      <c r="B147" s="442" t="b">
        <v>0</v>
      </c>
      <c r="C147" s="489" t="s">
        <v>293</v>
      </c>
      <c r="G147" s="460"/>
    </row>
    <row r="148" ht="11.25" customHeight="1">
      <c r="A148" s="58"/>
      <c r="B148" s="112"/>
      <c r="G148" s="460"/>
    </row>
    <row r="149" ht="18.75" customHeight="1">
      <c r="A149" s="58"/>
      <c r="B149" s="257"/>
      <c r="G149" s="460"/>
    </row>
    <row r="150" ht="22.5" customHeight="1">
      <c r="A150" s="439"/>
      <c r="B150" s="447" t="str">
        <f>CONCATENATE(TEXT('SUMÁRIO'!D7-8,"DD")," de ",TEXT('SUMÁRIO'!D7-8,"MMMM")," - Conteúdo de AQUECIMENTO")</f>
        <v>01 de janeiro - Conteúdo de AQUECIMENTO</v>
      </c>
      <c r="C150" s="317"/>
      <c r="D150" s="317"/>
      <c r="E150" s="317"/>
      <c r="F150" s="318"/>
      <c r="G150" s="440"/>
    </row>
    <row r="151" ht="18.75" customHeight="1">
      <c r="A151" s="383"/>
      <c r="B151" s="442" t="b">
        <v>0</v>
      </c>
      <c r="C151" s="443" t="s">
        <v>261</v>
      </c>
      <c r="D151" s="433"/>
      <c r="E151" s="433"/>
      <c r="F151" s="434"/>
      <c r="G151" s="425"/>
    </row>
    <row r="152" ht="18.75" customHeight="1">
      <c r="A152" s="383"/>
      <c r="B152" s="442" t="b">
        <v>0</v>
      </c>
      <c r="C152" s="443" t="s">
        <v>262</v>
      </c>
      <c r="D152" s="433"/>
      <c r="E152" s="433"/>
      <c r="F152" s="434"/>
      <c r="G152" s="425"/>
    </row>
    <row r="153" ht="18.75" customHeight="1">
      <c r="A153" s="383"/>
      <c r="B153" s="442" t="b">
        <v>0</v>
      </c>
      <c r="C153" s="443" t="s">
        <v>263</v>
      </c>
      <c r="D153" s="433"/>
      <c r="E153" s="433"/>
      <c r="F153" s="434"/>
      <c r="G153" s="425"/>
    </row>
    <row r="154" ht="11.25" customHeight="1">
      <c r="A154" s="383"/>
      <c r="B154" s="470"/>
      <c r="C154" s="121"/>
      <c r="D154" s="121"/>
      <c r="E154" s="121"/>
      <c r="F154" s="122"/>
      <c r="G154" s="425"/>
    </row>
    <row r="155" ht="18.75" customHeight="1">
      <c r="A155" s="383"/>
      <c r="B155" s="445"/>
      <c r="G155" s="425"/>
    </row>
    <row r="156" ht="22.5" customHeight="1">
      <c r="A156" s="439"/>
      <c r="B156" s="447" t="str">
        <f>CONCATENATE(TEXT('SUMÁRIO'!D7-8,"DD")," de ",TEXT('SUMÁRIO'!D7-8,"MMMM")," - Otimização da Campanha de Captação")</f>
        <v>01 de janeiro - Otimização da Campanha de Captação</v>
      </c>
      <c r="C156" s="317"/>
      <c r="D156" s="317"/>
      <c r="E156" s="317"/>
      <c r="F156" s="318"/>
      <c r="G156" s="440"/>
    </row>
    <row r="157" ht="18.75" customHeight="1">
      <c r="A157" s="383"/>
      <c r="B157" s="452" t="b">
        <v>0</v>
      </c>
      <c r="C157" s="453" t="s">
        <v>294</v>
      </c>
      <c r="D157" s="433"/>
      <c r="E157" s="433"/>
      <c r="F157" s="434"/>
      <c r="G157" s="425"/>
    </row>
    <row r="158" ht="18.75" customHeight="1">
      <c r="A158" s="383"/>
      <c r="B158" s="452" t="b">
        <v>0</v>
      </c>
      <c r="C158" s="455" t="s">
        <v>295</v>
      </c>
      <c r="D158" s="456"/>
      <c r="E158" s="456"/>
      <c r="F158" s="456"/>
      <c r="G158" s="425"/>
    </row>
    <row r="159" ht="11.25" customHeight="1">
      <c r="A159" s="383"/>
      <c r="B159" s="471"/>
      <c r="G159" s="425"/>
    </row>
    <row r="160" ht="18.75" customHeight="1">
      <c r="A160" s="383"/>
      <c r="B160" s="445"/>
      <c r="G160" s="425"/>
    </row>
    <row r="161" ht="22.5" customHeight="1">
      <c r="A161" s="439"/>
      <c r="B161" s="447" t="str">
        <f>CONCATENATE(TEXT('SUMÁRIO'!D7-7,"DD")," de ",TEXT('SUMÁRIO'!D7-7,"MMMM")," - Conteúdo de AQUECIMENTO")</f>
        <v>02 de janeiro - Conteúdo de AQUECIMENTO</v>
      </c>
      <c r="C161" s="317"/>
      <c r="D161" s="317"/>
      <c r="E161" s="317"/>
      <c r="F161" s="318"/>
      <c r="G161" s="440"/>
    </row>
    <row r="162" ht="18.75" customHeight="1">
      <c r="A162" s="383"/>
      <c r="B162" s="442" t="b">
        <v>0</v>
      </c>
      <c r="C162" s="443" t="s">
        <v>296</v>
      </c>
      <c r="D162" s="433"/>
      <c r="E162" s="433"/>
      <c r="F162" s="434"/>
      <c r="G162" s="425"/>
    </row>
    <row r="163" ht="18.75" customHeight="1">
      <c r="A163" s="383"/>
      <c r="B163" s="442" t="b">
        <v>0</v>
      </c>
      <c r="C163" s="443" t="s">
        <v>297</v>
      </c>
      <c r="D163" s="433"/>
      <c r="E163" s="433"/>
      <c r="F163" s="434"/>
      <c r="G163" s="425"/>
    </row>
    <row r="164" ht="18.75" customHeight="1">
      <c r="A164" s="383"/>
      <c r="B164" s="442" t="b">
        <v>0</v>
      </c>
      <c r="C164" s="443" t="s">
        <v>298</v>
      </c>
      <c r="D164" s="433"/>
      <c r="E164" s="433"/>
      <c r="F164" s="434"/>
      <c r="G164" s="425"/>
    </row>
    <row r="165" ht="18.75" customHeight="1">
      <c r="A165" s="383"/>
      <c r="B165" s="442" t="b">
        <v>0</v>
      </c>
      <c r="C165" s="476" t="s">
        <v>299</v>
      </c>
      <c r="D165" s="433"/>
      <c r="E165" s="433"/>
      <c r="F165" s="434"/>
      <c r="G165" s="425"/>
    </row>
    <row r="166" ht="18.75" customHeight="1">
      <c r="A166" s="383"/>
      <c r="B166" s="442" t="b">
        <v>0</v>
      </c>
      <c r="C166" s="476" t="s">
        <v>300</v>
      </c>
      <c r="D166" s="433"/>
      <c r="E166" s="433"/>
      <c r="F166" s="434"/>
      <c r="G166" s="425"/>
    </row>
    <row r="167" ht="11.25" customHeight="1">
      <c r="A167" s="383"/>
      <c r="B167" s="471"/>
      <c r="G167" s="425"/>
    </row>
    <row r="168" ht="18.75" customHeight="1">
      <c r="A168" s="383"/>
      <c r="B168" s="445"/>
      <c r="G168" s="425"/>
    </row>
    <row r="169" ht="22.5" customHeight="1">
      <c r="A169" s="439"/>
      <c r="B169" s="447" t="str">
        <f>CONCATENATE(TEXT('SUMÁRIO'!D7-7,"DD")," de ",TEXT('SUMÁRIO'!D7-7,"MMMM")," - Otimização da Campanha de Captação")</f>
        <v>02 de janeiro - Otimização da Campanha de Captação</v>
      </c>
      <c r="C169" s="317"/>
      <c r="D169" s="317"/>
      <c r="E169" s="317"/>
      <c r="F169" s="318"/>
      <c r="G169" s="440"/>
    </row>
    <row r="170" ht="18.75" customHeight="1">
      <c r="A170" s="383"/>
      <c r="B170" s="452" t="b">
        <v>0</v>
      </c>
      <c r="C170" s="453" t="s">
        <v>301</v>
      </c>
      <c r="D170" s="433"/>
      <c r="E170" s="433"/>
      <c r="F170" s="434"/>
      <c r="G170" s="425"/>
    </row>
    <row r="171" ht="11.25" customHeight="1">
      <c r="A171" s="383"/>
      <c r="B171" s="471"/>
      <c r="G171" s="425"/>
    </row>
    <row r="172" ht="18.75" customHeight="1">
      <c r="A172" s="383"/>
      <c r="B172" s="445"/>
      <c r="G172" s="425"/>
    </row>
    <row r="173" ht="22.5" customHeight="1">
      <c r="A173" s="439"/>
      <c r="B173" s="447" t="str">
        <f>CONCATENATE(TEXT('SUMÁRIO'!D7-6,"DD")," de ",TEXT('SUMÁRIO'!D7-6,"MMMM")," - Conteúdo de AQUECIMENTO")</f>
        <v>03 de janeiro - Conteúdo de AQUECIMENTO</v>
      </c>
      <c r="C173" s="317"/>
      <c r="D173" s="317"/>
      <c r="E173" s="317"/>
      <c r="F173" s="318"/>
      <c r="G173" s="440"/>
    </row>
    <row r="174" ht="18.75" customHeight="1">
      <c r="A174" s="383"/>
      <c r="B174" s="442" t="b">
        <v>0</v>
      </c>
      <c r="C174" s="443" t="s">
        <v>261</v>
      </c>
      <c r="D174" s="433"/>
      <c r="E174" s="433"/>
      <c r="F174" s="434"/>
      <c r="G174" s="425"/>
    </row>
    <row r="175" ht="18.75" customHeight="1">
      <c r="A175" s="383"/>
      <c r="B175" s="442" t="b">
        <v>0</v>
      </c>
      <c r="C175" s="443" t="s">
        <v>262</v>
      </c>
      <c r="D175" s="433"/>
      <c r="E175" s="433"/>
      <c r="F175" s="434"/>
      <c r="G175" s="425"/>
    </row>
    <row r="176" ht="18.75" customHeight="1">
      <c r="A176" s="383"/>
      <c r="B176" s="442" t="b">
        <v>0</v>
      </c>
      <c r="C176" s="443" t="s">
        <v>263</v>
      </c>
      <c r="D176" s="433"/>
      <c r="E176" s="433"/>
      <c r="F176" s="434"/>
      <c r="G176" s="425"/>
    </row>
    <row r="177" ht="11.25" customHeight="1">
      <c r="A177" s="383"/>
      <c r="B177" s="470"/>
      <c r="C177" s="121"/>
      <c r="D177" s="121"/>
      <c r="E177" s="121"/>
      <c r="F177" s="122"/>
      <c r="G177" s="425"/>
    </row>
    <row r="178" ht="18.75" customHeight="1">
      <c r="A178" s="383"/>
      <c r="B178" s="445"/>
      <c r="G178" s="425"/>
    </row>
    <row r="179" ht="22.5" customHeight="1">
      <c r="A179" s="439"/>
      <c r="B179" s="447" t="str">
        <f>CONCATENATE(TEXT('SUMÁRIO'!D7-6,"DD")," de ",TEXT('SUMÁRIO'!D7-6,"MMMM")," - Otimização da Campanha de Captação")</f>
        <v>03 de janeiro - Otimização da Campanha de Captação</v>
      </c>
      <c r="C179" s="317"/>
      <c r="D179" s="317"/>
      <c r="E179" s="317"/>
      <c r="F179" s="318"/>
      <c r="G179" s="440"/>
    </row>
    <row r="180" ht="18.75" customHeight="1">
      <c r="A180" s="383"/>
      <c r="B180" s="452" t="b">
        <v>0</v>
      </c>
      <c r="C180" s="453" t="s">
        <v>302</v>
      </c>
      <c r="D180" s="433"/>
      <c r="E180" s="433"/>
      <c r="F180" s="434"/>
      <c r="G180" s="425"/>
    </row>
    <row r="181" ht="9.0" customHeight="1">
      <c r="A181" s="383"/>
      <c r="B181" s="471"/>
      <c r="G181" s="425"/>
    </row>
    <row r="182" ht="18.75" customHeight="1">
      <c r="A182" s="383"/>
      <c r="B182" s="445"/>
      <c r="G182" s="425"/>
    </row>
    <row r="183" ht="22.5" customHeight="1">
      <c r="A183" s="439"/>
      <c r="B183" s="447" t="str">
        <f>CONCATENATE(TEXT('SUMÁRIO'!D7-5,"DD")," de ",TEXT('SUMÁRIO'!D7-5,"MMMM")," - Conteúdo de AQUECIMENTO")</f>
        <v>04 de janeiro - Conteúdo de AQUECIMENTO</v>
      </c>
      <c r="C183" s="317"/>
      <c r="D183" s="317"/>
      <c r="E183" s="317"/>
      <c r="F183" s="318"/>
      <c r="G183" s="440"/>
    </row>
    <row r="184" ht="18.75" customHeight="1">
      <c r="A184" s="383"/>
      <c r="B184" s="442" t="b">
        <v>0</v>
      </c>
      <c r="C184" s="443" t="s">
        <v>296</v>
      </c>
      <c r="D184" s="433"/>
      <c r="E184" s="433"/>
      <c r="F184" s="434"/>
      <c r="G184" s="425"/>
    </row>
    <row r="185" ht="18.75" customHeight="1">
      <c r="A185" s="383"/>
      <c r="B185" s="442" t="b">
        <v>0</v>
      </c>
      <c r="C185" s="443" t="s">
        <v>297</v>
      </c>
      <c r="D185" s="433"/>
      <c r="E185" s="433"/>
      <c r="F185" s="434"/>
      <c r="G185" s="425"/>
    </row>
    <row r="186" ht="18.75" customHeight="1">
      <c r="A186" s="383"/>
      <c r="B186" s="442" t="b">
        <v>0</v>
      </c>
      <c r="C186" s="443" t="s">
        <v>298</v>
      </c>
      <c r="D186" s="433"/>
      <c r="E186" s="433"/>
      <c r="F186" s="434"/>
      <c r="G186" s="425"/>
    </row>
    <row r="187" ht="11.25" customHeight="1">
      <c r="A187" s="383"/>
      <c r="B187" s="470"/>
      <c r="C187" s="121"/>
      <c r="D187" s="121"/>
      <c r="E187" s="121"/>
      <c r="F187" s="122"/>
      <c r="G187" s="425"/>
    </row>
    <row r="188" ht="18.75" customHeight="1">
      <c r="A188" s="383"/>
      <c r="B188" s="445"/>
      <c r="G188" s="425"/>
    </row>
    <row r="189" ht="22.5" customHeight="1">
      <c r="A189" s="439"/>
      <c r="B189" s="447" t="str">
        <f>CONCATENATE(TEXT('SUMÁRIO'!D7-5,"DD")," de ",TEXT('SUMÁRIO'!D7-5,"MMMM")," - Otimização da Campanha de Captação")</f>
        <v>04 de janeiro - Otimização da Campanha de Captação</v>
      </c>
      <c r="C189" s="317"/>
      <c r="D189" s="317"/>
      <c r="E189" s="317"/>
      <c r="F189" s="318"/>
      <c r="G189" s="440"/>
    </row>
    <row r="190" ht="18.75" customHeight="1">
      <c r="A190" s="383"/>
      <c r="B190" s="452" t="b">
        <v>0</v>
      </c>
      <c r="C190" s="453" t="s">
        <v>303</v>
      </c>
      <c r="D190" s="433"/>
      <c r="E190" s="433"/>
      <c r="F190" s="434"/>
      <c r="G190" s="425"/>
    </row>
    <row r="191" ht="18.75" customHeight="1">
      <c r="A191" s="383"/>
      <c r="B191" s="452" t="b">
        <v>0</v>
      </c>
      <c r="C191" s="455" t="s">
        <v>304</v>
      </c>
      <c r="D191" s="456"/>
      <c r="E191" s="456"/>
      <c r="F191" s="456"/>
      <c r="G191" s="425"/>
    </row>
    <row r="192" ht="11.25" customHeight="1">
      <c r="A192" s="383"/>
      <c r="B192" s="471"/>
      <c r="G192" s="425"/>
    </row>
    <row r="193" ht="18.75" customHeight="1">
      <c r="A193" s="383"/>
      <c r="B193" s="445"/>
      <c r="G193" s="425"/>
    </row>
    <row r="194" ht="22.5" customHeight="1">
      <c r="A194" s="439"/>
      <c r="B194" s="447" t="str">
        <f>CONCATENATE(TEXT('SUMÁRIO'!D7-4,"DD")," de ",TEXT('SUMÁRIO'!D7-4,"MMMM")," - Conteúdo de AQUECIMENTO")</f>
        <v>05 de janeiro - Conteúdo de AQUECIMENTO</v>
      </c>
      <c r="C194" s="317"/>
      <c r="D194" s="317"/>
      <c r="E194" s="317"/>
      <c r="F194" s="318"/>
      <c r="G194" s="440"/>
    </row>
    <row r="195" ht="18.75" customHeight="1">
      <c r="A195" s="383"/>
      <c r="B195" s="442" t="b">
        <v>0</v>
      </c>
      <c r="C195" s="443" t="s">
        <v>296</v>
      </c>
      <c r="D195" s="433"/>
      <c r="E195" s="433"/>
      <c r="F195" s="434"/>
      <c r="G195" s="425"/>
    </row>
    <row r="196" ht="18.75" customHeight="1">
      <c r="A196" s="383"/>
      <c r="B196" s="442" t="b">
        <v>0</v>
      </c>
      <c r="C196" s="443" t="s">
        <v>297</v>
      </c>
      <c r="D196" s="433"/>
      <c r="E196" s="433"/>
      <c r="F196" s="434"/>
      <c r="G196" s="425"/>
    </row>
    <row r="197" ht="18.75" customHeight="1">
      <c r="A197" s="383"/>
      <c r="B197" s="442" t="b">
        <v>0</v>
      </c>
      <c r="C197" s="443" t="s">
        <v>298</v>
      </c>
      <c r="D197" s="433"/>
      <c r="E197" s="433"/>
      <c r="F197" s="434"/>
      <c r="G197" s="425"/>
    </row>
    <row r="198" ht="18.75" customHeight="1">
      <c r="A198" s="383"/>
      <c r="B198" s="442" t="b">
        <v>0</v>
      </c>
      <c r="C198" s="476" t="s">
        <v>299</v>
      </c>
      <c r="D198" s="433"/>
      <c r="E198" s="433"/>
      <c r="F198" s="434"/>
      <c r="G198" s="425"/>
    </row>
    <row r="199" ht="18.75" customHeight="1">
      <c r="A199" s="383"/>
      <c r="B199" s="442" t="b">
        <v>0</v>
      </c>
      <c r="C199" s="476" t="s">
        <v>305</v>
      </c>
      <c r="D199" s="433"/>
      <c r="E199" s="433"/>
      <c r="F199" s="434"/>
      <c r="G199" s="425"/>
    </row>
    <row r="200" ht="11.25" customHeight="1">
      <c r="A200" s="383"/>
      <c r="B200" s="471"/>
      <c r="G200" s="425"/>
    </row>
    <row r="201" ht="18.75" customHeight="1">
      <c r="A201" s="383"/>
      <c r="B201" s="445"/>
      <c r="G201" s="425"/>
    </row>
    <row r="202" ht="22.5" customHeight="1">
      <c r="A202" s="439"/>
      <c r="B202" s="447" t="str">
        <f>CONCATENATE(TEXT('SUMÁRIO'!D7-4,"DD")," de ",TEXT('SUMÁRIO'!D7-4,"MMMM")," - Otimização da Campanha de Captação")</f>
        <v>05 de janeiro - Otimização da Campanha de Captação</v>
      </c>
      <c r="C202" s="317"/>
      <c r="D202" s="317"/>
      <c r="E202" s="317"/>
      <c r="F202" s="318"/>
      <c r="G202" s="440"/>
    </row>
    <row r="203" ht="18.75" customHeight="1">
      <c r="A203" s="383"/>
      <c r="B203" s="452" t="b">
        <v>0</v>
      </c>
      <c r="C203" s="453" t="s">
        <v>306</v>
      </c>
      <c r="D203" s="433"/>
      <c r="E203" s="433"/>
      <c r="F203" s="434"/>
      <c r="G203" s="425"/>
    </row>
    <row r="204" ht="11.25" customHeight="1">
      <c r="A204" s="383"/>
      <c r="B204" s="471"/>
      <c r="G204" s="425"/>
    </row>
    <row r="205" ht="18.75" customHeight="1">
      <c r="A205" s="383"/>
      <c r="B205" s="445"/>
      <c r="G205" s="425"/>
    </row>
    <row r="206" ht="22.5" customHeight="1">
      <c r="A206" s="439"/>
      <c r="B206" s="447" t="str">
        <f>CONCATENATE(TEXT('SUMÁRIO'!D7-3,"DD")," de ",TEXT('SUMÁRIO'!D7-3,"MMMM")," - Conteúdo de AQUECIMENTO")</f>
        <v>06 de janeiro - Conteúdo de AQUECIMENTO</v>
      </c>
      <c r="C206" s="317"/>
      <c r="D206" s="317"/>
      <c r="E206" s="317"/>
      <c r="F206" s="318"/>
      <c r="G206" s="440"/>
    </row>
    <row r="207" ht="18.75" customHeight="1">
      <c r="A207" s="383"/>
      <c r="B207" s="442" t="b">
        <v>0</v>
      </c>
      <c r="C207" s="443" t="s">
        <v>296</v>
      </c>
      <c r="D207" s="433"/>
      <c r="E207" s="433"/>
      <c r="F207" s="434"/>
      <c r="G207" s="425"/>
    </row>
    <row r="208" ht="18.75" customHeight="1">
      <c r="A208" s="383"/>
      <c r="B208" s="442" t="b">
        <v>0</v>
      </c>
      <c r="C208" s="443" t="s">
        <v>297</v>
      </c>
      <c r="D208" s="433"/>
      <c r="E208" s="433"/>
      <c r="F208" s="434"/>
      <c r="G208" s="425"/>
    </row>
    <row r="209" ht="18.75" customHeight="1">
      <c r="A209" s="383"/>
      <c r="B209" s="442" t="b">
        <v>0</v>
      </c>
      <c r="C209" s="443" t="s">
        <v>298</v>
      </c>
      <c r="D209" s="433"/>
      <c r="E209" s="433"/>
      <c r="F209" s="434"/>
      <c r="G209" s="425"/>
    </row>
    <row r="210" ht="11.25" customHeight="1">
      <c r="A210" s="383"/>
      <c r="B210" s="470"/>
      <c r="C210" s="121"/>
      <c r="D210" s="121"/>
      <c r="E210" s="121"/>
      <c r="F210" s="122"/>
      <c r="G210" s="425"/>
    </row>
    <row r="211" ht="18.75" customHeight="1">
      <c r="A211" s="383"/>
      <c r="B211" s="445"/>
      <c r="G211" s="425"/>
    </row>
    <row r="212" ht="22.5" customHeight="1">
      <c r="A212" s="439"/>
      <c r="B212" s="447" t="str">
        <f>CONCATENATE(TEXT('SUMÁRIO'!D7-3,"DD")," de ",TEXT('SUMÁRIO'!D7-3,"MMMM")," - Otimização da Campanha de Captação")</f>
        <v>06 de janeiro - Otimização da Campanha de Captação</v>
      </c>
      <c r="C212" s="317"/>
      <c r="D212" s="317"/>
      <c r="E212" s="317"/>
      <c r="F212" s="318"/>
      <c r="G212" s="440"/>
    </row>
    <row r="213" ht="18.75" customHeight="1">
      <c r="A213" s="383"/>
      <c r="B213" s="452" t="b">
        <v>0</v>
      </c>
      <c r="C213" s="453" t="s">
        <v>307</v>
      </c>
      <c r="D213" s="433"/>
      <c r="E213" s="433"/>
      <c r="F213" s="434"/>
      <c r="G213" s="425"/>
    </row>
    <row r="214" ht="11.25" customHeight="1">
      <c r="A214" s="383"/>
      <c r="B214" s="471"/>
      <c r="G214" s="425"/>
    </row>
    <row r="215" ht="18.75" customHeight="1">
      <c r="A215" s="383"/>
      <c r="B215" s="445"/>
      <c r="G215" s="425"/>
    </row>
    <row r="216" ht="22.5" customHeight="1">
      <c r="A216" s="439"/>
      <c r="B216" s="447" t="str">
        <f>CONCATENATE(TEXT('SUMÁRIO'!D7-2,"DD")," de ",TEXT('SUMÁRIO'!D7-2,"MMMM")," - Conteúdo de AQUECIMENTO")</f>
        <v>07 de janeiro - Conteúdo de AQUECIMENTO</v>
      </c>
      <c r="C216" s="317"/>
      <c r="D216" s="317"/>
      <c r="E216" s="317"/>
      <c r="F216" s="318"/>
      <c r="G216" s="440"/>
    </row>
    <row r="217" ht="18.75" customHeight="1">
      <c r="A217" s="383"/>
      <c r="B217" s="442" t="b">
        <v>0</v>
      </c>
      <c r="C217" s="443" t="s">
        <v>296</v>
      </c>
      <c r="D217" s="433"/>
      <c r="E217" s="433"/>
      <c r="F217" s="434"/>
      <c r="G217" s="425"/>
    </row>
    <row r="218" ht="18.75" customHeight="1">
      <c r="A218" s="383"/>
      <c r="B218" s="442" t="b">
        <v>0</v>
      </c>
      <c r="C218" s="443" t="s">
        <v>297</v>
      </c>
      <c r="D218" s="433"/>
      <c r="E218" s="433"/>
      <c r="F218" s="434"/>
      <c r="G218" s="425"/>
    </row>
    <row r="219" ht="18.75" customHeight="1">
      <c r="A219" s="383"/>
      <c r="B219" s="442" t="b">
        <v>0</v>
      </c>
      <c r="C219" s="443" t="s">
        <v>298</v>
      </c>
      <c r="D219" s="433"/>
      <c r="E219" s="433"/>
      <c r="F219" s="434"/>
      <c r="G219" s="425"/>
    </row>
    <row r="220" ht="11.25" customHeight="1">
      <c r="A220" s="383"/>
      <c r="B220" s="490"/>
      <c r="C220" s="490"/>
      <c r="D220" s="490"/>
      <c r="E220" s="490"/>
      <c r="F220" s="470"/>
      <c r="G220" s="425"/>
    </row>
    <row r="221" ht="18.75" customHeight="1">
      <c r="A221" s="383"/>
      <c r="B221" s="445"/>
      <c r="G221" s="425"/>
    </row>
    <row r="222" ht="22.5" customHeight="1">
      <c r="A222" s="439"/>
      <c r="B222" s="447" t="str">
        <f>CONCATENATE(TEXT('SUMÁRIO'!D7-2,"DD")," de ",TEXT('SUMÁRIO'!D7-2,"MMMM")," - Otimização da Campanha de Captação")</f>
        <v>07 de janeiro - Otimização da Campanha de Captação</v>
      </c>
      <c r="C222" s="317"/>
      <c r="D222" s="317"/>
      <c r="E222" s="317"/>
      <c r="F222" s="318"/>
      <c r="G222" s="440"/>
    </row>
    <row r="223" ht="18.75" customHeight="1">
      <c r="A223" s="383"/>
      <c r="B223" s="452" t="b">
        <v>0</v>
      </c>
      <c r="C223" s="453" t="s">
        <v>308</v>
      </c>
      <c r="D223" s="433"/>
      <c r="E223" s="433"/>
      <c r="F223" s="434"/>
      <c r="G223" s="425"/>
    </row>
    <row r="224" ht="18.75" customHeight="1">
      <c r="A224" s="383"/>
      <c r="B224" s="452" t="b">
        <v>0</v>
      </c>
      <c r="C224" s="455" t="s">
        <v>309</v>
      </c>
      <c r="D224" s="456"/>
      <c r="E224" s="456"/>
      <c r="F224" s="456"/>
      <c r="G224" s="425"/>
    </row>
    <row r="225" ht="11.25" customHeight="1">
      <c r="A225" s="383"/>
      <c r="B225" s="471"/>
      <c r="G225" s="425"/>
    </row>
    <row r="226" ht="18.75" customHeight="1">
      <c r="A226" s="383"/>
      <c r="B226" s="445"/>
      <c r="G226" s="425"/>
    </row>
    <row r="227" ht="22.5" customHeight="1">
      <c r="A227" s="409"/>
      <c r="B227" s="316" t="str">
        <f>CONCATENATE(TEXT('SUMÁRIO'!D7-1,"DD")," de ",TEXT('SUMÁRIO'!D7-1,"MMMM")," - Conteúdo de AQUECIMENTO")</f>
        <v>08 de janeiro - Conteúdo de AQUECIMENTO</v>
      </c>
      <c r="C227" s="317"/>
      <c r="D227" s="317"/>
      <c r="E227" s="317"/>
      <c r="F227" s="318"/>
      <c r="G227" s="413"/>
    </row>
    <row r="228" ht="18.75" customHeight="1">
      <c r="A228" s="58"/>
      <c r="B228" s="442" t="b">
        <v>0</v>
      </c>
      <c r="C228" s="443" t="s">
        <v>296</v>
      </c>
      <c r="D228" s="433"/>
      <c r="E228" s="433"/>
      <c r="F228" s="434"/>
      <c r="G228" s="79"/>
    </row>
    <row r="229" ht="18.75" customHeight="1">
      <c r="A229" s="58"/>
      <c r="B229" s="442" t="b">
        <v>0</v>
      </c>
      <c r="C229" s="443" t="s">
        <v>297</v>
      </c>
      <c r="D229" s="433"/>
      <c r="E229" s="433"/>
      <c r="F229" s="434"/>
      <c r="G229" s="460"/>
    </row>
    <row r="230" ht="18.75" customHeight="1">
      <c r="A230" s="58"/>
      <c r="B230" s="442" t="b">
        <v>0</v>
      </c>
      <c r="C230" s="443" t="s">
        <v>298</v>
      </c>
      <c r="D230" s="433"/>
      <c r="E230" s="433"/>
      <c r="F230" s="434"/>
      <c r="G230" s="460"/>
    </row>
    <row r="231" ht="18.75" customHeight="1">
      <c r="A231" s="58"/>
      <c r="B231" s="442" t="b">
        <v>0</v>
      </c>
      <c r="C231" s="476" t="s">
        <v>310</v>
      </c>
      <c r="D231" s="433"/>
      <c r="E231" s="433"/>
      <c r="F231" s="434"/>
      <c r="G231" s="460"/>
    </row>
    <row r="232" ht="11.25" customHeight="1">
      <c r="A232" s="58"/>
      <c r="B232" s="491"/>
      <c r="C232" s="117"/>
      <c r="D232" s="117"/>
      <c r="E232" s="117"/>
      <c r="F232" s="118"/>
      <c r="G232" s="460"/>
    </row>
    <row r="233" ht="18.75" customHeight="1">
      <c r="A233" s="383"/>
      <c r="B233" s="445"/>
      <c r="G233" s="425"/>
    </row>
    <row r="234" ht="22.5" customHeight="1">
      <c r="A234" s="439"/>
      <c r="B234" s="447" t="str">
        <f>CONCATENATE(TEXT('SUMÁRIO'!D7-1,"DD")," de ",TEXT('SUMÁRIO'!D7-1,"MMMM")," - Otimização da Campanha de Captação")</f>
        <v>08 de janeiro - Otimização da Campanha de Captação</v>
      </c>
      <c r="C234" s="317"/>
      <c r="D234" s="317"/>
      <c r="E234" s="317"/>
      <c r="F234" s="318"/>
      <c r="G234" s="440"/>
    </row>
    <row r="235" ht="18.75" customHeight="1">
      <c r="A235" s="383"/>
      <c r="B235" s="452" t="b">
        <v>0</v>
      </c>
      <c r="C235" s="453" t="s">
        <v>311</v>
      </c>
      <c r="D235" s="433"/>
      <c r="E235" s="433"/>
      <c r="F235" s="434"/>
      <c r="G235" s="425"/>
    </row>
    <row r="236" ht="11.25" customHeight="1">
      <c r="A236" s="383"/>
      <c r="B236" s="471"/>
      <c r="G236" s="425"/>
    </row>
    <row r="237" ht="26.25" customHeight="1">
      <c r="A237" s="113"/>
      <c r="B237" s="3"/>
      <c r="C237" s="3"/>
      <c r="D237" s="26"/>
      <c r="E237" s="492"/>
      <c r="F237" s="493"/>
      <c r="G237" s="460"/>
    </row>
  </sheetData>
  <mergeCells count="233">
    <mergeCell ref="A1:G1"/>
    <mergeCell ref="A2:G2"/>
    <mergeCell ref="B3:B5"/>
    <mergeCell ref="C3:F3"/>
    <mergeCell ref="C4:F4"/>
    <mergeCell ref="D6:F6"/>
    <mergeCell ref="C8:F8"/>
    <mergeCell ref="B9:F9"/>
    <mergeCell ref="B10:F10"/>
    <mergeCell ref="B11:F11"/>
    <mergeCell ref="B12:F12"/>
    <mergeCell ref="B13:F13"/>
    <mergeCell ref="C14:F14"/>
    <mergeCell ref="B15:F15"/>
    <mergeCell ref="D16:E16"/>
    <mergeCell ref="D17:E17"/>
    <mergeCell ref="B18:F18"/>
    <mergeCell ref="D19:E19"/>
    <mergeCell ref="B20:F20"/>
    <mergeCell ref="B21:F21"/>
    <mergeCell ref="C22:F22"/>
    <mergeCell ref="B23:C25"/>
    <mergeCell ref="D23:E25"/>
    <mergeCell ref="B26:F26"/>
    <mergeCell ref="B27:C29"/>
    <mergeCell ref="D27:E29"/>
    <mergeCell ref="F27:F29"/>
    <mergeCell ref="B30:F30"/>
    <mergeCell ref="B31:F31"/>
    <mergeCell ref="B32:F32"/>
    <mergeCell ref="B33:F33"/>
    <mergeCell ref="C34:F34"/>
    <mergeCell ref="B35:F35"/>
    <mergeCell ref="B36:F36"/>
    <mergeCell ref="C37:F37"/>
    <mergeCell ref="C38:F38"/>
    <mergeCell ref="C39:F39"/>
    <mergeCell ref="C40:F40"/>
    <mergeCell ref="C41:F41"/>
    <mergeCell ref="B42:F42"/>
    <mergeCell ref="B43:F43"/>
    <mergeCell ref="A44:A45"/>
    <mergeCell ref="B44:F44"/>
    <mergeCell ref="C45:F45"/>
    <mergeCell ref="C46:F46"/>
    <mergeCell ref="C47:F47"/>
    <mergeCell ref="A48:A50"/>
    <mergeCell ref="C48:F48"/>
    <mergeCell ref="B49:F49"/>
    <mergeCell ref="B50:F50"/>
    <mergeCell ref="B51:F51"/>
    <mergeCell ref="C52:F52"/>
    <mergeCell ref="C53:F53"/>
    <mergeCell ref="C54:F54"/>
    <mergeCell ref="B55:F55"/>
    <mergeCell ref="B56:F56"/>
    <mergeCell ref="B57:F57"/>
    <mergeCell ref="C58:F58"/>
    <mergeCell ref="C59:F59"/>
    <mergeCell ref="C60:F60"/>
    <mergeCell ref="B62:F62"/>
    <mergeCell ref="B63:F63"/>
    <mergeCell ref="B64:F64"/>
    <mergeCell ref="B65:F65"/>
    <mergeCell ref="C66:F66"/>
    <mergeCell ref="B67:F67"/>
    <mergeCell ref="B68:F68"/>
    <mergeCell ref="B69:F69"/>
    <mergeCell ref="C70:F70"/>
    <mergeCell ref="C71:F71"/>
    <mergeCell ref="C72:F72"/>
    <mergeCell ref="B74:F74"/>
    <mergeCell ref="B75:F75"/>
    <mergeCell ref="C76:F76"/>
    <mergeCell ref="B77:F77"/>
    <mergeCell ref="B78:F78"/>
    <mergeCell ref="B79:F79"/>
    <mergeCell ref="C80:F80"/>
    <mergeCell ref="B81:F81"/>
    <mergeCell ref="B82:F82"/>
    <mergeCell ref="C83:F83"/>
    <mergeCell ref="C84:F84"/>
    <mergeCell ref="C85:F85"/>
    <mergeCell ref="C86:F86"/>
    <mergeCell ref="B87:F87"/>
    <mergeCell ref="B88:F88"/>
    <mergeCell ref="C89:F89"/>
    <mergeCell ref="C90:F90"/>
    <mergeCell ref="C91:F91"/>
    <mergeCell ref="C92:F92"/>
    <mergeCell ref="C93:F93"/>
    <mergeCell ref="C94:F94"/>
    <mergeCell ref="B95:F95"/>
    <mergeCell ref="B96:F96"/>
    <mergeCell ref="B97:F97"/>
    <mergeCell ref="C98:F98"/>
    <mergeCell ref="C99:F99"/>
    <mergeCell ref="C100:F100"/>
    <mergeCell ref="B101:F101"/>
    <mergeCell ref="B102:F102"/>
    <mergeCell ref="B103:F103"/>
    <mergeCell ref="C104:F104"/>
    <mergeCell ref="C105:F105"/>
    <mergeCell ref="B106:F106"/>
    <mergeCell ref="B107:F107"/>
    <mergeCell ref="B108:F108"/>
    <mergeCell ref="C109:F109"/>
    <mergeCell ref="C110:F110"/>
    <mergeCell ref="C111:F111"/>
    <mergeCell ref="B112:F112"/>
    <mergeCell ref="B113:F113"/>
    <mergeCell ref="B114:F114"/>
    <mergeCell ref="C115:F115"/>
    <mergeCell ref="B116:F116"/>
    <mergeCell ref="B117:F117"/>
    <mergeCell ref="B118:F118"/>
    <mergeCell ref="C119:F119"/>
    <mergeCell ref="C120:F120"/>
    <mergeCell ref="C121:F121"/>
    <mergeCell ref="C122:F122"/>
    <mergeCell ref="B123:F123"/>
    <mergeCell ref="B124:F124"/>
    <mergeCell ref="B125:F125"/>
    <mergeCell ref="C126:F126"/>
    <mergeCell ref="C127:F127"/>
    <mergeCell ref="C128:F128"/>
    <mergeCell ref="C129:F129"/>
    <mergeCell ref="B130:F130"/>
    <mergeCell ref="B131:F131"/>
    <mergeCell ref="B132:F132"/>
    <mergeCell ref="C133:F133"/>
    <mergeCell ref="B134:F134"/>
    <mergeCell ref="B135:F135"/>
    <mergeCell ref="B136:F136"/>
    <mergeCell ref="B137:F137"/>
    <mergeCell ref="C138:F138"/>
    <mergeCell ref="B139:F139"/>
    <mergeCell ref="B140:F140"/>
    <mergeCell ref="C141:F141"/>
    <mergeCell ref="C142:F142"/>
    <mergeCell ref="D144:E144"/>
    <mergeCell ref="B145:F145"/>
    <mergeCell ref="B146:F146"/>
    <mergeCell ref="C147:F147"/>
    <mergeCell ref="B148:F148"/>
    <mergeCell ref="B149:F149"/>
    <mergeCell ref="B150:F150"/>
    <mergeCell ref="B193:F193"/>
    <mergeCell ref="B194:F194"/>
    <mergeCell ref="C195:F195"/>
    <mergeCell ref="C196:F196"/>
    <mergeCell ref="C197:F197"/>
    <mergeCell ref="C198:F198"/>
    <mergeCell ref="C199:F199"/>
    <mergeCell ref="B200:F200"/>
    <mergeCell ref="B201:F201"/>
    <mergeCell ref="B202:F202"/>
    <mergeCell ref="C203:F203"/>
    <mergeCell ref="B204:F204"/>
    <mergeCell ref="B205:F205"/>
    <mergeCell ref="B206:F206"/>
    <mergeCell ref="B214:F214"/>
    <mergeCell ref="B215:F215"/>
    <mergeCell ref="B216:F216"/>
    <mergeCell ref="C217:F217"/>
    <mergeCell ref="C218:F218"/>
    <mergeCell ref="C219:F219"/>
    <mergeCell ref="B221:F221"/>
    <mergeCell ref="B222:F222"/>
    <mergeCell ref="C223:F223"/>
    <mergeCell ref="C224:F224"/>
    <mergeCell ref="B225:F225"/>
    <mergeCell ref="B226:F226"/>
    <mergeCell ref="B227:F227"/>
    <mergeCell ref="C228:F228"/>
    <mergeCell ref="B236:F236"/>
    <mergeCell ref="A237:D237"/>
    <mergeCell ref="C229:F229"/>
    <mergeCell ref="C230:F230"/>
    <mergeCell ref="C231:F231"/>
    <mergeCell ref="B232:F232"/>
    <mergeCell ref="B233:F233"/>
    <mergeCell ref="B234:F234"/>
    <mergeCell ref="C235:F235"/>
    <mergeCell ref="C151:F151"/>
    <mergeCell ref="C152:F152"/>
    <mergeCell ref="C153:F153"/>
    <mergeCell ref="B154:F154"/>
    <mergeCell ref="B155:F155"/>
    <mergeCell ref="B156:F156"/>
    <mergeCell ref="C157:F157"/>
    <mergeCell ref="C158:F158"/>
    <mergeCell ref="B159:F159"/>
    <mergeCell ref="B160:F160"/>
    <mergeCell ref="B161:F161"/>
    <mergeCell ref="C162:F162"/>
    <mergeCell ref="C163:F163"/>
    <mergeCell ref="C164:F164"/>
    <mergeCell ref="C165:F165"/>
    <mergeCell ref="C166:F166"/>
    <mergeCell ref="B167:F167"/>
    <mergeCell ref="B168:F168"/>
    <mergeCell ref="B169:F169"/>
    <mergeCell ref="C170:F170"/>
    <mergeCell ref="B171:F171"/>
    <mergeCell ref="B172:F172"/>
    <mergeCell ref="B173:F173"/>
    <mergeCell ref="C174:F174"/>
    <mergeCell ref="C175:F175"/>
    <mergeCell ref="C176:F176"/>
    <mergeCell ref="B177:F177"/>
    <mergeCell ref="B178:F178"/>
    <mergeCell ref="B179:F179"/>
    <mergeCell ref="C180:F180"/>
    <mergeCell ref="B181:F181"/>
    <mergeCell ref="B182:F182"/>
    <mergeCell ref="B183:F183"/>
    <mergeCell ref="C184:F184"/>
    <mergeCell ref="C185:F185"/>
    <mergeCell ref="C186:F186"/>
    <mergeCell ref="B187:F187"/>
    <mergeCell ref="B188:F188"/>
    <mergeCell ref="B189:F189"/>
    <mergeCell ref="C190:F190"/>
    <mergeCell ref="C191:F191"/>
    <mergeCell ref="B192:F192"/>
    <mergeCell ref="C207:F207"/>
    <mergeCell ref="C208:F208"/>
    <mergeCell ref="C209:F209"/>
    <mergeCell ref="B210:F210"/>
    <mergeCell ref="B211:F211"/>
    <mergeCell ref="B212:F212"/>
    <mergeCell ref="C213:F213"/>
  </mergeCells>
  <hyperlinks>
    <hyperlink r:id="rId1" ref="F16"/>
    <hyperlink r:id="rId2" ref="F19"/>
    <hyperlink display="Material complementar - opcional" location="'CLI e AI'!F16" ref="C34"/>
    <hyperlink r:id="rId3" ref="C45"/>
    <hyperlink display="As copies de todas as mensagens estão disponíveis em seu Launch Drive. Adapte a linguagem para a sua comunicação. " location="'CLI e AI'!F24" ref="C80"/>
    <hyperlink display="💡 Você deve aproveitar material da Oferta,  já produzido na FASE 01, da Jornada. " location="'CLI e AI'!F25" ref="C119"/>
    <hyperlink display="Use o documento listado em Materiais de Apoio descrito no início dessa seção. " location="'CLI e AI'!F27:F29" ref="C138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4.38"/>
    <col customWidth="1" min="2" max="2" width="3.88"/>
    <col customWidth="1" min="3" max="3" width="130.25"/>
    <col customWidth="1" min="4" max="5" width="4.38"/>
  </cols>
  <sheetData>
    <row r="1">
      <c r="A1" s="494" t="str">
        <f>CONCATENATE("CLI e AI I - ",TEXT('SUMÁRIO'!D7-17,"DD/MM")," a ",TEXT('SUMÁRIO'!D7-13,"DD/MM"))</f>
        <v>CLI e AI I - 23/12 a 27/12</v>
      </c>
      <c r="B1" s="495"/>
      <c r="C1" s="495"/>
      <c r="D1" s="496"/>
      <c r="E1" s="497"/>
    </row>
    <row r="2">
      <c r="A2" s="498"/>
      <c r="B2" s="499"/>
      <c r="C2" s="499"/>
      <c r="D2" s="500"/>
      <c r="E2" s="497"/>
    </row>
    <row r="3" ht="16.5" customHeight="1">
      <c r="A3" s="501" t="s">
        <v>312</v>
      </c>
      <c r="B3" s="502"/>
      <c r="C3" s="502"/>
      <c r="D3" s="503"/>
      <c r="E3" s="504"/>
    </row>
    <row r="4" ht="6.0" customHeight="1">
      <c r="A4" s="505"/>
      <c r="B4" s="506">
        <f>(COUNTIF(B9:B143,TRUE)+COUNTIF(E:E,TRUE))/52</f>
        <v>0</v>
      </c>
      <c r="C4" s="507"/>
      <c r="D4" s="508"/>
      <c r="E4" s="508"/>
    </row>
    <row r="5" ht="6.0" customHeight="1">
      <c r="A5" s="505"/>
      <c r="B5" s="509"/>
      <c r="C5" s="510" t="str">
        <f>IFERROR(__xludf.DUMMYFUNCTION("SPARKLINE(B4,{""charttype"",""bar"";""color1"",""#38a036"";""max"",1})"),"")</f>
        <v/>
      </c>
      <c r="D5" s="511"/>
      <c r="E5" s="511"/>
    </row>
    <row r="6" ht="6.0" customHeight="1">
      <c r="A6" s="505"/>
      <c r="B6" s="512"/>
      <c r="C6" s="510"/>
      <c r="D6" s="511"/>
      <c r="E6" s="511"/>
    </row>
    <row r="7" ht="6.0" customHeight="1">
      <c r="A7" s="505"/>
      <c r="B7" s="513"/>
      <c r="C7" s="507"/>
      <c r="D7" s="508"/>
      <c r="E7" s="508"/>
    </row>
    <row r="8" ht="22.5" customHeight="1">
      <c r="A8" s="514"/>
      <c r="B8" s="515"/>
      <c r="C8" s="515"/>
      <c r="D8" s="516"/>
      <c r="E8" s="516"/>
    </row>
    <row r="9" ht="18.75" customHeight="1">
      <c r="A9" s="517"/>
      <c r="B9" s="518" t="s">
        <v>313</v>
      </c>
      <c r="C9" s="7"/>
      <c r="D9" s="7"/>
      <c r="E9" s="517"/>
    </row>
    <row r="10" ht="18.75" customHeight="1">
      <c r="A10" s="517"/>
      <c r="B10" s="519" t="s">
        <v>314</v>
      </c>
      <c r="C10" s="7"/>
      <c r="D10" s="7"/>
      <c r="E10" s="517"/>
    </row>
    <row r="11" ht="15.0" customHeight="1">
      <c r="A11" s="520"/>
      <c r="B11" s="426"/>
      <c r="E11" s="521"/>
    </row>
    <row r="12" ht="15.0" customHeight="1">
      <c r="A12" s="520"/>
      <c r="B12" s="522"/>
      <c r="E12" s="521"/>
    </row>
    <row r="13" ht="22.5" customHeight="1">
      <c r="A13" s="523"/>
      <c r="B13" s="524" t="str">
        <f>CONCATENATE(TEXT('SUMÁRIO'!D7-17,"DD")," de ",TEXT('SUMÁRIO'!D7-23,"MMMM")," - Whatsapp e Pesquisa de Avatar")</f>
        <v>23 de dezembro - Whatsapp e Pesquisa de Avatar</v>
      </c>
      <c r="C13" s="502"/>
      <c r="D13" s="503"/>
      <c r="E13" s="525"/>
    </row>
    <row r="14" ht="18.75" customHeight="1">
      <c r="A14" s="523"/>
      <c r="B14" s="526" t="s">
        <v>315</v>
      </c>
      <c r="C14" s="7"/>
      <c r="D14" s="7"/>
      <c r="E14" s="527"/>
    </row>
    <row r="15" ht="18.75" customHeight="1">
      <c r="A15" s="523"/>
      <c r="B15" s="528" t="s">
        <v>316</v>
      </c>
      <c r="C15" s="7"/>
      <c r="D15" s="7"/>
      <c r="E15" s="529"/>
    </row>
    <row r="16" ht="18.75" customHeight="1">
      <c r="A16" s="523"/>
      <c r="B16" s="530"/>
      <c r="C16" s="7"/>
      <c r="D16" s="7"/>
      <c r="E16" s="531"/>
    </row>
    <row r="17" ht="18.75" customHeight="1">
      <c r="A17" s="523"/>
      <c r="B17" s="532" t="b">
        <v>0</v>
      </c>
      <c r="C17" s="533" t="s">
        <v>317</v>
      </c>
      <c r="D17" s="7"/>
      <c r="E17" s="534"/>
    </row>
    <row r="18" ht="18.75" customHeight="1">
      <c r="A18" s="523"/>
      <c r="B18" s="535" t="b">
        <v>0</v>
      </c>
      <c r="C18" s="536" t="s">
        <v>318</v>
      </c>
      <c r="D18" s="7"/>
      <c r="E18" s="534"/>
    </row>
    <row r="19" ht="18.75" customHeight="1">
      <c r="A19" s="523"/>
      <c r="B19" s="532" t="b">
        <v>0</v>
      </c>
      <c r="C19" s="533" t="s">
        <v>319</v>
      </c>
      <c r="D19" s="7"/>
      <c r="E19" s="534"/>
    </row>
    <row r="20" ht="18.75" customHeight="1">
      <c r="A20" s="523"/>
      <c r="B20" s="535" t="b">
        <v>0</v>
      </c>
      <c r="C20" s="536" t="s">
        <v>320</v>
      </c>
      <c r="D20" s="7"/>
      <c r="E20" s="534"/>
    </row>
    <row r="21" ht="18.75" customHeight="1">
      <c r="A21" s="523"/>
      <c r="B21" s="532" t="b">
        <v>0</v>
      </c>
      <c r="C21" s="537" t="s">
        <v>321</v>
      </c>
      <c r="D21" s="7"/>
      <c r="E21" s="538"/>
    </row>
    <row r="22" ht="18.75" customHeight="1">
      <c r="A22" s="523"/>
      <c r="B22" s="532" t="b">
        <v>0</v>
      </c>
      <c r="C22" s="539" t="s">
        <v>322</v>
      </c>
      <c r="D22" s="7"/>
      <c r="E22" s="538"/>
    </row>
    <row r="23" ht="18.75" customHeight="1">
      <c r="A23" s="523"/>
      <c r="B23" s="530"/>
      <c r="C23" s="7"/>
      <c r="D23" s="7"/>
      <c r="E23" s="531"/>
    </row>
    <row r="24" ht="18.75" customHeight="1">
      <c r="A24" s="523"/>
      <c r="B24" s="526" t="s">
        <v>323</v>
      </c>
      <c r="C24" s="7"/>
      <c r="D24" s="7"/>
      <c r="E24" s="527"/>
    </row>
    <row r="25" ht="18.75" customHeight="1">
      <c r="A25" s="523"/>
      <c r="B25" s="540" t="s">
        <v>324</v>
      </c>
      <c r="C25" s="7"/>
      <c r="D25" s="7"/>
      <c r="E25" s="541"/>
    </row>
    <row r="26" ht="18.75" customHeight="1">
      <c r="A26" s="523"/>
      <c r="B26" s="530"/>
      <c r="C26" s="7"/>
      <c r="D26" s="7"/>
      <c r="E26" s="531"/>
    </row>
    <row r="27" ht="18.75" customHeight="1">
      <c r="A27" s="523"/>
      <c r="B27" s="532" t="b">
        <v>0</v>
      </c>
      <c r="C27" s="542" t="s">
        <v>325</v>
      </c>
      <c r="D27" s="7"/>
      <c r="E27" s="543"/>
    </row>
    <row r="28" ht="18.75" customHeight="1">
      <c r="A28" s="523"/>
      <c r="B28" s="535" t="b">
        <v>0</v>
      </c>
      <c r="C28" s="536" t="s">
        <v>326</v>
      </c>
      <c r="D28" s="7"/>
      <c r="E28" s="534"/>
    </row>
    <row r="29" ht="18.75" customHeight="1">
      <c r="A29" s="523"/>
      <c r="B29" s="530"/>
      <c r="C29" s="530"/>
      <c r="D29" s="7"/>
      <c r="E29" s="531"/>
    </row>
    <row r="30" ht="18.75" customHeight="1">
      <c r="A30" s="523"/>
      <c r="B30" s="526" t="s">
        <v>327</v>
      </c>
      <c r="C30" s="7"/>
      <c r="D30" s="7"/>
      <c r="E30" s="527"/>
    </row>
    <row r="31" ht="18.75" customHeight="1">
      <c r="A31" s="523"/>
      <c r="B31" s="544" t="s">
        <v>328</v>
      </c>
      <c r="C31" s="7"/>
      <c r="D31" s="7"/>
      <c r="E31" s="545"/>
    </row>
    <row r="32" ht="18.75" customHeight="1">
      <c r="A32" s="523"/>
      <c r="B32" s="530"/>
      <c r="C32" s="7"/>
      <c r="D32" s="7"/>
      <c r="E32" s="531"/>
    </row>
    <row r="33" ht="18.75" customHeight="1">
      <c r="A33" s="523"/>
      <c r="B33" s="546" t="b">
        <v>0</v>
      </c>
      <c r="C33" s="547" t="s">
        <v>329</v>
      </c>
      <c r="D33" s="7"/>
      <c r="E33" s="548"/>
    </row>
    <row r="34" ht="18.75" customHeight="1">
      <c r="A34" s="523"/>
      <c r="B34" s="532" t="b">
        <v>0</v>
      </c>
      <c r="C34" s="549" t="s">
        <v>330</v>
      </c>
      <c r="D34" s="7"/>
      <c r="E34" s="548"/>
    </row>
    <row r="35" ht="18.75" customHeight="1">
      <c r="A35" s="523"/>
      <c r="B35" s="546" t="b">
        <v>0</v>
      </c>
      <c r="C35" s="550" t="s">
        <v>331</v>
      </c>
      <c r="D35" s="7"/>
      <c r="E35" s="534"/>
    </row>
    <row r="36" ht="18.75" customHeight="1">
      <c r="A36" s="523"/>
      <c r="B36" s="530"/>
      <c r="C36" s="7"/>
      <c r="D36" s="7"/>
      <c r="E36" s="531"/>
    </row>
    <row r="37" ht="18.75" customHeight="1">
      <c r="A37" s="523"/>
      <c r="B37" s="551" t="s">
        <v>332</v>
      </c>
      <c r="C37" s="7"/>
      <c r="D37" s="7"/>
      <c r="E37" s="552"/>
    </row>
    <row r="38" ht="18.75" customHeight="1">
      <c r="A38" s="523"/>
      <c r="B38" s="553" t="s">
        <v>333</v>
      </c>
      <c r="C38" s="7"/>
      <c r="D38" s="7"/>
      <c r="E38" s="554"/>
    </row>
    <row r="39" ht="18.75" customHeight="1">
      <c r="A39" s="523"/>
      <c r="B39" s="555" t="s">
        <v>334</v>
      </c>
      <c r="C39" s="7"/>
      <c r="D39" s="7"/>
      <c r="E39" s="556"/>
    </row>
    <row r="40" ht="18.75" customHeight="1">
      <c r="A40" s="523"/>
      <c r="B40" s="557" t="s">
        <v>335</v>
      </c>
      <c r="C40" s="7"/>
      <c r="D40" s="7"/>
      <c r="E40" s="558"/>
    </row>
    <row r="41" ht="18.75" customHeight="1">
      <c r="A41" s="523"/>
      <c r="B41" s="530"/>
      <c r="C41" s="7"/>
      <c r="D41" s="7"/>
      <c r="E41" s="531"/>
    </row>
    <row r="42" ht="18.75" customHeight="1">
      <c r="A42" s="523"/>
      <c r="B42" s="532" t="b">
        <v>0</v>
      </c>
      <c r="C42" s="533" t="s">
        <v>336</v>
      </c>
      <c r="D42" s="7"/>
      <c r="E42" s="534"/>
    </row>
    <row r="43" ht="18.75" customHeight="1">
      <c r="A43" s="523"/>
      <c r="B43" s="559"/>
      <c r="E43" s="531"/>
    </row>
    <row r="44" ht="22.5" customHeight="1">
      <c r="A44" s="520"/>
      <c r="B44" s="560" t="str">
        <f>CONCATENATE(TEXT('SUMÁRIO'!D7-16,"DD")," de ",TEXT('SUMÁRIO'!D7-16,"MMMM")," - Configuração das Ferramentas")</f>
        <v>24 de dezembro - Configuração das Ferramentas</v>
      </c>
      <c r="C44" s="502"/>
      <c r="D44" s="503"/>
      <c r="E44" s="521"/>
    </row>
    <row r="45" ht="18.75" customHeight="1">
      <c r="A45" s="516"/>
      <c r="B45" s="561" t="s">
        <v>337</v>
      </c>
      <c r="C45" s="7"/>
      <c r="D45" s="8"/>
      <c r="E45" s="523"/>
    </row>
    <row r="46" ht="18.75" customHeight="1">
      <c r="A46" s="562"/>
      <c r="B46" s="563" t="s">
        <v>338</v>
      </c>
      <c r="C46" s="7"/>
      <c r="D46" s="7"/>
      <c r="E46" s="516"/>
    </row>
    <row r="47" ht="18.75" customHeight="1">
      <c r="A47" s="514"/>
      <c r="B47" s="564"/>
      <c r="C47" s="7"/>
      <c r="D47" s="565"/>
      <c r="E47" s="516"/>
    </row>
    <row r="48" ht="18.75" customHeight="1">
      <c r="A48" s="516"/>
      <c r="B48" s="566" t="b">
        <v>0</v>
      </c>
      <c r="C48" s="567" t="s">
        <v>339</v>
      </c>
      <c r="D48" s="10"/>
      <c r="E48" s="516"/>
    </row>
    <row r="49" ht="18.75" customHeight="1">
      <c r="A49" s="516"/>
      <c r="B49" s="532" t="b">
        <v>0</v>
      </c>
      <c r="C49" s="568" t="s">
        <v>340</v>
      </c>
      <c r="D49" s="17"/>
      <c r="E49" s="516"/>
    </row>
    <row r="50" ht="18.75" customHeight="1">
      <c r="A50" s="516"/>
      <c r="B50" s="535" t="b">
        <v>0</v>
      </c>
      <c r="C50" s="569" t="s">
        <v>341</v>
      </c>
      <c r="D50" s="10"/>
      <c r="E50" s="516"/>
    </row>
    <row r="51" ht="18.75" customHeight="1">
      <c r="A51" s="516"/>
      <c r="B51" s="532" t="b">
        <v>0</v>
      </c>
      <c r="C51" s="568" t="s">
        <v>342</v>
      </c>
      <c r="D51" s="17"/>
      <c r="E51" s="516"/>
    </row>
    <row r="52" ht="18.75" customHeight="1">
      <c r="A52" s="516"/>
      <c r="B52" s="535" t="b">
        <v>0</v>
      </c>
      <c r="C52" s="569" t="s">
        <v>343</v>
      </c>
      <c r="D52" s="10"/>
      <c r="E52" s="516"/>
    </row>
    <row r="53" ht="18.75" customHeight="1">
      <c r="A53" s="570"/>
      <c r="B53" s="571" t="b">
        <v>0</v>
      </c>
      <c r="C53" s="572" t="s">
        <v>344</v>
      </c>
      <c r="D53" s="13"/>
      <c r="E53" s="516"/>
    </row>
    <row r="54" ht="18.75" customHeight="1">
      <c r="A54" s="509"/>
      <c r="B54" s="573"/>
      <c r="C54" s="117"/>
      <c r="D54" s="118"/>
      <c r="E54" s="516"/>
    </row>
    <row r="55" ht="18.75" customHeight="1">
      <c r="A55" s="509"/>
      <c r="B55" s="574" t="s">
        <v>345</v>
      </c>
      <c r="C55" s="117"/>
      <c r="D55" s="118"/>
      <c r="E55" s="516"/>
    </row>
    <row r="56" ht="18.75" customHeight="1">
      <c r="A56" s="509"/>
      <c r="B56" s="575"/>
      <c r="C56" s="117"/>
      <c r="D56" s="118"/>
      <c r="E56" s="516"/>
    </row>
    <row r="57" ht="18.75" customHeight="1">
      <c r="A57" s="512"/>
      <c r="B57" s="566" t="b">
        <v>0</v>
      </c>
      <c r="C57" s="576" t="s">
        <v>346</v>
      </c>
      <c r="D57" s="577"/>
      <c r="E57" s="516"/>
    </row>
    <row r="58" ht="18.75" customHeight="1">
      <c r="A58" s="516"/>
      <c r="B58" s="571" t="b">
        <v>0</v>
      </c>
      <c r="C58" s="572" t="s">
        <v>347</v>
      </c>
      <c r="D58" s="13"/>
      <c r="E58" s="516"/>
    </row>
    <row r="59" ht="18.75" customHeight="1">
      <c r="A59" s="516"/>
      <c r="B59" s="566" t="b">
        <v>0</v>
      </c>
      <c r="C59" s="578" t="s">
        <v>348</v>
      </c>
      <c r="D59" s="577"/>
      <c r="E59" s="516"/>
    </row>
    <row r="60" ht="18.75" customHeight="1">
      <c r="A60" s="570"/>
      <c r="B60" s="571" t="b">
        <v>0</v>
      </c>
      <c r="C60" s="572" t="s">
        <v>349</v>
      </c>
      <c r="D60" s="13"/>
      <c r="E60" s="516"/>
    </row>
    <row r="61" ht="18.75" customHeight="1">
      <c r="A61" s="509"/>
      <c r="B61" s="573"/>
      <c r="C61" s="117"/>
      <c r="D61" s="118"/>
      <c r="E61" s="516"/>
    </row>
    <row r="62" ht="18.75" customHeight="1">
      <c r="A62" s="509"/>
      <c r="B62" s="579" t="s">
        <v>350</v>
      </c>
      <c r="C62" s="117"/>
      <c r="D62" s="118"/>
      <c r="E62" s="516"/>
    </row>
    <row r="63" ht="18.75" customHeight="1">
      <c r="A63" s="509"/>
      <c r="B63" s="564"/>
      <c r="C63" s="7"/>
      <c r="D63" s="565"/>
      <c r="E63" s="516"/>
    </row>
    <row r="64" ht="18.75" customHeight="1">
      <c r="A64" s="512"/>
      <c r="B64" s="566" t="b">
        <v>0</v>
      </c>
      <c r="C64" s="567" t="s">
        <v>351</v>
      </c>
      <c r="D64" s="8"/>
      <c r="E64" s="516"/>
    </row>
    <row r="65" ht="18.75" customHeight="1">
      <c r="A65" s="516"/>
      <c r="B65" s="532" t="b">
        <v>0</v>
      </c>
      <c r="C65" s="580" t="s">
        <v>352</v>
      </c>
      <c r="D65" s="8"/>
      <c r="E65" s="516"/>
    </row>
    <row r="66" ht="18.75" customHeight="1">
      <c r="A66" s="516"/>
      <c r="B66" s="535" t="b">
        <v>0</v>
      </c>
      <c r="C66" s="581" t="s">
        <v>353</v>
      </c>
      <c r="D66" s="8"/>
      <c r="E66" s="516"/>
    </row>
    <row r="67" ht="18.75" customHeight="1">
      <c r="A67" s="516"/>
      <c r="B67" s="532" t="b">
        <v>0</v>
      </c>
      <c r="C67" s="580" t="s">
        <v>354</v>
      </c>
      <c r="D67" s="8"/>
      <c r="E67" s="516"/>
    </row>
    <row r="68" ht="18.75" customHeight="1">
      <c r="A68" s="516"/>
      <c r="B68" s="582" t="b">
        <v>0</v>
      </c>
      <c r="C68" s="581" t="s">
        <v>355</v>
      </c>
      <c r="D68" s="8"/>
      <c r="E68" s="516"/>
    </row>
    <row r="69" ht="18.75" customHeight="1">
      <c r="A69" s="516"/>
      <c r="B69" s="23"/>
      <c r="C69" s="583" t="s">
        <v>356</v>
      </c>
      <c r="D69" s="8"/>
      <c r="E69" s="516"/>
    </row>
    <row r="70" ht="18.75" customHeight="1">
      <c r="A70" s="516"/>
      <c r="B70" s="8"/>
      <c r="C70" s="583" t="s">
        <v>357</v>
      </c>
      <c r="D70" s="8"/>
      <c r="E70" s="516"/>
    </row>
    <row r="71" ht="18.75" customHeight="1">
      <c r="A71" s="516"/>
      <c r="B71" s="584" t="b">
        <v>0</v>
      </c>
      <c r="C71" s="585" t="s">
        <v>358</v>
      </c>
      <c r="D71" s="8"/>
      <c r="E71" s="516"/>
    </row>
    <row r="72" ht="18.75" customHeight="1">
      <c r="A72" s="516"/>
      <c r="B72" s="8"/>
      <c r="C72" s="586" t="s">
        <v>359</v>
      </c>
      <c r="D72" s="8"/>
      <c r="E72" s="516"/>
    </row>
    <row r="73" ht="18.75" customHeight="1">
      <c r="A73" s="516"/>
      <c r="B73" s="535" t="b">
        <v>0</v>
      </c>
      <c r="C73" s="567" t="s">
        <v>360</v>
      </c>
      <c r="D73" s="8"/>
      <c r="E73" s="516"/>
    </row>
    <row r="74" ht="18.75" customHeight="1">
      <c r="A74" s="514"/>
      <c r="B74" s="587"/>
      <c r="E74" s="516"/>
    </row>
    <row r="75" ht="18.75" customHeight="1">
      <c r="A75" s="514"/>
      <c r="B75" s="588" t="s">
        <v>361</v>
      </c>
      <c r="C75" s="117"/>
      <c r="D75" s="117"/>
      <c r="E75" s="516"/>
    </row>
    <row r="76" ht="18.75" customHeight="1">
      <c r="A76" s="514"/>
      <c r="B76" s="589"/>
      <c r="C76" s="117"/>
      <c r="D76" s="118"/>
      <c r="E76" s="516"/>
    </row>
    <row r="77" ht="18.75" customHeight="1">
      <c r="A77" s="514"/>
      <c r="B77" s="566" t="b">
        <v>0</v>
      </c>
      <c r="C77" s="590" t="s">
        <v>362</v>
      </c>
      <c r="D77" s="118"/>
      <c r="E77" s="516"/>
    </row>
    <row r="78" ht="18.75" customHeight="1">
      <c r="A78" s="514"/>
      <c r="B78" s="571" t="b">
        <v>0</v>
      </c>
      <c r="C78" s="591" t="s">
        <v>363</v>
      </c>
      <c r="D78" s="118"/>
      <c r="E78" s="516"/>
    </row>
    <row r="79" ht="18.75" customHeight="1">
      <c r="A79" s="514"/>
      <c r="B79" s="566" t="b">
        <v>0</v>
      </c>
      <c r="C79" s="590" t="s">
        <v>364</v>
      </c>
      <c r="D79" s="118"/>
      <c r="E79" s="516"/>
    </row>
    <row r="80" ht="18.75" customHeight="1">
      <c r="A80" s="517"/>
      <c r="B80" s="587"/>
      <c r="D80" s="23"/>
      <c r="E80" s="517"/>
    </row>
    <row r="81" ht="18.75" customHeight="1">
      <c r="A81" s="592"/>
      <c r="B81" s="593" t="s">
        <v>365</v>
      </c>
      <c r="C81" s="594"/>
      <c r="D81" s="595"/>
      <c r="E81" s="596"/>
    </row>
    <row r="82" ht="18.75" customHeight="1">
      <c r="A82" s="597"/>
      <c r="B82" s="544" t="s">
        <v>328</v>
      </c>
      <c r="C82" s="7"/>
      <c r="D82" s="8"/>
      <c r="E82" s="598"/>
    </row>
    <row r="83" ht="18.75" customHeight="1">
      <c r="A83" s="597"/>
      <c r="B83" s="530"/>
      <c r="C83" s="7"/>
      <c r="D83" s="8"/>
      <c r="E83" s="598"/>
    </row>
    <row r="84" ht="18.75" customHeight="1">
      <c r="A84" s="597"/>
      <c r="B84" s="546" t="b">
        <v>0</v>
      </c>
      <c r="C84" s="547" t="s">
        <v>366</v>
      </c>
      <c r="D84" s="8"/>
      <c r="E84" s="598"/>
    </row>
    <row r="85" ht="18.75" customHeight="1">
      <c r="A85" s="597"/>
      <c r="B85" s="532" t="b">
        <v>0</v>
      </c>
      <c r="C85" s="549" t="s">
        <v>367</v>
      </c>
      <c r="D85" s="8"/>
      <c r="E85" s="598"/>
    </row>
    <row r="86" ht="18.75" customHeight="1">
      <c r="A86" s="597"/>
      <c r="B86" s="546" t="b">
        <v>0</v>
      </c>
      <c r="C86" s="550" t="s">
        <v>368</v>
      </c>
      <c r="D86" s="8"/>
      <c r="E86" s="598"/>
    </row>
    <row r="87" ht="18.75" customHeight="1">
      <c r="A87" s="597"/>
      <c r="B87" s="530"/>
      <c r="C87" s="7"/>
      <c r="D87" s="8"/>
      <c r="E87" s="598"/>
    </row>
    <row r="88" ht="22.5" customHeight="1">
      <c r="A88" s="520"/>
      <c r="B88" s="599" t="str">
        <f>CONCATENATE(TEXT('SUMÁRIO'!D7-15,"DD")," de ",TEXT('SUMÁRIO'!D7-23,"MMMM")," - Configurações de Tráfego")</f>
        <v>25 de dezembro - Configurações de Tráfego</v>
      </c>
      <c r="C88" s="600"/>
      <c r="D88" s="601"/>
      <c r="E88" s="521"/>
    </row>
    <row r="89" ht="18.75" customHeight="1">
      <c r="A89" s="514"/>
      <c r="B89" s="602" t="s">
        <v>369</v>
      </c>
      <c r="C89" s="603"/>
      <c r="D89" s="603"/>
      <c r="E89" s="604"/>
    </row>
    <row r="90" ht="18.75" customHeight="1">
      <c r="A90" s="514"/>
      <c r="B90" s="605"/>
      <c r="C90" s="7"/>
      <c r="D90" s="7"/>
      <c r="E90" s="516"/>
    </row>
    <row r="91" ht="18.75" customHeight="1">
      <c r="A91" s="514"/>
      <c r="B91" s="606" t="s">
        <v>370</v>
      </c>
      <c r="C91" s="117"/>
      <c r="D91" s="118"/>
      <c r="E91" s="516"/>
    </row>
    <row r="92" ht="18.75" customHeight="1">
      <c r="A92" s="514"/>
      <c r="B92" s="607" t="str">
        <f>CONCATENATE("⚠️ Atenção!! Sua captação de leads começará no dia ",TEXT('SUMÁRIO'!D7-14,"DD/MM") )</f>
        <v>⚠️ Atenção!! Sua captação de leads começará no dia 26/12</v>
      </c>
      <c r="C92" s="117"/>
      <c r="D92" s="118"/>
      <c r="E92" s="516"/>
    </row>
    <row r="93" ht="18.75" customHeight="1">
      <c r="A93" s="514"/>
      <c r="B93" s="608" t="s">
        <v>371</v>
      </c>
      <c r="C93" s="117"/>
      <c r="D93" s="118"/>
      <c r="E93" s="516"/>
    </row>
    <row r="94" ht="18.75" customHeight="1">
      <c r="A94" s="514"/>
      <c r="B94" s="609" t="s">
        <v>372</v>
      </c>
      <c r="C94" s="117"/>
      <c r="D94" s="117"/>
      <c r="E94" s="570"/>
    </row>
    <row r="95" ht="18.75" customHeight="1">
      <c r="A95" s="514"/>
      <c r="B95" s="610"/>
      <c r="C95" s="7"/>
      <c r="D95" s="7"/>
      <c r="E95" s="509"/>
    </row>
    <row r="96" ht="18.75" customHeight="1">
      <c r="A96" s="514"/>
      <c r="B96" s="611" t="b">
        <v>0</v>
      </c>
      <c r="C96" s="612" t="s">
        <v>373</v>
      </c>
      <c r="D96" s="117"/>
      <c r="E96" s="509"/>
    </row>
    <row r="97" ht="18.75" customHeight="1">
      <c r="A97" s="514"/>
      <c r="B97" s="613" t="b">
        <v>0</v>
      </c>
      <c r="C97" s="614" t="s">
        <v>374</v>
      </c>
      <c r="D97" s="7"/>
      <c r="E97" s="509"/>
    </row>
    <row r="98" ht="18.75" customHeight="1">
      <c r="A98" s="514"/>
      <c r="B98" s="8"/>
      <c r="C98" s="615" t="s">
        <v>375</v>
      </c>
      <c r="D98" s="7"/>
      <c r="E98" s="509"/>
    </row>
    <row r="99" ht="18.75" customHeight="1">
      <c r="A99" s="514"/>
      <c r="B99" s="616" t="b">
        <v>0</v>
      </c>
      <c r="C99" s="537" t="s">
        <v>376</v>
      </c>
      <c r="D99" s="7"/>
      <c r="E99" s="509"/>
    </row>
    <row r="100" ht="18.75" customHeight="1">
      <c r="A100" s="514"/>
      <c r="B100" s="617"/>
      <c r="C100" s="618" t="s">
        <v>377</v>
      </c>
      <c r="D100" s="7"/>
      <c r="E100" s="509"/>
    </row>
    <row r="101" ht="18.75" customHeight="1">
      <c r="A101" s="514"/>
      <c r="B101" s="610"/>
      <c r="C101" s="7"/>
      <c r="D101" s="7"/>
      <c r="E101" s="509"/>
    </row>
    <row r="102" ht="18.75" customHeight="1">
      <c r="A102" s="514"/>
      <c r="B102" s="619" t="s">
        <v>378</v>
      </c>
      <c r="C102" s="7"/>
      <c r="D102" s="7"/>
      <c r="E102" s="512"/>
    </row>
    <row r="103" ht="18.75" customHeight="1">
      <c r="A103" s="514"/>
      <c r="B103" s="610"/>
      <c r="C103" s="7"/>
      <c r="D103" s="8"/>
      <c r="E103" s="516"/>
    </row>
    <row r="104" ht="18.75" customHeight="1">
      <c r="A104" s="514"/>
      <c r="B104" s="566" t="b">
        <v>0</v>
      </c>
      <c r="C104" s="620" t="s">
        <v>379</v>
      </c>
      <c r="D104" s="118"/>
      <c r="E104" s="516"/>
    </row>
    <row r="105" ht="18.75" customHeight="1">
      <c r="A105" s="514"/>
      <c r="B105" s="532" t="b">
        <v>0</v>
      </c>
      <c r="C105" s="621" t="s">
        <v>380</v>
      </c>
      <c r="D105" s="8"/>
      <c r="E105" s="516"/>
    </row>
    <row r="106" ht="18.75" customHeight="1">
      <c r="A106" s="514"/>
      <c r="B106" s="535" t="b">
        <v>0</v>
      </c>
      <c r="C106" s="622" t="s">
        <v>381</v>
      </c>
      <c r="D106" s="8"/>
      <c r="E106" s="516"/>
    </row>
    <row r="107" ht="18.75" customHeight="1">
      <c r="A107" s="514"/>
      <c r="B107" s="532" t="b">
        <v>0</v>
      </c>
      <c r="C107" s="623" t="s">
        <v>382</v>
      </c>
      <c r="D107" s="8"/>
      <c r="E107" s="516"/>
    </row>
    <row r="108" ht="18.75" customHeight="1">
      <c r="A108" s="514"/>
      <c r="B108" s="535" t="b">
        <v>0</v>
      </c>
      <c r="C108" s="624" t="s">
        <v>383</v>
      </c>
      <c r="D108" s="8"/>
      <c r="E108" s="516"/>
    </row>
    <row r="109" ht="18.75" customHeight="1">
      <c r="A109" s="514"/>
      <c r="B109" s="532" t="b">
        <v>0</v>
      </c>
      <c r="C109" s="625" t="s">
        <v>384</v>
      </c>
      <c r="D109" s="8"/>
      <c r="E109" s="516"/>
    </row>
    <row r="110" ht="18.75" customHeight="1">
      <c r="A110" s="514"/>
      <c r="B110" s="535" t="b">
        <v>0</v>
      </c>
      <c r="C110" s="626" t="s">
        <v>385</v>
      </c>
      <c r="D110" s="8"/>
      <c r="E110" s="516"/>
    </row>
    <row r="111" ht="18.75" customHeight="1">
      <c r="A111" s="514"/>
      <c r="B111" s="532" t="b">
        <v>0</v>
      </c>
      <c r="C111" s="625" t="s">
        <v>386</v>
      </c>
      <c r="D111" s="8"/>
      <c r="E111" s="516"/>
    </row>
    <row r="112" ht="18.75" customHeight="1">
      <c r="A112" s="514"/>
      <c r="B112" s="535"/>
      <c r="C112" s="627"/>
      <c r="D112" s="8"/>
      <c r="E112" s="516"/>
    </row>
    <row r="113" ht="18.75" customHeight="1">
      <c r="A113" s="514"/>
      <c r="B113" s="628" t="s">
        <v>387</v>
      </c>
      <c r="C113" s="117"/>
      <c r="D113" s="118"/>
      <c r="E113" s="629"/>
    </row>
    <row r="114" ht="18.75" customHeight="1">
      <c r="A114" s="514"/>
      <c r="B114" s="630" t="s">
        <v>388</v>
      </c>
      <c r="C114" s="117"/>
      <c r="D114" s="118"/>
      <c r="E114" s="629"/>
    </row>
    <row r="115" ht="18.75" customHeight="1">
      <c r="A115" s="514"/>
      <c r="B115" s="631"/>
      <c r="C115" s="121"/>
      <c r="D115" s="122"/>
      <c r="E115" s="629"/>
    </row>
    <row r="116" ht="22.5" customHeight="1">
      <c r="A116" s="523"/>
      <c r="B116" s="632" t="str">
        <f>CONCATENATE(TEXT('SUMÁRIO'!D7-14,"DD")," de ",TEXT('SUMÁRIO'!D7-14,"MMMM")," - Início da Captação de Leads")</f>
        <v>26 de dezembro - Início da Captação de Leads</v>
      </c>
      <c r="C116" s="633"/>
      <c r="D116" s="634"/>
      <c r="E116" s="635"/>
    </row>
    <row r="117" ht="18.75" customHeight="1">
      <c r="A117" s="517"/>
      <c r="B117" s="636" t="str">
        <f>CONCATENATE("⚠️ Atenção! A sua Captação de Leads começa hoje, ",TEXT('SUMÁRIO'!D7-14,"DD/MM"))</f>
        <v>⚠️ Atenção! A sua Captação de Leads começa hoje, 26/12</v>
      </c>
      <c r="C117" s="7"/>
      <c r="D117" s="8"/>
      <c r="E117" s="517"/>
    </row>
    <row r="118" ht="18.75" customHeight="1">
      <c r="A118" s="517"/>
      <c r="B118" s="637" t="s">
        <v>389</v>
      </c>
      <c r="C118" s="117"/>
      <c r="D118" s="118"/>
      <c r="E118" s="517"/>
    </row>
    <row r="119" ht="18.75" customHeight="1">
      <c r="A119" s="517"/>
      <c r="B119" s="638" t="s">
        <v>390</v>
      </c>
      <c r="C119" s="117"/>
      <c r="D119" s="118"/>
      <c r="E119" s="517"/>
    </row>
    <row r="120" ht="18.75" customHeight="1">
      <c r="A120" s="517"/>
      <c r="B120" s="639"/>
      <c r="C120" s="117"/>
      <c r="D120" s="118"/>
      <c r="E120" s="517"/>
    </row>
    <row r="121" ht="18.75" customHeight="1">
      <c r="A121" s="520"/>
      <c r="B121" s="571" t="b">
        <v>0</v>
      </c>
      <c r="C121" s="640" t="s">
        <v>391</v>
      </c>
      <c r="D121" s="118"/>
      <c r="E121" s="521"/>
    </row>
    <row r="122">
      <c r="A122" s="520"/>
      <c r="B122" s="641" t="s">
        <v>251</v>
      </c>
      <c r="C122" s="117"/>
      <c r="D122" s="118"/>
      <c r="E122" s="521"/>
    </row>
    <row r="123" ht="18.75" customHeight="1">
      <c r="A123" s="520"/>
      <c r="B123" s="571" t="b">
        <v>0</v>
      </c>
      <c r="C123" s="642" t="s">
        <v>392</v>
      </c>
      <c r="D123" s="117"/>
      <c r="E123" s="643"/>
    </row>
    <row r="124" ht="18.75" customHeight="1">
      <c r="A124" s="644"/>
      <c r="B124" s="587"/>
      <c r="E124" s="645"/>
    </row>
    <row r="125" ht="18.75" customHeight="1">
      <c r="A125" s="514"/>
      <c r="B125" s="628" t="s">
        <v>393</v>
      </c>
      <c r="C125" s="117"/>
      <c r="D125" s="118"/>
      <c r="E125" s="646"/>
    </row>
    <row r="126" ht="18.75" customHeight="1">
      <c r="A126" s="514"/>
      <c r="B126" s="630" t="s">
        <v>394</v>
      </c>
      <c r="C126" s="117"/>
      <c r="D126" s="118"/>
      <c r="E126" s="646"/>
    </row>
    <row r="127" ht="18.75" customHeight="1">
      <c r="A127" s="514"/>
      <c r="B127" s="631"/>
      <c r="C127" s="121"/>
      <c r="D127" s="122"/>
      <c r="E127" s="646"/>
    </row>
    <row r="128" ht="22.5" customHeight="1">
      <c r="A128" s="523"/>
      <c r="B128" s="647" t="str">
        <f>CONCATENATE(TEXT('SUMÁRIO'!D7-13,"DD")," de ",TEXT('SUMÁRIO'!D7-13,"MMMM")," - Otimização da Campanha de Captação")</f>
        <v>27 de dezembro - Otimização da Campanha de Captação</v>
      </c>
      <c r="C128" s="502"/>
      <c r="D128" s="503"/>
      <c r="E128" s="648"/>
    </row>
    <row r="129" ht="18.75" customHeight="1">
      <c r="A129" s="523"/>
      <c r="B129" s="649" t="s">
        <v>395</v>
      </c>
      <c r="C129" s="7"/>
      <c r="D129" s="7"/>
      <c r="E129" s="509"/>
    </row>
    <row r="130">
      <c r="A130" s="523"/>
      <c r="B130" s="650" t="s">
        <v>396</v>
      </c>
      <c r="C130" s="7"/>
      <c r="D130" s="7"/>
      <c r="E130" s="509"/>
    </row>
    <row r="131" ht="18.75" customHeight="1">
      <c r="A131" s="523"/>
      <c r="B131" s="651" t="s">
        <v>397</v>
      </c>
      <c r="C131" s="7"/>
      <c r="D131" s="7"/>
      <c r="E131" s="509"/>
    </row>
    <row r="132" ht="18.75" customHeight="1">
      <c r="A132" s="523"/>
      <c r="B132" s="652"/>
      <c r="C132" s="7"/>
      <c r="D132" s="7"/>
      <c r="E132" s="512"/>
    </row>
    <row r="133" ht="18.75" customHeight="1">
      <c r="A133" s="523"/>
      <c r="B133" s="616" t="b">
        <v>0</v>
      </c>
      <c r="C133" s="653" t="s">
        <v>398</v>
      </c>
      <c r="D133" s="8"/>
      <c r="E133" s="635"/>
    </row>
    <row r="134" ht="18.75" customHeight="1">
      <c r="A134" s="523"/>
      <c r="B134" s="654"/>
      <c r="C134" s="655" t="s">
        <v>399</v>
      </c>
      <c r="D134" s="23"/>
      <c r="E134" s="635"/>
    </row>
    <row r="135" ht="18.75" customHeight="1">
      <c r="A135" s="523"/>
      <c r="B135" s="656"/>
      <c r="E135" s="635"/>
    </row>
    <row r="136" ht="22.5" customHeight="1">
      <c r="A136" s="523"/>
      <c r="B136" s="657" t="str">
        <f>CONCATENATE(TEXT('SUMÁRIO'!D7-13,"DD")," de ",TEXT('SUMÁRIO'!D7-13,"MMMM")," - Conteúdo de AQUECIMENTO")</f>
        <v>27 de dezembro - Conteúdo de AQUECIMENTO</v>
      </c>
      <c r="C136" s="502"/>
      <c r="D136" s="503"/>
      <c r="E136" s="635"/>
    </row>
    <row r="137" ht="18.75" customHeight="1">
      <c r="A137" s="523"/>
      <c r="B137" s="658" t="s">
        <v>400</v>
      </c>
      <c r="C137" s="117"/>
      <c r="D137" s="659"/>
      <c r="E137" s="541"/>
    </row>
    <row r="138" ht="18.75" customHeight="1">
      <c r="A138" s="523"/>
      <c r="B138" s="660"/>
      <c r="C138" s="7"/>
      <c r="D138" s="661"/>
      <c r="E138" s="662"/>
    </row>
    <row r="139" ht="18.75" customHeight="1">
      <c r="A139" s="523"/>
      <c r="B139" s="663" t="b">
        <v>0</v>
      </c>
      <c r="C139" s="664" t="s">
        <v>401</v>
      </c>
      <c r="D139" s="661"/>
      <c r="E139" s="665"/>
    </row>
    <row r="140" ht="18.75" customHeight="1">
      <c r="A140" s="523"/>
      <c r="B140" s="666" t="b">
        <v>0</v>
      </c>
      <c r="C140" s="667" t="s">
        <v>402</v>
      </c>
      <c r="D140" s="661"/>
      <c r="E140" s="668"/>
    </row>
    <row r="141" ht="18.75" customHeight="1">
      <c r="A141" s="523"/>
      <c r="B141" s="663" t="b">
        <v>0</v>
      </c>
      <c r="C141" s="664" t="s">
        <v>403</v>
      </c>
      <c r="D141" s="8"/>
      <c r="E141" s="668"/>
    </row>
    <row r="142" ht="18.75" customHeight="1">
      <c r="A142" s="523"/>
      <c r="B142" s="669"/>
      <c r="C142" s="633"/>
      <c r="D142" s="634"/>
      <c r="E142" s="668"/>
    </row>
    <row r="143" ht="22.5" customHeight="1">
      <c r="A143" s="670"/>
      <c r="B143" s="502"/>
      <c r="C143" s="502"/>
      <c r="D143" s="503"/>
      <c r="E143" s="523"/>
    </row>
  </sheetData>
  <mergeCells count="145">
    <mergeCell ref="A1:D2"/>
    <mergeCell ref="A3:D3"/>
    <mergeCell ref="B4:B6"/>
    <mergeCell ref="B9:D9"/>
    <mergeCell ref="B10:D10"/>
    <mergeCell ref="B11:D11"/>
    <mergeCell ref="B12:D12"/>
    <mergeCell ref="B13:D13"/>
    <mergeCell ref="B14:D14"/>
    <mergeCell ref="B15:D15"/>
    <mergeCell ref="B16:D16"/>
    <mergeCell ref="C17:D17"/>
    <mergeCell ref="C18:D18"/>
    <mergeCell ref="C19:D19"/>
    <mergeCell ref="C20:D20"/>
    <mergeCell ref="C21:D21"/>
    <mergeCell ref="C22:D22"/>
    <mergeCell ref="B23:D23"/>
    <mergeCell ref="B24:D24"/>
    <mergeCell ref="B25:D25"/>
    <mergeCell ref="B26:D26"/>
    <mergeCell ref="C27:D27"/>
    <mergeCell ref="C28:D28"/>
    <mergeCell ref="C29:D29"/>
    <mergeCell ref="B30:D30"/>
    <mergeCell ref="B31:D31"/>
    <mergeCell ref="B32:D32"/>
    <mergeCell ref="C33:D33"/>
    <mergeCell ref="C34:D34"/>
    <mergeCell ref="C35:D35"/>
    <mergeCell ref="B36:D36"/>
    <mergeCell ref="B37:D37"/>
    <mergeCell ref="B38:D38"/>
    <mergeCell ref="B39:D39"/>
    <mergeCell ref="B40:D40"/>
    <mergeCell ref="B41:D41"/>
    <mergeCell ref="C42:D42"/>
    <mergeCell ref="B43:D43"/>
    <mergeCell ref="B44:D44"/>
    <mergeCell ref="B45:D45"/>
    <mergeCell ref="B46:D46"/>
    <mergeCell ref="B47:D47"/>
    <mergeCell ref="B54:D54"/>
    <mergeCell ref="B55:D55"/>
    <mergeCell ref="C48:D48"/>
    <mergeCell ref="C49:D49"/>
    <mergeCell ref="C50:D50"/>
    <mergeCell ref="C51:D51"/>
    <mergeCell ref="C52:D52"/>
    <mergeCell ref="A53:A57"/>
    <mergeCell ref="C53:D53"/>
    <mergeCell ref="B62:D62"/>
    <mergeCell ref="B63:D63"/>
    <mergeCell ref="B56:D56"/>
    <mergeCell ref="C57:D57"/>
    <mergeCell ref="C58:D58"/>
    <mergeCell ref="C59:D59"/>
    <mergeCell ref="A60:A64"/>
    <mergeCell ref="C60:D60"/>
    <mergeCell ref="B61:D61"/>
    <mergeCell ref="B68:B70"/>
    <mergeCell ref="B71:B72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B74:D74"/>
    <mergeCell ref="B75:D75"/>
    <mergeCell ref="B76:D76"/>
    <mergeCell ref="C77:D77"/>
    <mergeCell ref="C78:D78"/>
    <mergeCell ref="C79:D79"/>
    <mergeCell ref="B80:D80"/>
    <mergeCell ref="B81:D81"/>
    <mergeCell ref="B82:D82"/>
    <mergeCell ref="B83:D83"/>
    <mergeCell ref="C84:D84"/>
    <mergeCell ref="B128:D128"/>
    <mergeCell ref="B129:D129"/>
    <mergeCell ref="B130:D130"/>
    <mergeCell ref="B131:D131"/>
    <mergeCell ref="B122:D122"/>
    <mergeCell ref="C123:D123"/>
    <mergeCell ref="B124:D124"/>
    <mergeCell ref="B125:D125"/>
    <mergeCell ref="B126:D126"/>
    <mergeCell ref="B127:D127"/>
    <mergeCell ref="E128:E132"/>
    <mergeCell ref="C139:D139"/>
    <mergeCell ref="C140:D140"/>
    <mergeCell ref="C141:D141"/>
    <mergeCell ref="B142:D142"/>
    <mergeCell ref="A143:D143"/>
    <mergeCell ref="B132:D132"/>
    <mergeCell ref="C133:D133"/>
    <mergeCell ref="C134:D134"/>
    <mergeCell ref="B135:D135"/>
    <mergeCell ref="B136:D136"/>
    <mergeCell ref="B137:D137"/>
    <mergeCell ref="B138:D138"/>
    <mergeCell ref="C85:D85"/>
    <mergeCell ref="C86:D86"/>
    <mergeCell ref="B87:D87"/>
    <mergeCell ref="B88:D88"/>
    <mergeCell ref="B89:D89"/>
    <mergeCell ref="B90:D90"/>
    <mergeCell ref="B91:D91"/>
    <mergeCell ref="C97:D97"/>
    <mergeCell ref="C98:D98"/>
    <mergeCell ref="C99:D99"/>
    <mergeCell ref="C100:D100"/>
    <mergeCell ref="B92:D92"/>
    <mergeCell ref="B93:D93"/>
    <mergeCell ref="B94:D94"/>
    <mergeCell ref="E94:E102"/>
    <mergeCell ref="B95:D95"/>
    <mergeCell ref="C96:D96"/>
    <mergeCell ref="B97:B98"/>
    <mergeCell ref="B101:D101"/>
    <mergeCell ref="B102:D102"/>
    <mergeCell ref="B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C121:D121"/>
  </mergeCells>
  <hyperlinks>
    <hyperlink r:id="rId2" ref="B15"/>
    <hyperlink r:id="rId3" ref="B40"/>
    <hyperlink r:id="rId4" ref="B45"/>
    <hyperlink r:id="rId5" ref="C48"/>
    <hyperlink r:id="rId6" ref="C57"/>
    <hyperlink r:id="rId7" ref="C64"/>
    <hyperlink r:id="rId8" ref="C65"/>
    <hyperlink r:id="rId9" ref="C67"/>
    <hyperlink r:id="rId10" ref="C69"/>
    <hyperlink r:id="rId11" ref="C70"/>
    <hyperlink r:id="rId12" ref="C72"/>
    <hyperlink r:id="rId13" ref="C73"/>
    <hyperlink r:id="rId14" ref="C77"/>
    <hyperlink r:id="rId15" ref="C79"/>
    <hyperlink r:id="rId16" ref="B89"/>
    <hyperlink r:id="rId17" ref="B94"/>
    <hyperlink r:id="rId18" ref="C97"/>
    <hyperlink r:id="rId19" ref="C104"/>
    <hyperlink r:id="rId20" ref="C105"/>
    <hyperlink r:id="rId21" ref="C106"/>
    <hyperlink r:id="rId22" ref="C108"/>
    <hyperlink r:id="rId23" ref="C134"/>
  </hyperlinks>
  <drawing r:id="rId24"/>
  <legacyDrawing r:id="rId2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4.38"/>
    <col customWidth="1" min="2" max="2" width="3.88"/>
    <col customWidth="1" min="3" max="3" width="61.13"/>
    <col customWidth="1" min="4" max="5" width="4.38"/>
    <col customWidth="1" min="6" max="6" width="61.13"/>
    <col customWidth="1" min="7" max="7" width="4.38"/>
  </cols>
  <sheetData>
    <row r="1" ht="41.25" customHeight="1">
      <c r="A1" s="671" t="str">
        <f>CONCATENATE("Lançamento - ",TEXT('SUMÁRIO'!$D$7,"DD/MM")," até ",TEXT('SUMÁRIO'!$D$7+5,"DD/MM"),)</f>
        <v>Lançamento - 09/01 até 14/01</v>
      </c>
      <c r="B1" s="3"/>
      <c r="C1" s="3"/>
      <c r="D1" s="3"/>
      <c r="E1" s="3"/>
      <c r="F1" s="3"/>
      <c r="G1" s="26"/>
    </row>
    <row r="2" ht="16.5" customHeight="1">
      <c r="A2" s="379" t="s">
        <v>42</v>
      </c>
      <c r="B2" s="3"/>
      <c r="C2" s="3"/>
      <c r="D2" s="3"/>
      <c r="E2" s="3"/>
      <c r="F2" s="3"/>
      <c r="G2" s="26"/>
    </row>
    <row r="3" ht="6.0" customHeight="1">
      <c r="A3" s="380"/>
      <c r="B3" s="86">
        <f>(COUNTIF(B7:B83,TRUE)+COUNTIF(G:G,TRUE))/22</f>
        <v>0</v>
      </c>
      <c r="C3" s="87"/>
      <c r="D3" s="88"/>
      <c r="E3" s="88"/>
      <c r="F3" s="88"/>
      <c r="G3" s="88"/>
    </row>
    <row r="4" ht="6.0" customHeight="1">
      <c r="A4" s="380"/>
      <c r="B4" s="29"/>
      <c r="C4" s="91" t="str">
        <f>IFERROR(__xludf.DUMMYFUNCTION("SPARKLINE(B3,{""charttype"",""bar"";""color1"",""#38a036"";""max"",1})"),"")</f>
        <v/>
      </c>
      <c r="D4" s="3"/>
      <c r="E4" s="3"/>
      <c r="F4" s="26"/>
      <c r="G4" s="382"/>
    </row>
    <row r="5" ht="6.0" customHeight="1">
      <c r="A5" s="380"/>
      <c r="B5" s="31"/>
      <c r="C5" s="93"/>
      <c r="D5" s="382"/>
      <c r="E5" s="382"/>
      <c r="F5" s="382"/>
      <c r="G5" s="382"/>
    </row>
    <row r="6" ht="6.0" customHeight="1">
      <c r="A6" s="380"/>
      <c r="B6" s="250"/>
      <c r="C6" s="87"/>
      <c r="D6" s="88"/>
      <c r="E6" s="88"/>
      <c r="F6" s="88"/>
      <c r="G6" s="88"/>
    </row>
    <row r="7" ht="15.0" customHeight="1">
      <c r="A7" s="672"/>
      <c r="B7" s="95"/>
      <c r="C7" s="35"/>
      <c r="D7" s="36"/>
      <c r="E7" s="96"/>
      <c r="F7" s="96"/>
      <c r="G7" s="79"/>
    </row>
    <row r="8" ht="22.5" customHeight="1">
      <c r="A8" s="672"/>
      <c r="B8" s="251"/>
      <c r="C8" s="252" t="s">
        <v>150</v>
      </c>
      <c r="G8" s="673"/>
    </row>
    <row r="9" ht="18.75" customHeight="1">
      <c r="A9" s="672"/>
      <c r="B9" s="387" t="s">
        <v>404</v>
      </c>
      <c r="C9" s="117"/>
      <c r="D9" s="117"/>
      <c r="E9" s="117"/>
      <c r="F9" s="118"/>
      <c r="G9" s="673"/>
    </row>
    <row r="10" ht="18.75" customHeight="1">
      <c r="A10" s="672"/>
      <c r="B10" s="674" t="s">
        <v>405</v>
      </c>
      <c r="C10" s="117"/>
      <c r="D10" s="117"/>
      <c r="E10" s="117"/>
      <c r="F10" s="118"/>
      <c r="G10" s="673"/>
    </row>
    <row r="11" ht="18.75" customHeight="1">
      <c r="A11" s="672"/>
      <c r="B11" s="675" t="s">
        <v>406</v>
      </c>
      <c r="C11" s="121"/>
      <c r="D11" s="121"/>
      <c r="E11" s="121"/>
      <c r="F11" s="122"/>
      <c r="G11" s="673"/>
    </row>
    <row r="12" ht="18.75" customHeight="1">
      <c r="A12" s="672"/>
      <c r="B12" s="7"/>
      <c r="C12" s="7"/>
      <c r="D12" s="7"/>
      <c r="E12" s="7"/>
      <c r="F12" s="8"/>
      <c r="G12" s="673"/>
    </row>
    <row r="13" ht="11.25" customHeight="1">
      <c r="A13" s="672"/>
      <c r="B13" s="676"/>
      <c r="C13" s="117"/>
      <c r="D13" s="117"/>
      <c r="E13" s="117"/>
      <c r="F13" s="118"/>
      <c r="G13" s="673"/>
    </row>
    <row r="14" ht="18.75" customHeight="1">
      <c r="A14" s="672"/>
      <c r="B14" s="392"/>
      <c r="G14" s="673"/>
    </row>
    <row r="15" ht="22.5" customHeight="1">
      <c r="A15" s="672"/>
      <c r="B15" s="258" t="s">
        <v>98</v>
      </c>
      <c r="C15" s="98" t="s">
        <v>407</v>
      </c>
      <c r="G15" s="673"/>
    </row>
    <row r="16" ht="18.75" customHeight="1">
      <c r="A16" s="672"/>
      <c r="B16" s="259" t="s">
        <v>34</v>
      </c>
      <c r="G16" s="673"/>
    </row>
    <row r="17" ht="18.75" customHeight="1">
      <c r="A17" s="672"/>
      <c r="B17" s="395"/>
      <c r="C17" s="261" t="s">
        <v>408</v>
      </c>
      <c r="D17" s="262" t="s">
        <v>409</v>
      </c>
      <c r="E17" s="132"/>
      <c r="F17" s="264" t="s">
        <v>410</v>
      </c>
      <c r="G17" s="673"/>
    </row>
    <row r="18" ht="11.25" customHeight="1">
      <c r="A18" s="672"/>
      <c r="B18" s="270"/>
      <c r="G18" s="673"/>
    </row>
    <row r="19" ht="18.75" customHeight="1">
      <c r="A19" s="672"/>
      <c r="B19" s="271"/>
      <c r="G19" s="673"/>
    </row>
    <row r="20" ht="22.5" customHeight="1">
      <c r="A20" s="672"/>
      <c r="B20" s="97" t="s">
        <v>43</v>
      </c>
      <c r="C20" s="98" t="s">
        <v>44</v>
      </c>
      <c r="G20" s="673"/>
    </row>
    <row r="21" ht="22.5" customHeight="1">
      <c r="A21" s="672"/>
      <c r="B21" s="677"/>
      <c r="C21" s="117"/>
      <c r="D21" s="117"/>
      <c r="E21" s="117"/>
      <c r="F21" s="117"/>
      <c r="G21" s="673"/>
    </row>
    <row r="22" ht="18.75" customHeight="1">
      <c r="A22" s="672"/>
      <c r="B22" s="104" t="s">
        <v>411</v>
      </c>
      <c r="C22" s="105"/>
      <c r="D22" s="405" t="s">
        <v>46</v>
      </c>
      <c r="E22" s="105"/>
      <c r="F22" s="111" t="s">
        <v>412</v>
      </c>
      <c r="G22" s="673"/>
    </row>
    <row r="23" ht="18.75" customHeight="1">
      <c r="A23" s="672"/>
      <c r="F23" s="111" t="s">
        <v>413</v>
      </c>
      <c r="G23" s="678"/>
    </row>
    <row r="24" ht="18.75" customHeight="1">
      <c r="A24" s="672"/>
      <c r="F24" s="108" t="s">
        <v>414</v>
      </c>
      <c r="G24" s="302"/>
    </row>
    <row r="25" ht="15.0" customHeight="1">
      <c r="A25" s="672"/>
      <c r="B25" s="270"/>
      <c r="G25" s="79"/>
    </row>
    <row r="26" ht="18.75" customHeight="1">
      <c r="A26" s="58"/>
      <c r="B26" s="679"/>
      <c r="G26" s="680"/>
    </row>
    <row r="27" ht="22.5" customHeight="1">
      <c r="A27" s="681"/>
      <c r="B27" s="682" t="str">
        <f>CONCATENATE(TEXT('SUMÁRIO'!D7-0,"DD")," de ",TEXT('SUMÁRIO'!D7-0,"MMMM")," - Dia do Webinário de Lançamento")</f>
        <v>09 de janeiro - Dia do Webinário de Lançamento</v>
      </c>
      <c r="C27" s="411"/>
      <c r="D27" s="411"/>
      <c r="E27" s="411"/>
      <c r="F27" s="412"/>
      <c r="G27" s="683"/>
    </row>
    <row r="28" ht="18.75" customHeight="1">
      <c r="A28" s="58"/>
      <c r="B28" s="684" t="s">
        <v>415</v>
      </c>
      <c r="C28" s="7"/>
      <c r="D28" s="7"/>
      <c r="E28" s="7"/>
      <c r="F28" s="7"/>
      <c r="G28" s="685"/>
    </row>
    <row r="29" ht="11.25" customHeight="1">
      <c r="A29" s="58"/>
      <c r="B29" s="686"/>
      <c r="C29" s="121"/>
      <c r="D29" s="121"/>
      <c r="E29" s="121"/>
      <c r="F29" s="121"/>
      <c r="G29" s="685"/>
    </row>
    <row r="30" ht="18.75" customHeight="1">
      <c r="A30" s="58"/>
      <c r="B30" s="462" t="s">
        <v>416</v>
      </c>
      <c r="C30" s="463"/>
      <c r="D30" s="463"/>
      <c r="E30" s="463"/>
      <c r="F30" s="464"/>
      <c r="G30" s="685"/>
    </row>
    <row r="31" ht="18.75" customHeight="1">
      <c r="A31" s="687"/>
      <c r="B31" s="688" t="b">
        <v>0</v>
      </c>
      <c r="C31" s="689" t="s">
        <v>417</v>
      </c>
      <c r="D31" s="433"/>
      <c r="E31" s="433"/>
      <c r="F31" s="434"/>
      <c r="G31" s="690"/>
    </row>
    <row r="32" ht="18.75" customHeight="1">
      <c r="A32" s="58"/>
      <c r="B32" s="431" t="b">
        <v>0</v>
      </c>
      <c r="C32" s="691" t="s">
        <v>418</v>
      </c>
      <c r="D32" s="433"/>
      <c r="E32" s="433"/>
      <c r="F32" s="434"/>
      <c r="G32" s="685"/>
    </row>
    <row r="33" ht="18.75" customHeight="1">
      <c r="A33" s="58"/>
      <c r="B33" s="431" t="b">
        <v>0</v>
      </c>
      <c r="C33" s="691" t="s">
        <v>419</v>
      </c>
      <c r="D33" s="433"/>
      <c r="E33" s="433"/>
      <c r="F33" s="434"/>
      <c r="G33" s="685"/>
    </row>
    <row r="34" ht="18.75" customHeight="1">
      <c r="A34" s="58"/>
      <c r="B34" s="431" t="b">
        <v>0</v>
      </c>
      <c r="C34" s="691" t="s">
        <v>420</v>
      </c>
      <c r="D34" s="433"/>
      <c r="E34" s="433"/>
      <c r="F34" s="434"/>
      <c r="G34" s="685"/>
    </row>
    <row r="35" ht="18.75" customHeight="1">
      <c r="A35" s="58"/>
      <c r="B35" s="431" t="b">
        <v>0</v>
      </c>
      <c r="C35" s="691" t="s">
        <v>421</v>
      </c>
      <c r="D35" s="433"/>
      <c r="E35" s="433"/>
      <c r="F35" s="434"/>
      <c r="G35" s="685"/>
    </row>
    <row r="36" ht="11.25" customHeight="1">
      <c r="A36" s="58"/>
      <c r="B36" s="692"/>
      <c r="G36" s="685"/>
    </row>
    <row r="37" ht="18.75" customHeight="1">
      <c r="A37" s="58"/>
      <c r="B37" s="693"/>
      <c r="C37" s="7"/>
      <c r="D37" s="7"/>
      <c r="E37" s="7"/>
      <c r="F37" s="7"/>
      <c r="G37" s="685"/>
    </row>
    <row r="38" ht="22.5" customHeight="1">
      <c r="A38" s="681"/>
      <c r="B38" s="694" t="str">
        <f>CONCATENATE(TEXT('SUMÁRIO'!D7-0,"DD")," de ",TEXT('SUMÁRIO'!D7-0,"MMMM")," - Webinário 🚀")</f>
        <v>09 de janeiro - Webinário 🚀</v>
      </c>
      <c r="C38" s="117"/>
      <c r="D38" s="117"/>
      <c r="E38" s="117"/>
      <c r="F38" s="117"/>
      <c r="G38" s="695"/>
    </row>
    <row r="39" ht="18.75" customHeight="1">
      <c r="A39" s="58"/>
      <c r="B39" s="696"/>
      <c r="C39" s="121"/>
      <c r="D39" s="121"/>
      <c r="E39" s="121"/>
      <c r="F39" s="121"/>
      <c r="G39" s="685"/>
    </row>
    <row r="40" ht="18.75" customHeight="1">
      <c r="A40" s="58"/>
      <c r="B40" s="431" t="b">
        <v>0</v>
      </c>
      <c r="C40" s="435" t="s">
        <v>422</v>
      </c>
      <c r="D40" s="433"/>
      <c r="E40" s="433"/>
      <c r="F40" s="434"/>
      <c r="G40" s="685"/>
    </row>
    <row r="41" ht="18.75" customHeight="1">
      <c r="A41" s="687"/>
      <c r="B41" s="431" t="b">
        <v>0</v>
      </c>
      <c r="C41" s="691" t="s">
        <v>423</v>
      </c>
      <c r="D41" s="433"/>
      <c r="E41" s="433"/>
      <c r="F41" s="434"/>
      <c r="G41" s="690"/>
    </row>
    <row r="42" ht="18.75" customHeight="1">
      <c r="A42" s="687"/>
      <c r="B42" s="431" t="b">
        <v>0</v>
      </c>
      <c r="C42" s="691" t="s">
        <v>424</v>
      </c>
      <c r="D42" s="433"/>
      <c r="E42" s="433"/>
      <c r="F42" s="434"/>
      <c r="G42" s="690"/>
    </row>
    <row r="43" ht="18.75" customHeight="1">
      <c r="A43" s="687"/>
      <c r="B43" s="431" t="b">
        <v>0</v>
      </c>
      <c r="C43" s="691" t="s">
        <v>425</v>
      </c>
      <c r="D43" s="433"/>
      <c r="E43" s="433"/>
      <c r="F43" s="434"/>
      <c r="G43" s="690"/>
    </row>
    <row r="44" ht="11.25" customHeight="1">
      <c r="A44" s="58"/>
      <c r="B44" s="697"/>
      <c r="G44" s="685"/>
    </row>
    <row r="45" ht="18.75" customHeight="1">
      <c r="A45" s="58"/>
      <c r="B45" s="679"/>
      <c r="G45" s="680"/>
    </row>
    <row r="46" ht="22.5" customHeight="1">
      <c r="A46" s="58"/>
      <c r="B46" s="682" t="str">
        <f>CONCATENATE(TEXT('SUMÁRIO'!D7+1,"DD")," de ",TEXT('SUMÁRIO'!D7+1,"MMMM")," - Recuperação de Vendas")</f>
        <v>10 de janeiro - Recuperação de Vendas</v>
      </c>
      <c r="C46" s="411"/>
      <c r="D46" s="411"/>
      <c r="E46" s="411"/>
      <c r="F46" s="412"/>
      <c r="G46" s="680"/>
    </row>
    <row r="47">
      <c r="A47" s="58"/>
      <c r="B47" s="698" t="s">
        <v>206</v>
      </c>
      <c r="C47" s="698" t="s">
        <v>426</v>
      </c>
      <c r="D47" s="7"/>
      <c r="E47" s="7"/>
      <c r="F47" s="7"/>
      <c r="G47" s="699"/>
    </row>
    <row r="48" ht="18.75" customHeight="1">
      <c r="A48" s="58"/>
      <c r="B48" s="294"/>
      <c r="C48" s="482" t="s">
        <v>427</v>
      </c>
      <c r="G48" s="700"/>
    </row>
    <row r="49" ht="11.25" customHeight="1">
      <c r="A49" s="58"/>
      <c r="B49" s="701"/>
      <c r="G49" s="700"/>
    </row>
    <row r="50" ht="18.75" customHeight="1">
      <c r="A50" s="58"/>
      <c r="B50" s="702" t="b">
        <v>0</v>
      </c>
      <c r="C50" s="703" t="s">
        <v>428</v>
      </c>
      <c r="D50" s="433"/>
      <c r="E50" s="433"/>
      <c r="F50" s="434"/>
      <c r="G50" s="704"/>
    </row>
    <row r="51" ht="18.75" customHeight="1">
      <c r="A51" s="58"/>
      <c r="B51" s="702" t="b">
        <v>0</v>
      </c>
      <c r="C51" s="703" t="s">
        <v>429</v>
      </c>
      <c r="D51" s="433"/>
      <c r="E51" s="433"/>
      <c r="F51" s="434"/>
      <c r="G51" s="704"/>
    </row>
    <row r="52" ht="18.75" customHeight="1">
      <c r="A52" s="58"/>
      <c r="B52" s="702" t="b">
        <v>0</v>
      </c>
      <c r="C52" s="703" t="s">
        <v>430</v>
      </c>
      <c r="D52" s="433"/>
      <c r="E52" s="433"/>
      <c r="F52" s="434"/>
      <c r="G52" s="704"/>
    </row>
    <row r="53" ht="18.75" customHeight="1">
      <c r="A53" s="58"/>
      <c r="B53" s="705" t="str">
        <f>CONCATENATE("💡 Você deverá seguir com a recuperação de vendas até o fechamento do carrinho, dia ",TEXT('SUMÁRIO'!D7+5,"DD/MM"))</f>
        <v>💡 Você deverá seguir com a recuperação de vendas até o fechamento do carrinho, dia 14/01</v>
      </c>
      <c r="C53" s="433"/>
      <c r="D53" s="433"/>
      <c r="E53" s="433"/>
      <c r="F53" s="434"/>
      <c r="G53" s="706"/>
    </row>
    <row r="54" ht="11.25" customHeight="1">
      <c r="A54" s="58"/>
      <c r="B54" s="697"/>
      <c r="G54" s="685"/>
    </row>
    <row r="55" ht="18.75" customHeight="1">
      <c r="A55" s="58"/>
      <c r="B55" s="257"/>
      <c r="G55" s="680"/>
    </row>
    <row r="56" ht="22.5" customHeight="1">
      <c r="A56" s="58"/>
      <c r="B56" s="469" t="str">
        <f>CONCATENATE(TEXT('SUMÁRIO'!D7+1,"DD")," de ",TEXT('SUMÁRIO'!D7+1,"MMMM")," - Conteúdo de Carrinho Aberto")</f>
        <v>10 de janeiro - Conteúdo de Carrinho Aberto</v>
      </c>
      <c r="G56" s="680"/>
    </row>
    <row r="57" ht="18.75" customHeight="1">
      <c r="A57" s="58"/>
      <c r="B57" s="707" t="b">
        <v>0</v>
      </c>
      <c r="C57" s="708" t="s">
        <v>431</v>
      </c>
      <c r="D57" s="62"/>
      <c r="E57" s="62"/>
      <c r="F57" s="63"/>
      <c r="G57" s="680"/>
    </row>
    <row r="58" ht="11.25" customHeight="1">
      <c r="A58" s="58"/>
      <c r="B58" s="112"/>
      <c r="G58" s="680"/>
    </row>
    <row r="59" ht="18.75" customHeight="1">
      <c r="A59" s="58"/>
      <c r="B59" s="257"/>
      <c r="G59" s="680"/>
    </row>
    <row r="60" ht="18.75" customHeight="1">
      <c r="A60" s="58"/>
      <c r="B60" s="469" t="str">
        <f>CONCATENATE(TEXT('SUMÁRIO'!D7+2,"DD")," de ",TEXT('SUMÁRIO'!D7+2,"MMMM")," - Conteúdo de Carrinho Aberto")</f>
        <v>11 de janeiro - Conteúdo de Carrinho Aberto</v>
      </c>
      <c r="G60" s="680"/>
    </row>
    <row r="61" ht="18.75" customHeight="1">
      <c r="A61" s="58"/>
      <c r="B61" s="707" t="b">
        <v>0</v>
      </c>
      <c r="C61" s="708" t="s">
        <v>431</v>
      </c>
      <c r="D61" s="62"/>
      <c r="E61" s="62"/>
      <c r="F61" s="63"/>
      <c r="G61" s="680"/>
    </row>
    <row r="62" ht="11.25" customHeight="1">
      <c r="A62" s="58"/>
      <c r="B62" s="112"/>
      <c r="G62" s="680"/>
    </row>
    <row r="63" ht="18.75" customHeight="1">
      <c r="A63" s="58"/>
      <c r="B63" s="709"/>
      <c r="G63" s="680"/>
    </row>
    <row r="64" ht="22.5" customHeight="1">
      <c r="A64" s="58"/>
      <c r="B64" s="469" t="str">
        <f>CONCATENATE(TEXT('SUMÁRIO'!D7+3,"DD")," de ",TEXT('SUMÁRIO'!D7+3,"MMMM")," - Conteúdo de Carrinho Aberto")</f>
        <v>12 de janeiro - Conteúdo de Carrinho Aberto</v>
      </c>
      <c r="G64" s="680"/>
    </row>
    <row r="65" ht="18.75" customHeight="1">
      <c r="A65" s="58"/>
      <c r="B65" s="707" t="b">
        <v>0</v>
      </c>
      <c r="C65" s="708" t="s">
        <v>431</v>
      </c>
      <c r="D65" s="62"/>
      <c r="E65" s="62"/>
      <c r="F65" s="63"/>
      <c r="G65" s="680"/>
    </row>
    <row r="66" ht="18.75" customHeight="1">
      <c r="A66" s="58"/>
      <c r="B66" s="710" t="b">
        <v>0</v>
      </c>
      <c r="C66" s="711" t="s">
        <v>432</v>
      </c>
      <c r="D66" s="76"/>
      <c r="E66" s="76"/>
      <c r="F66" s="77"/>
      <c r="G66" s="680"/>
    </row>
    <row r="67" ht="11.25" customHeight="1">
      <c r="A67" s="58"/>
      <c r="B67" s="112"/>
      <c r="G67" s="680"/>
    </row>
    <row r="68" ht="22.5" customHeight="1">
      <c r="A68" s="58"/>
      <c r="B68" s="257"/>
      <c r="G68" s="680"/>
    </row>
    <row r="69" ht="18.75" customHeight="1">
      <c r="A69" s="58"/>
      <c r="B69" s="469" t="str">
        <f>CONCATENATE(TEXT('SUMÁRIO'!D7+4,"DD")," de ",TEXT('SUMÁRIO'!D7+4,"MMMM")," - Conteúdo de Carrinho Aberto")</f>
        <v>13 de janeiro - Conteúdo de Carrinho Aberto</v>
      </c>
      <c r="G69" s="680"/>
    </row>
    <row r="70" ht="18.75" customHeight="1">
      <c r="A70" s="58"/>
      <c r="B70" s="707" t="b">
        <v>0</v>
      </c>
      <c r="C70" s="708" t="s">
        <v>431</v>
      </c>
      <c r="D70" s="62"/>
      <c r="E70" s="62"/>
      <c r="F70" s="63"/>
      <c r="G70" s="680"/>
    </row>
    <row r="71" ht="11.25" customHeight="1">
      <c r="A71" s="58"/>
      <c r="B71" s="112"/>
      <c r="G71" s="680"/>
    </row>
    <row r="72" ht="18.75" customHeight="1">
      <c r="A72" s="58"/>
      <c r="B72" s="257"/>
      <c r="G72" s="680"/>
    </row>
    <row r="73" ht="22.5" customHeight="1">
      <c r="A73" s="58"/>
      <c r="B73" s="712" t="str">
        <f>CONCATENATE(TEXT('SUMÁRIO'!D7+5,"DD")," de ",TEXT('SUMÁRIO'!D7+5,"MMMM")," - Disparos Fechamento de Carrinho")</f>
        <v>14 de janeiro - Disparos Fechamento de Carrinho</v>
      </c>
      <c r="F73" s="115"/>
      <c r="G73" s="680"/>
    </row>
    <row r="74" ht="18.75" customHeight="1">
      <c r="A74" s="58"/>
      <c r="B74" s="713" t="b">
        <v>0</v>
      </c>
      <c r="C74" s="714" t="s">
        <v>433</v>
      </c>
      <c r="D74" s="60"/>
      <c r="E74" s="60"/>
      <c r="F74" s="50"/>
      <c r="G74" s="680"/>
    </row>
    <row r="75" ht="18.75" customHeight="1">
      <c r="A75" s="58"/>
      <c r="B75" s="713" t="b">
        <v>0</v>
      </c>
      <c r="C75" s="714" t="s">
        <v>434</v>
      </c>
      <c r="D75" s="60"/>
      <c r="E75" s="60"/>
      <c r="F75" s="50"/>
      <c r="G75" s="680"/>
    </row>
    <row r="76" ht="18.75" customHeight="1">
      <c r="A76" s="58"/>
      <c r="B76" s="713" t="b">
        <v>0</v>
      </c>
      <c r="C76" s="714" t="s">
        <v>435</v>
      </c>
      <c r="D76" s="60"/>
      <c r="E76" s="60"/>
      <c r="F76" s="50"/>
      <c r="G76" s="680"/>
    </row>
    <row r="77" ht="18.75" customHeight="1">
      <c r="A77" s="58"/>
      <c r="B77" s="713" t="b">
        <v>0</v>
      </c>
      <c r="C77" s="714" t="s">
        <v>436</v>
      </c>
      <c r="D77" s="60"/>
      <c r="E77" s="60"/>
      <c r="F77" s="50"/>
      <c r="G77" s="680"/>
    </row>
    <row r="78" ht="11.25" customHeight="1">
      <c r="A78" s="58"/>
      <c r="B78" s="715"/>
      <c r="C78" s="60"/>
      <c r="D78" s="60"/>
      <c r="E78" s="60"/>
      <c r="F78" s="50"/>
      <c r="G78" s="680"/>
    </row>
    <row r="79" ht="18.75" customHeight="1">
      <c r="A79" s="58"/>
      <c r="B79" s="257"/>
      <c r="G79" s="680"/>
    </row>
    <row r="80" ht="18.75" customHeight="1">
      <c r="A80" s="58"/>
      <c r="B80" s="469" t="str">
        <f>CONCATENATE(TEXT('SUMÁRIO'!D7+5,"DD")," de ",TEXT('SUMÁRIO'!D7+5,"MMMM")," - Conteúdo de Carrinho Aberto")</f>
        <v>14 de janeiro - Conteúdo de Carrinho Aberto</v>
      </c>
      <c r="G80" s="680"/>
    </row>
    <row r="81" ht="18.75" customHeight="1">
      <c r="A81" s="58"/>
      <c r="B81" s="707" t="b">
        <v>0</v>
      </c>
      <c r="C81" s="708" t="s">
        <v>431</v>
      </c>
      <c r="D81" s="62"/>
      <c r="E81" s="62"/>
      <c r="F81" s="63"/>
      <c r="G81" s="680"/>
    </row>
    <row r="82" ht="11.25" customHeight="1">
      <c r="A82" s="58"/>
      <c r="B82" s="112"/>
      <c r="G82" s="680"/>
    </row>
    <row r="83" ht="26.25" customHeight="1">
      <c r="A83" s="58"/>
      <c r="B83" s="257"/>
      <c r="G83" s="680"/>
    </row>
  </sheetData>
  <mergeCells count="79">
    <mergeCell ref="B54:F54"/>
    <mergeCell ref="B55:F55"/>
    <mergeCell ref="B56:F56"/>
    <mergeCell ref="C57:F57"/>
    <mergeCell ref="B58:F58"/>
    <mergeCell ref="B59:F59"/>
    <mergeCell ref="B60:F60"/>
    <mergeCell ref="C61:F61"/>
    <mergeCell ref="B62:F62"/>
    <mergeCell ref="B63:F63"/>
    <mergeCell ref="B64:F64"/>
    <mergeCell ref="C65:F65"/>
    <mergeCell ref="C66:F66"/>
    <mergeCell ref="B67:F67"/>
    <mergeCell ref="B68:F68"/>
    <mergeCell ref="B69:F69"/>
    <mergeCell ref="C70:F70"/>
    <mergeCell ref="B71:F71"/>
    <mergeCell ref="B72:F72"/>
    <mergeCell ref="B73:F73"/>
    <mergeCell ref="C74:F74"/>
    <mergeCell ref="B82:F82"/>
    <mergeCell ref="B83:F83"/>
    <mergeCell ref="C75:F75"/>
    <mergeCell ref="C76:F76"/>
    <mergeCell ref="C77:F77"/>
    <mergeCell ref="B78:F78"/>
    <mergeCell ref="B79:F79"/>
    <mergeCell ref="B80:F80"/>
    <mergeCell ref="C81:F81"/>
    <mergeCell ref="A1:G1"/>
    <mergeCell ref="A2:G2"/>
    <mergeCell ref="B3:B5"/>
    <mergeCell ref="C4:F4"/>
    <mergeCell ref="B7:D7"/>
    <mergeCell ref="C8:F8"/>
    <mergeCell ref="B9:F9"/>
    <mergeCell ref="B10:F10"/>
    <mergeCell ref="B11:F12"/>
    <mergeCell ref="B13:F13"/>
    <mergeCell ref="B14:F14"/>
    <mergeCell ref="C15:F15"/>
    <mergeCell ref="B16:F16"/>
    <mergeCell ref="D17:E17"/>
    <mergeCell ref="B18:F18"/>
    <mergeCell ref="B19:F19"/>
    <mergeCell ref="C20:F20"/>
    <mergeCell ref="B21:F21"/>
    <mergeCell ref="B22:C24"/>
    <mergeCell ref="D22:E24"/>
    <mergeCell ref="B25:F25"/>
    <mergeCell ref="B26:F26"/>
    <mergeCell ref="B27:F27"/>
    <mergeCell ref="B28:F28"/>
    <mergeCell ref="B29:F29"/>
    <mergeCell ref="B30:F30"/>
    <mergeCell ref="C31:F31"/>
    <mergeCell ref="C32:F32"/>
    <mergeCell ref="C33:F33"/>
    <mergeCell ref="C34:F34"/>
    <mergeCell ref="C35:F35"/>
    <mergeCell ref="B36:F36"/>
    <mergeCell ref="B37:F37"/>
    <mergeCell ref="B38:F38"/>
    <mergeCell ref="B39:F39"/>
    <mergeCell ref="C40:F40"/>
    <mergeCell ref="C41:F41"/>
    <mergeCell ref="C42:F42"/>
    <mergeCell ref="C43:F43"/>
    <mergeCell ref="B44:F44"/>
    <mergeCell ref="B45:F45"/>
    <mergeCell ref="B46:F46"/>
    <mergeCell ref="C47:F47"/>
    <mergeCell ref="C48:F48"/>
    <mergeCell ref="B49:F49"/>
    <mergeCell ref="C50:F50"/>
    <mergeCell ref="C51:F51"/>
    <mergeCell ref="C52:F52"/>
    <mergeCell ref="B53:F53"/>
  </mergeCells>
  <hyperlinks>
    <hyperlink r:id="rId1" ref="F17"/>
    <hyperlink display="Use o documento listado em Documentos Necessários descrito no início dessa seção. " location="'Lançamento'!F22" ref="C4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4.38"/>
    <col customWidth="1" min="2" max="2" width="3.75"/>
    <col customWidth="1" min="3" max="3" width="61.13"/>
    <col customWidth="1" min="4" max="4" width="7.25"/>
    <col customWidth="1" min="5" max="5" width="3.75"/>
    <col customWidth="1" min="6" max="6" width="61.13"/>
    <col customWidth="1" min="7" max="7" width="4.38"/>
  </cols>
  <sheetData>
    <row r="1" ht="41.25" customHeight="1">
      <c r="A1" s="378" t="str">
        <f>CONCATENATE("Pós-Lançamento - ",TEXT('SUMÁRIO'!$D$7+6,"DD/MM")," até ",TEXT('SUMÁRIO'!$D$7+8,"DD/MM"),)</f>
        <v>Pós-Lançamento - 15/01 até 17/01</v>
      </c>
      <c r="B1" s="3"/>
      <c r="C1" s="3"/>
      <c r="D1" s="3"/>
      <c r="E1" s="3"/>
      <c r="F1" s="3"/>
      <c r="G1" s="26"/>
    </row>
    <row r="2">
      <c r="A2" s="716" t="s">
        <v>42</v>
      </c>
      <c r="B2" s="3"/>
      <c r="C2" s="3"/>
      <c r="D2" s="3"/>
      <c r="E2" s="3"/>
      <c r="F2" s="3"/>
      <c r="G2" s="26"/>
    </row>
    <row r="3" ht="6.0" customHeight="1">
      <c r="A3" s="85"/>
      <c r="B3" s="86">
        <f>(COUNTIF(B8:B34,TRUE)/6)</f>
        <v>0</v>
      </c>
      <c r="C3" s="87"/>
      <c r="D3" s="90"/>
      <c r="E3" s="90"/>
      <c r="F3" s="90"/>
      <c r="G3" s="90"/>
    </row>
    <row r="4" ht="6.0" customHeight="1">
      <c r="A4" s="85"/>
      <c r="B4" s="29"/>
      <c r="C4" s="717" t="str">
        <f>IFERROR(__xludf.DUMMYFUNCTION("SPARKLINE(B3,{""charttype"",""bar"";""color1"",""#38a036"";""max"",1})"),"")</f>
        <v/>
      </c>
      <c r="D4" s="3"/>
      <c r="E4" s="3"/>
      <c r="F4" s="26"/>
      <c r="G4" s="92"/>
    </row>
    <row r="5" ht="6.0" customHeight="1">
      <c r="A5" s="85"/>
      <c r="B5" s="31"/>
      <c r="C5" s="718"/>
      <c r="D5" s="718"/>
      <c r="E5" s="718"/>
      <c r="F5" s="718"/>
      <c r="G5" s="92"/>
    </row>
    <row r="6" ht="6.0" customHeight="1">
      <c r="A6" s="85"/>
      <c r="B6" s="250"/>
      <c r="C6" s="87"/>
      <c r="D6" s="90"/>
      <c r="E6" s="90"/>
      <c r="F6" s="90"/>
      <c r="G6" s="90"/>
    </row>
    <row r="7" ht="22.5" customHeight="1">
      <c r="A7" s="383"/>
      <c r="B7" s="719"/>
      <c r="C7" s="35"/>
      <c r="D7" s="35"/>
      <c r="E7" s="35"/>
      <c r="F7" s="36"/>
      <c r="G7" s="79"/>
    </row>
    <row r="8" ht="22.5" customHeight="1">
      <c r="A8" s="58"/>
      <c r="B8" s="46"/>
      <c r="C8" s="252" t="s">
        <v>150</v>
      </c>
      <c r="G8" s="720"/>
    </row>
    <row r="9" ht="18.75" customHeight="1">
      <c r="A9" s="58"/>
      <c r="B9" s="721" t="s">
        <v>437</v>
      </c>
      <c r="G9" s="722"/>
    </row>
    <row r="10" ht="18.75" customHeight="1">
      <c r="A10" s="58"/>
      <c r="B10" s="7"/>
      <c r="C10" s="7"/>
      <c r="D10" s="7"/>
      <c r="E10" s="7"/>
      <c r="F10" s="7"/>
      <c r="G10" s="722"/>
    </row>
    <row r="11" ht="11.25" customHeight="1">
      <c r="A11" s="58"/>
      <c r="B11" s="723"/>
      <c r="G11" s="722"/>
    </row>
    <row r="12" ht="18.75" customHeight="1">
      <c r="A12" s="58"/>
      <c r="B12" s="724"/>
      <c r="G12" s="722"/>
    </row>
    <row r="13" ht="18.75" customHeight="1">
      <c r="A13" s="58"/>
      <c r="B13" s="97" t="s">
        <v>43</v>
      </c>
      <c r="C13" s="98" t="s">
        <v>44</v>
      </c>
      <c r="G13" s="722"/>
    </row>
    <row r="14">
      <c r="A14" s="58"/>
      <c r="B14" s="725" t="s">
        <v>438</v>
      </c>
      <c r="D14" s="726" t="s">
        <v>46</v>
      </c>
      <c r="F14" s="727" t="s">
        <v>439</v>
      </c>
      <c r="G14" s="722"/>
    </row>
    <row r="15" ht="11.25" customHeight="1">
      <c r="A15" s="58"/>
      <c r="B15" s="723"/>
      <c r="G15" s="722"/>
    </row>
    <row r="16" ht="18.75" customHeight="1">
      <c r="A16" s="58"/>
      <c r="B16" s="728"/>
      <c r="C16" s="3"/>
      <c r="D16" s="3"/>
      <c r="E16" s="3"/>
      <c r="F16" s="26"/>
      <c r="G16" s="722"/>
    </row>
    <row r="17" ht="22.5" customHeight="1">
      <c r="A17" s="720"/>
      <c r="B17" s="729" t="str">
        <f>CONCATENATE(TEXT('SUMÁRIO'!D7+6,"DD")," de ",TEXT('SUMÁRIO'!D7+6,"MMMM")," - Fechamento de Carrinho")</f>
        <v>15 de janeiro - Fechamento de Carrinho</v>
      </c>
      <c r="C17" s="317"/>
      <c r="D17" s="317"/>
      <c r="E17" s="317"/>
      <c r="F17" s="318"/>
      <c r="G17" s="720"/>
    </row>
    <row r="18" ht="18.75" customHeight="1">
      <c r="A18" s="720"/>
      <c r="B18" s="730"/>
      <c r="C18" s="731" t="s">
        <v>440</v>
      </c>
      <c r="G18" s="720"/>
    </row>
    <row r="19" ht="11.25" customHeight="1">
      <c r="A19" s="720"/>
      <c r="B19" s="489"/>
      <c r="G19" s="720"/>
    </row>
    <row r="20" ht="18.75" customHeight="1">
      <c r="A20" s="720"/>
      <c r="B20" s="190" t="b">
        <v>0</v>
      </c>
      <c r="C20" s="199" t="s">
        <v>441</v>
      </c>
      <c r="D20" s="60"/>
      <c r="E20" s="60"/>
      <c r="F20" s="50"/>
      <c r="G20" s="720"/>
    </row>
    <row r="21" ht="18.75" customHeight="1">
      <c r="A21" s="720"/>
      <c r="B21" s="713" t="b">
        <v>0</v>
      </c>
      <c r="C21" s="732" t="s">
        <v>442</v>
      </c>
      <c r="D21" s="60"/>
      <c r="E21" s="60"/>
      <c r="F21" s="50"/>
      <c r="G21" s="733"/>
    </row>
    <row r="22" ht="11.25" customHeight="1">
      <c r="A22" s="720"/>
      <c r="B22" s="734"/>
      <c r="C22" s="7"/>
      <c r="D22" s="7"/>
      <c r="E22" s="7"/>
      <c r="F22" s="8"/>
      <c r="G22" s="733"/>
    </row>
    <row r="23" ht="18.75" customHeight="1">
      <c r="A23" s="720"/>
      <c r="B23" s="735"/>
      <c r="C23" s="121"/>
      <c r="D23" s="121"/>
      <c r="E23" s="121"/>
      <c r="F23" s="122"/>
      <c r="G23" s="733"/>
    </row>
    <row r="24" ht="22.5" customHeight="1">
      <c r="A24" s="720"/>
      <c r="B24" s="682" t="str">
        <f>CONCATENATE(TEXT('SUMÁRIO'!D7+6,"DD")," de ",TEXT('SUMÁRIO'!D7+6,"MMMM")," - Debriefing e Solicitação de Análise de Lançamento")</f>
        <v>15 de janeiro - Debriefing e Solicitação de Análise de Lançamento</v>
      </c>
      <c r="C24" s="411"/>
      <c r="D24" s="411"/>
      <c r="E24" s="411"/>
      <c r="F24" s="412"/>
      <c r="G24" s="720"/>
    </row>
    <row r="25" ht="18.75" customHeight="1">
      <c r="A25" s="736"/>
      <c r="B25" s="737" t="s">
        <v>443</v>
      </c>
      <c r="C25" s="7"/>
      <c r="D25" s="7"/>
      <c r="E25" s="7"/>
      <c r="F25" s="8"/>
      <c r="G25" s="736"/>
    </row>
    <row r="26" ht="18.75" customHeight="1">
      <c r="A26" s="720"/>
      <c r="B26" s="738"/>
      <c r="C26" s="739"/>
      <c r="D26" s="740"/>
      <c r="E26" s="741"/>
      <c r="F26" s="122"/>
      <c r="G26" s="720"/>
    </row>
    <row r="27" ht="18.75" customHeight="1">
      <c r="A27" s="722"/>
      <c r="B27" s="190" t="b">
        <v>0</v>
      </c>
      <c r="C27" s="742" t="s">
        <v>444</v>
      </c>
      <c r="D27" s="60"/>
      <c r="E27" s="60"/>
      <c r="F27" s="50"/>
      <c r="G27" s="722"/>
    </row>
    <row r="28" ht="18.75" customHeight="1">
      <c r="A28" s="58"/>
      <c r="B28" s="190" t="b">
        <v>0</v>
      </c>
      <c r="C28" s="743" t="s">
        <v>445</v>
      </c>
      <c r="D28" s="60"/>
      <c r="E28" s="60"/>
      <c r="F28" s="50"/>
      <c r="G28" s="58"/>
    </row>
    <row r="29" ht="18.75" customHeight="1">
      <c r="A29" s="720"/>
      <c r="B29" s="190" t="b">
        <v>0</v>
      </c>
      <c r="C29" s="744" t="s">
        <v>446</v>
      </c>
      <c r="D29" s="60"/>
      <c r="E29" s="60"/>
      <c r="F29" s="50"/>
      <c r="G29" s="720"/>
    </row>
    <row r="30" ht="18.75" customHeight="1">
      <c r="A30" s="720"/>
      <c r="B30" s="190" t="b">
        <v>0</v>
      </c>
      <c r="C30" s="199" t="s">
        <v>447</v>
      </c>
      <c r="D30" s="60"/>
      <c r="E30" s="60"/>
      <c r="F30" s="50"/>
      <c r="G30" s="720"/>
    </row>
    <row r="31" ht="11.25" customHeight="1">
      <c r="A31" s="720"/>
      <c r="B31" s="745"/>
      <c r="C31" s="7"/>
      <c r="D31" s="7"/>
      <c r="E31" s="7"/>
      <c r="F31" s="8"/>
      <c r="G31" s="720"/>
    </row>
    <row r="32" ht="18.75" customHeight="1">
      <c r="A32" s="58"/>
      <c r="B32" s="257"/>
      <c r="G32" s="58"/>
    </row>
    <row r="33" ht="22.5" customHeight="1">
      <c r="A33" s="746" t="s">
        <v>448</v>
      </c>
      <c r="B33" s="747"/>
      <c r="C33" s="747"/>
      <c r="D33" s="747"/>
      <c r="E33" s="747"/>
      <c r="F33" s="747"/>
      <c r="G33" s="748"/>
    </row>
    <row r="34" ht="26.25" customHeight="1">
      <c r="A34" s="113"/>
      <c r="B34" s="3"/>
      <c r="C34" s="3"/>
      <c r="D34" s="3"/>
      <c r="E34" s="3"/>
      <c r="F34" s="3"/>
      <c r="G34" s="26"/>
    </row>
  </sheetData>
  <mergeCells count="32">
    <mergeCell ref="A1:G1"/>
    <mergeCell ref="A2:G2"/>
    <mergeCell ref="B3:B5"/>
    <mergeCell ref="C4:F4"/>
    <mergeCell ref="B7:F7"/>
    <mergeCell ref="C8:F8"/>
    <mergeCell ref="B9:F10"/>
    <mergeCell ref="B11:F11"/>
    <mergeCell ref="B12:F12"/>
    <mergeCell ref="C13:F13"/>
    <mergeCell ref="B14:C14"/>
    <mergeCell ref="D14:E14"/>
    <mergeCell ref="B15:F15"/>
    <mergeCell ref="B16:F16"/>
    <mergeCell ref="B17:F17"/>
    <mergeCell ref="C18:F18"/>
    <mergeCell ref="B19:F19"/>
    <mergeCell ref="C20:F20"/>
    <mergeCell ref="C21:F21"/>
    <mergeCell ref="B22:F22"/>
    <mergeCell ref="B23:F23"/>
    <mergeCell ref="B31:F31"/>
    <mergeCell ref="B32:F32"/>
    <mergeCell ref="A33:G33"/>
    <mergeCell ref="A34:G34"/>
    <mergeCell ref="B24:F24"/>
    <mergeCell ref="B25:F25"/>
    <mergeCell ref="E26:F26"/>
    <mergeCell ref="C27:F27"/>
    <mergeCell ref="C28:F28"/>
    <mergeCell ref="C29:F29"/>
    <mergeCell ref="C30:F30"/>
  </mergeCells>
  <hyperlinks>
    <hyperlink display="Acesse o documento 1, disponível no início desta seção." location="'Pós-Lançamento'!F14" ref="C18"/>
    <hyperlink r:id="rId1" ref="C28"/>
    <hyperlink r:id="rId2" ref="C2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