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omments2.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krdo\Desktop\"/>
    </mc:Choice>
  </mc:AlternateContent>
  <bookViews>
    <workbookView xWindow="930" yWindow="0" windowWidth="27870" windowHeight="13020"/>
  </bookViews>
  <sheets>
    <sheet name="Product Backlog" sheetId="1" r:id="rId1"/>
    <sheet name="Entregable 4 Juego - Sprint_Bac" sheetId="2" r:id="rId2"/>
    <sheet name="Juego - Sprint_Backlog_Burd (2)" sheetId="3" r:id="rId3"/>
    <sheet name="Juego - Sprint_Backlog_Burdown_" sheetId="4" r:id="rId4"/>
    <sheet name="Daily Scrum" sheetId="5" r:id="rId5"/>
    <sheet name="Release Plan" sheetId="6" r:id="rId6"/>
    <sheet name="Release Burndown Chart" sheetId="7" r:id="rId7"/>
    <sheet name="Mockups" sheetId="8" r:id="rId8"/>
    <sheet name="Sprint Backlog" sheetId="9" state="hidden" r:id="rId9"/>
  </sheets>
  <definedNames>
    <definedName name="_xlnm._FilterDatabase" localSheetId="0" hidden="1">'Product Backlog'!$A$5:$X$38</definedName>
    <definedName name="DoneDays" localSheetId="1">'Entregable 4 Juego - Sprint_Bac'!$E$18</definedName>
    <definedName name="DoneDays" localSheetId="2">'Juego - Sprint_Backlog_Burd (2)'!$E$18</definedName>
    <definedName name="DoneDays" localSheetId="3">'Juego - Sprint_Backlog_Burdown_'!$E$18</definedName>
    <definedName name="DoneDays">'Sprint Backlog'!$D$15</definedName>
    <definedName name="ImplementationDays" localSheetId="1">'Entregable 4 Juego - Sprint_Bac'!$C$16</definedName>
    <definedName name="ImplementationDays" localSheetId="2">'Juego - Sprint_Backlog_Burd (2)'!$C$16</definedName>
    <definedName name="ImplementationDays" localSheetId="3">'Juego - Sprint_Backlog_Burdown_'!$C$16</definedName>
    <definedName name="ImplementationDays">'Sprint Backlog'!$B$13</definedName>
    <definedName name="ProductBacklog">'Product Backlog'!$A$5:$Q$30</definedName>
    <definedName name="Sprint">'Product Backlog'!$N$6:$N$33</definedName>
    <definedName name="SprintCount" localSheetId="6">'Release Burndown Chart'!$G$3</definedName>
    <definedName name="SprintsInTrend" localSheetId="6">'Release Burndown Chart'!$G$6</definedName>
    <definedName name="SprintTasks" localSheetId="1">'Entregable 4 Juego - Sprint_Bac'!$B$21:$M$83</definedName>
    <definedName name="SprintTasks" localSheetId="2">'Juego - Sprint_Backlog_Burd (2)'!$B$21:$U$91</definedName>
    <definedName name="SprintTasks" localSheetId="3">'Juego - Sprint_Backlog_Burdown_'!$B$21:$U$74</definedName>
    <definedName name="Status">'Product Backlog'!$D$6:$D$30</definedName>
    <definedName name="StoryName">'Product Backlog'!$B$6:$B$30</definedName>
    <definedName name="TaskRows" localSheetId="1">'Entregable 4 Juego - Sprint_Bac'!$C$18</definedName>
    <definedName name="TaskRows" localSheetId="2">'Juego - Sprint_Backlog_Burd (2)'!$C$18</definedName>
    <definedName name="TaskRows" localSheetId="3">'Juego - Sprint_Backlog_Burdown_'!$C$18</definedName>
    <definedName name="TaskRows">'Sprint Backlog'!$B$15</definedName>
    <definedName name="TaskStatus" localSheetId="1">'Entregable 4 Juego - Sprint_Bac'!$E$21:$E$76</definedName>
    <definedName name="TaskStatus" localSheetId="2">'Juego - Sprint_Backlog_Burd (2)'!$E$21:$E$84</definedName>
    <definedName name="TaskStatus" localSheetId="3">'Juego - Sprint_Backlog_Burdown_'!$E$21:$E$67</definedName>
    <definedName name="TaskStoryID" localSheetId="1">'Entregable 4 Juego - Sprint_Bac'!$C$21:$C$73</definedName>
    <definedName name="TaskStoryID" localSheetId="2">'Juego - Sprint_Backlog_Burd (2)'!$C$21:$C$81</definedName>
    <definedName name="TaskStoryID" localSheetId="3">'Juego - Sprint_Backlog_Burdown_'!$C$21:$C$64</definedName>
    <definedName name="TotalEffort" localSheetId="1">'Entregable 4 Juego - Sprint_Bac'!$F$17</definedName>
    <definedName name="TotalEffort" localSheetId="2">'Juego - Sprint_Backlog_Burd (2)'!$F$17</definedName>
    <definedName name="TotalEffort" localSheetId="3">'Juego - Sprint_Backlog_Burdown_'!$F$17</definedName>
    <definedName name="TotalEffort">'Sprint Backlog'!$E$14</definedName>
    <definedName name="TrendDays" localSheetId="1">'Entregable 4 Juego - Sprint_Bac'!$E$20</definedName>
    <definedName name="TrendDays" localSheetId="2">'Juego - Sprint_Backlog_Burd (2)'!$E$20</definedName>
    <definedName name="TrendDays" localSheetId="3">'Juego - Sprint_Backlog_Burdown_'!$E$20</definedName>
    <definedName name="TrendDays">'Sprint Backlog'!$D$17</definedName>
    <definedName name="TrendOffset" localSheetId="6">'Release Burndown Chart'!$G$5</definedName>
    <definedName name="TrendSprintCount" localSheetId="6">'Release Burndown Chart'!$G$4</definedName>
  </definedNames>
  <calcPr calcId="152511"/>
</workbook>
</file>

<file path=xl/calcChain.xml><?xml version="1.0" encoding="utf-8"?>
<calcChain xmlns="http://schemas.openxmlformats.org/spreadsheetml/2006/main">
  <c r="M37" i="1" l="1"/>
  <c r="F47" i="9"/>
  <c r="F46" i="9"/>
  <c r="F45" i="9"/>
  <c r="F44" i="9"/>
  <c r="F43" i="9"/>
  <c r="F42" i="9"/>
  <c r="F41" i="9"/>
  <c r="F40" i="9"/>
  <c r="F39" i="9"/>
  <c r="F38" i="9"/>
  <c r="F37" i="9"/>
  <c r="F36" i="9"/>
  <c r="F35" i="9"/>
  <c r="F34" i="9"/>
  <c r="F33" i="9"/>
  <c r="G18" i="9"/>
  <c r="AB15" i="9"/>
  <c r="AA15" i="9"/>
  <c r="Z15" i="9"/>
  <c r="Y15" i="9"/>
  <c r="B15" i="9"/>
  <c r="X14" i="9"/>
  <c r="W14" i="9"/>
  <c r="V14" i="9"/>
  <c r="U14" i="9"/>
  <c r="T14" i="9"/>
  <c r="S14" i="9"/>
  <c r="R14" i="9"/>
  <c r="Q14" i="9"/>
  <c r="P14" i="9"/>
  <c r="O14" i="9"/>
  <c r="N14" i="9"/>
  <c r="M14" i="9"/>
  <c r="L14" i="9"/>
  <c r="K14" i="9"/>
  <c r="J14" i="9"/>
  <c r="I14" i="9"/>
  <c r="H14" i="9"/>
  <c r="G14" i="9"/>
  <c r="F14" i="9"/>
  <c r="E14" i="9"/>
  <c r="F15" i="9" s="1"/>
  <c r="I34" i="7"/>
  <c r="H34" i="7" s="1"/>
  <c r="B34" i="7"/>
  <c r="B35" i="7" s="1"/>
  <c r="E33" i="7"/>
  <c r="P30" i="7"/>
  <c r="C29" i="7"/>
  <c r="H28" i="7"/>
  <c r="C28" i="7"/>
  <c r="B28" i="7"/>
  <c r="F28" i="7" s="1"/>
  <c r="G20" i="7"/>
  <c r="G19" i="7"/>
  <c r="A18" i="7"/>
  <c r="G17" i="7"/>
  <c r="D17" i="7"/>
  <c r="D16" i="7"/>
  <c r="D15" i="7"/>
  <c r="D10" i="7"/>
  <c r="P29" i="7" s="1"/>
  <c r="A8" i="7"/>
  <c r="G6" i="7"/>
  <c r="G5" i="7"/>
  <c r="G4" i="7"/>
  <c r="E8" i="6"/>
  <c r="B6" i="6"/>
  <c r="D6" i="6" s="1"/>
  <c r="D5" i="6"/>
  <c r="G50" i="4"/>
  <c r="G49" i="4"/>
  <c r="G48" i="4"/>
  <c r="G47" i="4"/>
  <c r="G46" i="4"/>
  <c r="G45" i="4"/>
  <c r="G44" i="4"/>
  <c r="G43" i="4"/>
  <c r="G42" i="4"/>
  <c r="G41" i="4"/>
  <c r="G40" i="4"/>
  <c r="G39" i="4"/>
  <c r="F38" i="4"/>
  <c r="G38" i="4" s="1"/>
  <c r="F37" i="4"/>
  <c r="F36" i="4"/>
  <c r="J21" i="4"/>
  <c r="I21" i="4"/>
  <c r="H21" i="4"/>
  <c r="H49" i="4" s="1"/>
  <c r="U17" i="4"/>
  <c r="T17" i="4"/>
  <c r="S17" i="4"/>
  <c r="R17" i="4"/>
  <c r="Q17" i="4"/>
  <c r="P17" i="4"/>
  <c r="O17" i="4"/>
  <c r="N17" i="4"/>
  <c r="M17" i="4"/>
  <c r="L17" i="4"/>
  <c r="K17" i="4"/>
  <c r="J17" i="4"/>
  <c r="I17" i="4"/>
  <c r="G17" i="4"/>
  <c r="F17" i="4"/>
  <c r="H18" i="4" s="1"/>
  <c r="H67" i="3"/>
  <c r="G67" i="3"/>
  <c r="H66" i="3"/>
  <c r="G66" i="3"/>
  <c r="G65" i="3"/>
  <c r="G64" i="3"/>
  <c r="G63" i="3"/>
  <c r="G62" i="3"/>
  <c r="G61" i="3"/>
  <c r="G60" i="3"/>
  <c r="G59" i="3"/>
  <c r="G58" i="3"/>
  <c r="G57" i="3"/>
  <c r="G56" i="3"/>
  <c r="F54" i="3"/>
  <c r="F55" i="3" s="1"/>
  <c r="G55" i="3" s="1"/>
  <c r="F53" i="3"/>
  <c r="H37" i="3"/>
  <c r="H21" i="3"/>
  <c r="I21" i="3" s="1"/>
  <c r="U17" i="3"/>
  <c r="T17" i="3"/>
  <c r="S17" i="3"/>
  <c r="R17" i="3"/>
  <c r="Q17" i="3"/>
  <c r="P17" i="3"/>
  <c r="O17" i="3"/>
  <c r="N17" i="3"/>
  <c r="M17" i="3"/>
  <c r="L17" i="3"/>
  <c r="K17" i="3"/>
  <c r="J17" i="3"/>
  <c r="I17" i="3"/>
  <c r="H17" i="3"/>
  <c r="G17" i="3"/>
  <c r="F17" i="3"/>
  <c r="G18" i="3" s="1"/>
  <c r="I59" i="2"/>
  <c r="H59" i="2"/>
  <c r="G59" i="2"/>
  <c r="I58" i="2"/>
  <c r="H58" i="2"/>
  <c r="G58" i="2"/>
  <c r="G57" i="2"/>
  <c r="G56" i="2"/>
  <c r="G55" i="2"/>
  <c r="G54" i="2"/>
  <c r="G53" i="2"/>
  <c r="G52" i="2"/>
  <c r="G51" i="2"/>
  <c r="G50" i="2"/>
  <c r="G49" i="2"/>
  <c r="F47" i="2"/>
  <c r="F46" i="2"/>
  <c r="F48" i="2" s="1"/>
  <c r="G48" i="2" s="1"/>
  <c r="I21" i="2"/>
  <c r="J21" i="2" s="1"/>
  <c r="J58" i="2" s="1"/>
  <c r="H21" i="2"/>
  <c r="M17" i="2"/>
  <c r="L17" i="2"/>
  <c r="K17" i="2"/>
  <c r="J17" i="2"/>
  <c r="I17" i="2"/>
  <c r="H17" i="2"/>
  <c r="G17" i="2"/>
  <c r="F17" i="2"/>
  <c r="G18" i="2" s="1"/>
  <c r="K47" i="1"/>
  <c r="J47" i="1"/>
  <c r="I47" i="1"/>
  <c r="H47" i="1"/>
  <c r="D44" i="1"/>
  <c r="L38" i="1"/>
  <c r="L37" i="1"/>
  <c r="J35" i="1"/>
  <c r="J34" i="1"/>
  <c r="J33" i="1"/>
  <c r="J30" i="1"/>
  <c r="J26" i="1"/>
  <c r="J25" i="1"/>
  <c r="J24" i="1"/>
  <c r="J23" i="1"/>
  <c r="J22" i="1"/>
  <c r="J21" i="1"/>
  <c r="J19" i="1"/>
  <c r="J18" i="1"/>
  <c r="J17" i="1"/>
  <c r="J16" i="1"/>
  <c r="J15" i="1"/>
  <c r="J14" i="1"/>
  <c r="J13" i="1"/>
  <c r="J12" i="1"/>
  <c r="J11" i="1"/>
  <c r="J10" i="1"/>
  <c r="J9" i="1"/>
  <c r="J8" i="1"/>
  <c r="J7" i="1"/>
  <c r="A7" i="1"/>
  <c r="J6" i="1"/>
  <c r="G15" i="9" l="1"/>
  <c r="E18" i="2"/>
  <c r="G20" i="2" s="1"/>
  <c r="H18" i="3"/>
  <c r="I18" i="3"/>
  <c r="D15" i="9"/>
  <c r="E18" i="3"/>
  <c r="G20" i="3" s="1"/>
  <c r="H18" i="2"/>
  <c r="J59" i="2"/>
  <c r="J21" i="3"/>
  <c r="I67" i="3"/>
  <c r="I66" i="3"/>
  <c r="I49" i="4"/>
  <c r="I50" i="4"/>
  <c r="I18" i="4"/>
  <c r="D8" i="7"/>
  <c r="D18" i="7" s="1"/>
  <c r="J49" i="4"/>
  <c r="J50" i="4"/>
  <c r="K21" i="4"/>
  <c r="J18" i="4"/>
  <c r="K21" i="2"/>
  <c r="E35" i="7"/>
  <c r="B36" i="7"/>
  <c r="I35" i="7"/>
  <c r="H35" i="7" s="1"/>
  <c r="F35" i="7"/>
  <c r="G18" i="4"/>
  <c r="K28" i="7"/>
  <c r="G28" i="7"/>
  <c r="J18" i="2"/>
  <c r="P28" i="7"/>
  <c r="P36" i="7"/>
  <c r="H50" i="4"/>
  <c r="P32" i="7"/>
  <c r="E34" i="7"/>
  <c r="H30" i="4"/>
  <c r="H17" i="4" s="1"/>
  <c r="E18" i="4" s="1"/>
  <c r="B29" i="7"/>
  <c r="F34" i="7"/>
  <c r="P35" i="7"/>
  <c r="P31" i="7"/>
  <c r="G47" i="9"/>
  <c r="I18" i="2"/>
  <c r="D11" i="7"/>
  <c r="P34" i="7"/>
  <c r="G46" i="9"/>
  <c r="D20" i="7"/>
  <c r="E28" i="7"/>
  <c r="P33" i="7"/>
  <c r="P37" i="7"/>
  <c r="H18" i="9"/>
  <c r="D17" i="9" l="1"/>
  <c r="F17" i="9"/>
  <c r="R19" i="4" a="1"/>
  <c r="R19" i="4" s="1"/>
  <c r="N19" i="4" a="1"/>
  <c r="N19" i="4" s="1"/>
  <c r="J19" i="4" a="1"/>
  <c r="J19" i="4" s="1"/>
  <c r="S19" i="3" a="1"/>
  <c r="S19" i="3" s="1"/>
  <c r="O19" i="3" a="1"/>
  <c r="O19" i="3" s="1"/>
  <c r="K19" i="3" a="1"/>
  <c r="K19" i="3" s="1"/>
  <c r="G19" i="3" a="1"/>
  <c r="G19" i="3" s="1"/>
  <c r="Q19" i="3" a="1"/>
  <c r="Q19" i="3" s="1"/>
  <c r="G20" i="4"/>
  <c r="I19" i="3" a="1"/>
  <c r="I19" i="3" s="1"/>
  <c r="U19" i="4" a="1"/>
  <c r="U19" i="4" s="1"/>
  <c r="Q19" i="4" a="1"/>
  <c r="Q19" i="4" s="1"/>
  <c r="M19" i="4" a="1"/>
  <c r="M19" i="4" s="1"/>
  <c r="I19" i="4" a="1"/>
  <c r="I19" i="4" s="1"/>
  <c r="R19" i="3" a="1"/>
  <c r="R19" i="3" s="1"/>
  <c r="N19" i="3" a="1"/>
  <c r="N19" i="3" s="1"/>
  <c r="J19" i="3" a="1"/>
  <c r="J19" i="3" s="1"/>
  <c r="T19" i="4" a="1"/>
  <c r="T19" i="4" s="1"/>
  <c r="P19" i="4" a="1"/>
  <c r="P19" i="4" s="1"/>
  <c r="L19" i="4" a="1"/>
  <c r="L19" i="4" s="1"/>
  <c r="H19" i="4" a="1"/>
  <c r="H19" i="4" s="1"/>
  <c r="U19" i="3" a="1"/>
  <c r="U19" i="3" s="1"/>
  <c r="M19" i="3" a="1"/>
  <c r="M19" i="3" s="1"/>
  <c r="O19" i="4" a="1"/>
  <c r="O19" i="4" s="1"/>
  <c r="P19" i="3" a="1"/>
  <c r="P19" i="3" s="1"/>
  <c r="K19" i="4" a="1"/>
  <c r="K19" i="4" s="1"/>
  <c r="L19" i="3" a="1"/>
  <c r="L19" i="3" s="1"/>
  <c r="G19" i="4" a="1"/>
  <c r="G19" i="4" s="1"/>
  <c r="S19" i="4" a="1"/>
  <c r="S19" i="4" s="1"/>
  <c r="T19" i="3" a="1"/>
  <c r="T19" i="3" s="1"/>
  <c r="H19" i="3" a="1"/>
  <c r="H19" i="3" s="1"/>
  <c r="Q37" i="7"/>
  <c r="Q33" i="7"/>
  <c r="Q30" i="7"/>
  <c r="Q34" i="7"/>
  <c r="Q31" i="7"/>
  <c r="Q35" i="7"/>
  <c r="Q32" i="7"/>
  <c r="Q36" i="7"/>
  <c r="Q28" i="7"/>
  <c r="Q29" i="7"/>
  <c r="D21" i="7"/>
  <c r="K50" i="4"/>
  <c r="K18" i="4"/>
  <c r="L21" i="4"/>
  <c r="K49" i="4"/>
  <c r="P16" i="9" a="1"/>
  <c r="P16" i="9" s="1"/>
  <c r="G16" i="9" a="1"/>
  <c r="G16" i="9" s="1"/>
  <c r="F16" i="9" a="1"/>
  <c r="F16" i="9" s="1"/>
  <c r="J66" i="3"/>
  <c r="J67" i="3"/>
  <c r="K21" i="3"/>
  <c r="J18" i="3"/>
  <c r="K59" i="2"/>
  <c r="K58" i="2"/>
  <c r="L21" i="2"/>
  <c r="K18" i="2"/>
  <c r="T16" i="9" a="1"/>
  <c r="T16" i="9" s="1"/>
  <c r="K16" i="9" a="1"/>
  <c r="K16" i="9" s="1"/>
  <c r="X16" i="9" a="1"/>
  <c r="X16" i="9" s="1"/>
  <c r="J16" i="9" a="1"/>
  <c r="J16" i="9" s="1"/>
  <c r="N16" i="9" a="1"/>
  <c r="N16" i="9" s="1"/>
  <c r="K34" i="7"/>
  <c r="G34" i="7"/>
  <c r="F36" i="7"/>
  <c r="E36" i="7"/>
  <c r="B37" i="7"/>
  <c r="I36" i="7"/>
  <c r="H36" i="7" s="1"/>
  <c r="E29" i="7"/>
  <c r="B30" i="7"/>
  <c r="I29" i="7"/>
  <c r="F29" i="7"/>
  <c r="O16" i="9" a="1"/>
  <c r="O16" i="9" s="1"/>
  <c r="I18" i="9"/>
  <c r="H46" i="9"/>
  <c r="H47" i="9"/>
  <c r="H15" i="9"/>
  <c r="K35" i="7"/>
  <c r="G35" i="7"/>
  <c r="S16" i="9" a="1"/>
  <c r="S16" i="9" s="1"/>
  <c r="I16" i="9" a="1"/>
  <c r="I16" i="9" s="1"/>
  <c r="M16" i="9" l="1" a="1"/>
  <c r="M16" i="9" s="1"/>
  <c r="V16" i="9" a="1"/>
  <c r="V16" i="9" s="1"/>
  <c r="W16" i="9" a="1"/>
  <c r="W16" i="9" s="1"/>
  <c r="R16" i="9" a="1"/>
  <c r="R16" i="9" s="1"/>
  <c r="U16" i="9" a="1"/>
  <c r="U16" i="9" s="1"/>
  <c r="Q16" i="9" a="1"/>
  <c r="Q16" i="9" s="1"/>
  <c r="L16" i="9" a="1"/>
  <c r="L16" i="9" s="1"/>
  <c r="H16" i="9" a="1"/>
  <c r="H16" i="9" s="1"/>
  <c r="K66" i="3"/>
  <c r="K67" i="3"/>
  <c r="K18" i="3"/>
  <c r="L21" i="3"/>
  <c r="G29" i="7"/>
  <c r="K29" i="7"/>
  <c r="G36" i="7"/>
  <c r="K36" i="7"/>
  <c r="I46" i="9"/>
  <c r="I47" i="9"/>
  <c r="I15" i="9"/>
  <c r="J18" i="9"/>
  <c r="I37" i="7"/>
  <c r="H37" i="7" s="1"/>
  <c r="F37" i="7"/>
  <c r="E37" i="7"/>
  <c r="H29" i="7"/>
  <c r="N29" i="7"/>
  <c r="N34" i="7"/>
  <c r="N37" i="7"/>
  <c r="N30" i="7"/>
  <c r="N31" i="7"/>
  <c r="N35" i="7"/>
  <c r="N33" i="7"/>
  <c r="N36" i="7"/>
  <c r="N32" i="7"/>
  <c r="N28" i="7"/>
  <c r="L18" i="4"/>
  <c r="M21" i="4"/>
  <c r="L49" i="4"/>
  <c r="L50" i="4"/>
  <c r="B31" i="7"/>
  <c r="I30" i="7"/>
  <c r="H30" i="7" s="1"/>
  <c r="F30" i="7"/>
  <c r="E30" i="7"/>
  <c r="L58" i="2"/>
  <c r="L59" i="2"/>
  <c r="M21" i="2"/>
  <c r="L18" i="2"/>
  <c r="K30" i="7" l="1"/>
  <c r="G30" i="7"/>
  <c r="G37" i="7"/>
  <c r="K37" i="7"/>
  <c r="M18" i="4"/>
  <c r="N21" i="4"/>
  <c r="M49" i="4"/>
  <c r="M50" i="4"/>
  <c r="L66" i="3"/>
  <c r="L67" i="3"/>
  <c r="L18" i="3"/>
  <c r="M21" i="3"/>
  <c r="I31" i="7"/>
  <c r="H31" i="7" s="1"/>
  <c r="F31" i="7"/>
  <c r="E31" i="7"/>
  <c r="B32" i="7"/>
  <c r="M58" i="2"/>
  <c r="M18" i="2"/>
  <c r="M59" i="2"/>
  <c r="L33" i="7" a="1"/>
  <c r="L33" i="7" s="1"/>
  <c r="L30" i="7" a="1"/>
  <c r="L30" i="7" s="1"/>
  <c r="L31" i="7" a="1"/>
  <c r="L31" i="7" s="1"/>
  <c r="L37" i="7" a="1"/>
  <c r="L37" i="7" s="1"/>
  <c r="L36" i="7" a="1"/>
  <c r="L36" i="7" s="1"/>
  <c r="L28" i="7" a="1"/>
  <c r="L28" i="7" s="1"/>
  <c r="M28" i="7" s="1"/>
  <c r="L29" i="7" a="1"/>
  <c r="L29" i="7" s="1"/>
  <c r="L34" i="7" a="1"/>
  <c r="L34" i="7" s="1"/>
  <c r="L32" i="7" a="1"/>
  <c r="L32" i="7" s="1"/>
  <c r="L35" i="7" a="1"/>
  <c r="L35" i="7" s="1"/>
  <c r="M35" i="7" s="1"/>
  <c r="J47" i="9"/>
  <c r="J15" i="9"/>
  <c r="K18" i="9"/>
  <c r="J46" i="9"/>
  <c r="M31" i="7" l="1"/>
  <c r="M30" i="7"/>
  <c r="M34" i="7"/>
  <c r="M29" i="7"/>
  <c r="D12" i="7" s="1"/>
  <c r="K47" i="9"/>
  <c r="K15" i="9"/>
  <c r="L18" i="9"/>
  <c r="K46" i="9"/>
  <c r="M37" i="7"/>
  <c r="M32" i="7"/>
  <c r="M33" i="7"/>
  <c r="M67" i="3"/>
  <c r="N21" i="3"/>
  <c r="M18" i="3"/>
  <c r="M66" i="3"/>
  <c r="G31" i="7"/>
  <c r="K31" i="7"/>
  <c r="O21" i="4"/>
  <c r="N49" i="4"/>
  <c r="N50" i="4"/>
  <c r="N18" i="4"/>
  <c r="M36" i="7"/>
  <c r="I33" i="7"/>
  <c r="H33" i="7" s="1"/>
  <c r="F32" i="7"/>
  <c r="E32" i="7"/>
  <c r="F33" i="7"/>
  <c r="I32" i="7"/>
  <c r="H32" i="7" s="1"/>
  <c r="G3" i="7"/>
  <c r="D9" i="7" s="1"/>
  <c r="G9" i="7" l="1"/>
  <c r="K33" i="7"/>
  <c r="G33" i="7"/>
  <c r="K32" i="7"/>
  <c r="G32" i="7"/>
  <c r="P21" i="4"/>
  <c r="O50" i="4"/>
  <c r="O49" i="4"/>
  <c r="O18" i="4"/>
  <c r="D22" i="7"/>
  <c r="L15" i="9"/>
  <c r="M18" i="9"/>
  <c r="L46" i="9"/>
  <c r="L47" i="9"/>
  <c r="O36" i="7"/>
  <c r="O28" i="7"/>
  <c r="O29" i="7"/>
  <c r="O37" i="7"/>
  <c r="O30" i="7"/>
  <c r="D19" i="7"/>
  <c r="O34" i="7"/>
  <c r="D24" i="7"/>
  <c r="O31" i="7"/>
  <c r="D23" i="7"/>
  <c r="O35" i="7"/>
  <c r="O32" i="7"/>
  <c r="O33" i="7"/>
  <c r="N18" i="3"/>
  <c r="O21" i="3"/>
  <c r="N67" i="3"/>
  <c r="N66" i="3"/>
  <c r="P49" i="4" l="1"/>
  <c r="P50" i="4"/>
  <c r="P18" i="4"/>
  <c r="Q21" i="4"/>
  <c r="O18" i="3"/>
  <c r="P21" i="3"/>
  <c r="O66" i="3"/>
  <c r="O67" i="3"/>
  <c r="M15" i="9"/>
  <c r="N18" i="9"/>
  <c r="M46" i="9"/>
  <c r="M47" i="9"/>
  <c r="Q49" i="4" l="1"/>
  <c r="Q50" i="4"/>
  <c r="Q18" i="4"/>
  <c r="R21" i="4"/>
  <c r="Q21" i="3"/>
  <c r="P66" i="3"/>
  <c r="P67" i="3"/>
  <c r="P18" i="3"/>
  <c r="N15" i="9"/>
  <c r="O18" i="9"/>
  <c r="N46" i="9"/>
  <c r="N47" i="9"/>
  <c r="R49" i="4" l="1"/>
  <c r="R50" i="4"/>
  <c r="S21" i="4"/>
  <c r="R18" i="4"/>
  <c r="R21" i="3"/>
  <c r="Q66" i="3"/>
  <c r="Q67" i="3"/>
  <c r="Q18" i="3"/>
  <c r="O15" i="9"/>
  <c r="P18" i="9"/>
  <c r="O46" i="9"/>
  <c r="O47" i="9"/>
  <c r="S50" i="4" l="1"/>
  <c r="S18" i="4"/>
  <c r="T21" i="4"/>
  <c r="S49" i="4"/>
  <c r="R66" i="3"/>
  <c r="R67" i="3"/>
  <c r="S21" i="3"/>
  <c r="R18" i="3"/>
  <c r="Q18" i="9"/>
  <c r="P46" i="9"/>
  <c r="P47" i="9"/>
  <c r="P15" i="9"/>
  <c r="T18" i="4" l="1"/>
  <c r="U21" i="4"/>
  <c r="T50" i="4"/>
  <c r="T49" i="4"/>
  <c r="S66" i="3"/>
  <c r="S67" i="3"/>
  <c r="S18" i="3"/>
  <c r="T21" i="3"/>
  <c r="Q46" i="9"/>
  <c r="Q47" i="9"/>
  <c r="Q15" i="9"/>
  <c r="R18" i="9"/>
  <c r="T66" i="3" l="1"/>
  <c r="T67" i="3"/>
  <c r="U21" i="3"/>
  <c r="T18" i="3"/>
  <c r="R47" i="9"/>
  <c r="R15" i="9"/>
  <c r="S18" i="9"/>
  <c r="R46" i="9"/>
  <c r="U18" i="4"/>
  <c r="U49" i="4"/>
  <c r="U50" i="4"/>
  <c r="S47" i="9" l="1"/>
  <c r="S15" i="9"/>
  <c r="T18" i="9"/>
  <c r="S46" i="9"/>
  <c r="U67" i="3"/>
  <c r="U18" i="3"/>
  <c r="U66" i="3"/>
  <c r="T15" i="9" l="1"/>
  <c r="U18" i="9"/>
  <c r="U15" i="9" l="1"/>
  <c r="V18" i="9"/>
  <c r="V15" i="9" l="1"/>
  <c r="W18" i="9"/>
  <c r="W15" i="9" l="1"/>
  <c r="X18" i="9"/>
  <c r="X15" i="9" s="1"/>
</calcChain>
</file>

<file path=xl/comments1.xml><?xml version="1.0" encoding="utf-8"?>
<comments xmlns="http://schemas.openxmlformats.org/spreadsheetml/2006/main">
  <authors>
    <author/>
  </authors>
  <commentList>
    <comment ref="J5" authorId="0" shapeId="0">
      <text>
        <r>
          <rPr>
            <sz val="10"/>
            <color rgb="FF000000"/>
            <rFont val="Arial"/>
          </rPr>
          <t xml:space="preserve">Días ideales por historia de usuario (Story Points)
</t>
        </r>
      </text>
    </comment>
  </commentList>
</comments>
</file>

<file path=xl/comments2.xml><?xml version="1.0" encoding="utf-8"?>
<comments xmlns="http://schemas.openxmlformats.org/spreadsheetml/2006/main">
  <authors>
    <author/>
  </authors>
  <commentList>
    <comment ref="D3" authorId="0" shapeId="0">
      <text>
        <r>
          <rPr>
            <sz val="10"/>
            <color rgb="FF000000"/>
            <rFont val="Arial"/>
          </rPr>
          <t>Centor:
La estimación planeada.</t>
        </r>
      </text>
    </comment>
    <comment ref="D4" authorId="0" shapeId="0">
      <text>
        <r>
          <rPr>
            <sz val="10"/>
            <color rgb="FF000000"/>
            <rFont val="Arial"/>
          </rPr>
          <t>Centor:
Ingresar el número Sprint que se desea predecir.</t>
        </r>
      </text>
    </comment>
    <comment ref="B15" authorId="0" shapeId="0">
      <text>
        <r>
          <rPr>
            <sz val="10"/>
            <color rgb="FF000000"/>
            <rFont val="Arial"/>
          </rPr>
          <t>Average estimate * 0,6</t>
        </r>
      </text>
    </comment>
    <comment ref="B17" authorId="0" shapeId="0">
      <text>
        <r>
          <rPr>
            <sz val="10"/>
            <color rgb="FF000000"/>
            <rFont val="Arial"/>
          </rPr>
          <t>Average estimate * 1,6</t>
        </r>
      </text>
    </comment>
    <comment ref="B19" authorId="0" shapeId="0">
      <text>
        <r>
          <rPr>
            <sz val="10"/>
            <color rgb="FF000000"/>
            <rFont val="Arial"/>
          </rPr>
          <t>As of latest Product Backlog estimate</t>
        </r>
      </text>
    </comment>
  </commentList>
</comments>
</file>

<file path=xl/sharedStrings.xml><?xml version="1.0" encoding="utf-8"?>
<sst xmlns="http://schemas.openxmlformats.org/spreadsheetml/2006/main" count="591" uniqueCount="335">
  <si>
    <t xml:space="preserve">Proyecto Ingenieria de Software II - Grupo F - Doom Kingdom: Product Backlog </t>
  </si>
  <si>
    <t>Sprint Actual</t>
  </si>
  <si>
    <t>Sprint Futuro</t>
  </si>
  <si>
    <t>1, 2, 3, 5, 8, 13, 21, 34, 55, 89, 144, 233, 377, 610, 987 .</t>
  </si>
  <si>
    <t>ID de la Historia de Usuario</t>
  </si>
  <si>
    <t>Nombre de HU de Configuración</t>
  </si>
  <si>
    <t>Formato Connextra</t>
  </si>
  <si>
    <t>Estado</t>
  </si>
  <si>
    <t>Juan</t>
  </si>
  <si>
    <t>Ricardo</t>
  </si>
  <si>
    <t>Diego</t>
  </si>
  <si>
    <t>Bruna</t>
  </si>
  <si>
    <t>Luis</t>
  </si>
  <si>
    <t>Tamaño</t>
  </si>
  <si>
    <t>Sprint</t>
  </si>
  <si>
    <t>Importancia
(1-10)</t>
  </si>
  <si>
    <t>Lenguaje Gherkin</t>
  </si>
  <si>
    <t>Comentarios</t>
  </si>
  <si>
    <t>Registrar usuario</t>
  </si>
  <si>
    <t>Como usuario, deseo poder registrarme mediante el juego, ya que de esa manera puedo crear un personaje y comenzar a jugar.</t>
  </si>
  <si>
    <t>En proceso</t>
  </si>
  <si>
    <t>7+L6:LL6:L28</t>
  </si>
  <si>
    <t xml:space="preserve">Scenario: El usuario se registra satisfactoriamente
GIVEN El usuario da click en registrar
WHEN El usuario ingresa un usuario y contraseña AND usuario ingresa correo electrónico AND El usuario da click en confirmar registro
THEN El usuario se registra en el sistema.
</t>
  </si>
  <si>
    <t>El usuario debe tener pensado en un usuario y contraseña.</t>
  </si>
  <si>
    <t>Login al juego</t>
  </si>
  <si>
    <t>Como usuario, deseo poder loguearme al juego, ya que de esa manera puedo acceder al mismo.</t>
  </si>
  <si>
    <t>Terminado</t>
  </si>
  <si>
    <t>Scenario: El usuario se loguea satisfactoriamente
GIVEN El usuario se ha registrado previamente
WHEN El usuario ingresa su usuario
AND El usuario ingresa su contraseña
AND El usuario da click a la opción log in.
THEN El usuario se loguea al juego.</t>
  </si>
  <si>
    <t>El jugador debe contar con un usuario y contraseña registrado en la base de datos del juego.</t>
  </si>
  <si>
    <t>Crear la Pantalla de Carga</t>
  </si>
  <si>
    <t>Como usuario deseo que el juego me muestre una pantalla con alguna ilustración con el mensaje "Cargando" como transición de una ventana a otra, ya que de esa manera podré saber que el juego está funcionando correctamente.</t>
  </si>
  <si>
    <t>Scenario: El usuario visualiza pantalla de carga
GIVEN El usuario se logueó correctamente
WHEN El usuario selecciona partida
THEN El sistema muestra una pantalla de carga.</t>
  </si>
  <si>
    <t>Dias de Implementación del Sprint</t>
  </si>
  <si>
    <t>Crear la Pantalla de Muerte</t>
  </si>
  <si>
    <t xml:space="preserve">Como usuario deseo que el juego me muestre una pantalla de "Has Muerto" , ya que de esa manera podré saber cuando mi personaje se ha quedado sin puntos de vida. </t>
  </si>
  <si>
    <t>Esfuerzo</t>
  </si>
  <si>
    <t>Dias Restantes</t>
  </si>
  <si>
    <t>Dias calculados basado en el último Sprint</t>
  </si>
  <si>
    <t>Dias</t>
  </si>
  <si>
    <t>Totales</t>
  </si>
  <si>
    <t>Scenario: El usuario visualiza pantalla de muerte
GIVEN El usuario se logueó correctamente AND El usuario se encuentra en una partida
WHEN El personaje recibe daño AND Los puntos de vida del personaje se reducen a 0
THEN El sistema muestra una pantalla de muerte.</t>
  </si>
  <si>
    <t>Crear la Pantalla de Fin de Juego</t>
  </si>
  <si>
    <t>Como usuario deseo que el juego me muestre una pantalla de "Fin" al terminar el juego, ya que de esa manera puedo saber que superé todos los desafíos presentados en el juego.</t>
  </si>
  <si>
    <t>Planeado</t>
  </si>
  <si>
    <t>Scenario: El usuario visualiza pantalla de fin
GIVEN El usuario se logueó correctamente AND El usuario se encuentra en una partida
WHEN El usuario completó todas las misiones AND El personaje mata al boss final del juego
THEN El sistema muestra una pantalla de fin.</t>
  </si>
  <si>
    <t>Implementación de Banda Sonora y Efectos de Sonido</t>
  </si>
  <si>
    <t>Como usuario deseo que el juego pueda reproducir diversos soundtrack según la situación y ubicación del personaje así como escuchar los sonidos producidos por las diversas criaturas habitantes de este mundo, ya que de esa manera podré saber cuando hay criaturas cerca o cuando haya una batalla.</t>
  </si>
  <si>
    <t>Scenario: El usuario escucha un soundtrack
GIVEN El usuario se logueó correctamente AND El usuario se encuentra en una partida
WHEN El usuario está cerca de un oponente OR El usuario pelea con el boss OR El personaje ataca
THEN El sistema reproduce un soundtrack.</t>
  </si>
  <si>
    <t>Mostrar Listado de Partidas</t>
  </si>
  <si>
    <t>Como usuario deseo poder ver el listado de mis partidas guardadas,ya que eso me permitirá escoger una de ellas para continuar jugando.</t>
  </si>
  <si>
    <t>Scenario: El usuario visualiza la lista de partidas
GIVEN El usuario se encuentra en la pantalla de login
WHEN El usuario ingresa su usuario AND El usuario ingresa su contraseña AND El usuario hace click en login
THEN El sistema muestra la lista de partidas guardadas del usuario.</t>
  </si>
  <si>
    <t>Seleccionar Partida</t>
  </si>
  <si>
    <t>Como usuario deseo que el juego me permita seleccionar alguna de las múltiples partidas guardadas que puedo tener asociadas a una misma cuenta, ya que de esa manera puedo comenzar a jugar.</t>
  </si>
  <si>
    <t>Scenario: El usuario visualiza múltiples personajes
GIVEN El usuario  se logeó correctamente 
AND El usuario visualiza la lista de partidas
WHEN El usuario ingresa su usuario y contraseña
THEN El sistema carga los personajes creados.</t>
  </si>
  <si>
    <t>Cargar Escenario</t>
  </si>
  <si>
    <t>Como usuario deseo que el juego me permita seleccionar el personaje con el cuál jugar de entre varios ya creados,ya que de esa manera se podrá cargar el escenario de la partida asociada al personaje.</t>
  </si>
  <si>
    <t>Scenario: El usuario visualiza el escenario
GIVEN El usuario se logueó correctamente AND El usuario se visualiza la lista de partidas
WHEN El usuario selecciona una partida 
THEN El sistema carga el escenario.</t>
  </si>
  <si>
    <t>Interactuar con el Escenario</t>
  </si>
  <si>
    <t>Como usuario deseo que el juego me permita desplazar a mi personaje a lo largo del campo de juego, ya que de esa manera podré recolectar ítems, así como atacar a los oponentes.</t>
  </si>
  <si>
    <t>Scenario: El usuario interactual con el escenario
GIVEN El usuario se logueó correctamente 
AND El usuario se visualiza la lista de partidas
WHEN El usuario selecciona una partida 
THEN El usuario realiza acciones en el escenario.</t>
  </si>
  <si>
    <t>Mover al personaje</t>
  </si>
  <si>
    <t>Como usuario, deseo poder mover el personaje, ya que de esa manera puedo explorar el mapa del juego.</t>
  </si>
  <si>
    <t>Scenario: El personaje se mueve
GIVEN El usuario ingresó al juego
AND El usuario seleccionó un personaje
WHEN El usuario presiona una tecla de movimiento
THEN El personaje se mueve.</t>
  </si>
  <si>
    <t>El usuario debe estar logueado con su usuario y contraseña respectivo.</t>
  </si>
  <si>
    <t>Gestionar Inventario</t>
  </si>
  <si>
    <t>Como usuario deseo poder acceder al inventario de objetos, ya que de esa manera puedo recoger o eliminar items como pociones de vida o armas que necesite.</t>
  </si>
  <si>
    <t>En Proceso</t>
  </si>
  <si>
    <t>Scenario: El usuario recoge un ítem
GIVEN El usuario se logueó correctamente AND El usuario se encuentra en una partida AND El inventario no está lleno
WHEN El usuario recoge un ítem 
THEN El inventario se actualiza.
Scenario: El usuario elimina un ítem
GIVEN El usuario se logueó correctamente AND El usuario se encuentra en una partida AND El usuario tiene ítem(s) en el inventario
WHEN El usuario selecciona un ítem AND El usuario da clic en eliminar
THEN El inventario se actualiza.</t>
  </si>
  <si>
    <t>El usuario del juego tendra la capacidad de almacenar como máximo 16 items distribuidos en una matriz 4x4.</t>
  </si>
  <si>
    <t>Configurar Tipo de Cámara</t>
  </si>
  <si>
    <t>Como desarrollador deseo poder configurar la cámara, ya que de esa manera puedo modelar el movimiento de esta con el personaje.</t>
  </si>
  <si>
    <t>Scenario: El usuario mueve el personaje
GIVEN El usuario se logueó correctamente AND El usuario se encuentra en una partida
WHEN El usuario mueve al personaje AND El usuario no está peleando con un boss
THEN La cámara se mueve.
Scenario: El usuario mueve el personaje
GIVEN El usuario se logueó correctamente AND El usuario se encuentra en una partida
WHEN El usuario mueve al personaje AND El usuario está peleando con un boss
THEN La cámara no se mueve.</t>
  </si>
  <si>
    <t>La cámara tiene dos tipos: fija y en movimiento.</t>
  </si>
  <si>
    <t>Gestionar Vida</t>
  </si>
  <si>
    <t>Como usuario deseo poder visualizar  barra  de colores rojo (vida), ya que de esa manera puedo saber el estado actual de la salud de mi personaje.</t>
  </si>
  <si>
    <t>Task rows</t>
  </si>
  <si>
    <t>Scenario: El usuario visualiza la vida del personaje
GIVEN El usuario se logueó correctamente
WHEN El usuario se encuentra en una partida
THEN El usuario visualiza la barra de vida.</t>
  </si>
  <si>
    <t>Gestionar Maná</t>
  </si>
  <si>
    <t>Como usuario deseo poder visualizar  barra  de  azul (maná), ya que de esa manera puedo saber el estado actual los puntos requeridos para utilizar hechizos de magia.</t>
  </si>
  <si>
    <t>Scenario: El usuario visualiza el maná del personaje
GIVEN El usuario se logueó correctamente
WHEN El usuario se encuentra en una partida
THEN El usuario visualiza la barra de maná</t>
  </si>
  <si>
    <t>Definir Inteligencia Artificial de enemigos</t>
  </si>
  <si>
    <t>Como desarrollador deseo poder configurar las acciones que los enemigos realicen durante una pelea, ya que de esa manera podrán atacar al personaje.</t>
  </si>
  <si>
    <t>Done days</t>
  </si>
  <si>
    <t>Scenario: El usuario visualiza enemigo(s)
GIVEN El usuario se logueó correctamente AND El usuario se encuentra en una partida
WHEN El usuario se encuentra cerca o peleando con un enemigo normal
THEN El enemigo se mueve y ataca.</t>
  </si>
  <si>
    <t>Definir la Zona Segura</t>
  </si>
  <si>
    <t>Como desarrollador deseo poder configurar el escenario, ya que de esa manera existirá una zona en donde los monstruos no puedan llegar para así poder resguardar al personaje.</t>
  </si>
  <si>
    <t>Scenario: El usuario se encuentra en una zona segura
GIVEN El usuario se logueó correctamente AND El usuario se encuentra en una partida
WHEN El usuario dirige al personaje a una aldea
THEN Los enemigos no atacan.</t>
  </si>
  <si>
    <t>Completar misión</t>
  </si>
  <si>
    <t>Como creador, deseo que el juego tenga misiones, ya que de esa manera el usuario sepa la ruta y el progreso que ha alcanzado durante el juego.</t>
  </si>
  <si>
    <t xml:space="preserve">Scenario: El usuario completa una misión
GIVEN El usuario ingresó al juego
AND El usuario eligió un personaje
WHEN El usuario completa una misión
THEN El sistema muestra un mensaje de éxito.
</t>
  </si>
  <si>
    <t>Personalizar personaje</t>
  </si>
  <si>
    <t>Como usuario, deseo poder personalizar el personaje, ya que de esa manera puedo crear un personaje con las características que desee.</t>
  </si>
  <si>
    <t xml:space="preserve">Scenario: El usuario personaliza un personaje satisfactoriamente
GIVEN El usuario ingresó al juego AND es una nueva partida
WHEN El usuario da click en crear personaje
THEN El sistema muestra una lista de razas
WHEN El usuario selecciona la raza
THEN El sistema le muestra opciones de configuración (color de cabello, entre otros)
WHEN El usuario realiza los cambios al personaje AND da click en guardar
THEN El sistema guarda los cambios.
</t>
  </si>
  <si>
    <t>Guardar avances del juego</t>
  </si>
  <si>
    <t>Como usuario, deseo poder guardar y cargar la partida, ya que de esa manera no perderé el progreso alcanzado durante el juego.</t>
  </si>
  <si>
    <t xml:space="preserve">Scenario: El usuario guarda una partida satisfactoriamente
GIVEN El usuario ingresó al juego
WHEN El usuario da click en guardar
THEN El sistema guarda la partida.
Scenario: El usuario carga una partida
GIVEN El usuario ingresa su usuario y contraseña
WHEN El usuario da click en Login
THEN El sistema carga la partida.
</t>
  </si>
  <si>
    <t>Utilizar objetos del personaje</t>
  </si>
  <si>
    <t>Como usuario, deseo poder usar ítems, ya que de esa manera podré hacer que mi personaje sea más fuerte.</t>
  </si>
  <si>
    <t xml:space="preserve">Scenario: El usuario usa ítem satisfactoriamente
GIVEN El usuario ingresó al juego
AND El usuario tiene un ítem en su inventario
WHEN El usuario da click en inventario
THEN El sistema le muestra los ítems disponibles
WHEN El usuario da click en un ítem AND da click en usar
THEN El personaje usa el ítem.
</t>
  </si>
  <si>
    <t>El usuario debe estar logueado con su usuario y contraseña respectivo. El usuario tiene al menos un ítem en su inventario.</t>
  </si>
  <si>
    <t>Implementar colisiones entre el jugador y los monstruos</t>
  </si>
  <si>
    <t>Como usuario deseo poder colisionar con las criaturas ya que de esta forma las imágenes de ambos no sé sobreponen al interactuar entre ellos</t>
  </si>
  <si>
    <t xml:space="preserve">Scenario: El usuario choca con el monstruo
GIVEN El usuario ingreso al juego
WHEN El usuario se desplaza
THEN El persona choca con objetos y monstruos
</t>
  </si>
  <si>
    <t>Muerte del personaje</t>
  </si>
  <si>
    <t>Como usuario deseo poder visualizar la animación correspondiente cuando el personaje se haya quedado sin vida ya que de esta forma se denota visualmente su muerte</t>
  </si>
  <si>
    <t>Scenario: El usuario realiza la acción de morir
GIVEN El usuario ingresó al juego
WHEN El monstruo entabla un combate con el personaje                                                                                    AND El monstruo pierde toda su vida
THEN El persona choca con objetos y monstruos</t>
  </si>
  <si>
    <t>Muerte del monstruo</t>
  </si>
  <si>
    <t>Como usuario deseo poder visualizar la animación correspondiente cuando el monstro se haya quedado sin vida ya que de esta forma se denota visualmente su muerte</t>
  </si>
  <si>
    <t>Scenario: El monstruo realiza la acción de morir
GIVEN El usuario ingresó al juego
WHEN El usuario entabla un combate con un enemigo           AND El usuario pierde toda su vida
THEN El persona choca con objetos y monstruos</t>
  </si>
  <si>
    <t>Seleccionar tutorial (Tutorial de Contexto)</t>
  </si>
  <si>
    <t>Como usuario, deseo poder ver un tutorial, ya que de esa manera puedo entender las mecánicas del juego.</t>
  </si>
  <si>
    <t xml:space="preserve">Scenario: El usuario ve un tutorial
GIVEN El usuario ingresó al juego
WHEN El usuario da click en Tutorial
THEN El sistema le muestra una lista de videos tutoriales
WHEN El usuario da click en un video
THEN El sistema reproduce el tutorial.
</t>
  </si>
  <si>
    <t>Recibir ataque de oponente</t>
  </si>
  <si>
    <t>Como usuario deseo poder ver la interrupción de los ataques que yo realizo cuando un monstruo me ataque en ese mismo momento ya que de esa manera se podrá brindar un mayor realismo a los combates</t>
  </si>
  <si>
    <t>Scenario: El usuario detiene la animación de su ataque
GIVEN El usuario ingresó al juego
WHEN El usuario es atacado por un monstruo
THEN El usuario no puede realizar sus ataques a causa de los ataques enemigos</t>
  </si>
  <si>
    <t>Implementar porcentaje de éxito para los ataques exitosos</t>
  </si>
  <si>
    <t>Como usuario deseo poder definir que solo una determinada cantidad de ataques realizados se efectúen de manera exitosa ya que de esta forma se otorgará un mayor realismo a los combates</t>
  </si>
  <si>
    <t xml:space="preserve">Scenario: El usuario realiza una determinada cantidad de ataques exitosos
GIVEN El usuario ingresó al juego
WHEN El usuario entabla combate con un monstruo
THEN El usuario realiza unos cuantos ataques exitosos del total de ataques realizados
</t>
  </si>
  <si>
    <t>Atacar oponente</t>
  </si>
  <si>
    <t>Como usuario deseo poder atacar a los oponentes, ya que de esa manera puedo cumplir los objetivos.</t>
  </si>
  <si>
    <t xml:space="preserve">Scenario: El personaje ataca un oponente
GIVEN El usuario ingresó al juego AND el usuario se encuentra en una partida 
WHEN El usuario toca el botón de espacio
THEN El personaje ataca.
</t>
  </si>
  <si>
    <t>Cambiar contraseña</t>
  </si>
  <si>
    <t>Como usuario deseo cambiar mi contraseña, ya que de esa manera puedo aumentar la seguridad de mi cuenta.</t>
  </si>
  <si>
    <t>Trend</t>
  </si>
  <si>
    <t>Trend Days</t>
  </si>
  <si>
    <t>Item</t>
  </si>
  <si>
    <t>Nombre de la Tarea</t>
  </si>
  <si>
    <t>ID Historia</t>
  </si>
  <si>
    <t xml:space="preserve">Scenario: El usuario cambia su contraseña
GIVEN El usuario se encuentra en la pantalla del login 
WHEN El usuario toca el enlace de cambiar contraseña
THEN El sistema le muestra una pantalla con campos a llenar
WHEN El usuario ingresa la actual contraseña y la nueva contraseña dos veces AND El usuario hace click en el botón guardar
THEN El sistema guarda la nueva contraseña
</t>
  </si>
  <si>
    <t>-</t>
  </si>
  <si>
    <t>Restablecer contraseña</t>
  </si>
  <si>
    <t>Responsable</t>
  </si>
  <si>
    <t>Como usuario deseo restablecer mi contraseña, ya que de esa manera puedo acceder al juego si no recuerdo la actual clave.</t>
  </si>
  <si>
    <t>Est. (en horas)</t>
  </si>
  <si>
    <t xml:space="preserve">Scenario: El usuario restablece su contraseña
GIVEN El usuario se encuentra en la pantalla del login 
WHEN El usuario toca el enlace de restablecer la contraseña
THEN El sistema le muestra una pantalla con campos a llenar
WHEN El usuario ingresa su correo electrónico  AND El usuario hace click en el botón restablecer
THEN El sistema muestra un mensaje de éxito.
</t>
  </si>
  <si>
    <t>Implementación de objetos y detalles del mapa</t>
  </si>
  <si>
    <t>Como usuario deseo visualizar todas las estructuras y edificaciones correspondientes al mapa en el cuál estoy jugando ya que así puedo configurar colisiones entre dichos objetos y el jugador</t>
  </si>
  <si>
    <t>Scenario: El personaje interactua con objetos del mapa
GIVEN El usuario ingresó al juego                                   AND el usuario se desplaza por el campo 
WHEN El usuario se acerca a un objeto en el mapa
THEN El personaje colisiona con el objeto y continúa su desplazamiento rodeándolo</t>
  </si>
  <si>
    <t>Definir área a cubrir por la cámara</t>
  </si>
  <si>
    <t>Terminadas</t>
  </si>
  <si>
    <t>Historia de Usuario</t>
  </si>
  <si>
    <t>Tamaño Historia de Usuario</t>
  </si>
  <si>
    <t>SPRINT PLANNING CHART</t>
  </si>
  <si>
    <t>Integrantes:</t>
  </si>
  <si>
    <t>Rol</t>
  </si>
  <si>
    <t>Puntos Disponibles para el presente Sprint</t>
  </si>
  <si>
    <t>Diego Mego</t>
  </si>
  <si>
    <t>(Product Owner)</t>
  </si>
  <si>
    <t>Juan Francisco Baraybar</t>
  </si>
  <si>
    <t>(Scrum Master)</t>
  </si>
  <si>
    <t>Indicar reglas para cargar objetos en el campo enfocado</t>
  </si>
  <si>
    <t>Definir límites del escenario para detener la cámara</t>
  </si>
  <si>
    <t>Realizar las pruebas correspondientes</t>
  </si>
  <si>
    <t>Definir forma de la barra de vida</t>
  </si>
  <si>
    <t>Diseñar la barra de vida correspondiente y adaptarla a la pantalla</t>
  </si>
  <si>
    <t>Luis Sifuentes</t>
  </si>
  <si>
    <t>(Scrum Team)</t>
  </si>
  <si>
    <t>Enlazar la barra de vida con el daño recibo en el jugador</t>
  </si>
  <si>
    <t>Ricardo Mandujano</t>
  </si>
  <si>
    <t>Bruna Morillo</t>
  </si>
  <si>
    <t>Realizar las pruebas correspondientes para que deje de disminuir al llegar a cero</t>
  </si>
  <si>
    <t>Total</t>
  </si>
  <si>
    <t>Indicar que radio aldededor del monstruo se considerará</t>
  </si>
  <si>
    <t>Definir sprites necesarios para el ataque y movimiento</t>
  </si>
  <si>
    <t>Realizar la colocación de monstruos en determinadas partes del mapa</t>
  </si>
  <si>
    <t>Comprobar las correctas reacciones de los monstruos al ingresar a su radio de reacción</t>
  </si>
  <si>
    <t>Decidir que forma tendrá el objeto a colisionar</t>
  </si>
  <si>
    <t>Implementar la colisión a nivel de código</t>
  </si>
  <si>
    <t>Ubicar los sprites necesarios para la animación de muerte</t>
  </si>
  <si>
    <t>Asociar la vida del monstruo con la animación</t>
  </si>
  <si>
    <t>Probar comportamiento de muerte del monstruo cuando la vida llegue a cero en batalla</t>
  </si>
  <si>
    <t>Buscar los sprites necesarios para animar la acción de recepción de daño</t>
  </si>
  <si>
    <t>Coordinar los sprites indicados para mostrar la precisa reacción en que uno ataca y el otro reciba el ataque</t>
  </si>
  <si>
    <t>Definir las reglas a considerar para calcular el ratio de daño efectuado en los combates</t>
  </si>
  <si>
    <t>Elaborar la fórmula a emplear en los combates para mostrar el daño sufrido y realizado</t>
  </si>
  <si>
    <t>Implemetar la fórmula en el código</t>
  </si>
  <si>
    <t>Jueves (28/09/17)</t>
  </si>
  <si>
    <t>Viernes (29/09/17)</t>
  </si>
  <si>
    <t>Sabado (30/09/17)</t>
  </si>
  <si>
    <t>Domingo (01/10/17)</t>
  </si>
  <si>
    <t>Lunes (18/09/17)</t>
  </si>
  <si>
    <t>Martes (19/09/17)</t>
  </si>
  <si>
    <t>Miercoles (20/09/17)</t>
  </si>
  <si>
    <t>Jueves (21/09/17)</t>
  </si>
  <si>
    <t>Daily Scrum</t>
  </si>
  <si>
    <t>Semanas</t>
  </si>
  <si>
    <t>Día</t>
  </si>
  <si>
    <t>Hora Inicio</t>
  </si>
  <si>
    <t>Hora Fin</t>
  </si>
  <si>
    <t>Martes 21/12</t>
  </si>
  <si>
    <t>Domingo 26/12</t>
  </si>
  <si>
    <t>Martes 28/12</t>
  </si>
  <si>
    <t>Domingo 02/01</t>
  </si>
  <si>
    <t>Modo</t>
  </si>
  <si>
    <t>Días</t>
  </si>
  <si>
    <t>Duración (minutos)</t>
  </si>
  <si>
    <t>Presencial (casa del Scrum Master)</t>
  </si>
  <si>
    <t>Martes</t>
  </si>
  <si>
    <t>Skype (online)</t>
  </si>
  <si>
    <t>Domingos</t>
  </si>
  <si>
    <t>Plan de la Lanzamiento</t>
  </si>
  <si>
    <t>Inicio</t>
  </si>
  <si>
    <t>Fin</t>
  </si>
  <si>
    <t>Fecha de Lanzamiento</t>
  </si>
  <si>
    <t>Objetivo</t>
  </si>
  <si>
    <t>Loguearse con cuenta de Facebook y Jugar Damasking en modo single player sin preguntas.</t>
  </si>
  <si>
    <t>Integrar el juego con el logueo de facebook, jugar Damasking en modo single player con preguntas y Registrar preguntas y alternativas múltiples por categoría.</t>
  </si>
  <si>
    <t>Historias sin asignar</t>
  </si>
  <si>
    <t>Dias Planeados</t>
  </si>
  <si>
    <t>Realease Burndown Chart</t>
  </si>
  <si>
    <t>Tamaño original planeado</t>
  </si>
  <si>
    <t>Sprint count</t>
  </si>
  <si>
    <t>Count trend from last</t>
  </si>
  <si>
    <t>sprints</t>
  </si>
  <si>
    <t>Trend sprint count</t>
  </si>
  <si>
    <t>Trend offset</t>
  </si>
  <si>
    <t>Velocidad (puntos por Sprint)</t>
  </si>
  <si>
    <t>Sprints in Trend</t>
  </si>
  <si>
    <t>Estimación Original</t>
  </si>
  <si>
    <t>Promedio total realizado</t>
  </si>
  <si>
    <t>Trend count</t>
  </si>
  <si>
    <t>Promedio de los ultimos 8</t>
  </si>
  <si>
    <t>Avg. worst 3 in last 8</t>
  </si>
  <si>
    <t>Tendencia</t>
  </si>
  <si>
    <t>These hidden cells are used to draw the graph on this page. DO NOT DELETE!</t>
  </si>
  <si>
    <t>Predicciones- Completar al finalizar cada Sprint</t>
  </si>
  <si>
    <t>Estimación Original - Min</t>
  </si>
  <si>
    <t>Estimación Original - Avg</t>
  </si>
  <si>
    <t>Estimación Original - Max</t>
  </si>
  <si>
    <t>Standard Dev.</t>
  </si>
  <si>
    <t>Realizar propuestas de fondos para las pantallas</t>
  </si>
  <si>
    <t>Promedio realizado</t>
  </si>
  <si>
    <t>LastPlanned</t>
  </si>
  <si>
    <t>Acordar texto conciso a mostrar en cada pantalla</t>
  </si>
  <si>
    <t>Esbozar pantallas definitivas de carga</t>
  </si>
  <si>
    <t>LastRealized</t>
  </si>
  <si>
    <t>Crear e implementar pantallas de carga por situación</t>
  </si>
  <si>
    <t>Probar correcta aparición de pantalla de carga</t>
  </si>
  <si>
    <t>Coordinar temática de sonidos</t>
  </si>
  <si>
    <t>Designar cantidad de variedad de soundtrack</t>
  </si>
  <si>
    <t>Buscar propuestas de soundtracks a ser evaluadas</t>
  </si>
  <si>
    <t>Implementar soundtrack en escenario base</t>
  </si>
  <si>
    <t>Realizar pruebas de secuencia y repetición de sonido</t>
  </si>
  <si>
    <t>Definir estilo de pantalla para la selección de personaje</t>
  </si>
  <si>
    <t>Indicar ubicación relativa de cada personaje asociado a la cuenta</t>
  </si>
  <si>
    <t>Realized + St. Dev</t>
  </si>
  <si>
    <t>Entablar relación entre la base de datos y la pantalla de selección para mostrar los personajes correspondientes</t>
  </si>
  <si>
    <t>Codificar la consulta a la base de datos para reconocer al usuario logeado y su progreso</t>
  </si>
  <si>
    <t>Realized - St. Dev</t>
  </si>
  <si>
    <t>Probar la correcta interacción entre el personaje guardado asociado a la cuenta desde el último punto de guardado</t>
  </si>
  <si>
    <t>Optimizar los tiempos de carga y consulta hacia la base de datos según de considere necesario</t>
  </si>
  <si>
    <t>Acordar movimientos deseados del personaje según escenario</t>
  </si>
  <si>
    <t>Buscar sprites requeridos para la visualización de movimientos deseados</t>
  </si>
  <si>
    <t>Average Speeds</t>
  </si>
  <si>
    <t>Cargar escenario a interactuar</t>
  </si>
  <si>
    <t>Programar los movimientos en la pantalla del personaje respetando fisica del escenario</t>
  </si>
  <si>
    <t>Probar correcta interacción en cada pixel del escenario</t>
  </si>
  <si>
    <t>Se definen los comandos básicos de juego</t>
  </si>
  <si>
    <t>Realizar propuestas de apariencia para el tutorial</t>
  </si>
  <si>
    <t>Desarrollar pantalla de tutorial correspondiente</t>
  </si>
  <si>
    <t>Corroborar que las instrucciones concuerden con la jugabilidad</t>
  </si>
  <si>
    <t>Realizar correcciones para coincidir con la jugabilidad deseada</t>
  </si>
  <si>
    <t>Trabajo Restante</t>
  </si>
  <si>
    <t>Se establecen los posibles ataques asociados a cada tipo de personaje</t>
  </si>
  <si>
    <t>Trabajo Planeado</t>
  </si>
  <si>
    <t>Trabajo Realizado</t>
  </si>
  <si>
    <t>Buscar los sprites necesarios asociados al ataque del personaje y daño del enemigo</t>
  </si>
  <si>
    <t>Designar sprites a usar según el tipo de ataque realizado</t>
  </si>
  <si>
    <t>Tamaño Total Actual</t>
  </si>
  <si>
    <t>Col top</t>
  </si>
  <si>
    <t>Implementar ataques deseados en los personajes ya desarrollados</t>
  </si>
  <si>
    <t>Do not delete…</t>
  </si>
  <si>
    <t>Realizar pruebas de interacción al momento de realizar ataques</t>
  </si>
  <si>
    <t>Col bottom</t>
  </si>
  <si>
    <t>Viernes (15/09/17)</t>
  </si>
  <si>
    <t>Sabado (16/09/17)</t>
  </si>
  <si>
    <t>Domingo (17/09/17)</t>
  </si>
  <si>
    <t>Viernes (22/09/17)</t>
  </si>
  <si>
    <t>Sabado (23/09/17)</t>
  </si>
  <si>
    <t>Domingo (24/09/17)</t>
  </si>
  <si>
    <t>Trend Help</t>
  </si>
  <si>
    <t>Lunes (25/09/17)</t>
  </si>
  <si>
    <t>Raw Trend</t>
  </si>
  <si>
    <t>Martes (26/09/17)</t>
  </si>
  <si>
    <t>Real Trend</t>
  </si>
  <si>
    <t>Miercoles (27/09/17)</t>
  </si>
  <si>
    <t>Current Bottom</t>
  </si>
  <si>
    <t>Realized</t>
  </si>
  <si>
    <t>Last 8</t>
  </si>
  <si>
    <t>Worst 3 in Last 8</t>
  </si>
  <si>
    <t>Definir información a solicitar</t>
  </si>
  <si>
    <t>Crear la base de datos correspondiente</t>
  </si>
  <si>
    <t>Desarrollar la interfáz de creación de usuario</t>
  </si>
  <si>
    <t>Realizar la conexión entre la interfáz y la base de datos</t>
  </si>
  <si>
    <t>Diseño de la Interfaz</t>
  </si>
  <si>
    <t>Buscar Diseños para los botones y fondo</t>
  </si>
  <si>
    <t>Definir las consultas hacia la base de datos</t>
  </si>
  <si>
    <t>Creación y direccionamiento de los botones</t>
  </si>
  <si>
    <t>Buscar posibles animaciones de movimiento</t>
  </si>
  <si>
    <t>Diseño de movimientos direccionales del personaje</t>
  </si>
  <si>
    <t>Codificar cada direccion de movimiento</t>
  </si>
  <si>
    <t>Testing de movimientos direccionales</t>
  </si>
  <si>
    <t>Viernes (01/09/17)</t>
  </si>
  <si>
    <t>Sabado (02/09/17)</t>
  </si>
  <si>
    <t>Domingo (03/09/17)</t>
  </si>
  <si>
    <t>Lunes (04/09/17)</t>
  </si>
  <si>
    <t>Martes (05/09/17)</t>
  </si>
  <si>
    <t>Miercoles (06/09/17)</t>
  </si>
  <si>
    <t>Jueves (07/09/17)</t>
  </si>
  <si>
    <t>Viernes (08/09/17)</t>
  </si>
  <si>
    <t>Sabado (09/09/17)</t>
  </si>
  <si>
    <t>Domingo (10/09/17)</t>
  </si>
  <si>
    <t>Lunes (11/09/17)</t>
  </si>
  <si>
    <t>Martes (12/09/17)</t>
  </si>
  <si>
    <t>Miercoles (13/09/17)</t>
  </si>
  <si>
    <t>Jueves (14/09/17)</t>
  </si>
  <si>
    <t>Dias Restantes de Implementación …</t>
  </si>
  <si>
    <t>Warning! These are necessary</t>
  </si>
  <si>
    <t>template rows</t>
  </si>
  <si>
    <t>Est. (Horas)</t>
  </si>
  <si>
    <t>Codificación de ingreso al sistema</t>
  </si>
  <si>
    <t>Diseño de la Base de datos (hasta logueo)</t>
  </si>
  <si>
    <t>Carlos</t>
  </si>
  <si>
    <t>Documentación de logueo</t>
  </si>
  <si>
    <t>Pruebas de logueo</t>
  </si>
  <si>
    <t>Angelo</t>
  </si>
  <si>
    <t>Diseño de la Interfaz de logueo</t>
  </si>
  <si>
    <t>Andrea</t>
  </si>
  <si>
    <t>Codificación del juego Damasking sin preguntas</t>
  </si>
  <si>
    <t>Daniel</t>
  </si>
  <si>
    <t>Codificación de sonido del juego Damasking sin preguntas</t>
  </si>
  <si>
    <t>Diseño de la interfaz de Damasking</t>
  </si>
  <si>
    <t>Diseño de la Base de datos (hasta damasking)</t>
  </si>
  <si>
    <t>Pruebas de Damasking</t>
  </si>
  <si>
    <t>Documentación de Damasking</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</si>
</sst>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 _m_k_-;\-* #,##0\ _m_k_-;_-* &quot;-&quot;??\ _m_k_-;_-@"/>
    <numFmt numFmtId="165" formatCode="&quot;Sprint &quot;#&quot; Backlog&quot;"/>
    <numFmt numFmtId="166" formatCode="&quot;Last &quot;###&quot; sprints&quot;"/>
    <numFmt numFmtId="167" formatCode="0.0"/>
  </numFmts>
  <fonts count="13" x14ac:knownFonts="1">
    <font>
      <sz val="10"/>
      <color rgb="FF000000"/>
      <name val="Arial"/>
    </font>
    <font>
      <sz val="10"/>
      <name val="Arial"/>
    </font>
    <font>
      <b/>
      <sz val="14"/>
      <name val="Arial"/>
    </font>
    <font>
      <b/>
      <sz val="10"/>
      <name val="Arial"/>
    </font>
    <font>
      <sz val="8"/>
      <color rgb="FF333333"/>
      <name val="Arial"/>
    </font>
    <font>
      <sz val="14"/>
      <name val="Arial"/>
    </font>
    <font>
      <b/>
      <sz val="10"/>
      <color rgb="FFFF0000"/>
      <name val="Arial"/>
    </font>
    <font>
      <sz val="10"/>
      <name val="Arial"/>
    </font>
    <font>
      <sz val="12"/>
      <name val="Arial"/>
    </font>
    <font>
      <b/>
      <sz val="12"/>
      <name val="Arial"/>
    </font>
    <font>
      <i/>
      <sz val="10"/>
      <color rgb="FF0000FF"/>
      <name val="Arial"/>
    </font>
    <font>
      <sz val="10"/>
      <color rgb="FFFF0000"/>
      <name val="Arial"/>
    </font>
    <font>
      <b/>
      <sz val="12"/>
      <name val="Arial"/>
      <family val="2"/>
    </font>
  </fonts>
  <fills count="21">
    <fill>
      <patternFill patternType="none"/>
    </fill>
    <fill>
      <patternFill patternType="gray125"/>
    </fill>
    <fill>
      <patternFill patternType="solid">
        <fgColor rgb="FFFFFF00"/>
        <bgColor rgb="FFFFFF00"/>
      </patternFill>
    </fill>
    <fill>
      <patternFill patternType="solid">
        <fgColor rgb="FF00B0F0"/>
        <bgColor rgb="FF00B0F0"/>
      </patternFill>
    </fill>
    <fill>
      <patternFill patternType="solid">
        <fgColor rgb="FFFFFFFF"/>
        <bgColor rgb="FFFFFFFF"/>
      </patternFill>
    </fill>
    <fill>
      <patternFill patternType="solid">
        <fgColor rgb="FFFFCC99"/>
        <bgColor rgb="FFFFCC99"/>
      </patternFill>
    </fill>
    <fill>
      <patternFill patternType="solid">
        <fgColor rgb="FF434343"/>
        <bgColor rgb="FF434343"/>
      </patternFill>
    </fill>
    <fill>
      <patternFill patternType="solid">
        <fgColor rgb="FF666666"/>
        <bgColor rgb="FF666666"/>
      </patternFill>
    </fill>
    <fill>
      <patternFill patternType="solid">
        <fgColor rgb="FFC6D9F0"/>
        <bgColor rgb="FFC6D9F0"/>
      </patternFill>
    </fill>
    <fill>
      <patternFill patternType="solid">
        <fgColor rgb="FFEAF1DD"/>
        <bgColor rgb="FFEAF1DD"/>
      </patternFill>
    </fill>
    <fill>
      <patternFill patternType="solid">
        <fgColor rgb="FFF2DBDB"/>
        <bgColor rgb="FFF2DBDB"/>
      </patternFill>
    </fill>
    <fill>
      <patternFill patternType="solid">
        <fgColor rgb="FFE5DFEC"/>
        <bgColor rgb="FFE5DFEC"/>
      </patternFill>
    </fill>
    <fill>
      <patternFill patternType="solid">
        <fgColor rgb="FFDAEEF3"/>
        <bgColor rgb="FFDAEEF3"/>
      </patternFill>
    </fill>
    <fill>
      <patternFill patternType="solid">
        <fgColor rgb="FF99CC00"/>
        <bgColor rgb="FF99CC00"/>
      </patternFill>
    </fill>
    <fill>
      <patternFill patternType="solid">
        <fgColor rgb="FFDDD9C3"/>
        <bgColor rgb="FFDDD9C3"/>
      </patternFill>
    </fill>
    <fill>
      <patternFill patternType="solid">
        <fgColor rgb="FFD6E3BC"/>
        <bgColor rgb="FFD6E3BC"/>
      </patternFill>
    </fill>
    <fill>
      <patternFill patternType="solid">
        <fgColor rgb="FFB6DDE8"/>
        <bgColor rgb="FFB6DDE8"/>
      </patternFill>
    </fill>
    <fill>
      <patternFill patternType="solid">
        <fgColor rgb="FFFFFF99"/>
        <bgColor rgb="FFFFFF99"/>
      </patternFill>
    </fill>
    <fill>
      <patternFill patternType="solid">
        <fgColor rgb="FFE5B8B7"/>
        <bgColor rgb="FFE5B8B7"/>
      </patternFill>
    </fill>
    <fill>
      <patternFill patternType="solid">
        <fgColor rgb="FFCCC0D9"/>
        <bgColor rgb="FFCCC0D9"/>
      </patternFill>
    </fill>
    <fill>
      <patternFill patternType="solid">
        <fgColor rgb="FFC4BD97"/>
        <bgColor rgb="FFC4BD97"/>
      </patternFill>
    </fill>
  </fills>
  <borders count="1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top/>
      <bottom/>
      <diagonal/>
    </border>
    <border>
      <left/>
      <right/>
      <top/>
      <bottom/>
      <diagonal/>
    </border>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1">
    <xf numFmtId="0" fontId="0" fillId="0" borderId="0" xfId="0" applyFont="1" applyAlignment="1"/>
    <xf numFmtId="0" fontId="1" fillId="0" borderId="0" xfId="0" applyFont="1" applyAlignment="1">
      <alignment horizontal="center" vertical="center"/>
    </xf>
    <xf numFmtId="0" fontId="1" fillId="0" borderId="0" xfId="0" applyFont="1" applyAlignment="1">
      <alignment vertical="center" wrapText="1"/>
    </xf>
    <xf numFmtId="164" fontId="1" fillId="0" borderId="0" xfId="0" applyNumberFormat="1" applyFont="1" applyAlignment="1">
      <alignment horizontal="center" vertical="center"/>
    </xf>
    <xf numFmtId="0" fontId="1" fillId="0" borderId="0" xfId="0" applyFont="1" applyAlignment="1">
      <alignment vertical="center"/>
    </xf>
    <xf numFmtId="0" fontId="1" fillId="2" borderId="0" xfId="0" applyFont="1" applyFill="1" applyAlignment="1">
      <alignment horizontal="center" vertical="center"/>
    </xf>
    <xf numFmtId="0" fontId="3" fillId="0" borderId="0" xfId="0" applyFont="1" applyAlignment="1">
      <alignment vertical="center" wrapText="1"/>
    </xf>
    <xf numFmtId="0" fontId="3" fillId="0" borderId="0" xfId="0" applyFont="1" applyAlignment="1">
      <alignment horizontal="left" vertical="center"/>
    </xf>
    <xf numFmtId="0" fontId="1" fillId="3" borderId="0" xfId="0" applyFont="1" applyFill="1" applyAlignment="1">
      <alignment horizontal="center" vertical="center"/>
    </xf>
    <xf numFmtId="0" fontId="4" fillId="4" borderId="1" xfId="0" applyFont="1" applyFill="1" applyBorder="1"/>
    <xf numFmtId="0" fontId="3" fillId="5" borderId="2"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Font="1"/>
    <xf numFmtId="0" fontId="1" fillId="6"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1" fillId="6" borderId="2" xfId="0" applyFont="1" applyFill="1" applyBorder="1" applyAlignment="1">
      <alignment horizontal="center" vertical="center"/>
    </xf>
    <xf numFmtId="164" fontId="1" fillId="6" borderId="2" xfId="0" applyNumberFormat="1" applyFont="1" applyFill="1" applyBorder="1" applyAlignment="1">
      <alignment horizontal="center" vertical="center"/>
    </xf>
    <xf numFmtId="0" fontId="3" fillId="6" borderId="2" xfId="0" applyFont="1" applyFill="1" applyBorder="1" applyAlignment="1">
      <alignment horizontal="center" vertical="center"/>
    </xf>
    <xf numFmtId="0" fontId="1" fillId="6" borderId="2" xfId="0" applyFont="1" applyFill="1" applyBorder="1" applyAlignment="1">
      <alignment vertical="center" wrapText="1"/>
    </xf>
    <xf numFmtId="0" fontId="1" fillId="0" borderId="0" xfId="0" applyFont="1" applyAlignment="1">
      <alignment vertical="top"/>
    </xf>
    <xf numFmtId="0" fontId="1" fillId="0" borderId="0" xfId="0" applyFont="1" applyAlignment="1">
      <alignment horizontal="center" vertical="top"/>
    </xf>
    <xf numFmtId="0" fontId="1" fillId="0" borderId="2" xfId="0" applyFont="1" applyBorder="1" applyAlignment="1">
      <alignment horizontal="left" vertical="center" wrapText="1"/>
    </xf>
    <xf numFmtId="165" fontId="5" fillId="0" borderId="0" xfId="0" applyNumberFormat="1" applyFont="1" applyAlignment="1">
      <alignment horizontal="left" vertical="top"/>
    </xf>
    <xf numFmtId="165" fontId="5" fillId="0" borderId="0" xfId="0" applyNumberFormat="1" applyFont="1" applyAlignment="1">
      <alignment horizontal="center" vertical="top"/>
    </xf>
    <xf numFmtId="0" fontId="3" fillId="0" borderId="2" xfId="0" applyFont="1" applyBorder="1" applyAlignment="1">
      <alignment horizontal="left" vertical="center" wrapText="1"/>
    </xf>
    <xf numFmtId="0" fontId="1" fillId="0" borderId="2" xfId="0" applyFont="1" applyBorder="1" applyAlignment="1">
      <alignment horizontal="center" vertical="center"/>
    </xf>
    <xf numFmtId="164" fontId="1" fillId="0" borderId="2" xfId="0" applyNumberFormat="1" applyFont="1" applyBorder="1" applyAlignment="1">
      <alignment horizontal="center" vertical="center"/>
    </xf>
    <xf numFmtId="0" fontId="3" fillId="0" borderId="2" xfId="0" applyFont="1" applyBorder="1" applyAlignment="1">
      <alignment horizontal="center" vertical="center"/>
    </xf>
    <xf numFmtId="0" fontId="1" fillId="0" borderId="2" xfId="0" applyFont="1" applyBorder="1" applyAlignment="1">
      <alignment vertical="center" wrapText="1"/>
    </xf>
    <xf numFmtId="0" fontId="3" fillId="5" borderId="1" xfId="0" applyFont="1" applyFill="1" applyBorder="1" applyAlignment="1">
      <alignment horizontal="center" vertical="center"/>
    </xf>
    <xf numFmtId="0" fontId="1" fillId="3" borderId="2" xfId="0" applyFont="1" applyFill="1" applyBorder="1" applyAlignment="1">
      <alignment horizontal="left" vertical="center" wrapText="1"/>
    </xf>
    <xf numFmtId="0" fontId="3" fillId="5" borderId="1" xfId="0" applyFont="1" applyFill="1" applyBorder="1" applyAlignment="1">
      <alignment vertical="top"/>
    </xf>
    <xf numFmtId="0" fontId="3" fillId="0" borderId="0" xfId="0" applyFont="1" applyAlignment="1">
      <alignment horizontal="center" vertical="top"/>
    </xf>
    <xf numFmtId="0" fontId="3" fillId="3" borderId="2" xfId="0" applyFont="1" applyFill="1" applyBorder="1" applyAlignment="1">
      <alignment horizontal="left" vertical="center" wrapText="1"/>
    </xf>
    <xf numFmtId="0" fontId="1" fillId="3" borderId="2" xfId="0" applyFont="1" applyFill="1" applyBorder="1" applyAlignment="1">
      <alignment vertical="center" wrapText="1"/>
    </xf>
    <xf numFmtId="0" fontId="1" fillId="3" borderId="2" xfId="0" applyFont="1" applyFill="1" applyBorder="1" applyAlignment="1">
      <alignment horizontal="center" vertical="center"/>
    </xf>
    <xf numFmtId="0" fontId="1" fillId="5" borderId="1" xfId="0" applyFont="1" applyFill="1" applyBorder="1" applyAlignment="1">
      <alignment vertical="top"/>
    </xf>
    <xf numFmtId="164" fontId="1" fillId="3" borderId="2" xfId="0" applyNumberFormat="1" applyFont="1" applyFill="1" applyBorder="1" applyAlignment="1">
      <alignment horizontal="center" vertical="center"/>
    </xf>
    <xf numFmtId="0" fontId="3" fillId="3" borderId="2" xfId="0" applyFont="1" applyFill="1" applyBorder="1" applyAlignment="1">
      <alignment horizontal="center" vertical="center"/>
    </xf>
    <xf numFmtId="0" fontId="0" fillId="3" borderId="1" xfId="0" applyFont="1" applyFill="1" applyBorder="1" applyAlignment="1">
      <alignment wrapText="1"/>
    </xf>
    <xf numFmtId="0" fontId="0" fillId="0" borderId="0" xfId="0" applyFont="1" applyAlignment="1">
      <alignment wrapText="1"/>
    </xf>
    <xf numFmtId="0" fontId="1" fillId="2" borderId="2" xfId="0" applyFont="1" applyFill="1" applyBorder="1" applyAlignment="1">
      <alignment horizontal="left" vertical="center" wrapText="1"/>
    </xf>
    <xf numFmtId="0" fontId="3" fillId="2" borderId="2" xfId="0" applyFont="1" applyFill="1" applyBorder="1" applyAlignment="1">
      <alignment horizontal="left" vertical="center" wrapText="1"/>
    </xf>
    <xf numFmtId="0" fontId="1" fillId="2" borderId="2" xfId="0" applyFont="1" applyFill="1" applyBorder="1" applyAlignment="1">
      <alignment vertical="center" wrapText="1"/>
    </xf>
    <xf numFmtId="0" fontId="1" fillId="2" borderId="2" xfId="0" applyFont="1" applyFill="1" applyBorder="1" applyAlignment="1">
      <alignment horizontal="center" vertical="center"/>
    </xf>
    <xf numFmtId="164" fontId="1" fillId="2" borderId="2" xfId="0" applyNumberFormat="1" applyFont="1" applyFill="1" applyBorder="1" applyAlignment="1">
      <alignment horizontal="center" vertical="center"/>
    </xf>
    <xf numFmtId="0" fontId="3" fillId="2" borderId="2" xfId="0" applyFont="1" applyFill="1" applyBorder="1" applyAlignment="1">
      <alignment horizontal="center" vertical="center"/>
    </xf>
    <xf numFmtId="0" fontId="1" fillId="0" borderId="0" xfId="0" applyFont="1"/>
    <xf numFmtId="0" fontId="1" fillId="3" borderId="2" xfId="0" applyFont="1" applyFill="1" applyBorder="1" applyAlignment="1">
      <alignment vertical="center" wrapText="1"/>
    </xf>
    <xf numFmtId="0" fontId="1" fillId="0" borderId="0" xfId="0" applyFont="1" applyAlignment="1">
      <alignment horizontal="center"/>
    </xf>
    <xf numFmtId="0" fontId="1" fillId="7" borderId="2" xfId="0" applyFont="1" applyFill="1" applyBorder="1" applyAlignment="1">
      <alignment horizontal="left" vertical="center" wrapText="1"/>
    </xf>
    <xf numFmtId="0" fontId="3" fillId="7" borderId="2" xfId="0" applyFont="1" applyFill="1" applyBorder="1" applyAlignment="1">
      <alignment horizontal="left" vertical="center" wrapText="1"/>
    </xf>
    <xf numFmtId="0" fontId="6" fillId="0" borderId="0" xfId="0" applyFont="1"/>
    <xf numFmtId="0" fontId="1" fillId="7" borderId="2" xfId="0" applyFont="1" applyFill="1" applyBorder="1" applyAlignment="1">
      <alignment vertical="center" wrapText="1"/>
    </xf>
    <xf numFmtId="0" fontId="1" fillId="7" borderId="2" xfId="0" applyFont="1" applyFill="1" applyBorder="1" applyAlignment="1">
      <alignment horizontal="center" vertical="center"/>
    </xf>
    <xf numFmtId="164" fontId="1" fillId="7" borderId="2" xfId="0" applyNumberFormat="1" applyFont="1" applyFill="1" applyBorder="1" applyAlignment="1">
      <alignment horizontal="center" vertical="center"/>
    </xf>
    <xf numFmtId="0" fontId="3" fillId="7" borderId="2" xfId="0" applyFont="1" applyFill="1" applyBorder="1" applyAlignment="1">
      <alignment horizontal="center" vertical="center"/>
    </xf>
    <xf numFmtId="0" fontId="3" fillId="5" borderId="1" xfId="0" applyFont="1" applyFill="1" applyBorder="1" applyAlignment="1">
      <alignment horizontal="center" vertical="top"/>
    </xf>
    <xf numFmtId="0" fontId="1" fillId="4" borderId="2" xfId="0" applyFont="1" applyFill="1" applyBorder="1" applyAlignment="1">
      <alignment horizontal="center" vertical="center"/>
    </xf>
    <xf numFmtId="0" fontId="1" fillId="4" borderId="2" xfId="0" applyFont="1" applyFill="1" applyBorder="1" applyAlignment="1">
      <alignment vertical="center" wrapText="1"/>
    </xf>
    <xf numFmtId="0" fontId="1" fillId="4" borderId="0" xfId="0" applyFont="1" applyFill="1" applyAlignment="1">
      <alignment horizontal="center" vertical="center"/>
    </xf>
    <xf numFmtId="0" fontId="7" fillId="4" borderId="0" xfId="0" applyFont="1" applyFill="1"/>
    <xf numFmtId="0" fontId="1" fillId="0" borderId="2" xfId="0" applyFont="1" applyBorder="1" applyAlignment="1">
      <alignment vertical="center"/>
    </xf>
    <xf numFmtId="0" fontId="1" fillId="4" borderId="2" xfId="0" applyFont="1" applyFill="1" applyBorder="1" applyAlignment="1">
      <alignment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10" fontId="9" fillId="0" borderId="0" xfId="0" applyNumberFormat="1" applyFont="1" applyAlignment="1">
      <alignment horizontal="center" vertical="center"/>
    </xf>
    <xf numFmtId="0" fontId="3" fillId="10" borderId="2" xfId="0" applyFont="1" applyFill="1" applyBorder="1" applyAlignment="1">
      <alignment horizontal="center" vertical="center"/>
    </xf>
    <xf numFmtId="0" fontId="3" fillId="11" borderId="2" xfId="0" applyFont="1" applyFill="1" applyBorder="1" applyAlignment="1">
      <alignment horizontal="center" vertical="center"/>
    </xf>
    <xf numFmtId="0" fontId="3" fillId="12" borderId="2" xfId="0" applyFont="1" applyFill="1" applyBorder="1" applyAlignment="1">
      <alignment horizontal="center" vertical="center"/>
    </xf>
    <xf numFmtId="164" fontId="8" fillId="0" borderId="0" xfId="0" applyNumberFormat="1" applyFont="1" applyAlignment="1">
      <alignment horizontal="center" vertical="center"/>
    </xf>
    <xf numFmtId="0" fontId="3" fillId="13" borderId="2" xfId="0" applyFont="1" applyFill="1" applyBorder="1" applyAlignment="1">
      <alignment horizontal="center" vertical="center"/>
    </xf>
    <xf numFmtId="0" fontId="3" fillId="13" borderId="2" xfId="0" applyFont="1" applyFill="1" applyBorder="1" applyAlignment="1">
      <alignment horizontal="center" vertical="center" wrapText="1"/>
    </xf>
    <xf numFmtId="0" fontId="3" fillId="13" borderId="2" xfId="0" applyFont="1" applyFill="1" applyBorder="1" applyAlignment="1">
      <alignment vertical="center" wrapText="1"/>
    </xf>
    <xf numFmtId="0" fontId="1" fillId="0" borderId="2" xfId="0" applyFont="1" applyBorder="1" applyAlignment="1">
      <alignment horizontal="left" vertical="center"/>
    </xf>
    <xf numFmtId="0" fontId="3" fillId="0" borderId="2" xfId="0" applyFont="1" applyBorder="1" applyAlignment="1">
      <alignment horizontal="right" vertical="center"/>
    </xf>
    <xf numFmtId="0" fontId="3" fillId="14" borderId="2" xfId="0" applyFont="1" applyFill="1" applyBorder="1" applyAlignment="1">
      <alignment horizontal="center" vertical="center"/>
    </xf>
    <xf numFmtId="0" fontId="3" fillId="15" borderId="2" xfId="0" applyFont="1" applyFill="1" applyBorder="1" applyAlignment="1">
      <alignment horizontal="center" vertical="center"/>
    </xf>
    <xf numFmtId="0" fontId="3" fillId="0" borderId="2" xfId="0" applyFont="1" applyBorder="1" applyAlignment="1">
      <alignment vertical="center"/>
    </xf>
    <xf numFmtId="0" fontId="1" fillId="4" borderId="2" xfId="0" applyFont="1" applyFill="1" applyBorder="1" applyAlignment="1">
      <alignment wrapText="1"/>
    </xf>
    <xf numFmtId="0" fontId="0" fillId="0" borderId="2" xfId="0" applyFont="1" applyBorder="1"/>
    <xf numFmtId="0" fontId="3" fillId="0" borderId="0" xfId="0" applyFont="1" applyAlignment="1">
      <alignment horizontal="center" vertical="center"/>
    </xf>
    <xf numFmtId="0" fontId="1" fillId="0" borderId="0" xfId="0" applyFont="1" applyAlignment="1">
      <alignment vertical="top" wrapText="1"/>
    </xf>
    <xf numFmtId="0" fontId="3" fillId="0" borderId="0" xfId="0" applyFont="1" applyAlignment="1">
      <alignment horizontal="center"/>
    </xf>
    <xf numFmtId="0" fontId="3" fillId="16" borderId="2" xfId="0" applyFont="1" applyFill="1" applyBorder="1" applyAlignment="1">
      <alignment horizontal="center" vertical="center"/>
    </xf>
    <xf numFmtId="18" fontId="1" fillId="0" borderId="2" xfId="0" applyNumberFormat="1" applyFont="1" applyBorder="1" applyAlignment="1">
      <alignment vertical="center"/>
    </xf>
    <xf numFmtId="0" fontId="1" fillId="2" borderId="2" xfId="0" applyFont="1" applyFill="1" applyBorder="1" applyAlignment="1">
      <alignment vertical="center"/>
    </xf>
    <xf numFmtId="18" fontId="1" fillId="0" borderId="0" xfId="0" applyNumberFormat="1" applyFont="1"/>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0" xfId="0" applyFont="1"/>
    <xf numFmtId="0" fontId="1" fillId="16" borderId="2" xfId="0" applyFont="1" applyFill="1" applyBorder="1" applyAlignment="1">
      <alignment horizontal="center" vertical="center"/>
    </xf>
    <xf numFmtId="14" fontId="1" fillId="16" borderId="2" xfId="0" applyNumberFormat="1" applyFont="1" applyFill="1" applyBorder="1" applyAlignment="1">
      <alignment horizontal="center" vertical="center"/>
    </xf>
    <xf numFmtId="0" fontId="1" fillId="16" borderId="2" xfId="0" applyFont="1" applyFill="1" applyBorder="1" applyAlignment="1">
      <alignment horizontal="left" vertical="center" wrapText="1"/>
    </xf>
    <xf numFmtId="14" fontId="1" fillId="0" borderId="2" xfId="0" applyNumberFormat="1" applyFont="1" applyBorder="1" applyAlignment="1">
      <alignment horizontal="center" vertical="center"/>
    </xf>
    <xf numFmtId="0" fontId="1" fillId="0" borderId="10" xfId="0" applyFont="1" applyBorder="1"/>
    <xf numFmtId="0" fontId="3" fillId="0" borderId="10" xfId="0" applyFont="1" applyBorder="1" applyAlignment="1">
      <alignment horizontal="right"/>
    </xf>
    <xf numFmtId="0" fontId="1" fillId="0" borderId="10" xfId="0" applyFont="1" applyBorder="1" applyAlignment="1">
      <alignment horizontal="center"/>
    </xf>
    <xf numFmtId="0" fontId="3" fillId="0" borderId="0" xfId="0" applyFont="1" applyAlignment="1">
      <alignment horizontal="right"/>
    </xf>
    <xf numFmtId="0" fontId="1" fillId="17" borderId="1" xfId="0" applyFont="1" applyFill="1" applyBorder="1"/>
    <xf numFmtId="0" fontId="10" fillId="0" borderId="0" xfId="0" applyFont="1"/>
    <xf numFmtId="166" fontId="1" fillId="0" borderId="0" xfId="0" applyNumberFormat="1" applyFont="1"/>
    <xf numFmtId="167" fontId="1" fillId="17" borderId="1" xfId="0" applyNumberFormat="1" applyFont="1" applyFill="1" applyBorder="1"/>
    <xf numFmtId="1" fontId="1" fillId="17" borderId="1" xfId="0" applyNumberFormat="1" applyFont="1" applyFill="1" applyBorder="1"/>
    <xf numFmtId="0" fontId="3" fillId="18" borderId="2" xfId="0" applyFont="1" applyFill="1" applyBorder="1" applyAlignment="1">
      <alignment horizontal="center" vertical="center"/>
    </xf>
    <xf numFmtId="0" fontId="3" fillId="19" borderId="2" xfId="0" applyFont="1" applyFill="1" applyBorder="1" applyAlignment="1">
      <alignment horizontal="center" vertical="center"/>
    </xf>
    <xf numFmtId="0" fontId="3" fillId="20" borderId="2" xfId="0" applyFont="1" applyFill="1" applyBorder="1" applyAlignment="1">
      <alignment horizontal="center" vertical="center"/>
    </xf>
    <xf numFmtId="0" fontId="1" fillId="4" borderId="2" xfId="0" applyFont="1" applyFill="1" applyBorder="1"/>
    <xf numFmtId="0" fontId="3" fillId="5" borderId="1" xfId="0" applyFont="1" applyFill="1" applyBorder="1" applyAlignment="1">
      <alignment horizontal="center" wrapText="1"/>
    </xf>
    <xf numFmtId="0" fontId="3" fillId="5" borderId="14" xfId="0" applyFont="1" applyFill="1" applyBorder="1" applyAlignment="1">
      <alignment horizontal="center"/>
    </xf>
    <xf numFmtId="0" fontId="3" fillId="5" borderId="14" xfId="0" applyFont="1" applyFill="1" applyBorder="1" applyAlignment="1">
      <alignment wrapText="1"/>
    </xf>
    <xf numFmtId="0" fontId="3" fillId="5" borderId="14" xfId="0" applyFont="1" applyFill="1" applyBorder="1" applyAlignment="1">
      <alignment horizontal="center" wrapText="1"/>
    </xf>
    <xf numFmtId="0" fontId="1" fillId="0" borderId="0" xfId="0" applyFont="1" applyAlignment="1">
      <alignment wrapText="1"/>
    </xf>
    <xf numFmtId="0" fontId="3" fillId="5" borderId="1" xfId="0" applyFont="1" applyFill="1" applyBorder="1" applyAlignment="1">
      <alignment horizontal="left" wrapText="1"/>
    </xf>
    <xf numFmtId="0" fontId="1" fillId="17" borderId="1" xfId="0" applyFont="1" applyFill="1" applyBorder="1" applyAlignment="1">
      <alignment horizontal="center"/>
    </xf>
    <xf numFmtId="167" fontId="1" fillId="0" borderId="0" xfId="0" applyNumberFormat="1" applyFont="1"/>
    <xf numFmtId="165" fontId="5" fillId="0" borderId="0" xfId="0" applyNumberFormat="1" applyFont="1" applyAlignment="1">
      <alignment horizontal="left" vertical="top" wrapText="1"/>
    </xf>
    <xf numFmtId="0" fontId="3" fillId="5" borderId="2" xfId="0" applyFont="1" applyFill="1" applyBorder="1" applyAlignment="1">
      <alignment vertical="top" wrapText="1"/>
    </xf>
    <xf numFmtId="0" fontId="1" fillId="0" borderId="2" xfId="0" applyFont="1" applyBorder="1" applyAlignment="1">
      <alignment horizontal="center" vertical="top"/>
    </xf>
    <xf numFmtId="0" fontId="3" fillId="5" borderId="2" xfId="0" applyFont="1" applyFill="1" applyBorder="1" applyAlignment="1">
      <alignment vertical="top"/>
    </xf>
    <xf numFmtId="0" fontId="1" fillId="5" borderId="2" xfId="0" applyFont="1" applyFill="1" applyBorder="1" applyAlignment="1">
      <alignment vertical="top"/>
    </xf>
    <xf numFmtId="0" fontId="3" fillId="0" borderId="2" xfId="0" applyFont="1" applyBorder="1" applyAlignment="1">
      <alignment horizontal="center" vertical="top"/>
    </xf>
    <xf numFmtId="0" fontId="1" fillId="0" borderId="2" xfId="0" applyFont="1" applyBorder="1" applyAlignment="1">
      <alignment wrapText="1"/>
    </xf>
    <xf numFmtId="0" fontId="1" fillId="0" borderId="2" xfId="0" applyFont="1" applyBorder="1" applyAlignment="1">
      <alignment horizontal="center"/>
    </xf>
    <xf numFmtId="0" fontId="1" fillId="0" borderId="2" xfId="0" applyFont="1" applyBorder="1"/>
    <xf numFmtId="0" fontId="6" fillId="0" borderId="2" xfId="0" applyFont="1" applyBorder="1" applyAlignment="1">
      <alignment wrapText="1"/>
    </xf>
    <xf numFmtId="0" fontId="3" fillId="5" borderId="2" xfId="0" applyFont="1" applyFill="1" applyBorder="1" applyAlignment="1">
      <alignment horizontal="center" vertical="top"/>
    </xf>
    <xf numFmtId="0" fontId="3" fillId="0" borderId="0" xfId="0" applyFont="1" applyAlignment="1">
      <alignment vertical="center" wrapText="1"/>
    </xf>
    <xf numFmtId="0" fontId="0" fillId="0" borderId="0" xfId="0" applyFont="1" applyAlignment="1"/>
    <xf numFmtId="0" fontId="3" fillId="13" borderId="4" xfId="0" applyFont="1" applyFill="1" applyBorder="1" applyAlignment="1">
      <alignment horizontal="center" vertical="center"/>
    </xf>
    <xf numFmtId="0" fontId="7" fillId="0" borderId="5" xfId="0" applyFont="1" applyBorder="1"/>
    <xf numFmtId="0" fontId="1" fillId="0" borderId="3" xfId="0" applyFont="1" applyBorder="1" applyAlignment="1">
      <alignment horizontal="center" vertical="center" wrapText="1"/>
    </xf>
    <xf numFmtId="0" fontId="7" fillId="0" borderId="6" xfId="0" applyFont="1" applyBorder="1"/>
    <xf numFmtId="0" fontId="7" fillId="0" borderId="7" xfId="0" applyFont="1" applyBorder="1"/>
    <xf numFmtId="0" fontId="2" fillId="0" borderId="0" xfId="0" applyFont="1" applyAlignment="1">
      <alignment horizontal="center" vertical="center" wrapText="1"/>
    </xf>
    <xf numFmtId="0" fontId="1" fillId="0" borderId="4" xfId="0" applyFont="1" applyBorder="1" applyAlignment="1">
      <alignment horizontal="center" vertical="center"/>
    </xf>
    <xf numFmtId="0" fontId="5" fillId="0" borderId="0" xfId="0" applyFont="1" applyAlignment="1">
      <alignment horizontal="center"/>
    </xf>
    <xf numFmtId="0" fontId="1" fillId="0" borderId="3" xfId="0" applyFont="1" applyBorder="1" applyAlignment="1">
      <alignment horizontal="center" vertical="center"/>
    </xf>
    <xf numFmtId="0" fontId="3" fillId="16" borderId="4" xfId="0" applyFont="1" applyFill="1" applyBorder="1" applyAlignment="1">
      <alignment horizontal="center" vertical="center"/>
    </xf>
    <xf numFmtId="0" fontId="5" fillId="0" borderId="0" xfId="0" applyFont="1" applyAlignment="1">
      <alignment horizontal="center" vertical="center" wrapText="1"/>
    </xf>
    <xf numFmtId="166" fontId="1" fillId="0" borderId="0" xfId="0" applyNumberFormat="1" applyFont="1" applyAlignment="1">
      <alignment horizontal="left"/>
    </xf>
    <xf numFmtId="0" fontId="11" fillId="5" borderId="11" xfId="0" applyFont="1" applyFill="1" applyBorder="1" applyAlignment="1">
      <alignment horizontal="center" wrapText="1"/>
    </xf>
    <xf numFmtId="0" fontId="7" fillId="0" borderId="13" xfId="0" applyFont="1" applyBorder="1"/>
    <xf numFmtId="0" fontId="3" fillId="5" borderId="11" xfId="0" applyFont="1" applyFill="1" applyBorder="1" applyAlignment="1">
      <alignment horizontal="center" wrapText="1"/>
    </xf>
    <xf numFmtId="0" fontId="7" fillId="0" borderId="12" xfId="0" applyFont="1" applyBorder="1"/>
    <xf numFmtId="0" fontId="12" fillId="0" borderId="0" xfId="0" applyFont="1" applyAlignment="1">
      <alignment horizontal="right" vertical="center"/>
    </xf>
    <xf numFmtId="0" fontId="12" fillId="0" borderId="0" xfId="0" applyFont="1" applyAlignment="1">
      <alignment horizontal="center" vertical="center"/>
    </xf>
    <xf numFmtId="0" fontId="1" fillId="7" borderId="3" xfId="0" applyFont="1" applyFill="1" applyBorder="1" applyAlignment="1">
      <alignment horizontal="left" vertical="center" wrapText="1"/>
    </xf>
    <xf numFmtId="0" fontId="3" fillId="7" borderId="3" xfId="0" applyFont="1" applyFill="1" applyBorder="1" applyAlignment="1">
      <alignment horizontal="left" vertical="center" wrapText="1"/>
    </xf>
    <xf numFmtId="0" fontId="1" fillId="7" borderId="3" xfId="0" applyFont="1" applyFill="1" applyBorder="1" applyAlignment="1">
      <alignment vertical="center" wrapText="1"/>
    </xf>
    <xf numFmtId="0" fontId="1" fillId="7" borderId="3" xfId="0" applyFont="1" applyFill="1" applyBorder="1" applyAlignment="1">
      <alignment horizontal="center" vertical="center"/>
    </xf>
    <xf numFmtId="164" fontId="1" fillId="7" borderId="3" xfId="0" applyNumberFormat="1" applyFont="1" applyFill="1" applyBorder="1" applyAlignment="1">
      <alignment horizontal="center" vertical="center"/>
    </xf>
    <xf numFmtId="0" fontId="3" fillId="7" borderId="3" xfId="0" applyFont="1" applyFill="1" applyBorder="1" applyAlignment="1">
      <alignment horizontal="center" vertical="center"/>
    </xf>
    <xf numFmtId="0" fontId="1" fillId="3" borderId="15" xfId="0" applyFont="1" applyFill="1" applyBorder="1" applyAlignment="1">
      <alignment horizontal="left" vertical="center" wrapText="1"/>
    </xf>
    <xf numFmtId="0" fontId="3" fillId="3" borderId="15" xfId="0" applyFont="1" applyFill="1" applyBorder="1" applyAlignment="1">
      <alignment horizontal="left" vertical="center" wrapText="1"/>
    </xf>
    <xf numFmtId="0" fontId="1" fillId="3" borderId="15" xfId="0" applyFont="1" applyFill="1" applyBorder="1" applyAlignment="1">
      <alignment vertical="center" wrapText="1"/>
    </xf>
    <xf numFmtId="0" fontId="1" fillId="3" borderId="15" xfId="0" applyFont="1" applyFill="1" applyBorder="1" applyAlignment="1">
      <alignment horizontal="center" vertical="center"/>
    </xf>
    <xf numFmtId="164" fontId="1" fillId="3" borderId="15" xfId="0" applyNumberFormat="1" applyFont="1" applyFill="1" applyBorder="1" applyAlignment="1">
      <alignment horizontal="center" vertical="center"/>
    </xf>
    <xf numFmtId="0" fontId="3" fillId="3" borderId="15" xfId="0" applyFont="1" applyFill="1" applyBorder="1" applyAlignment="1">
      <alignment horizontal="center" vertical="center"/>
    </xf>
  </cellXfs>
  <cellStyles count="1">
    <cellStyle name="Normal" xfId="0" builtinId="0"/>
  </cellStyles>
  <dxfs count="646">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none"/>
      </fill>
      <alignment wrapText="0" shrinkToFit="0"/>
    </dxf>
    <dxf>
      <font>
        <color rgb="FF666699"/>
      </font>
      <fill>
        <patternFill patternType="none"/>
      </fill>
      <alignment wrapText="0" shrinkToFit="0"/>
    </dxf>
    <dxf>
      <fill>
        <patternFill patternType="none"/>
      </fill>
      <alignment wrapText="0" shrinkToFit="0"/>
    </dxf>
    <dxf>
      <font>
        <color rgb="FF666699"/>
      </font>
      <fill>
        <patternFill patternType="none"/>
      </fill>
      <alignment wrapText="0" shrinkToFit="0"/>
    </dxf>
    <dxf>
      <fill>
        <patternFill patternType="none"/>
      </fill>
      <alignment wrapText="0" shrinkToFit="0"/>
    </dxf>
    <dxf>
      <font>
        <color rgb="FF666699"/>
      </font>
      <fill>
        <patternFill patternType="none"/>
      </fill>
      <alignment wrapText="0" shrinkToFit="0"/>
    </dxf>
    <dxf>
      <fill>
        <patternFill patternType="none"/>
      </fill>
      <alignment wrapText="0" shrinkToFit="0"/>
    </dxf>
    <dxf>
      <font>
        <color rgb="FF666699"/>
      </font>
      <fill>
        <patternFill patternType="none"/>
      </fill>
      <alignment wrapText="0" shrinkToFit="0"/>
    </dxf>
    <dxf>
      <fill>
        <patternFill patternType="none"/>
      </fill>
      <alignment wrapText="0" shrinkToFit="0"/>
    </dxf>
    <dxf>
      <font>
        <color rgb="FF666699"/>
      </font>
      <fill>
        <patternFill patternType="none"/>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autoTitleDeleted val="1"/>
    <c:plotArea>
      <c:layout/>
      <c:lineChart>
        <c:grouping val="standard"/>
        <c:varyColors val="1"/>
        <c:ser>
          <c:idx val="0"/>
          <c:order val="0"/>
          <c:spPr>
            <a:ln w="9525" cmpd="sng">
              <a:solidFill>
                <a:srgbClr val="969696"/>
              </a:solidFill>
              <a:prstDash val="solid"/>
            </a:ln>
          </c:spPr>
          <c:marker>
            <c:symbol val="none"/>
          </c:marker>
          <c:val>
            <c:numRef>
              <c:f>'Entregable 4 Juego - Sprint_Bac'!$G$18:$M$18</c:f>
              <c:numCache>
                <c:formatCode>General</c:formatCode>
                <c:ptCount val="7"/>
                <c:pt idx="0">
                  <c:v>17</c:v>
                </c:pt>
                <c:pt idx="1">
                  <c:v>15.583333333333334</c:v>
                </c:pt>
                <c:pt idx="2">
                  <c:v>14.166666666666666</c:v>
                </c:pt>
                <c:pt idx="3">
                  <c:v>12.75</c:v>
                </c:pt>
                <c:pt idx="4">
                  <c:v>11.333333333333332</c:v>
                </c:pt>
                <c:pt idx="5">
                  <c:v>9.9166666666666661</c:v>
                </c:pt>
                <c:pt idx="6">
                  <c:v>8.5</c:v>
                </c:pt>
              </c:numCache>
            </c:numRef>
          </c:val>
          <c:smooth val="0"/>
        </c:ser>
        <c:ser>
          <c:idx val="1"/>
          <c:order val="1"/>
          <c:spPr>
            <a:ln w="19050" cmpd="sng">
              <a:solidFill>
                <a:srgbClr val="0000FF"/>
              </a:solidFill>
              <a:prstDash val="solid"/>
            </a:ln>
          </c:spPr>
          <c:marker>
            <c:symbol val="none"/>
          </c:marker>
          <c:val>
            <c:numRef>
              <c:f>'Entregable 4 Juego - Sprint_Bac'!$G$19:$M$19</c:f>
              <c:numCache>
                <c:formatCode>General</c:formatCode>
                <c:ptCount val="7"/>
              </c:numCache>
            </c:numRef>
          </c:val>
          <c:smooth val="0"/>
        </c:ser>
        <c:ser>
          <c:idx val="2"/>
          <c:order val="2"/>
          <c:spPr>
            <a:ln w="19050" cmpd="sng">
              <a:solidFill>
                <a:srgbClr val="9999FF"/>
              </a:solidFill>
              <a:prstDash val="solid"/>
            </a:ln>
          </c:spPr>
          <c:marker>
            <c:symbol val="none"/>
          </c:marker>
          <c:val>
            <c:numRef>
              <c:f>'Entregable 4 Juego - Sprint_Bac'!$G$17:$M$17</c:f>
              <c:numCache>
                <c:formatCode>General</c:formatCode>
                <c:ptCount val="7"/>
                <c:pt idx="0">
                  <c:v>17</c:v>
                </c:pt>
                <c:pt idx="1">
                  <c:v>13</c:v>
                </c:pt>
                <c:pt idx="2">
                  <c:v>8</c:v>
                </c:pt>
                <c:pt idx="3">
                  <c:v>2</c:v>
                </c:pt>
                <c:pt idx="4">
                  <c:v>0</c:v>
                </c:pt>
                <c:pt idx="5">
                  <c:v>0</c:v>
                </c:pt>
                <c:pt idx="6">
                  <c:v>0</c:v>
                </c:pt>
              </c:numCache>
            </c:numRef>
          </c:val>
          <c:smooth val="0"/>
        </c:ser>
        <c:dLbls>
          <c:showLegendKey val="0"/>
          <c:showVal val="0"/>
          <c:showCatName val="0"/>
          <c:showSerName val="0"/>
          <c:showPercent val="0"/>
          <c:showBubbleSize val="0"/>
        </c:dLbls>
        <c:smooth val="0"/>
        <c:axId val="217827120"/>
        <c:axId val="217812432"/>
      </c:lineChart>
      <c:catAx>
        <c:axId val="217827120"/>
        <c:scaling>
          <c:orientation val="minMax"/>
        </c:scaling>
        <c:delete val="0"/>
        <c:axPos val="b"/>
        <c:majorTickMark val="cross"/>
        <c:minorTickMark val="cross"/>
        <c:tickLblPos val="nextTo"/>
        <c:txPr>
          <a:bodyPr/>
          <a:lstStyle/>
          <a:p>
            <a:pPr lvl="0">
              <a:defRPr b="1" i="0"/>
            </a:pPr>
            <a:endParaRPr lang="es-PE"/>
          </a:p>
        </c:txPr>
        <c:crossAx val="217812432"/>
        <c:crosses val="autoZero"/>
        <c:auto val="1"/>
        <c:lblAlgn val="ctr"/>
        <c:lblOffset val="100"/>
        <c:noMultiLvlLbl val="1"/>
      </c:catAx>
      <c:valAx>
        <c:axId val="217812432"/>
        <c:scaling>
          <c:orientation val="minMax"/>
        </c:scaling>
        <c:delete val="0"/>
        <c:axPos val="l"/>
        <c:majorGridlines>
          <c:spPr>
            <a:ln>
              <a:solidFill>
                <a:srgbClr val="FFFFFF"/>
              </a:solidFill>
            </a:ln>
          </c:spPr>
        </c:majorGridlines>
        <c:title>
          <c:tx>
            <c:rich>
              <a:bodyPr/>
              <a:lstStyle/>
              <a:p>
                <a:pPr lvl="0">
                  <a:defRPr sz="1200" b="0" i="0">
                    <a:solidFill>
                      <a:srgbClr val="000000"/>
                    </a:solidFill>
                  </a:defRPr>
                </a:pPr>
                <a:r>
                  <a:t>Trabajo Restante (h)</a:t>
                </a:r>
              </a:p>
            </c:rich>
          </c:tx>
          <c:overlay val="0"/>
        </c:title>
        <c:numFmt formatCode="General" sourceLinked="1"/>
        <c:majorTickMark val="cross"/>
        <c:minorTickMark val="cross"/>
        <c:tickLblPos val="nextTo"/>
        <c:spPr>
          <a:ln w="47625">
            <a:noFill/>
          </a:ln>
        </c:spPr>
        <c:txPr>
          <a:bodyPr/>
          <a:lstStyle/>
          <a:p>
            <a:pPr lvl="0">
              <a:defRPr b="1" i="0"/>
            </a:pPr>
            <a:endParaRPr lang="es-PE"/>
          </a:p>
        </c:txPr>
        <c:crossAx val="217827120"/>
        <c:crosses val="autoZero"/>
        <c:crossBetween val="between"/>
      </c:valAx>
      <c:spPr>
        <a:solidFill>
          <a:srgbClr val="FFFFFF"/>
        </a:solidFill>
      </c:spPr>
    </c:plotArea>
    <c:legend>
      <c:legendPos val="r"/>
      <c:overlay val="0"/>
    </c:legend>
    <c:plotVisOnly val="1"/>
    <c:dispBlanksAs val="zero"/>
    <c:showDLblsOverMax val="1"/>
  </c:chart>
  <c:spPr>
    <a:solidFill>
      <a:srgbClr val="FFFFFF"/>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autoTitleDeleted val="1"/>
    <c:plotArea>
      <c:layout/>
      <c:lineChart>
        <c:grouping val="standard"/>
        <c:varyColors val="1"/>
        <c:ser>
          <c:idx val="0"/>
          <c:order val="0"/>
          <c:spPr>
            <a:ln w="9525" cmpd="sng">
              <a:solidFill>
                <a:srgbClr val="969696"/>
              </a:solidFill>
              <a:prstDash val="solid"/>
            </a:ln>
          </c:spPr>
          <c:marker>
            <c:symbol val="none"/>
          </c:marker>
          <c:val>
            <c:numRef>
              <c:f>'Juego - Sprint_Backlog_Burd (2)'!$G$18:$U$18</c:f>
              <c:numCache>
                <c:formatCode>General</c:formatCode>
                <c:ptCount val="15"/>
                <c:pt idx="0">
                  <c:v>28</c:v>
                </c:pt>
                <c:pt idx="1">
                  <c:v>25.666666666666668</c:v>
                </c:pt>
                <c:pt idx="2">
                  <c:v>23.333333333333332</c:v>
                </c:pt>
                <c:pt idx="3">
                  <c:v>21</c:v>
                </c:pt>
                <c:pt idx="4">
                  <c:v>18.666666666666664</c:v>
                </c:pt>
                <c:pt idx="5">
                  <c:v>16.333333333333332</c:v>
                </c:pt>
                <c:pt idx="6">
                  <c:v>14</c:v>
                </c:pt>
                <c:pt idx="7">
                  <c:v>11.666666666666664</c:v>
                </c:pt>
                <c:pt idx="8">
                  <c:v>9.3333333333333321</c:v>
                </c:pt>
                <c:pt idx="9">
                  <c:v>7</c:v>
                </c:pt>
                <c:pt idx="10">
                  <c:v>4.6666666666666643</c:v>
                </c:pt>
                <c:pt idx="11">
                  <c:v>2.3333333333333321</c:v>
                </c:pt>
                <c:pt idx="12">
                  <c:v>0</c:v>
                </c:pt>
                <c:pt idx="13">
                  <c:v>0</c:v>
                </c:pt>
                <c:pt idx="14">
                  <c:v>0</c:v>
                </c:pt>
              </c:numCache>
            </c:numRef>
          </c:val>
          <c:smooth val="0"/>
        </c:ser>
        <c:ser>
          <c:idx val="1"/>
          <c:order val="1"/>
          <c:spPr>
            <a:ln w="19050" cmpd="sng">
              <a:solidFill>
                <a:srgbClr val="0000FF"/>
              </a:solidFill>
              <a:prstDash val="solid"/>
            </a:ln>
          </c:spPr>
          <c:marker>
            <c:symbol val="none"/>
          </c:marker>
          <c:val>
            <c:numRef>
              <c:f>'Juego - Sprint_Backlog_Burd (2)'!$G$19:$U$19</c:f>
              <c:numCache>
                <c:formatCode>General</c:formatCode>
                <c:ptCount val="15"/>
                <c:pt idx="0">
                  <c:v>35</c:v>
                </c:pt>
                <c:pt idx="1">
                  <c:v>32</c:v>
                </c:pt>
                <c:pt idx="2">
                  <c:v>29</c:v>
                </c:pt>
                <c:pt idx="3">
                  <c:v>26</c:v>
                </c:pt>
                <c:pt idx="4">
                  <c:v>23</c:v>
                </c:pt>
                <c:pt idx="5">
                  <c:v>20</c:v>
                </c:pt>
                <c:pt idx="6">
                  <c:v>17</c:v>
                </c:pt>
                <c:pt idx="7">
                  <c:v>14</c:v>
                </c:pt>
                <c:pt idx="8">
                  <c:v>11</c:v>
                </c:pt>
                <c:pt idx="9">
                  <c:v>8</c:v>
                </c:pt>
                <c:pt idx="10">
                  <c:v>5</c:v>
                </c:pt>
                <c:pt idx="11">
                  <c:v>2</c:v>
                </c:pt>
                <c:pt idx="12">
                  <c:v>0</c:v>
                </c:pt>
                <c:pt idx="13">
                  <c:v>0</c:v>
                </c:pt>
                <c:pt idx="14">
                  <c:v>0</c:v>
                </c:pt>
              </c:numCache>
            </c:numRef>
          </c:val>
          <c:smooth val="0"/>
        </c:ser>
        <c:ser>
          <c:idx val="2"/>
          <c:order val="2"/>
          <c:spPr>
            <a:ln w="19050" cmpd="sng">
              <a:solidFill>
                <a:srgbClr val="9999FF"/>
              </a:solidFill>
              <a:prstDash val="solid"/>
            </a:ln>
          </c:spPr>
          <c:marker>
            <c:symbol val="none"/>
          </c:marker>
          <c:val>
            <c:numRef>
              <c:f>'Juego - Sprint_Backlog_Burd (2)'!$G$17:$U$17</c:f>
              <c:numCache>
                <c:formatCode>General</c:formatCode>
                <c:ptCount val="15"/>
                <c:pt idx="0">
                  <c:v>26</c:v>
                </c:pt>
                <c:pt idx="1">
                  <c:v>23</c:v>
                </c:pt>
                <c:pt idx="2">
                  <c:v>20</c:v>
                </c:pt>
                <c:pt idx="3">
                  <c:v>19</c:v>
                </c:pt>
                <c:pt idx="4">
                  <c:v>16</c:v>
                </c:pt>
                <c:pt idx="5">
                  <c:v>14</c:v>
                </c:pt>
                <c:pt idx="6">
                  <c:v>13</c:v>
                </c:pt>
                <c:pt idx="7">
                  <c:v>12</c:v>
                </c:pt>
                <c:pt idx="8">
                  <c:v>11</c:v>
                </c:pt>
                <c:pt idx="9">
                  <c:v>8</c:v>
                </c:pt>
                <c:pt idx="10">
                  <c:v>5</c:v>
                </c:pt>
                <c:pt idx="11">
                  <c:v>0</c:v>
                </c:pt>
                <c:pt idx="12">
                  <c:v>0</c:v>
                </c:pt>
                <c:pt idx="13">
                  <c:v>0</c:v>
                </c:pt>
                <c:pt idx="14">
                  <c:v>0</c:v>
                </c:pt>
              </c:numCache>
            </c:numRef>
          </c:val>
          <c:smooth val="0"/>
        </c:ser>
        <c:dLbls>
          <c:showLegendKey val="0"/>
          <c:showVal val="0"/>
          <c:showCatName val="0"/>
          <c:showSerName val="0"/>
          <c:showPercent val="0"/>
          <c:showBubbleSize val="0"/>
        </c:dLbls>
        <c:smooth val="0"/>
        <c:axId val="217058144"/>
        <c:axId val="217536240"/>
      </c:lineChart>
      <c:catAx>
        <c:axId val="217058144"/>
        <c:scaling>
          <c:orientation val="minMax"/>
        </c:scaling>
        <c:delete val="0"/>
        <c:axPos val="b"/>
        <c:majorTickMark val="cross"/>
        <c:minorTickMark val="cross"/>
        <c:tickLblPos val="nextTo"/>
        <c:txPr>
          <a:bodyPr/>
          <a:lstStyle/>
          <a:p>
            <a:pPr lvl="0">
              <a:defRPr b="1" i="0"/>
            </a:pPr>
            <a:endParaRPr lang="es-PE"/>
          </a:p>
        </c:txPr>
        <c:crossAx val="217536240"/>
        <c:crosses val="autoZero"/>
        <c:auto val="1"/>
        <c:lblAlgn val="ctr"/>
        <c:lblOffset val="100"/>
        <c:noMultiLvlLbl val="1"/>
      </c:catAx>
      <c:valAx>
        <c:axId val="217536240"/>
        <c:scaling>
          <c:orientation val="minMax"/>
        </c:scaling>
        <c:delete val="0"/>
        <c:axPos val="l"/>
        <c:majorGridlines>
          <c:spPr>
            <a:ln>
              <a:solidFill>
                <a:srgbClr val="FFFFFF"/>
              </a:solidFill>
            </a:ln>
          </c:spPr>
        </c:majorGridlines>
        <c:title>
          <c:tx>
            <c:rich>
              <a:bodyPr/>
              <a:lstStyle/>
              <a:p>
                <a:pPr lvl="0">
                  <a:defRPr sz="1200" b="0" i="0">
                    <a:solidFill>
                      <a:srgbClr val="000000"/>
                    </a:solidFill>
                  </a:defRPr>
                </a:pPr>
                <a:r>
                  <a:t>Trabajo Restante (h)</a:t>
                </a:r>
              </a:p>
            </c:rich>
          </c:tx>
          <c:overlay val="0"/>
        </c:title>
        <c:numFmt formatCode="General" sourceLinked="1"/>
        <c:majorTickMark val="cross"/>
        <c:minorTickMark val="cross"/>
        <c:tickLblPos val="nextTo"/>
        <c:spPr>
          <a:ln w="47625">
            <a:noFill/>
          </a:ln>
        </c:spPr>
        <c:txPr>
          <a:bodyPr/>
          <a:lstStyle/>
          <a:p>
            <a:pPr lvl="0">
              <a:defRPr b="1" i="0"/>
            </a:pPr>
            <a:endParaRPr lang="es-PE"/>
          </a:p>
        </c:txPr>
        <c:crossAx val="217058144"/>
        <c:crosses val="autoZero"/>
        <c:crossBetween val="between"/>
      </c:valAx>
      <c:spPr>
        <a:solidFill>
          <a:srgbClr val="FFFFFF"/>
        </a:solidFill>
      </c:spPr>
    </c:plotArea>
    <c:legend>
      <c:legendPos val="r"/>
      <c:overlay val="0"/>
    </c:legend>
    <c:plotVisOnly val="1"/>
    <c:dispBlanksAs val="zero"/>
    <c:showDLblsOverMax val="1"/>
  </c:chart>
  <c:spPr>
    <a:solidFill>
      <a:srgbClr val="FFFFFF"/>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autoTitleDeleted val="1"/>
    <c:plotArea>
      <c:layout/>
      <c:lineChart>
        <c:grouping val="standard"/>
        <c:varyColors val="1"/>
        <c:ser>
          <c:idx val="0"/>
          <c:order val="0"/>
          <c:spPr>
            <a:ln w="9525" cmpd="sng">
              <a:solidFill>
                <a:srgbClr val="969696"/>
              </a:solidFill>
              <a:prstDash val="solid"/>
            </a:ln>
          </c:spPr>
          <c:marker>
            <c:symbol val="none"/>
          </c:marker>
          <c:val>
            <c:numRef>
              <c:f>'Juego - Sprint_Backlog_Burdown_'!$G$18:$U$18</c:f>
              <c:numCache>
                <c:formatCode>General</c:formatCode>
                <c:ptCount val="15"/>
                <c:pt idx="0">
                  <c:v>35</c:v>
                </c:pt>
                <c:pt idx="1">
                  <c:v>32.083333333333336</c:v>
                </c:pt>
                <c:pt idx="2">
                  <c:v>29.166666666666668</c:v>
                </c:pt>
                <c:pt idx="3">
                  <c:v>26.25</c:v>
                </c:pt>
                <c:pt idx="4">
                  <c:v>23.333333333333336</c:v>
                </c:pt>
                <c:pt idx="5">
                  <c:v>20.416666666666668</c:v>
                </c:pt>
                <c:pt idx="6">
                  <c:v>17.5</c:v>
                </c:pt>
                <c:pt idx="7">
                  <c:v>14.583333333333336</c:v>
                </c:pt>
                <c:pt idx="8">
                  <c:v>11.666666666666668</c:v>
                </c:pt>
                <c:pt idx="9">
                  <c:v>8.75</c:v>
                </c:pt>
                <c:pt idx="10">
                  <c:v>5.8333333333333357</c:v>
                </c:pt>
                <c:pt idx="11">
                  <c:v>2.9166666666666714</c:v>
                </c:pt>
                <c:pt idx="12">
                  <c:v>0</c:v>
                </c:pt>
                <c:pt idx="13">
                  <c:v>0</c:v>
                </c:pt>
                <c:pt idx="14">
                  <c:v>0</c:v>
                </c:pt>
              </c:numCache>
            </c:numRef>
          </c:val>
          <c:smooth val="0"/>
        </c:ser>
        <c:ser>
          <c:idx val="1"/>
          <c:order val="1"/>
          <c:spPr>
            <a:ln w="19050" cmpd="sng">
              <a:solidFill>
                <a:srgbClr val="0000FF"/>
              </a:solidFill>
              <a:prstDash val="solid"/>
            </a:ln>
          </c:spPr>
          <c:marker>
            <c:symbol val="none"/>
          </c:marker>
          <c:val>
            <c:numRef>
              <c:f>'Juego - Sprint_Backlog_Burdown_'!$G$19:$U$19</c:f>
              <c:numCache>
                <c:formatCode>General</c:formatCode>
                <c:ptCount val="15"/>
                <c:pt idx="0">
                  <c:v>35</c:v>
                </c:pt>
                <c:pt idx="1">
                  <c:v>32</c:v>
                </c:pt>
                <c:pt idx="2">
                  <c:v>29</c:v>
                </c:pt>
                <c:pt idx="3">
                  <c:v>26</c:v>
                </c:pt>
                <c:pt idx="4">
                  <c:v>23</c:v>
                </c:pt>
                <c:pt idx="5">
                  <c:v>20</c:v>
                </c:pt>
                <c:pt idx="6">
                  <c:v>17</c:v>
                </c:pt>
                <c:pt idx="7">
                  <c:v>14</c:v>
                </c:pt>
                <c:pt idx="8">
                  <c:v>11</c:v>
                </c:pt>
                <c:pt idx="9">
                  <c:v>8</c:v>
                </c:pt>
                <c:pt idx="10">
                  <c:v>5</c:v>
                </c:pt>
                <c:pt idx="11">
                  <c:v>2</c:v>
                </c:pt>
                <c:pt idx="12">
                  <c:v>0</c:v>
                </c:pt>
                <c:pt idx="13">
                  <c:v>0</c:v>
                </c:pt>
                <c:pt idx="14">
                  <c:v>0</c:v>
                </c:pt>
              </c:numCache>
            </c:numRef>
          </c:val>
          <c:smooth val="0"/>
        </c:ser>
        <c:ser>
          <c:idx val="2"/>
          <c:order val="2"/>
          <c:spPr>
            <a:ln w="19050" cmpd="sng">
              <a:solidFill>
                <a:srgbClr val="9999FF"/>
              </a:solidFill>
              <a:prstDash val="solid"/>
            </a:ln>
          </c:spPr>
          <c:marker>
            <c:symbol val="none"/>
          </c:marker>
          <c:val>
            <c:numRef>
              <c:f>'Juego - Sprint_Backlog_Burdown_'!$G$17:$U$17</c:f>
              <c:numCache>
                <c:formatCode>General</c:formatCode>
                <c:ptCount val="15"/>
                <c:pt idx="0">
                  <c:v>31</c:v>
                </c:pt>
                <c:pt idx="1">
                  <c:v>28.5</c:v>
                </c:pt>
                <c:pt idx="2">
                  <c:v>23</c:v>
                </c:pt>
                <c:pt idx="3">
                  <c:v>21</c:v>
                </c:pt>
                <c:pt idx="4">
                  <c:v>17</c:v>
                </c:pt>
                <c:pt idx="5">
                  <c:v>14</c:v>
                </c:pt>
                <c:pt idx="6">
                  <c:v>13</c:v>
                </c:pt>
                <c:pt idx="7">
                  <c:v>11</c:v>
                </c:pt>
                <c:pt idx="8">
                  <c:v>11</c:v>
                </c:pt>
                <c:pt idx="9">
                  <c:v>8</c:v>
                </c:pt>
                <c:pt idx="10">
                  <c:v>5</c:v>
                </c:pt>
                <c:pt idx="11">
                  <c:v>0</c:v>
                </c:pt>
                <c:pt idx="12">
                  <c:v>0</c:v>
                </c:pt>
                <c:pt idx="13">
                  <c:v>0</c:v>
                </c:pt>
                <c:pt idx="14">
                  <c:v>0</c:v>
                </c:pt>
              </c:numCache>
            </c:numRef>
          </c:val>
          <c:smooth val="0"/>
        </c:ser>
        <c:dLbls>
          <c:showLegendKey val="0"/>
          <c:showVal val="0"/>
          <c:showCatName val="0"/>
          <c:showSerName val="0"/>
          <c:showPercent val="0"/>
          <c:showBubbleSize val="0"/>
        </c:dLbls>
        <c:smooth val="0"/>
        <c:axId val="770386160"/>
        <c:axId val="770383984"/>
      </c:lineChart>
      <c:catAx>
        <c:axId val="770386160"/>
        <c:scaling>
          <c:orientation val="minMax"/>
        </c:scaling>
        <c:delete val="0"/>
        <c:axPos val="b"/>
        <c:majorTickMark val="cross"/>
        <c:minorTickMark val="cross"/>
        <c:tickLblPos val="nextTo"/>
        <c:txPr>
          <a:bodyPr/>
          <a:lstStyle/>
          <a:p>
            <a:pPr lvl="0">
              <a:defRPr b="1" i="0"/>
            </a:pPr>
            <a:endParaRPr lang="es-PE"/>
          </a:p>
        </c:txPr>
        <c:crossAx val="770383984"/>
        <c:crosses val="autoZero"/>
        <c:auto val="1"/>
        <c:lblAlgn val="ctr"/>
        <c:lblOffset val="100"/>
        <c:noMultiLvlLbl val="1"/>
      </c:catAx>
      <c:valAx>
        <c:axId val="770383984"/>
        <c:scaling>
          <c:orientation val="minMax"/>
        </c:scaling>
        <c:delete val="0"/>
        <c:axPos val="l"/>
        <c:majorGridlines>
          <c:spPr>
            <a:ln>
              <a:solidFill>
                <a:srgbClr val="FFFFFF"/>
              </a:solidFill>
            </a:ln>
          </c:spPr>
        </c:majorGridlines>
        <c:title>
          <c:tx>
            <c:rich>
              <a:bodyPr/>
              <a:lstStyle/>
              <a:p>
                <a:pPr lvl="0">
                  <a:defRPr sz="1200" b="0" i="0">
                    <a:solidFill>
                      <a:srgbClr val="000000"/>
                    </a:solidFill>
                  </a:defRPr>
                </a:pPr>
                <a:r>
                  <a:t>Trabajo Restante (h)</a:t>
                </a:r>
              </a:p>
            </c:rich>
          </c:tx>
          <c:overlay val="0"/>
        </c:title>
        <c:numFmt formatCode="General" sourceLinked="1"/>
        <c:majorTickMark val="cross"/>
        <c:minorTickMark val="cross"/>
        <c:tickLblPos val="nextTo"/>
        <c:spPr>
          <a:ln w="47625">
            <a:noFill/>
          </a:ln>
        </c:spPr>
        <c:txPr>
          <a:bodyPr/>
          <a:lstStyle/>
          <a:p>
            <a:pPr lvl="0">
              <a:defRPr b="1" i="0"/>
            </a:pPr>
            <a:endParaRPr lang="es-PE"/>
          </a:p>
        </c:txPr>
        <c:crossAx val="770386160"/>
        <c:crosses val="autoZero"/>
        <c:crossBetween val="between"/>
      </c:valAx>
      <c:spPr>
        <a:solidFill>
          <a:srgbClr val="FFFFFF"/>
        </a:solidFill>
      </c:spPr>
    </c:plotArea>
    <c:legend>
      <c:legendPos val="r"/>
      <c:overlay val="0"/>
    </c:legend>
    <c:plotVisOnly val="1"/>
    <c:dispBlanksAs val="zero"/>
    <c:showDLblsOverMax val="1"/>
  </c:chart>
  <c:spPr>
    <a:solidFill>
      <a:srgbClr val="FFFFFF"/>
    </a:solidFill>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lvl="0">
              <a:defRPr sz="900" b="0" i="0">
                <a:solidFill>
                  <a:srgbClr val="000000"/>
                </a:solidFill>
              </a:defRPr>
            </a:pPr>
            <a:r>
              <a:t>Sprint Burdwon Chart</a:t>
            </a:r>
          </a:p>
        </c:rich>
      </c:tx>
      <c:overlay val="0"/>
    </c:title>
    <c:autoTitleDeleted val="0"/>
    <c:plotArea>
      <c:layout/>
      <c:lineChart>
        <c:grouping val="standard"/>
        <c:varyColors val="1"/>
        <c:ser>
          <c:idx val="0"/>
          <c:order val="0"/>
          <c:spPr>
            <a:ln w="9525" cmpd="sng">
              <a:solidFill>
                <a:srgbClr val="969696"/>
              </a:solidFill>
              <a:prstDash val="solid"/>
            </a:ln>
          </c:spPr>
          <c:marker>
            <c:symbol val="none"/>
          </c:marker>
          <c:val>
            <c:numRef>
              <c:f>'Sprint Backlog'!$F$15:$S$15</c:f>
              <c:numCache>
                <c:formatCode>General</c:formatCode>
                <c:ptCount val="14"/>
                <c:pt idx="0">
                  <c:v>63</c:v>
                </c:pt>
                <c:pt idx="1">
                  <c:v>58.5</c:v>
                </c:pt>
                <c:pt idx="2">
                  <c:v>54</c:v>
                </c:pt>
                <c:pt idx="3">
                  <c:v>49.5</c:v>
                </c:pt>
                <c:pt idx="4">
                  <c:v>45</c:v>
                </c:pt>
                <c:pt idx="5">
                  <c:v>40.5</c:v>
                </c:pt>
                <c:pt idx="6">
                  <c:v>36</c:v>
                </c:pt>
                <c:pt idx="7">
                  <c:v>31.5</c:v>
                </c:pt>
                <c:pt idx="8">
                  <c:v>27</c:v>
                </c:pt>
                <c:pt idx="9">
                  <c:v>22.5</c:v>
                </c:pt>
                <c:pt idx="10">
                  <c:v>18</c:v>
                </c:pt>
                <c:pt idx="11">
                  <c:v>13.5</c:v>
                </c:pt>
                <c:pt idx="12">
                  <c:v>9</c:v>
                </c:pt>
                <c:pt idx="13">
                  <c:v>4.5</c:v>
                </c:pt>
              </c:numCache>
            </c:numRef>
          </c:val>
          <c:smooth val="0"/>
        </c:ser>
        <c:ser>
          <c:idx val="1"/>
          <c:order val="1"/>
          <c:spPr>
            <a:ln w="19050" cmpd="sng">
              <a:solidFill>
                <a:srgbClr val="0000FF"/>
              </a:solidFill>
              <a:prstDash val="solid"/>
            </a:ln>
          </c:spPr>
          <c:marker>
            <c:symbol val="none"/>
          </c:marker>
          <c:val>
            <c:numRef>
              <c:f>'Sprint Backlog'!$F$16:$S$16</c:f>
              <c:numCache>
                <c:formatCode>General</c:formatCode>
                <c:ptCount val="14"/>
                <c:pt idx="0">
                  <c:v>63</c:v>
                </c:pt>
                <c:pt idx="1">
                  <c:v>63</c:v>
                </c:pt>
                <c:pt idx="2">
                  <c:v>63</c:v>
                </c:pt>
                <c:pt idx="3">
                  <c:v>63</c:v>
                </c:pt>
                <c:pt idx="4">
                  <c:v>63</c:v>
                </c:pt>
                <c:pt idx="5">
                  <c:v>63</c:v>
                </c:pt>
                <c:pt idx="6">
                  <c:v>63</c:v>
                </c:pt>
                <c:pt idx="7">
                  <c:v>63</c:v>
                </c:pt>
                <c:pt idx="8">
                  <c:v>63</c:v>
                </c:pt>
                <c:pt idx="9">
                  <c:v>63</c:v>
                </c:pt>
                <c:pt idx="10">
                  <c:v>63</c:v>
                </c:pt>
                <c:pt idx="11">
                  <c:v>63</c:v>
                </c:pt>
                <c:pt idx="12">
                  <c:v>63</c:v>
                </c:pt>
                <c:pt idx="13">
                  <c:v>63</c:v>
                </c:pt>
              </c:numCache>
            </c:numRef>
          </c:val>
          <c:smooth val="0"/>
        </c:ser>
        <c:ser>
          <c:idx val="2"/>
          <c:order val="2"/>
          <c:spPr>
            <a:ln w="19050" cmpd="sng">
              <a:solidFill>
                <a:srgbClr val="9999FF"/>
              </a:solidFill>
              <a:prstDash val="solid"/>
            </a:ln>
          </c:spPr>
          <c:marker>
            <c:symbol val="none"/>
          </c:marker>
          <c:val>
            <c:numRef>
              <c:f>'Sprint Backlog'!$F$14:$S$14</c:f>
              <c:numCache>
                <c:formatCode>General</c:formatCode>
                <c:ptCount val="14"/>
                <c:pt idx="0">
                  <c:v>63</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ser>
        <c:dLbls>
          <c:showLegendKey val="0"/>
          <c:showVal val="0"/>
          <c:showCatName val="0"/>
          <c:showSerName val="0"/>
          <c:showPercent val="0"/>
          <c:showBubbleSize val="0"/>
        </c:dLbls>
        <c:smooth val="0"/>
        <c:axId val="770392688"/>
        <c:axId val="770398672"/>
      </c:lineChart>
      <c:catAx>
        <c:axId val="770392688"/>
        <c:scaling>
          <c:orientation val="minMax"/>
        </c:scaling>
        <c:delete val="0"/>
        <c:axPos val="b"/>
        <c:majorTickMark val="cross"/>
        <c:minorTickMark val="cross"/>
        <c:tickLblPos val="nextTo"/>
        <c:txPr>
          <a:bodyPr/>
          <a:lstStyle/>
          <a:p>
            <a:pPr lvl="0">
              <a:defRPr b="1" i="0"/>
            </a:pPr>
            <a:endParaRPr lang="es-PE"/>
          </a:p>
        </c:txPr>
        <c:crossAx val="770398672"/>
        <c:crosses val="autoZero"/>
        <c:auto val="1"/>
        <c:lblAlgn val="ctr"/>
        <c:lblOffset val="100"/>
        <c:noMultiLvlLbl val="1"/>
      </c:catAx>
      <c:valAx>
        <c:axId val="770398672"/>
        <c:scaling>
          <c:orientation val="minMax"/>
        </c:scaling>
        <c:delete val="0"/>
        <c:axPos val="l"/>
        <c:majorGridlines>
          <c:spPr>
            <a:ln>
              <a:solidFill>
                <a:srgbClr val="808080"/>
              </a:solidFill>
            </a:ln>
          </c:spPr>
        </c:majorGridlines>
        <c:numFmt formatCode="General" sourceLinked="1"/>
        <c:majorTickMark val="cross"/>
        <c:minorTickMark val="cross"/>
        <c:tickLblPos val="nextTo"/>
        <c:spPr>
          <a:ln w="47625">
            <a:noFill/>
          </a:ln>
        </c:spPr>
        <c:txPr>
          <a:bodyPr/>
          <a:lstStyle/>
          <a:p>
            <a:pPr lvl="0">
              <a:defRPr b="1" i="0"/>
            </a:pPr>
            <a:endParaRPr lang="es-PE"/>
          </a:p>
        </c:txPr>
        <c:crossAx val="770392688"/>
        <c:crosses val="autoZero"/>
        <c:crossBetween val="between"/>
      </c:valAx>
      <c:spPr>
        <a:solidFill>
          <a:srgbClr val="FFFFFF"/>
        </a:solidFill>
      </c:spPr>
    </c:plotArea>
    <c:legend>
      <c:legendPos val="r"/>
      <c:overlay val="0"/>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447675</xdr:colOff>
      <xdr:row>12</xdr:row>
      <xdr:rowOff>876300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1609725</xdr:colOff>
      <xdr:row>0</xdr:row>
      <xdr:rowOff>152400</xdr:rowOff>
    </xdr:from>
    <xdr:to>
      <xdr:col>15</xdr:col>
      <xdr:colOff>0</xdr:colOff>
      <xdr:row>12</xdr:row>
      <xdr:rowOff>152400</xdr:rowOff>
    </xdr:to>
    <xdr:graphicFrame macro="">
      <xdr:nvGraphicFramePr>
        <xdr:cNvPr id="2" name="Chart 1" descr="Chart 0" title="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3.xml><?xml version="1.0" encoding="utf-8"?>
<xdr:wsDr xmlns:xdr="http://schemas.openxmlformats.org/drawingml/2006/spreadsheetDrawing" xmlns:a="http://schemas.openxmlformats.org/drawingml/2006/main">
  <xdr:twoCellAnchor>
    <xdr:from>
      <xdr:col>1</xdr:col>
      <xdr:colOff>1609725</xdr:colOff>
      <xdr:row>0</xdr:row>
      <xdr:rowOff>152400</xdr:rowOff>
    </xdr:from>
    <xdr:to>
      <xdr:col>23</xdr:col>
      <xdr:colOff>0</xdr:colOff>
      <xdr:row>12</xdr:row>
      <xdr:rowOff>152400</xdr:rowOff>
    </xdr:to>
    <xdr:graphicFrame macro="">
      <xdr:nvGraphicFramePr>
        <xdr:cNvPr id="2" name="Chart 1" descr="Chart 0" title="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4.xml><?xml version="1.0" encoding="utf-8"?>
<xdr:wsDr xmlns:xdr="http://schemas.openxmlformats.org/drawingml/2006/spreadsheetDrawing" xmlns:a="http://schemas.openxmlformats.org/drawingml/2006/main">
  <xdr:twoCellAnchor>
    <xdr:from>
      <xdr:col>1</xdr:col>
      <xdr:colOff>1609725</xdr:colOff>
      <xdr:row>0</xdr:row>
      <xdr:rowOff>152400</xdr:rowOff>
    </xdr:from>
    <xdr:to>
      <xdr:col>23</xdr:col>
      <xdr:colOff>0</xdr:colOff>
      <xdr:row>12</xdr:row>
      <xdr:rowOff>152400</xdr:rowOff>
    </xdr:to>
    <xdr:graphicFrame macro="">
      <xdr:nvGraphicFramePr>
        <xdr:cNvPr id="2" name="Chart 2" descr="Chart 0" title="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352425</xdr:colOff>
      <xdr:row>54</xdr:row>
      <xdr:rowOff>114300</xdr:rowOff>
    </xdr:to>
    <xdr:sp macro="" textlink="">
      <xdr:nvSpPr>
        <xdr:cNvPr id="2054" name="Rectangle 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476250</xdr:colOff>
      <xdr:row>1</xdr:row>
      <xdr:rowOff>38100</xdr:rowOff>
    </xdr:from>
    <xdr:to>
      <xdr:col>10</xdr:col>
      <xdr:colOff>666750</xdr:colOff>
      <xdr:row>18</xdr:row>
      <xdr:rowOff>114300</xdr:rowOff>
    </xdr:to>
    <xdr:pic>
      <xdr:nvPicPr>
        <xdr:cNvPr id="2" name="image1.png" title="Imagen"/>
        <xdr:cNvPicPr preferRelativeResize="0"/>
      </xdr:nvPicPr>
      <xdr:blipFill>
        <a:blip xmlns:r="http://schemas.openxmlformats.org/officeDocument/2006/relationships" r:embed="rId1" cstate="print"/>
        <a:stretch>
          <a:fillRect/>
        </a:stretch>
      </xdr:blipFill>
      <xdr:spPr>
        <a:xfrm>
          <a:off x="0" y="0"/>
          <a:ext cx="5000625" cy="3314700"/>
        </a:xfrm>
        <a:prstGeom prst="rect">
          <a:avLst/>
        </a:prstGeom>
        <a:noFill/>
      </xdr:spPr>
    </xdr:pic>
    <xdr:clientData fLocksWithSheet="0"/>
  </xdr:twoCellAnchor>
  <xdr:twoCellAnchor>
    <xdr:from>
      <xdr:col>0</xdr:col>
      <xdr:colOff>76200</xdr:colOff>
      <xdr:row>19</xdr:row>
      <xdr:rowOff>161925</xdr:rowOff>
    </xdr:from>
    <xdr:to>
      <xdr:col>5</xdr:col>
      <xdr:colOff>238125</xdr:colOff>
      <xdr:row>37</xdr:row>
      <xdr:rowOff>47625</xdr:rowOff>
    </xdr:to>
    <xdr:pic>
      <xdr:nvPicPr>
        <xdr:cNvPr id="3" name="image3.png" title="Imagen"/>
        <xdr:cNvPicPr preferRelativeResize="0"/>
      </xdr:nvPicPr>
      <xdr:blipFill>
        <a:blip xmlns:r="http://schemas.openxmlformats.org/officeDocument/2006/relationships" r:embed="rId2" cstate="print"/>
        <a:stretch>
          <a:fillRect/>
        </a:stretch>
      </xdr:blipFill>
      <xdr:spPr>
        <a:xfrm>
          <a:off x="0" y="0"/>
          <a:ext cx="4972050" cy="3314700"/>
        </a:xfrm>
        <a:prstGeom prst="rect">
          <a:avLst/>
        </a:prstGeom>
        <a:noFill/>
      </xdr:spPr>
    </xdr:pic>
    <xdr:clientData fLocksWithSheet="0"/>
  </xdr:twoCellAnchor>
  <xdr:twoCellAnchor>
    <xdr:from>
      <xdr:col>5</xdr:col>
      <xdr:colOff>457200</xdr:colOff>
      <xdr:row>19</xdr:row>
      <xdr:rowOff>161925</xdr:rowOff>
    </xdr:from>
    <xdr:to>
      <xdr:col>10</xdr:col>
      <xdr:colOff>647700</xdr:colOff>
      <xdr:row>37</xdr:row>
      <xdr:rowOff>66675</xdr:rowOff>
    </xdr:to>
    <xdr:pic>
      <xdr:nvPicPr>
        <xdr:cNvPr id="4" name="image2.png" title="Imagen"/>
        <xdr:cNvPicPr preferRelativeResize="0"/>
      </xdr:nvPicPr>
      <xdr:blipFill>
        <a:blip xmlns:r="http://schemas.openxmlformats.org/officeDocument/2006/relationships" r:embed="rId3" cstate="print"/>
        <a:stretch>
          <a:fillRect/>
        </a:stretch>
      </xdr:blipFill>
      <xdr:spPr>
        <a:xfrm>
          <a:off x="0" y="0"/>
          <a:ext cx="5000625" cy="3333750"/>
        </a:xfrm>
        <a:prstGeom prst="rect">
          <a:avLst/>
        </a:prstGeom>
        <a:noFill/>
      </xdr:spPr>
    </xdr:pic>
    <xdr:clientData fLocksWithSheet="0"/>
  </xdr:twoCellAnchor>
  <xdr:twoCellAnchor>
    <xdr:from>
      <xdr:col>0</xdr:col>
      <xdr:colOff>76200</xdr:colOff>
      <xdr:row>1</xdr:row>
      <xdr:rowOff>47625</xdr:rowOff>
    </xdr:from>
    <xdr:to>
      <xdr:col>5</xdr:col>
      <xdr:colOff>228600</xdr:colOff>
      <xdr:row>18</xdr:row>
      <xdr:rowOff>95250</xdr:rowOff>
    </xdr:to>
    <xdr:pic>
      <xdr:nvPicPr>
        <xdr:cNvPr id="5" name="image4.png" title="Imagen"/>
        <xdr:cNvPicPr preferRelativeResize="0"/>
      </xdr:nvPicPr>
      <xdr:blipFill>
        <a:blip xmlns:r="http://schemas.openxmlformats.org/officeDocument/2006/relationships" r:embed="rId4" cstate="print"/>
        <a:stretch>
          <a:fillRect/>
        </a:stretch>
      </xdr:blipFill>
      <xdr:spPr>
        <a:xfrm>
          <a:off x="0" y="0"/>
          <a:ext cx="4962525" cy="3286125"/>
        </a:xfrm>
        <a:prstGeom prst="rect">
          <a:avLst/>
        </a:prstGeom>
        <a:noFill/>
      </xdr:spPr>
    </xdr:pic>
    <xdr:clientData fLocksWithSheet="0"/>
  </xdr:twoCellAnchor>
  <xdr:twoCellAnchor>
    <xdr:from>
      <xdr:col>0</xdr:col>
      <xdr:colOff>0</xdr:colOff>
      <xdr:row>38</xdr:row>
      <xdr:rowOff>133350</xdr:rowOff>
    </xdr:from>
    <xdr:to>
      <xdr:col>5</xdr:col>
      <xdr:colOff>247650</xdr:colOff>
      <xdr:row>56</xdr:row>
      <xdr:rowOff>76200</xdr:rowOff>
    </xdr:to>
    <xdr:pic>
      <xdr:nvPicPr>
        <xdr:cNvPr id="6" name="image5.png" title="Imagen"/>
        <xdr:cNvPicPr preferRelativeResize="0"/>
      </xdr:nvPicPr>
      <xdr:blipFill>
        <a:blip xmlns:r="http://schemas.openxmlformats.org/officeDocument/2006/relationships" r:embed="rId5" cstate="print"/>
        <a:stretch>
          <a:fillRect/>
        </a:stretch>
      </xdr:blipFill>
      <xdr:spPr>
        <a:xfrm>
          <a:off x="0" y="0"/>
          <a:ext cx="5057775" cy="3371850"/>
        </a:xfrm>
        <a:prstGeom prst="rect">
          <a:avLst/>
        </a:prstGeom>
        <a:noFill/>
      </xdr:spPr>
    </xdr:pic>
    <xdr:clientData fLocksWithSheet="0"/>
  </xdr:twoCellAnchor>
</xdr:wsDr>
</file>

<file path=xl/drawings/drawing7.xml><?xml version="1.0" encoding="utf-8"?>
<xdr:wsDr xmlns:xdr="http://schemas.openxmlformats.org/drawingml/2006/spreadsheetDrawing" xmlns:a="http://schemas.openxmlformats.org/drawingml/2006/main">
  <xdr:twoCellAnchor>
    <xdr:from>
      <xdr:col>0</xdr:col>
      <xdr:colOff>1562100</xdr:colOff>
      <xdr:row>0</xdr:row>
      <xdr:rowOff>114300</xdr:rowOff>
    </xdr:from>
    <xdr:to>
      <xdr:col>19</xdr:col>
      <xdr:colOff>76200</xdr:colOff>
      <xdr:row>11</xdr:row>
      <xdr:rowOff>66675</xdr:rowOff>
    </xdr:to>
    <xdr:graphicFrame macro="">
      <xdr:nvGraphicFramePr>
        <xdr:cNvPr id="3" name="Chart 3" descr="Chart 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1C232"/>
  </sheetPr>
  <dimension ref="A1:Z49"/>
  <sheetViews>
    <sheetView tabSelected="1" workbookViewId="0">
      <pane ySplit="5" topLeftCell="A34" activePane="bottomLeft" state="frozen"/>
      <selection pane="bottomLeft" activeCell="I37" sqref="I37"/>
    </sheetView>
  </sheetViews>
  <sheetFormatPr defaultColWidth="14.42578125" defaultRowHeight="15" customHeight="1" x14ac:dyDescent="0.2"/>
  <cols>
    <col min="1" max="1" width="11.42578125" customWidth="1"/>
    <col min="2" max="2" width="26.7109375" customWidth="1"/>
    <col min="3" max="3" width="37.42578125" customWidth="1"/>
    <col min="4" max="4" width="12.28515625" customWidth="1"/>
    <col min="5" max="5" width="8.85546875" customWidth="1"/>
    <col min="6" max="6" width="11.42578125" customWidth="1"/>
    <col min="7" max="8" width="9.28515625" customWidth="1"/>
    <col min="9" max="9" width="9.42578125" customWidth="1"/>
    <col min="10" max="10" width="12.5703125" customWidth="1"/>
    <col min="11" max="11" width="12.85546875" customWidth="1"/>
    <col min="12" max="12" width="15.140625" customWidth="1"/>
    <col min="13" max="13" width="47.140625" customWidth="1"/>
    <col min="14" max="14" width="35.7109375" customWidth="1"/>
    <col min="15" max="15" width="14.42578125" customWidth="1"/>
    <col min="16" max="16" width="21" customWidth="1"/>
    <col min="17" max="17" width="30.5703125" customWidth="1"/>
    <col min="18" max="19" width="8.140625" customWidth="1"/>
    <col min="20" max="20" width="17.5703125" customWidth="1"/>
    <col min="21" max="21" width="22.85546875" customWidth="1"/>
    <col min="22" max="24" width="8.140625" customWidth="1"/>
  </cols>
  <sheetData>
    <row r="1" spans="1:26" ht="12.75" customHeight="1" x14ac:dyDescent="0.2">
      <c r="A1" s="1"/>
      <c r="B1" s="2"/>
      <c r="C1" s="1"/>
      <c r="D1" s="1"/>
      <c r="E1" s="1"/>
      <c r="F1" s="1"/>
      <c r="G1" s="1"/>
      <c r="H1" s="1"/>
      <c r="I1" s="1"/>
      <c r="J1" s="1"/>
      <c r="K1" s="1"/>
      <c r="L1" s="1"/>
      <c r="M1" s="3"/>
      <c r="N1" s="1"/>
      <c r="O1" s="1"/>
      <c r="P1" s="4"/>
      <c r="Q1" s="2"/>
      <c r="R1" s="4"/>
      <c r="S1" s="4"/>
      <c r="T1" s="4"/>
      <c r="U1" s="4"/>
      <c r="V1" s="4"/>
      <c r="W1" s="4"/>
      <c r="X1" s="4"/>
    </row>
    <row r="2" spans="1:26" ht="18" customHeight="1" x14ac:dyDescent="0.2">
      <c r="A2" s="136" t="s">
        <v>0</v>
      </c>
      <c r="B2" s="130"/>
      <c r="C2" s="130"/>
      <c r="D2" s="130"/>
      <c r="E2" s="130"/>
      <c r="F2" s="130"/>
      <c r="G2" s="130"/>
      <c r="H2" s="130"/>
      <c r="I2" s="130"/>
      <c r="J2" s="130"/>
      <c r="K2" s="130"/>
      <c r="L2" s="130"/>
      <c r="M2" s="130"/>
      <c r="N2" s="130"/>
      <c r="O2" s="130"/>
      <c r="P2" s="130"/>
      <c r="Q2" s="130"/>
      <c r="R2" s="4"/>
      <c r="S2" s="4"/>
      <c r="T2" s="4"/>
      <c r="U2" s="4"/>
      <c r="V2" s="4"/>
      <c r="W2" s="4"/>
      <c r="X2" s="4"/>
    </row>
    <row r="3" spans="1:26" ht="12.75" customHeight="1" x14ac:dyDescent="0.2">
      <c r="A3" s="5"/>
      <c r="B3" s="6" t="s">
        <v>1</v>
      </c>
      <c r="C3" s="7">
        <v>3</v>
      </c>
      <c r="D3" s="1"/>
      <c r="E3" s="1"/>
      <c r="F3" s="1"/>
      <c r="G3" s="1"/>
      <c r="H3" s="1"/>
      <c r="I3" s="1"/>
      <c r="J3" s="1"/>
      <c r="K3" s="1"/>
      <c r="L3" s="1"/>
      <c r="M3" s="3"/>
      <c r="N3" s="1"/>
      <c r="O3" s="1"/>
      <c r="P3" s="4"/>
      <c r="Q3" s="2"/>
      <c r="R3" s="4"/>
      <c r="S3" s="4"/>
      <c r="T3" s="4"/>
      <c r="U3" s="4"/>
      <c r="V3" s="4"/>
      <c r="W3" s="4"/>
      <c r="X3" s="4"/>
    </row>
    <row r="4" spans="1:26" ht="12.75" customHeight="1" x14ac:dyDescent="0.2">
      <c r="A4" s="8"/>
      <c r="B4" s="6" t="s">
        <v>2</v>
      </c>
      <c r="C4" s="7">
        <v>4</v>
      </c>
      <c r="D4" s="1"/>
      <c r="E4" s="9" t="s">
        <v>3</v>
      </c>
      <c r="F4" s="1"/>
      <c r="G4" s="1"/>
      <c r="H4" s="1"/>
      <c r="I4" s="1"/>
      <c r="J4" s="1"/>
      <c r="K4" s="1"/>
      <c r="L4" s="1"/>
      <c r="M4" s="3"/>
      <c r="N4" s="1"/>
      <c r="O4" s="1"/>
      <c r="P4" s="4"/>
      <c r="Q4" s="2"/>
      <c r="R4" s="4"/>
      <c r="S4" s="4"/>
      <c r="T4" s="4"/>
      <c r="U4" s="4"/>
      <c r="V4" s="4"/>
      <c r="W4" s="4"/>
      <c r="X4" s="4"/>
    </row>
    <row r="5" spans="1:26" ht="38.25" customHeight="1" x14ac:dyDescent="0.2">
      <c r="A5" s="10" t="s">
        <v>4</v>
      </c>
      <c r="B5" s="10" t="s">
        <v>5</v>
      </c>
      <c r="C5" s="10" t="s">
        <v>6</v>
      </c>
      <c r="D5" s="10" t="s">
        <v>7</v>
      </c>
      <c r="E5" s="10" t="s">
        <v>8</v>
      </c>
      <c r="F5" s="10" t="s">
        <v>9</v>
      </c>
      <c r="G5" s="10" t="s">
        <v>10</v>
      </c>
      <c r="H5" s="10" t="s">
        <v>11</v>
      </c>
      <c r="I5" s="10" t="s">
        <v>12</v>
      </c>
      <c r="J5" s="10" t="s">
        <v>13</v>
      </c>
      <c r="K5" s="10" t="s">
        <v>14</v>
      </c>
      <c r="L5" s="10" t="s">
        <v>15</v>
      </c>
      <c r="M5" s="10" t="s">
        <v>16</v>
      </c>
      <c r="N5" s="10" t="s">
        <v>17</v>
      </c>
      <c r="O5" s="11"/>
      <c r="P5" s="11"/>
      <c r="Q5" s="11"/>
      <c r="R5" s="11"/>
      <c r="S5" s="11"/>
      <c r="T5" s="12"/>
      <c r="U5" s="12"/>
      <c r="V5" s="12"/>
      <c r="W5" s="12"/>
      <c r="X5" s="12"/>
    </row>
    <row r="6" spans="1:26" ht="89.25" x14ac:dyDescent="0.2">
      <c r="A6" s="13">
        <v>1</v>
      </c>
      <c r="B6" s="14" t="s">
        <v>18</v>
      </c>
      <c r="C6" s="13" t="s">
        <v>19</v>
      </c>
      <c r="D6" s="15" t="s">
        <v>20</v>
      </c>
      <c r="E6" s="15">
        <v>5</v>
      </c>
      <c r="F6" s="15">
        <v>8</v>
      </c>
      <c r="G6" s="15">
        <v>2</v>
      </c>
      <c r="H6" s="16">
        <v>5</v>
      </c>
      <c r="I6" s="16">
        <v>3</v>
      </c>
      <c r="J6" s="16">
        <f t="shared" ref="J6:J19" si="0">AVERAGE(E6:I6)</f>
        <v>4.5999999999999996</v>
      </c>
      <c r="K6" s="17">
        <v>1</v>
      </c>
      <c r="L6" s="15" t="s">
        <v>21</v>
      </c>
      <c r="M6" s="18" t="s">
        <v>22</v>
      </c>
      <c r="N6" s="18" t="s">
        <v>23</v>
      </c>
      <c r="O6" s="1"/>
      <c r="P6" s="1"/>
      <c r="Q6" s="1"/>
      <c r="R6" s="1"/>
      <c r="S6" s="1"/>
      <c r="T6" s="1"/>
      <c r="U6" s="1"/>
      <c r="V6" s="1"/>
      <c r="W6" s="1"/>
      <c r="X6" s="1"/>
    </row>
    <row r="7" spans="1:26" ht="76.5" x14ac:dyDescent="0.2">
      <c r="A7" s="21">
        <f>A6+1</f>
        <v>2</v>
      </c>
      <c r="B7" s="24" t="s">
        <v>24</v>
      </c>
      <c r="C7" s="21" t="s">
        <v>25</v>
      </c>
      <c r="D7" s="25" t="s">
        <v>26</v>
      </c>
      <c r="E7" s="25">
        <v>2</v>
      </c>
      <c r="F7" s="25">
        <v>3</v>
      </c>
      <c r="G7" s="25">
        <v>3</v>
      </c>
      <c r="H7" s="26">
        <v>3</v>
      </c>
      <c r="I7" s="26">
        <v>2</v>
      </c>
      <c r="J7" s="26">
        <f t="shared" si="0"/>
        <v>2.6</v>
      </c>
      <c r="K7" s="27">
        <v>1</v>
      </c>
      <c r="L7" s="25">
        <v>9</v>
      </c>
      <c r="M7" s="28" t="s">
        <v>27</v>
      </c>
      <c r="N7" s="28" t="s">
        <v>28</v>
      </c>
      <c r="O7" s="1"/>
      <c r="P7" s="12"/>
      <c r="Q7" s="12"/>
      <c r="R7" s="12"/>
      <c r="S7" s="4"/>
      <c r="T7" s="12"/>
      <c r="U7" s="12"/>
      <c r="V7" s="12"/>
      <c r="W7" s="12"/>
      <c r="X7" s="12"/>
    </row>
    <row r="8" spans="1:26" ht="76.5" x14ac:dyDescent="0.2">
      <c r="A8" s="21">
        <v>3</v>
      </c>
      <c r="B8" s="24" t="s">
        <v>29</v>
      </c>
      <c r="C8" s="28" t="s">
        <v>30</v>
      </c>
      <c r="D8" s="25" t="s">
        <v>26</v>
      </c>
      <c r="E8" s="25">
        <v>2</v>
      </c>
      <c r="F8" s="25">
        <v>1</v>
      </c>
      <c r="G8" s="25">
        <v>3</v>
      </c>
      <c r="H8" s="26">
        <v>3</v>
      </c>
      <c r="I8" s="26">
        <v>5</v>
      </c>
      <c r="J8" s="26">
        <f t="shared" si="0"/>
        <v>2.8</v>
      </c>
      <c r="K8" s="27">
        <v>2</v>
      </c>
      <c r="L8" s="25">
        <v>3</v>
      </c>
      <c r="M8" s="28" t="s">
        <v>31</v>
      </c>
      <c r="N8" s="28"/>
      <c r="O8" s="1"/>
      <c r="P8" s="12"/>
      <c r="Q8" s="12"/>
      <c r="R8" s="12"/>
      <c r="S8" s="4"/>
      <c r="T8" s="12"/>
      <c r="U8" s="12"/>
      <c r="V8" s="12"/>
      <c r="W8" s="12"/>
      <c r="X8" s="12"/>
    </row>
    <row r="9" spans="1:26" ht="76.5" x14ac:dyDescent="0.2">
      <c r="A9" s="30">
        <v>4</v>
      </c>
      <c r="B9" s="33" t="s">
        <v>33</v>
      </c>
      <c r="C9" s="34" t="s">
        <v>34</v>
      </c>
      <c r="D9" s="35" t="s">
        <v>20</v>
      </c>
      <c r="E9" s="35">
        <v>2</v>
      </c>
      <c r="F9" s="35">
        <v>4</v>
      </c>
      <c r="G9" s="35">
        <v>2</v>
      </c>
      <c r="H9" s="37">
        <v>4</v>
      </c>
      <c r="I9" s="37">
        <v>5</v>
      </c>
      <c r="J9" s="37">
        <f t="shared" si="0"/>
        <v>3.4</v>
      </c>
      <c r="K9" s="38">
        <v>4</v>
      </c>
      <c r="L9" s="35">
        <v>5</v>
      </c>
      <c r="M9" s="34" t="s">
        <v>40</v>
      </c>
      <c r="N9" s="34"/>
      <c r="O9" s="1"/>
      <c r="P9" s="1"/>
      <c r="Q9" s="1"/>
      <c r="R9" s="1"/>
      <c r="S9" s="1"/>
      <c r="T9" s="1"/>
      <c r="U9" s="1"/>
      <c r="V9" s="1"/>
      <c r="W9" s="1"/>
      <c r="X9" s="1"/>
      <c r="Y9" s="1"/>
      <c r="Z9" s="1"/>
    </row>
    <row r="10" spans="1:26" ht="76.5" x14ac:dyDescent="0.2">
      <c r="A10" s="30">
        <v>5</v>
      </c>
      <c r="B10" s="33" t="s">
        <v>41</v>
      </c>
      <c r="C10" s="34" t="s">
        <v>42</v>
      </c>
      <c r="D10" s="35" t="s">
        <v>43</v>
      </c>
      <c r="E10" s="35">
        <v>2</v>
      </c>
      <c r="F10" s="35"/>
      <c r="G10" s="35"/>
      <c r="H10" s="37"/>
      <c r="I10" s="37"/>
      <c r="J10" s="37">
        <f t="shared" si="0"/>
        <v>2</v>
      </c>
      <c r="K10" s="38">
        <v>4</v>
      </c>
      <c r="L10" s="35">
        <v>5</v>
      </c>
      <c r="M10" s="34" t="s">
        <v>44</v>
      </c>
      <c r="N10" s="34"/>
      <c r="O10" s="1"/>
      <c r="P10" s="1"/>
      <c r="Q10" s="1"/>
      <c r="R10" s="1"/>
      <c r="S10" s="1"/>
      <c r="T10" s="1"/>
      <c r="U10" s="1"/>
      <c r="V10" s="1"/>
      <c r="W10" s="1"/>
      <c r="X10" s="1"/>
      <c r="Y10" s="1"/>
      <c r="Z10" s="1"/>
    </row>
    <row r="11" spans="1:26" ht="102" x14ac:dyDescent="0.2">
      <c r="A11" s="21">
        <v>6</v>
      </c>
      <c r="B11" s="24" t="s">
        <v>45</v>
      </c>
      <c r="C11" s="28" t="s">
        <v>46</v>
      </c>
      <c r="D11" s="25" t="s">
        <v>26</v>
      </c>
      <c r="E11" s="25">
        <v>2</v>
      </c>
      <c r="F11" s="25"/>
      <c r="G11" s="25"/>
      <c r="H11" s="26"/>
      <c r="I11" s="26"/>
      <c r="J11" s="26">
        <f t="shared" si="0"/>
        <v>2</v>
      </c>
      <c r="K11" s="27">
        <v>2</v>
      </c>
      <c r="L11" s="25">
        <v>3</v>
      </c>
      <c r="M11" s="28" t="s">
        <v>47</v>
      </c>
      <c r="N11" s="28"/>
      <c r="O11" s="1"/>
      <c r="P11" s="12"/>
      <c r="Q11" s="12"/>
      <c r="R11" s="12"/>
      <c r="S11" s="4"/>
      <c r="T11" s="12"/>
      <c r="U11" s="12"/>
      <c r="V11" s="12"/>
      <c r="W11" s="12"/>
      <c r="X11" s="12"/>
    </row>
    <row r="12" spans="1:26" ht="89.25" x14ac:dyDescent="0.2">
      <c r="A12" s="30">
        <v>7</v>
      </c>
      <c r="B12" s="33" t="s">
        <v>48</v>
      </c>
      <c r="C12" s="34" t="s">
        <v>49</v>
      </c>
      <c r="D12" s="35" t="s">
        <v>43</v>
      </c>
      <c r="E12" s="35">
        <v>2</v>
      </c>
      <c r="F12" s="35"/>
      <c r="G12" s="35"/>
      <c r="H12" s="37"/>
      <c r="I12" s="37"/>
      <c r="J12" s="37">
        <f t="shared" si="0"/>
        <v>2</v>
      </c>
      <c r="K12" s="38">
        <v>4</v>
      </c>
      <c r="L12" s="35">
        <v>6</v>
      </c>
      <c r="M12" s="34" t="s">
        <v>50</v>
      </c>
      <c r="N12" s="34"/>
      <c r="O12" s="1"/>
      <c r="P12" s="1"/>
      <c r="Q12" s="1"/>
      <c r="R12" s="1"/>
      <c r="S12" s="1"/>
      <c r="T12" s="1"/>
      <c r="U12" s="1"/>
      <c r="V12" s="1"/>
      <c r="W12" s="1"/>
      <c r="X12" s="1"/>
      <c r="Y12" s="1"/>
      <c r="Z12" s="1"/>
    </row>
    <row r="13" spans="1:26" ht="76.5" x14ac:dyDescent="0.2">
      <c r="A13" s="30">
        <v>8</v>
      </c>
      <c r="B13" s="33" t="s">
        <v>51</v>
      </c>
      <c r="C13" s="34" t="s">
        <v>52</v>
      </c>
      <c r="D13" s="35" t="s">
        <v>43</v>
      </c>
      <c r="E13" s="35">
        <v>5</v>
      </c>
      <c r="F13" s="35"/>
      <c r="G13" s="35"/>
      <c r="H13" s="37"/>
      <c r="I13" s="37"/>
      <c r="J13" s="37">
        <f t="shared" si="0"/>
        <v>5</v>
      </c>
      <c r="K13" s="38">
        <v>4</v>
      </c>
      <c r="L13" s="35">
        <v>6</v>
      </c>
      <c r="M13" s="39" t="s">
        <v>53</v>
      </c>
      <c r="N13" s="34"/>
      <c r="O13" s="1"/>
      <c r="P13" s="1"/>
      <c r="Q13" s="1"/>
      <c r="R13" s="1"/>
      <c r="S13" s="1"/>
      <c r="T13" s="1"/>
      <c r="U13" s="1"/>
      <c r="V13" s="1"/>
      <c r="W13" s="1"/>
      <c r="X13" s="1"/>
      <c r="Y13" s="1"/>
      <c r="Z13" s="1"/>
    </row>
    <row r="14" spans="1:26" ht="76.5" x14ac:dyDescent="0.2">
      <c r="A14" s="21">
        <v>9</v>
      </c>
      <c r="B14" s="24" t="s">
        <v>54</v>
      </c>
      <c r="C14" s="28" t="s">
        <v>55</v>
      </c>
      <c r="D14" s="25" t="s">
        <v>26</v>
      </c>
      <c r="E14" s="25">
        <v>5</v>
      </c>
      <c r="F14" s="25"/>
      <c r="G14" s="25"/>
      <c r="H14" s="26"/>
      <c r="I14" s="26"/>
      <c r="J14" s="26">
        <f t="shared" si="0"/>
        <v>5</v>
      </c>
      <c r="K14" s="27">
        <v>2</v>
      </c>
      <c r="L14" s="25">
        <v>9</v>
      </c>
      <c r="M14" s="28" t="s">
        <v>56</v>
      </c>
      <c r="N14" s="28"/>
      <c r="O14" s="1"/>
      <c r="P14" s="12"/>
      <c r="Q14" s="12"/>
      <c r="R14" s="12"/>
      <c r="S14" s="4"/>
      <c r="T14" s="12"/>
      <c r="U14" s="12"/>
      <c r="V14" s="12"/>
      <c r="W14" s="12"/>
      <c r="X14" s="12"/>
    </row>
    <row r="15" spans="1:26" ht="63.75" x14ac:dyDescent="0.2">
      <c r="A15" s="21">
        <v>10</v>
      </c>
      <c r="B15" s="24" t="s">
        <v>57</v>
      </c>
      <c r="C15" s="28" t="s">
        <v>58</v>
      </c>
      <c r="D15" s="25" t="s">
        <v>26</v>
      </c>
      <c r="E15" s="25">
        <v>5</v>
      </c>
      <c r="F15" s="25"/>
      <c r="G15" s="25"/>
      <c r="H15" s="26"/>
      <c r="I15" s="26"/>
      <c r="J15" s="26">
        <f t="shared" si="0"/>
        <v>5</v>
      </c>
      <c r="K15" s="27">
        <v>2</v>
      </c>
      <c r="L15" s="25">
        <v>8</v>
      </c>
      <c r="M15" s="40" t="s">
        <v>59</v>
      </c>
      <c r="N15" s="28"/>
      <c r="O15" s="1"/>
      <c r="P15" s="12"/>
      <c r="Q15" s="12"/>
      <c r="R15" s="12"/>
      <c r="S15" s="4"/>
      <c r="T15" s="12"/>
      <c r="U15" s="12"/>
      <c r="V15" s="12"/>
      <c r="W15" s="12"/>
      <c r="X15" s="12"/>
    </row>
    <row r="16" spans="1:26" ht="63.75" x14ac:dyDescent="0.2">
      <c r="A16" s="21">
        <v>11</v>
      </c>
      <c r="B16" s="24" t="s">
        <v>60</v>
      </c>
      <c r="C16" s="28" t="s">
        <v>61</v>
      </c>
      <c r="D16" s="25" t="s">
        <v>26</v>
      </c>
      <c r="E16" s="25">
        <v>8</v>
      </c>
      <c r="F16" s="25">
        <v>13</v>
      </c>
      <c r="G16" s="25">
        <v>8</v>
      </c>
      <c r="H16" s="26">
        <v>8</v>
      </c>
      <c r="I16" s="26">
        <v>5</v>
      </c>
      <c r="J16" s="26">
        <f t="shared" si="0"/>
        <v>8.4</v>
      </c>
      <c r="K16" s="27">
        <v>1</v>
      </c>
      <c r="L16" s="25">
        <v>9</v>
      </c>
      <c r="M16" s="28" t="s">
        <v>62</v>
      </c>
      <c r="N16" s="28" t="s">
        <v>63</v>
      </c>
      <c r="O16" s="1"/>
      <c r="P16" s="12"/>
      <c r="Q16" s="12"/>
      <c r="R16" s="12"/>
      <c r="S16" s="4"/>
      <c r="T16" s="12"/>
      <c r="U16" s="12"/>
      <c r="V16" s="12"/>
      <c r="W16" s="12"/>
      <c r="X16" s="12"/>
    </row>
    <row r="17" spans="1:26" ht="178.5" x14ac:dyDescent="0.2">
      <c r="A17" s="30">
        <v>12</v>
      </c>
      <c r="B17" s="33" t="s">
        <v>64</v>
      </c>
      <c r="C17" s="34" t="s">
        <v>65</v>
      </c>
      <c r="D17" s="35" t="s">
        <v>66</v>
      </c>
      <c r="E17" s="35">
        <v>3</v>
      </c>
      <c r="F17" s="35"/>
      <c r="G17" s="35"/>
      <c r="H17" s="37"/>
      <c r="I17" s="37"/>
      <c r="J17" s="37">
        <f t="shared" si="0"/>
        <v>3</v>
      </c>
      <c r="K17" s="38">
        <v>4</v>
      </c>
      <c r="L17" s="35">
        <v>9</v>
      </c>
      <c r="M17" s="34" t="s">
        <v>67</v>
      </c>
      <c r="N17" s="34" t="s">
        <v>68</v>
      </c>
      <c r="O17" s="12"/>
      <c r="P17" s="12"/>
      <c r="Q17" s="12"/>
      <c r="R17" s="12"/>
      <c r="S17" s="12"/>
      <c r="T17" s="12"/>
      <c r="U17" s="12"/>
      <c r="V17" s="12"/>
      <c r="W17" s="12"/>
      <c r="X17" s="12"/>
      <c r="Y17" s="12"/>
      <c r="Z17" s="12"/>
    </row>
    <row r="18" spans="1:26" ht="165.75" x14ac:dyDescent="0.2">
      <c r="A18" s="41">
        <v>13</v>
      </c>
      <c r="B18" s="42" t="s">
        <v>69</v>
      </c>
      <c r="C18" s="43" t="s">
        <v>70</v>
      </c>
      <c r="D18" s="44" t="s">
        <v>26</v>
      </c>
      <c r="E18" s="44">
        <v>5</v>
      </c>
      <c r="F18" s="44"/>
      <c r="G18" s="44"/>
      <c r="H18" s="45"/>
      <c r="I18" s="45"/>
      <c r="J18" s="45">
        <f t="shared" si="0"/>
        <v>5</v>
      </c>
      <c r="K18" s="46">
        <v>3</v>
      </c>
      <c r="L18" s="44">
        <v>7</v>
      </c>
      <c r="M18" s="43" t="s">
        <v>71</v>
      </c>
      <c r="N18" s="43" t="s">
        <v>72</v>
      </c>
      <c r="O18" s="12"/>
      <c r="P18" s="12"/>
      <c r="Q18" s="12"/>
      <c r="R18" s="12"/>
      <c r="S18" s="12"/>
      <c r="T18" s="12"/>
      <c r="U18" s="12"/>
      <c r="V18" s="12"/>
      <c r="W18" s="12"/>
      <c r="X18" s="12"/>
      <c r="Y18" s="12"/>
      <c r="Z18" s="12"/>
    </row>
    <row r="19" spans="1:26" ht="51" x14ac:dyDescent="0.2">
      <c r="A19" s="41">
        <v>14</v>
      </c>
      <c r="B19" s="42" t="s">
        <v>73</v>
      </c>
      <c r="C19" s="43" t="s">
        <v>74</v>
      </c>
      <c r="D19" s="44" t="s">
        <v>26</v>
      </c>
      <c r="E19" s="44">
        <v>5</v>
      </c>
      <c r="F19" s="44"/>
      <c r="G19" s="44"/>
      <c r="H19" s="45"/>
      <c r="I19" s="45"/>
      <c r="J19" s="45">
        <f t="shared" si="0"/>
        <v>5</v>
      </c>
      <c r="K19" s="46">
        <v>3</v>
      </c>
      <c r="L19" s="44">
        <v>8</v>
      </c>
      <c r="M19" s="43" t="s">
        <v>76</v>
      </c>
      <c r="N19" s="43"/>
      <c r="O19" s="12"/>
      <c r="P19" s="12"/>
      <c r="Q19" s="12"/>
      <c r="R19" s="12"/>
      <c r="S19" s="12"/>
      <c r="T19" s="12"/>
      <c r="U19" s="12"/>
      <c r="V19" s="12"/>
      <c r="W19" s="12"/>
      <c r="X19" s="12"/>
      <c r="Y19" s="12"/>
      <c r="Z19" s="12"/>
    </row>
    <row r="20" spans="1:26" ht="51" x14ac:dyDescent="0.2">
      <c r="A20" s="30">
        <v>15</v>
      </c>
      <c r="B20" s="33" t="s">
        <v>77</v>
      </c>
      <c r="C20" s="48" t="s">
        <v>78</v>
      </c>
      <c r="D20" s="35" t="s">
        <v>66</v>
      </c>
      <c r="E20" s="35"/>
      <c r="F20" s="35"/>
      <c r="G20" s="35"/>
      <c r="H20" s="37"/>
      <c r="I20" s="37"/>
      <c r="J20" s="37"/>
      <c r="K20" s="38">
        <v>4</v>
      </c>
      <c r="L20" s="35">
        <v>9</v>
      </c>
      <c r="M20" s="34" t="s">
        <v>79</v>
      </c>
      <c r="N20" s="34"/>
      <c r="O20" s="12"/>
      <c r="P20" s="12"/>
      <c r="Q20" s="12"/>
      <c r="R20" s="12"/>
      <c r="S20" s="12"/>
      <c r="T20" s="12"/>
      <c r="U20" s="12"/>
      <c r="V20" s="12"/>
      <c r="W20" s="12"/>
      <c r="X20" s="12"/>
      <c r="Y20" s="12"/>
      <c r="Z20" s="12"/>
    </row>
    <row r="21" spans="1:26" ht="76.5" x14ac:dyDescent="0.2">
      <c r="A21" s="41">
        <v>16</v>
      </c>
      <c r="B21" s="42" t="s">
        <v>80</v>
      </c>
      <c r="C21" s="43" t="s">
        <v>81</v>
      </c>
      <c r="D21" s="44" t="s">
        <v>26</v>
      </c>
      <c r="E21" s="44">
        <v>2</v>
      </c>
      <c r="F21" s="44"/>
      <c r="G21" s="44"/>
      <c r="H21" s="45"/>
      <c r="I21" s="45"/>
      <c r="J21" s="45">
        <f t="shared" ref="J21:J26" si="1">AVERAGE(E21:I21)</f>
        <v>2</v>
      </c>
      <c r="K21" s="46">
        <v>3</v>
      </c>
      <c r="L21" s="44">
        <v>10</v>
      </c>
      <c r="M21" s="43" t="s">
        <v>83</v>
      </c>
      <c r="N21" s="43"/>
      <c r="O21" s="12"/>
      <c r="P21" s="12"/>
      <c r="Q21" s="12"/>
      <c r="R21" s="12"/>
      <c r="S21" s="12"/>
      <c r="T21" s="12"/>
      <c r="U21" s="12"/>
      <c r="V21" s="12"/>
      <c r="W21" s="12"/>
      <c r="X21" s="12"/>
      <c r="Y21" s="12"/>
      <c r="Z21" s="12"/>
    </row>
    <row r="22" spans="1:26" ht="63.75" x14ac:dyDescent="0.2">
      <c r="A22" s="30">
        <v>17</v>
      </c>
      <c r="B22" s="33" t="s">
        <v>84</v>
      </c>
      <c r="C22" s="34" t="s">
        <v>85</v>
      </c>
      <c r="D22" s="35" t="s">
        <v>43</v>
      </c>
      <c r="E22" s="35">
        <v>3</v>
      </c>
      <c r="F22" s="35"/>
      <c r="G22" s="35"/>
      <c r="H22" s="37"/>
      <c r="I22" s="37"/>
      <c r="J22" s="37">
        <f t="shared" si="1"/>
        <v>3</v>
      </c>
      <c r="K22" s="38">
        <v>4</v>
      </c>
      <c r="L22" s="35">
        <v>7</v>
      </c>
      <c r="M22" s="34" t="s">
        <v>86</v>
      </c>
      <c r="N22" s="34"/>
      <c r="O22" s="12"/>
      <c r="P22" s="12"/>
      <c r="Q22" s="12"/>
      <c r="R22" s="12"/>
      <c r="S22" s="12"/>
      <c r="T22" s="12"/>
      <c r="U22" s="12"/>
      <c r="V22" s="12"/>
      <c r="W22" s="12"/>
      <c r="X22" s="12"/>
      <c r="Y22" s="12"/>
      <c r="Z22" s="12"/>
    </row>
    <row r="23" spans="1:26" ht="76.5" x14ac:dyDescent="0.2">
      <c r="A23" s="30">
        <v>18</v>
      </c>
      <c r="B23" s="33" t="s">
        <v>87</v>
      </c>
      <c r="C23" s="34" t="s">
        <v>88</v>
      </c>
      <c r="D23" s="35" t="s">
        <v>43</v>
      </c>
      <c r="E23" s="35">
        <v>5</v>
      </c>
      <c r="F23" s="35">
        <v>5</v>
      </c>
      <c r="G23" s="35">
        <v>3</v>
      </c>
      <c r="H23" s="37">
        <v>5</v>
      </c>
      <c r="I23" s="37">
        <v>5</v>
      </c>
      <c r="J23" s="37">
        <f t="shared" si="1"/>
        <v>4.5999999999999996</v>
      </c>
      <c r="K23" s="38">
        <v>4</v>
      </c>
      <c r="L23" s="35">
        <v>6</v>
      </c>
      <c r="M23" s="34" t="s">
        <v>89</v>
      </c>
      <c r="N23" s="34" t="s">
        <v>63</v>
      </c>
      <c r="O23" s="12"/>
      <c r="P23" s="12"/>
      <c r="Q23" s="12"/>
      <c r="R23" s="12"/>
      <c r="S23" s="12"/>
      <c r="T23" s="12"/>
      <c r="U23" s="12"/>
      <c r="V23" s="12"/>
      <c r="W23" s="12"/>
      <c r="X23" s="12"/>
      <c r="Y23" s="12"/>
      <c r="Z23" s="12"/>
    </row>
    <row r="24" spans="1:26" ht="38.25" customHeight="1" x14ac:dyDescent="0.2">
      <c r="A24" s="30">
        <v>19</v>
      </c>
      <c r="B24" s="33" t="s">
        <v>90</v>
      </c>
      <c r="C24" s="34" t="s">
        <v>91</v>
      </c>
      <c r="D24" s="35" t="s">
        <v>43</v>
      </c>
      <c r="E24" s="35">
        <v>13</v>
      </c>
      <c r="F24" s="35">
        <v>8</v>
      </c>
      <c r="G24" s="35">
        <v>8</v>
      </c>
      <c r="H24" s="37">
        <v>13</v>
      </c>
      <c r="I24" s="37">
        <v>8</v>
      </c>
      <c r="J24" s="37">
        <f t="shared" si="1"/>
        <v>10</v>
      </c>
      <c r="K24" s="38">
        <v>4</v>
      </c>
      <c r="L24" s="35">
        <v>7</v>
      </c>
      <c r="M24" s="34" t="s">
        <v>92</v>
      </c>
      <c r="N24" s="34" t="s">
        <v>63</v>
      </c>
      <c r="O24" s="12"/>
      <c r="P24" s="12"/>
      <c r="Q24" s="12"/>
      <c r="R24" s="12"/>
      <c r="S24" s="12"/>
      <c r="T24" s="12"/>
      <c r="U24" s="12"/>
      <c r="V24" s="12"/>
      <c r="W24" s="12"/>
      <c r="X24" s="12"/>
      <c r="Y24" s="12"/>
      <c r="Z24" s="12"/>
    </row>
    <row r="25" spans="1:26" ht="140.25" x14ac:dyDescent="0.2">
      <c r="A25" s="30">
        <v>20</v>
      </c>
      <c r="B25" s="33" t="s">
        <v>93</v>
      </c>
      <c r="C25" s="34" t="s">
        <v>94</v>
      </c>
      <c r="D25" s="35" t="s">
        <v>43</v>
      </c>
      <c r="E25" s="35">
        <v>13</v>
      </c>
      <c r="F25" s="35">
        <v>8</v>
      </c>
      <c r="G25" s="35">
        <v>8</v>
      </c>
      <c r="H25" s="37">
        <v>13</v>
      </c>
      <c r="I25" s="37">
        <v>13</v>
      </c>
      <c r="J25" s="37">
        <f t="shared" si="1"/>
        <v>11</v>
      </c>
      <c r="K25" s="38">
        <v>4</v>
      </c>
      <c r="L25" s="35">
        <v>8</v>
      </c>
      <c r="M25" s="34" t="s">
        <v>95</v>
      </c>
      <c r="N25" s="34" t="s">
        <v>63</v>
      </c>
      <c r="O25" s="12"/>
      <c r="P25" s="12"/>
      <c r="Q25" s="12"/>
      <c r="R25" s="12"/>
      <c r="S25" s="12"/>
      <c r="T25" s="12"/>
      <c r="U25" s="12"/>
      <c r="V25" s="12"/>
      <c r="W25" s="12"/>
      <c r="X25" s="12"/>
      <c r="Y25" s="12"/>
      <c r="Z25" s="12"/>
    </row>
    <row r="26" spans="1:26" ht="114.75" x14ac:dyDescent="0.2">
      <c r="A26" s="30">
        <v>21</v>
      </c>
      <c r="B26" s="33" t="s">
        <v>96</v>
      </c>
      <c r="C26" s="34" t="s">
        <v>97</v>
      </c>
      <c r="D26" s="35" t="s">
        <v>43</v>
      </c>
      <c r="E26" s="35">
        <v>5</v>
      </c>
      <c r="F26" s="35">
        <v>3</v>
      </c>
      <c r="G26" s="35">
        <v>3</v>
      </c>
      <c r="H26" s="37">
        <v>5</v>
      </c>
      <c r="I26" s="37">
        <v>2</v>
      </c>
      <c r="J26" s="37">
        <f t="shared" si="1"/>
        <v>3.6</v>
      </c>
      <c r="K26" s="38">
        <v>4</v>
      </c>
      <c r="L26" s="35">
        <v>8</v>
      </c>
      <c r="M26" s="34" t="s">
        <v>98</v>
      </c>
      <c r="N26" s="34" t="s">
        <v>99</v>
      </c>
      <c r="O26" s="12"/>
      <c r="P26" s="12"/>
      <c r="Q26" s="12"/>
      <c r="R26" s="12"/>
      <c r="S26" s="12"/>
      <c r="T26" s="12"/>
      <c r="U26" s="12"/>
      <c r="V26" s="12"/>
      <c r="W26" s="12"/>
      <c r="X26" s="12"/>
      <c r="Y26" s="12"/>
      <c r="Z26" s="12"/>
    </row>
    <row r="27" spans="1:26" ht="63.75" x14ac:dyDescent="0.2">
      <c r="A27" s="41">
        <v>22</v>
      </c>
      <c r="B27" s="42" t="s">
        <v>100</v>
      </c>
      <c r="C27" s="43" t="s">
        <v>101</v>
      </c>
      <c r="D27" s="44" t="s">
        <v>26</v>
      </c>
      <c r="E27" s="44"/>
      <c r="F27" s="44"/>
      <c r="G27" s="44"/>
      <c r="H27" s="45"/>
      <c r="I27" s="45"/>
      <c r="J27" s="45"/>
      <c r="K27" s="46">
        <v>3</v>
      </c>
      <c r="L27" s="44">
        <v>10</v>
      </c>
      <c r="M27" s="43" t="s">
        <v>102</v>
      </c>
      <c r="N27" s="43"/>
      <c r="O27" s="12"/>
      <c r="P27" s="12"/>
      <c r="Q27" s="12"/>
      <c r="R27" s="12"/>
      <c r="S27" s="12"/>
      <c r="T27" s="12"/>
      <c r="U27" s="12"/>
      <c r="V27" s="12"/>
      <c r="W27" s="12"/>
      <c r="X27" s="12"/>
      <c r="Y27" s="12"/>
      <c r="Z27" s="12"/>
    </row>
    <row r="28" spans="1:26" ht="76.5" x14ac:dyDescent="0.2">
      <c r="A28" s="30">
        <v>23</v>
      </c>
      <c r="B28" s="33" t="s">
        <v>103</v>
      </c>
      <c r="C28" s="34" t="s">
        <v>104</v>
      </c>
      <c r="D28" s="35" t="s">
        <v>66</v>
      </c>
      <c r="E28" s="35"/>
      <c r="F28" s="35"/>
      <c r="G28" s="35"/>
      <c r="H28" s="37"/>
      <c r="I28" s="37"/>
      <c r="J28" s="37"/>
      <c r="K28" s="38">
        <v>4</v>
      </c>
      <c r="L28" s="35">
        <v>9</v>
      </c>
      <c r="M28" s="34" t="s">
        <v>105</v>
      </c>
      <c r="N28" s="34"/>
      <c r="O28" s="12"/>
      <c r="P28" s="12"/>
      <c r="Q28" s="12"/>
      <c r="R28" s="12"/>
      <c r="S28" s="12"/>
      <c r="T28" s="12"/>
      <c r="U28" s="12"/>
      <c r="V28" s="12"/>
      <c r="W28" s="12"/>
      <c r="X28" s="12"/>
      <c r="Y28" s="12"/>
      <c r="Z28" s="12"/>
    </row>
    <row r="29" spans="1:26" ht="63.75" x14ac:dyDescent="0.2">
      <c r="A29" s="41">
        <v>24</v>
      </c>
      <c r="B29" s="42" t="s">
        <v>106</v>
      </c>
      <c r="C29" s="43" t="s">
        <v>107</v>
      </c>
      <c r="D29" s="44" t="s">
        <v>26</v>
      </c>
      <c r="E29" s="44"/>
      <c r="F29" s="44"/>
      <c r="G29" s="44"/>
      <c r="H29" s="45"/>
      <c r="I29" s="45"/>
      <c r="J29" s="45"/>
      <c r="K29" s="46">
        <v>3</v>
      </c>
      <c r="L29" s="44">
        <v>9</v>
      </c>
      <c r="M29" s="43" t="s">
        <v>108</v>
      </c>
      <c r="N29" s="43"/>
      <c r="O29" s="12"/>
      <c r="P29" s="12"/>
      <c r="Q29" s="12"/>
      <c r="R29" s="12"/>
      <c r="S29" s="12"/>
      <c r="T29" s="12"/>
      <c r="U29" s="12"/>
      <c r="V29" s="12"/>
      <c r="W29" s="12"/>
      <c r="X29" s="12"/>
    </row>
    <row r="30" spans="1:26" ht="102" x14ac:dyDescent="0.2">
      <c r="A30" s="21">
        <v>25</v>
      </c>
      <c r="B30" s="24" t="s">
        <v>109</v>
      </c>
      <c r="C30" s="28" t="s">
        <v>110</v>
      </c>
      <c r="D30" s="25" t="s">
        <v>26</v>
      </c>
      <c r="E30" s="25">
        <v>2</v>
      </c>
      <c r="F30" s="25">
        <v>5</v>
      </c>
      <c r="G30" s="25">
        <v>2</v>
      </c>
      <c r="H30" s="26">
        <v>3</v>
      </c>
      <c r="I30" s="26">
        <v>3</v>
      </c>
      <c r="J30" s="26">
        <f>AVERAGE(E30:I30)</f>
        <v>3</v>
      </c>
      <c r="K30" s="27">
        <v>2</v>
      </c>
      <c r="L30" s="25">
        <v>6</v>
      </c>
      <c r="M30" s="28" t="s">
        <v>111</v>
      </c>
      <c r="N30" s="28" t="s">
        <v>63</v>
      </c>
      <c r="O30" s="1"/>
      <c r="P30" s="4"/>
      <c r="Q30" s="2"/>
      <c r="R30" s="4"/>
      <c r="S30" s="4"/>
      <c r="T30" s="4"/>
      <c r="U30" s="4"/>
      <c r="V30" s="4"/>
      <c r="W30" s="4"/>
      <c r="X30" s="4"/>
    </row>
    <row r="31" spans="1:26" ht="76.5" x14ac:dyDescent="0.2">
      <c r="A31" s="41">
        <v>26</v>
      </c>
      <c r="B31" s="42" t="s">
        <v>112</v>
      </c>
      <c r="C31" s="43" t="s">
        <v>113</v>
      </c>
      <c r="D31" s="44" t="s">
        <v>26</v>
      </c>
      <c r="E31" s="44"/>
      <c r="F31" s="44"/>
      <c r="G31" s="44"/>
      <c r="H31" s="45"/>
      <c r="I31" s="45"/>
      <c r="J31" s="45"/>
      <c r="K31" s="46">
        <v>3</v>
      </c>
      <c r="L31" s="44">
        <v>7</v>
      </c>
      <c r="M31" s="43" t="s">
        <v>114</v>
      </c>
      <c r="N31" s="43"/>
      <c r="O31" s="1"/>
      <c r="P31" s="1"/>
      <c r="Q31" s="1"/>
      <c r="R31" s="1"/>
      <c r="S31" s="1"/>
      <c r="T31" s="1"/>
      <c r="U31" s="1"/>
      <c r="V31" s="1"/>
      <c r="W31" s="1"/>
      <c r="X31" s="1"/>
    </row>
    <row r="32" spans="1:26" ht="89.25" x14ac:dyDescent="0.2">
      <c r="A32" s="41">
        <v>27</v>
      </c>
      <c r="B32" s="42" t="s">
        <v>115</v>
      </c>
      <c r="C32" s="43" t="s">
        <v>116</v>
      </c>
      <c r="D32" s="44" t="s">
        <v>26</v>
      </c>
      <c r="E32" s="44"/>
      <c r="F32" s="44"/>
      <c r="G32" s="44"/>
      <c r="H32" s="45"/>
      <c r="I32" s="45"/>
      <c r="J32" s="45"/>
      <c r="K32" s="46">
        <v>3</v>
      </c>
      <c r="L32" s="44">
        <v>7</v>
      </c>
      <c r="M32" s="43" t="s">
        <v>117</v>
      </c>
      <c r="N32" s="43"/>
      <c r="O32" s="1"/>
      <c r="P32" s="1"/>
      <c r="Q32" s="1"/>
      <c r="R32" s="1"/>
      <c r="S32" s="1"/>
      <c r="T32" s="1"/>
      <c r="U32" s="1"/>
      <c r="V32" s="1"/>
      <c r="W32" s="1"/>
      <c r="X32" s="1"/>
    </row>
    <row r="33" spans="1:26" ht="76.5" x14ac:dyDescent="0.2">
      <c r="A33" s="21">
        <v>28</v>
      </c>
      <c r="B33" s="24" t="s">
        <v>118</v>
      </c>
      <c r="C33" s="28" t="s">
        <v>119</v>
      </c>
      <c r="D33" s="25" t="s">
        <v>26</v>
      </c>
      <c r="E33" s="25">
        <v>3</v>
      </c>
      <c r="F33" s="25">
        <v>5</v>
      </c>
      <c r="G33" s="25">
        <v>3</v>
      </c>
      <c r="H33" s="26">
        <v>3</v>
      </c>
      <c r="I33" s="26">
        <v>5</v>
      </c>
      <c r="J33" s="26">
        <f t="shared" ref="J33:J35" si="2">AVERAGE(E33:I33)</f>
        <v>3.8</v>
      </c>
      <c r="K33" s="27">
        <v>2</v>
      </c>
      <c r="L33" s="25">
        <v>6</v>
      </c>
      <c r="M33" s="28" t="s">
        <v>120</v>
      </c>
      <c r="N33" s="28" t="s">
        <v>63</v>
      </c>
      <c r="O33" s="1"/>
      <c r="P33" s="4"/>
      <c r="Q33" s="2"/>
      <c r="R33" s="4"/>
      <c r="S33" s="4"/>
      <c r="T33" s="4"/>
      <c r="U33" s="4"/>
      <c r="V33" s="4"/>
      <c r="W33" s="4"/>
      <c r="X33" s="4"/>
    </row>
    <row r="34" spans="1:26" ht="140.25" x14ac:dyDescent="0.2">
      <c r="A34" s="50">
        <v>29</v>
      </c>
      <c r="B34" s="51" t="s">
        <v>121</v>
      </c>
      <c r="C34" s="53" t="s">
        <v>122</v>
      </c>
      <c r="D34" s="54" t="s">
        <v>43</v>
      </c>
      <c r="E34" s="54">
        <v>1</v>
      </c>
      <c r="F34" s="54">
        <v>2</v>
      </c>
      <c r="G34" s="54">
        <v>1</v>
      </c>
      <c r="H34" s="55">
        <v>2</v>
      </c>
      <c r="I34" s="55">
        <v>1</v>
      </c>
      <c r="J34" s="55">
        <f t="shared" si="2"/>
        <v>1.4</v>
      </c>
      <c r="K34" s="56">
        <v>3</v>
      </c>
      <c r="L34" s="54">
        <v>6</v>
      </c>
      <c r="M34" s="53" t="s">
        <v>128</v>
      </c>
      <c r="N34" s="53" t="s">
        <v>129</v>
      </c>
      <c r="O34" s="1"/>
      <c r="P34" s="1"/>
      <c r="Q34" s="1"/>
      <c r="R34" s="1"/>
      <c r="S34" s="1"/>
      <c r="T34" s="1"/>
      <c r="U34" s="1"/>
      <c r="V34" s="1"/>
      <c r="W34" s="1"/>
      <c r="X34" s="1"/>
      <c r="Y34" s="1"/>
    </row>
    <row r="35" spans="1:26" ht="127.5" x14ac:dyDescent="0.2">
      <c r="A35" s="149">
        <v>30</v>
      </c>
      <c r="B35" s="150" t="s">
        <v>130</v>
      </c>
      <c r="C35" s="151" t="s">
        <v>132</v>
      </c>
      <c r="D35" s="152" t="s">
        <v>43</v>
      </c>
      <c r="E35" s="152">
        <v>2</v>
      </c>
      <c r="F35" s="152">
        <v>3</v>
      </c>
      <c r="G35" s="152">
        <v>2</v>
      </c>
      <c r="H35" s="153">
        <v>2</v>
      </c>
      <c r="I35" s="153">
        <v>1</v>
      </c>
      <c r="J35" s="153">
        <f t="shared" si="2"/>
        <v>2</v>
      </c>
      <c r="K35" s="154">
        <v>3</v>
      </c>
      <c r="L35" s="152">
        <v>6</v>
      </c>
      <c r="M35" s="151" t="s">
        <v>134</v>
      </c>
      <c r="N35" s="151" t="s">
        <v>129</v>
      </c>
      <c r="O35" s="1"/>
      <c r="P35" s="1"/>
      <c r="Q35" s="1"/>
      <c r="R35" s="1"/>
      <c r="S35" s="1"/>
      <c r="T35" s="1"/>
      <c r="U35" s="1"/>
      <c r="V35" s="1"/>
      <c r="W35" s="1"/>
      <c r="X35" s="1"/>
      <c r="Y35" s="1"/>
    </row>
    <row r="36" spans="1:26" ht="89.25" x14ac:dyDescent="0.2">
      <c r="A36" s="155">
        <v>31</v>
      </c>
      <c r="B36" s="156" t="s">
        <v>135</v>
      </c>
      <c r="C36" s="157" t="s">
        <v>136</v>
      </c>
      <c r="D36" s="158" t="s">
        <v>66</v>
      </c>
      <c r="E36" s="158"/>
      <c r="F36" s="158"/>
      <c r="G36" s="158"/>
      <c r="H36" s="159"/>
      <c r="I36" s="159"/>
      <c r="J36" s="159"/>
      <c r="K36" s="160">
        <v>4</v>
      </c>
      <c r="L36" s="158">
        <v>9</v>
      </c>
      <c r="M36" s="157" t="s">
        <v>137</v>
      </c>
      <c r="N36" s="157"/>
      <c r="O36" s="60"/>
      <c r="P36" s="60"/>
      <c r="Q36" s="60"/>
      <c r="R36" s="60"/>
      <c r="S36" s="60"/>
      <c r="T36" s="60"/>
      <c r="U36" s="60"/>
      <c r="V36" s="60"/>
      <c r="W36" s="60"/>
      <c r="X36" s="60"/>
      <c r="Y36" s="60"/>
      <c r="Z36" s="61"/>
    </row>
    <row r="37" spans="1:26" ht="12.75" customHeight="1" x14ac:dyDescent="0.2">
      <c r="A37" s="1"/>
      <c r="B37" s="2"/>
      <c r="C37" s="1"/>
      <c r="D37" s="1"/>
      <c r="E37" s="1"/>
      <c r="F37" s="1"/>
      <c r="G37" s="1"/>
      <c r="H37" s="1"/>
      <c r="I37" s="1"/>
      <c r="J37" s="1"/>
      <c r="K37" s="147" t="s">
        <v>39</v>
      </c>
      <c r="L37" s="148">
        <f>SUM(L7:L33)</f>
        <v>196</v>
      </c>
      <c r="M37" s="66">
        <f>(L38)/L37</f>
        <v>0.52040816326530615</v>
      </c>
      <c r="N37" s="1"/>
      <c r="O37" s="1"/>
      <c r="P37" s="4"/>
      <c r="Q37" s="2"/>
      <c r="R37" s="4"/>
      <c r="S37" s="4"/>
      <c r="T37" s="4"/>
      <c r="U37" s="4"/>
      <c r="V37" s="4"/>
      <c r="W37" s="4"/>
      <c r="X37" s="4"/>
    </row>
    <row r="38" spans="1:26" ht="12.75" customHeight="1" x14ac:dyDescent="0.2">
      <c r="A38" s="1"/>
      <c r="B38" s="2"/>
      <c r="C38" s="1"/>
      <c r="D38" s="1"/>
      <c r="E38" s="1"/>
      <c r="F38" s="1"/>
      <c r="G38" s="1"/>
      <c r="H38" s="1"/>
      <c r="I38" s="1"/>
      <c r="J38" s="1"/>
      <c r="K38" s="147" t="s">
        <v>139</v>
      </c>
      <c r="L38" s="148">
        <f>SUM(L18,L19,L21,L27,L29,L31,L32,L33,L30,L15,L14,L11,L8,L7)</f>
        <v>102</v>
      </c>
      <c r="M38" s="70"/>
      <c r="N38" s="1"/>
      <c r="O38" s="1"/>
      <c r="P38" s="4"/>
      <c r="Q38" s="2"/>
      <c r="R38" s="4"/>
      <c r="S38" s="4"/>
      <c r="T38" s="4"/>
      <c r="U38" s="4"/>
      <c r="V38" s="4"/>
      <c r="W38" s="4"/>
      <c r="X38" s="4"/>
    </row>
    <row r="39" spans="1:26" ht="12.75" customHeight="1" x14ac:dyDescent="0.2">
      <c r="A39" s="1"/>
      <c r="B39" s="2"/>
      <c r="C39" s="1"/>
      <c r="D39" s="1"/>
      <c r="E39" s="1"/>
      <c r="F39" s="1"/>
      <c r="G39" s="1"/>
      <c r="H39" s="1"/>
      <c r="I39" s="1"/>
      <c r="J39" s="1"/>
      <c r="K39" s="1"/>
      <c r="L39" s="1"/>
      <c r="M39" s="3"/>
      <c r="N39" s="1"/>
      <c r="O39" s="1"/>
      <c r="P39" s="4"/>
      <c r="Q39" s="2"/>
      <c r="R39" s="4"/>
      <c r="S39" s="4"/>
      <c r="T39" s="4"/>
      <c r="U39" s="4"/>
      <c r="V39" s="4"/>
      <c r="W39" s="4"/>
      <c r="X39" s="4"/>
    </row>
    <row r="40" spans="1:26" ht="12.75" customHeight="1" x14ac:dyDescent="0.2">
      <c r="A40" s="1"/>
      <c r="B40" s="71" t="s">
        <v>14</v>
      </c>
      <c r="C40" s="71" t="s">
        <v>140</v>
      </c>
      <c r="D40" s="72" t="s">
        <v>141</v>
      </c>
      <c r="E40" s="1"/>
      <c r="F40" s="129" t="s">
        <v>142</v>
      </c>
      <c r="G40" s="130"/>
      <c r="H40" s="130"/>
      <c r="I40" s="130"/>
      <c r="J40" s="130"/>
      <c r="K40" s="130"/>
      <c r="L40" s="1"/>
      <c r="M40" s="3"/>
      <c r="N40" s="1"/>
      <c r="O40" s="1"/>
      <c r="P40" s="4"/>
      <c r="Q40" s="2"/>
      <c r="R40" s="4"/>
      <c r="S40" s="4"/>
      <c r="T40" s="4"/>
      <c r="U40" s="4"/>
      <c r="V40" s="4"/>
      <c r="W40" s="4"/>
      <c r="X40" s="4"/>
    </row>
    <row r="41" spans="1:26" ht="12.75" customHeight="1" x14ac:dyDescent="0.2">
      <c r="A41" s="1"/>
      <c r="B41" s="133">
        <v>1</v>
      </c>
      <c r="C41" s="28">
        <v>1</v>
      </c>
      <c r="D41" s="28">
        <v>5</v>
      </c>
      <c r="E41" s="1"/>
      <c r="F41" s="73" t="s">
        <v>143</v>
      </c>
      <c r="G41" s="131" t="s">
        <v>144</v>
      </c>
      <c r="H41" s="132"/>
      <c r="I41" s="71"/>
      <c r="J41" s="71"/>
      <c r="K41" s="72" t="s">
        <v>145</v>
      </c>
      <c r="L41" s="1"/>
      <c r="M41" s="3"/>
      <c r="N41" s="1"/>
      <c r="O41" s="1"/>
      <c r="P41" s="4"/>
      <c r="Q41" s="2"/>
      <c r="R41" s="4"/>
      <c r="S41" s="4"/>
      <c r="T41" s="4"/>
      <c r="U41" s="4"/>
      <c r="V41" s="4"/>
      <c r="W41" s="4"/>
      <c r="X41" s="4"/>
    </row>
    <row r="42" spans="1:26" ht="12.75" customHeight="1" x14ac:dyDescent="0.2">
      <c r="A42" s="1"/>
      <c r="B42" s="134"/>
      <c r="C42" s="62">
        <v>2</v>
      </c>
      <c r="D42" s="28">
        <v>3</v>
      </c>
      <c r="E42" s="1"/>
      <c r="F42" s="28" t="s">
        <v>146</v>
      </c>
      <c r="G42" s="74" t="s">
        <v>147</v>
      </c>
      <c r="H42" s="25"/>
      <c r="I42" s="25"/>
      <c r="J42" s="25"/>
      <c r="K42" s="25">
        <v>5</v>
      </c>
      <c r="L42" s="1"/>
      <c r="M42" s="3"/>
      <c r="N42" s="1"/>
      <c r="O42" s="1"/>
      <c r="P42" s="4"/>
      <c r="Q42" s="2"/>
      <c r="R42" s="4"/>
      <c r="S42" s="4"/>
      <c r="T42" s="4"/>
      <c r="U42" s="4"/>
      <c r="V42" s="4"/>
      <c r="W42" s="4"/>
      <c r="X42" s="4"/>
    </row>
    <row r="43" spans="1:26" ht="12.75" customHeight="1" x14ac:dyDescent="0.2">
      <c r="A43" s="1"/>
      <c r="B43" s="135"/>
      <c r="C43" s="62">
        <v>11</v>
      </c>
      <c r="D43" s="28">
        <v>8</v>
      </c>
      <c r="E43" s="1"/>
      <c r="F43" s="28" t="s">
        <v>148</v>
      </c>
      <c r="G43" s="74" t="s">
        <v>149</v>
      </c>
      <c r="H43" s="25"/>
      <c r="I43" s="25"/>
      <c r="J43" s="25"/>
      <c r="K43" s="25">
        <v>5</v>
      </c>
      <c r="L43" s="1"/>
      <c r="M43" s="3"/>
      <c r="N43" s="1"/>
      <c r="O43" s="1"/>
      <c r="P43" s="4"/>
      <c r="Q43" s="2"/>
      <c r="R43" s="4"/>
      <c r="S43" s="4"/>
      <c r="T43" s="4"/>
      <c r="U43" s="4"/>
      <c r="V43" s="4"/>
      <c r="W43" s="4"/>
      <c r="X43" s="4"/>
    </row>
    <row r="44" spans="1:26" ht="12.75" customHeight="1" x14ac:dyDescent="0.2">
      <c r="A44" s="1"/>
      <c r="B44" s="4"/>
      <c r="C44" s="75" t="s">
        <v>39</v>
      </c>
      <c r="D44" s="78">
        <f>SUM(D41:D43)</f>
        <v>16</v>
      </c>
      <c r="E44" s="1"/>
      <c r="F44" s="28" t="s">
        <v>155</v>
      </c>
      <c r="G44" s="74" t="s">
        <v>156</v>
      </c>
      <c r="H44" s="25"/>
      <c r="I44" s="25"/>
      <c r="J44" s="25"/>
      <c r="K44" s="25">
        <v>5</v>
      </c>
      <c r="L44" s="1"/>
      <c r="M44" s="3"/>
      <c r="N44" s="1"/>
      <c r="O44" s="1"/>
      <c r="P44" s="4"/>
      <c r="Q44" s="2"/>
      <c r="R44" s="4"/>
      <c r="S44" s="4"/>
      <c r="T44" s="4"/>
      <c r="U44" s="4"/>
      <c r="V44" s="4"/>
      <c r="W44" s="4"/>
      <c r="X44" s="4"/>
    </row>
    <row r="45" spans="1:26" ht="12.75" customHeight="1" x14ac:dyDescent="0.2">
      <c r="A45" s="1"/>
      <c r="B45" s="2"/>
      <c r="C45" s="1"/>
      <c r="D45" s="1"/>
      <c r="E45" s="1"/>
      <c r="F45" s="28" t="s">
        <v>158</v>
      </c>
      <c r="G45" s="74" t="s">
        <v>156</v>
      </c>
      <c r="H45" s="25"/>
      <c r="I45" s="25"/>
      <c r="J45" s="25"/>
      <c r="K45" s="25">
        <v>5</v>
      </c>
      <c r="L45" s="1"/>
      <c r="M45" s="3"/>
      <c r="N45" s="1"/>
      <c r="O45" s="1"/>
      <c r="P45" s="4"/>
      <c r="Q45" s="2"/>
      <c r="R45" s="4"/>
      <c r="S45" s="4"/>
      <c r="T45" s="4"/>
      <c r="U45" s="4"/>
      <c r="V45" s="4"/>
      <c r="W45" s="4"/>
      <c r="X45" s="4"/>
    </row>
    <row r="46" spans="1:26" ht="12.75" customHeight="1" x14ac:dyDescent="0.2">
      <c r="A46" s="1"/>
      <c r="B46" s="2"/>
      <c r="C46" s="1"/>
      <c r="D46" s="1"/>
      <c r="E46" s="1"/>
      <c r="F46" s="28" t="s">
        <v>159</v>
      </c>
      <c r="G46" s="74" t="s">
        <v>156</v>
      </c>
      <c r="H46" s="25"/>
      <c r="I46" s="25"/>
      <c r="J46" s="25"/>
      <c r="K46" s="25">
        <v>5</v>
      </c>
      <c r="L46" s="1"/>
      <c r="M46" s="3"/>
      <c r="N46" s="1"/>
      <c r="O46" s="1"/>
      <c r="P46" s="4"/>
      <c r="Q46" s="2"/>
      <c r="R46" s="4"/>
      <c r="S46" s="4"/>
      <c r="T46" s="4"/>
      <c r="U46" s="4"/>
      <c r="V46" s="4"/>
      <c r="W46" s="4"/>
      <c r="X46" s="4"/>
    </row>
    <row r="47" spans="1:26" ht="12.75" customHeight="1" x14ac:dyDescent="0.2">
      <c r="A47" s="1"/>
      <c r="B47" s="2"/>
      <c r="C47" s="1"/>
      <c r="D47" s="1"/>
      <c r="E47" s="1"/>
      <c r="F47" s="12"/>
      <c r="G47" s="27" t="s">
        <v>161</v>
      </c>
      <c r="H47" s="27">
        <f t="shared" ref="H47:J47" si="3">SUM(H42:H43)</f>
        <v>0</v>
      </c>
      <c r="I47" s="27">
        <f t="shared" si="3"/>
        <v>0</v>
      </c>
      <c r="J47" s="27">
        <f t="shared" si="3"/>
        <v>0</v>
      </c>
      <c r="K47" s="27">
        <f>SUM(K42:K46)</f>
        <v>25</v>
      </c>
      <c r="L47" s="1"/>
      <c r="M47" s="3"/>
      <c r="N47" s="1"/>
      <c r="O47" s="1"/>
      <c r="P47" s="4"/>
      <c r="Q47" s="2"/>
      <c r="R47" s="4"/>
      <c r="S47" s="4"/>
      <c r="T47" s="4"/>
      <c r="U47" s="4"/>
      <c r="V47" s="4"/>
      <c r="W47" s="4"/>
      <c r="X47" s="4"/>
    </row>
    <row r="48" spans="1:26" ht="12.75" customHeight="1" x14ac:dyDescent="0.2">
      <c r="A48" s="1"/>
      <c r="B48" s="2"/>
      <c r="C48" s="1"/>
      <c r="D48" s="1"/>
      <c r="E48" s="1"/>
      <c r="F48" s="1"/>
      <c r="G48" s="1"/>
      <c r="H48" s="1"/>
      <c r="I48" s="1"/>
      <c r="J48" s="1"/>
      <c r="K48" s="1"/>
      <c r="L48" s="1"/>
      <c r="M48" s="3"/>
      <c r="N48" s="1"/>
      <c r="O48" s="1"/>
      <c r="P48" s="4"/>
      <c r="Q48" s="2"/>
      <c r="R48" s="4"/>
      <c r="S48" s="4"/>
      <c r="T48" s="4"/>
      <c r="U48" s="4"/>
      <c r="V48" s="4"/>
      <c r="W48" s="4"/>
      <c r="X48" s="4"/>
    </row>
    <row r="49" spans="1:24" ht="12.75" x14ac:dyDescent="0.2">
      <c r="A49" s="12"/>
      <c r="B49" s="12"/>
      <c r="C49" s="12"/>
      <c r="D49" s="12"/>
      <c r="E49" s="12"/>
      <c r="F49" s="12"/>
      <c r="G49" s="12"/>
      <c r="H49" s="12"/>
      <c r="I49" s="12"/>
      <c r="J49" s="12"/>
      <c r="K49" s="12"/>
      <c r="L49" s="12"/>
      <c r="M49" s="12"/>
      <c r="N49" s="12"/>
      <c r="O49" s="12"/>
      <c r="P49" s="12"/>
      <c r="Q49" s="12"/>
      <c r="R49" s="12"/>
      <c r="S49" s="12"/>
      <c r="T49" s="12"/>
      <c r="U49" s="12"/>
      <c r="V49" s="12"/>
      <c r="W49" s="12"/>
      <c r="X49" s="12"/>
    </row>
  </sheetData>
  <autoFilter ref="A5:X38"/>
  <mergeCells count="4">
    <mergeCell ref="F40:K40"/>
    <mergeCell ref="G41:H41"/>
    <mergeCell ref="B41:B43"/>
    <mergeCell ref="A2:Q2"/>
  </mergeCells>
  <conditionalFormatting sqref="M14">
    <cfRule type="expression" dxfId="645" priority="1">
      <formula>$D15="Done"</formula>
    </cfRule>
  </conditionalFormatting>
  <conditionalFormatting sqref="M14">
    <cfRule type="expression" dxfId="644" priority="2">
      <formula>$D15="Ongoing"</formula>
    </cfRule>
  </conditionalFormatting>
  <conditionalFormatting sqref="M14">
    <cfRule type="expression" dxfId="643" priority="3">
      <formula>$D15="Removed"</formula>
    </cfRule>
  </conditionalFormatting>
  <conditionalFormatting sqref="M12">
    <cfRule type="expression" dxfId="642" priority="4">
      <formula>$D13="Done"</formula>
    </cfRule>
  </conditionalFormatting>
  <conditionalFormatting sqref="M12">
    <cfRule type="expression" dxfId="641" priority="5">
      <formula>$D13="Ongoing"</formula>
    </cfRule>
  </conditionalFormatting>
  <conditionalFormatting sqref="M12">
    <cfRule type="expression" dxfId="640" priority="6">
      <formula>$D13="Removed"</formula>
    </cfRule>
  </conditionalFormatting>
  <conditionalFormatting sqref="C44:D44">
    <cfRule type="expression" dxfId="639" priority="7">
      <formula>#REF!="Done"</formula>
    </cfRule>
  </conditionalFormatting>
  <conditionalFormatting sqref="C44:D44">
    <cfRule type="expression" dxfId="638" priority="8">
      <formula>#REF!="Ongoing"</formula>
    </cfRule>
  </conditionalFormatting>
  <conditionalFormatting sqref="C44:D44">
    <cfRule type="expression" dxfId="637" priority="9">
      <formula>#REF!="Removed"</formula>
    </cfRule>
  </conditionalFormatting>
  <conditionalFormatting sqref="H31:I36 K31:L36">
    <cfRule type="expression" dxfId="636" priority="10">
      <formula>$D45="Done"</formula>
    </cfRule>
  </conditionalFormatting>
  <conditionalFormatting sqref="H31:I36 K31:L36">
    <cfRule type="expression" dxfId="635" priority="11">
      <formula>$D45="Ongoing"</formula>
    </cfRule>
  </conditionalFormatting>
  <conditionalFormatting sqref="H31:I36 K31:L36">
    <cfRule type="expression" dxfId="634" priority="12">
      <formula>$D45="Removed"</formula>
    </cfRule>
  </conditionalFormatting>
  <conditionalFormatting sqref="C41 D42:D43">
    <cfRule type="expression" dxfId="633" priority="13">
      <formula>$G41="Done"</formula>
    </cfRule>
  </conditionalFormatting>
  <conditionalFormatting sqref="C41 D42:D43">
    <cfRule type="expression" dxfId="632" priority="14">
      <formula>$G41="Ongoing"</formula>
    </cfRule>
  </conditionalFormatting>
  <conditionalFormatting sqref="C41 D42:D43">
    <cfRule type="expression" dxfId="631" priority="15">
      <formula>$G41="Removed"</formula>
    </cfRule>
  </conditionalFormatting>
  <conditionalFormatting sqref="F40:F46">
    <cfRule type="expression" dxfId="630" priority="16">
      <formula>$G40="Done"</formula>
    </cfRule>
  </conditionalFormatting>
  <conditionalFormatting sqref="F40:F46">
    <cfRule type="expression" dxfId="629" priority="17">
      <formula>$G40="Ongoing"</formula>
    </cfRule>
  </conditionalFormatting>
  <conditionalFormatting sqref="F40:F46">
    <cfRule type="expression" dxfId="628" priority="18">
      <formula>$G40="Removed"</formula>
    </cfRule>
  </conditionalFormatting>
  <conditionalFormatting sqref="A5:B5 H5:J5 K5:L36 N5:N36 M6:M11 O8:O16 P9:Z10 P12:Z13 M16:M1001 C31:C39 E31:E1001 F31:G39 B37:B39 D37:D39 B45:D1001 F48:G1001">
    <cfRule type="expression" dxfId="627" priority="19">
      <formula>$D5="Done"</formula>
    </cfRule>
  </conditionalFormatting>
  <conditionalFormatting sqref="A5:B5 H5:J5 K5:L36 N5:N36 M6:M11 O8:O16 P9:Z10 P12:Z13 M16:M1001 C31:C39 E31:E1001 F31:G39 B37:B39 D37:D39 B45:D1001 F48:G1001">
    <cfRule type="expression" dxfId="626" priority="20">
      <formula>$D5="Ongoing"</formula>
    </cfRule>
  </conditionalFormatting>
  <conditionalFormatting sqref="A5:B5 H5:J5 K5:L36 N5:N36 M6:M11 O8:O16 P9:Z10 P12:Z13 M16:M1001 C31:C39 E31:E1001 F31:G39 B37:B39 D37:D39 B45:D1001 F48:G1001">
    <cfRule type="expression" dxfId="625" priority="21">
      <formula>$D5="Removed"</formula>
    </cfRule>
  </conditionalFormatting>
  <conditionalFormatting sqref="N25 N27:N33 B40 D40">
    <cfRule type="expression" dxfId="624" priority="22">
      <formula>#REF!="Done"</formula>
    </cfRule>
  </conditionalFormatting>
  <conditionalFormatting sqref="N25 N27:N33 B40 D40">
    <cfRule type="expression" dxfId="623" priority="23">
      <formula>#REF!="Ongoing"</formula>
    </cfRule>
  </conditionalFormatting>
  <conditionalFormatting sqref="N25 N27:N33 B40 D40">
    <cfRule type="expression" dxfId="622" priority="24">
      <formula>#REF!="Removed"</formula>
    </cfRule>
  </conditionalFormatting>
  <conditionalFormatting sqref="C5:J5">
    <cfRule type="expression" dxfId="621" priority="25">
      <formula>$D5="Done"</formula>
    </cfRule>
  </conditionalFormatting>
  <conditionalFormatting sqref="C5:J5">
    <cfRule type="expression" dxfId="620" priority="26">
      <formula>$D5="Ongoing"</formula>
    </cfRule>
  </conditionalFormatting>
  <conditionalFormatting sqref="C5:J5">
    <cfRule type="expression" dxfId="619" priority="27">
      <formula>$D5="Removed"</formula>
    </cfRule>
  </conditionalFormatting>
  <conditionalFormatting sqref="M5">
    <cfRule type="expression" dxfId="618" priority="28">
      <formula>$D5="Done"</formula>
    </cfRule>
  </conditionalFormatting>
  <conditionalFormatting sqref="M5">
    <cfRule type="expression" dxfId="617" priority="29">
      <formula>$D5="Ongoing"</formula>
    </cfRule>
  </conditionalFormatting>
  <conditionalFormatting sqref="M5">
    <cfRule type="expression" dxfId="616" priority="30">
      <formula>$D5="Removed"</formula>
    </cfRule>
  </conditionalFormatting>
  <conditionalFormatting sqref="N26:N36">
    <cfRule type="expression" dxfId="615" priority="31">
      <formula>$G41="Done"</formula>
    </cfRule>
  </conditionalFormatting>
  <conditionalFormatting sqref="N26:N36">
    <cfRule type="expression" dxfId="614" priority="32">
      <formula>$G41="Ongoing"</formula>
    </cfRule>
  </conditionalFormatting>
  <conditionalFormatting sqref="N26:N36">
    <cfRule type="expression" dxfId="613" priority="33">
      <formula>$G41="Removed"</formula>
    </cfRule>
  </conditionalFormatting>
  <conditionalFormatting sqref="O30:O1001 Q30:Q1001 N31:N1001 P31:P32 R31:X32 P34:P36 R34:Y36">
    <cfRule type="expression" dxfId="612" priority="34">
      <formula>#REF!="Done"</formula>
    </cfRule>
  </conditionalFormatting>
  <conditionalFormatting sqref="O30:O1001 Q30:Q1001 N31:N1001 P31:P32 R31:X32 P34:P36 R34:Y36">
    <cfRule type="expression" dxfId="611" priority="35">
      <formula>#REF!="Ongoing"</formula>
    </cfRule>
  </conditionalFormatting>
  <conditionalFormatting sqref="O30:O1001 Q30:Q1001 N31:N1001 P31:P32 R31:X32 P34:P36 R34:Y36">
    <cfRule type="expression" dxfId="610" priority="36">
      <formula>#REF!="Removed"</formula>
    </cfRule>
  </conditionalFormatting>
  <conditionalFormatting sqref="H37:K39 L37:L1001 H48:K1001">
    <cfRule type="expression" dxfId="609" priority="37">
      <formula>$D50="Done"</formula>
    </cfRule>
  </conditionalFormatting>
  <conditionalFormatting sqref="H37:K39 L37:L1001 H48:K1001">
    <cfRule type="expression" dxfId="608" priority="38">
      <formula>$D50="Ongoing"</formula>
    </cfRule>
  </conditionalFormatting>
  <conditionalFormatting sqref="H37:K39 L37:L1001 H48:K1001">
    <cfRule type="expression" dxfId="607" priority="39">
      <formula>$D50="Removed"</formula>
    </cfRule>
  </conditionalFormatting>
  <pageMargins left="0.7" right="0.7" top="0.75" bottom="0.75" header="0.3" footer="0.3"/>
  <pageSetup paperSize="9" orientation="portrait" horizontalDpi="0" verticalDpi="0" r:id="rId1"/>
  <ignoredErrors>
    <ignoredError sqref="L37" formulaRange="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1C232"/>
  </sheetPr>
  <dimension ref="A1:Z101"/>
  <sheetViews>
    <sheetView workbookViewId="0"/>
  </sheetViews>
  <sheetFormatPr defaultColWidth="14.42578125" defaultRowHeight="15" customHeight="1" x14ac:dyDescent="0.2"/>
  <cols>
    <col min="1" max="1" width="5.28515625" customWidth="1"/>
    <col min="2" max="2" width="45.5703125" customWidth="1"/>
    <col min="3" max="3" width="10.42578125" customWidth="1"/>
    <col min="4" max="4" width="13.42578125" customWidth="1"/>
    <col min="5" max="5" width="12.140625" customWidth="1"/>
    <col min="6" max="6" width="14.7109375" customWidth="1"/>
    <col min="7" max="7" width="15.7109375" customWidth="1"/>
    <col min="8" max="8" width="16.5703125" customWidth="1"/>
    <col min="9" max="9" width="17.5703125" customWidth="1"/>
    <col min="10" max="10" width="16.85546875" customWidth="1"/>
    <col min="11" max="11" width="15.85546875" customWidth="1"/>
    <col min="12" max="12" width="18" customWidth="1"/>
    <col min="13" max="13" width="16" customWidth="1"/>
    <col min="14" max="23" width="11.42578125" customWidth="1"/>
  </cols>
  <sheetData>
    <row r="1" spans="1:23" ht="12.75" customHeight="1" x14ac:dyDescent="0.2">
      <c r="A1" s="1"/>
      <c r="B1" s="19"/>
      <c r="C1" s="20"/>
      <c r="D1" s="19"/>
      <c r="E1" s="19"/>
      <c r="F1" s="20"/>
      <c r="G1" s="20"/>
      <c r="H1" s="20"/>
      <c r="I1" s="20"/>
      <c r="J1" s="20"/>
      <c r="K1" s="20"/>
      <c r="L1" s="20"/>
      <c r="M1" s="20"/>
      <c r="N1" s="19"/>
      <c r="O1" s="19"/>
      <c r="P1" s="19"/>
      <c r="Q1" s="19"/>
      <c r="R1" s="19"/>
      <c r="S1" s="19"/>
      <c r="T1" s="19"/>
      <c r="U1" s="19"/>
      <c r="V1" s="19"/>
      <c r="W1" s="19"/>
    </row>
    <row r="2" spans="1:23" ht="18" customHeight="1" x14ac:dyDescent="0.2">
      <c r="A2" s="1"/>
      <c r="B2" s="22">
        <v>3</v>
      </c>
      <c r="C2" s="23"/>
      <c r="D2" s="19"/>
      <c r="E2" s="19"/>
      <c r="F2" s="19"/>
      <c r="G2" s="19"/>
      <c r="H2" s="19"/>
      <c r="I2" s="19"/>
      <c r="J2" s="19"/>
      <c r="K2" s="19"/>
      <c r="L2" s="19"/>
      <c r="M2" s="19"/>
      <c r="N2" s="19"/>
      <c r="O2" s="19"/>
      <c r="P2" s="19"/>
      <c r="Q2" s="19"/>
      <c r="R2" s="19"/>
      <c r="S2" s="19"/>
      <c r="T2" s="19"/>
      <c r="U2" s="19"/>
      <c r="V2" s="19"/>
      <c r="W2" s="19"/>
    </row>
    <row r="3" spans="1:23" ht="12.75" customHeight="1" x14ac:dyDescent="0.2">
      <c r="A3" s="1"/>
      <c r="B3" s="19"/>
      <c r="C3" s="20"/>
      <c r="D3" s="19"/>
      <c r="E3" s="19"/>
      <c r="F3" s="19"/>
      <c r="G3" s="19"/>
      <c r="H3" s="19"/>
      <c r="I3" s="19"/>
      <c r="J3" s="19"/>
      <c r="K3" s="19"/>
      <c r="L3" s="19"/>
      <c r="M3" s="19"/>
      <c r="N3" s="19"/>
      <c r="O3" s="19"/>
      <c r="P3" s="19"/>
      <c r="Q3" s="19"/>
      <c r="R3" s="19"/>
      <c r="S3" s="19"/>
      <c r="T3" s="19"/>
      <c r="U3" s="19"/>
      <c r="V3" s="19"/>
      <c r="W3" s="19"/>
    </row>
    <row r="4" spans="1:23" ht="12.75" customHeight="1" x14ac:dyDescent="0.2">
      <c r="A4" s="1"/>
      <c r="B4" s="19"/>
      <c r="C4" s="20"/>
      <c r="D4" s="19"/>
      <c r="E4" s="19"/>
      <c r="F4" s="20"/>
      <c r="G4" s="20"/>
      <c r="H4" s="20"/>
      <c r="I4" s="20"/>
      <c r="J4" s="20"/>
      <c r="K4" s="20"/>
      <c r="L4" s="20"/>
      <c r="M4" s="20"/>
      <c r="N4" s="19"/>
      <c r="O4" s="19"/>
      <c r="P4" s="19"/>
      <c r="Q4" s="19"/>
      <c r="R4" s="19"/>
      <c r="S4" s="19"/>
      <c r="T4" s="19"/>
      <c r="U4" s="19"/>
      <c r="V4" s="19"/>
      <c r="W4" s="19"/>
    </row>
    <row r="5" spans="1:23" ht="12.75" customHeight="1" x14ac:dyDescent="0.2">
      <c r="A5" s="1"/>
      <c r="B5" s="19"/>
      <c r="C5" s="20"/>
      <c r="D5" s="19"/>
      <c r="E5" s="19"/>
      <c r="F5" s="20"/>
      <c r="G5" s="20"/>
      <c r="H5" s="20"/>
      <c r="I5" s="20"/>
      <c r="J5" s="20"/>
      <c r="K5" s="20"/>
      <c r="L5" s="20"/>
      <c r="M5" s="20"/>
      <c r="N5" s="19"/>
      <c r="O5" s="19"/>
      <c r="P5" s="19"/>
      <c r="Q5" s="19"/>
      <c r="R5" s="19"/>
      <c r="S5" s="19"/>
      <c r="T5" s="19"/>
      <c r="U5" s="19"/>
      <c r="V5" s="19"/>
      <c r="W5" s="19"/>
    </row>
    <row r="6" spans="1:23" ht="12.75" customHeight="1" x14ac:dyDescent="0.2">
      <c r="A6" s="1"/>
      <c r="B6" s="19"/>
      <c r="C6" s="20"/>
      <c r="D6" s="19"/>
      <c r="E6" s="19"/>
      <c r="F6" s="20"/>
      <c r="G6" s="20"/>
      <c r="H6" s="20"/>
      <c r="I6" s="20"/>
      <c r="J6" s="20"/>
      <c r="K6" s="20"/>
      <c r="L6" s="20"/>
      <c r="M6" s="20"/>
      <c r="N6" s="19"/>
      <c r="O6" s="19"/>
      <c r="P6" s="19"/>
      <c r="Q6" s="19"/>
      <c r="R6" s="19"/>
      <c r="S6" s="19"/>
      <c r="T6" s="19"/>
      <c r="U6" s="19"/>
      <c r="V6" s="19"/>
      <c r="W6" s="19"/>
    </row>
    <row r="7" spans="1:23" ht="12.75" customHeight="1" x14ac:dyDescent="0.2">
      <c r="A7" s="1"/>
      <c r="B7" s="19"/>
      <c r="C7" s="20"/>
      <c r="D7" s="19"/>
      <c r="E7" s="19"/>
      <c r="F7" s="20"/>
      <c r="G7" s="20"/>
      <c r="H7" s="20"/>
      <c r="I7" s="20"/>
      <c r="J7" s="20"/>
      <c r="K7" s="20"/>
      <c r="L7" s="20"/>
      <c r="M7" s="20"/>
      <c r="N7" s="19"/>
      <c r="O7" s="19"/>
      <c r="P7" s="19"/>
      <c r="Q7" s="19"/>
      <c r="R7" s="19"/>
      <c r="S7" s="19"/>
      <c r="T7" s="19"/>
      <c r="U7" s="19"/>
      <c r="V7" s="19"/>
      <c r="W7" s="19"/>
    </row>
    <row r="8" spans="1:23" ht="12.75" customHeight="1" x14ac:dyDescent="0.2">
      <c r="A8" s="1"/>
      <c r="B8" s="19"/>
      <c r="C8" s="20"/>
      <c r="D8" s="19"/>
      <c r="E8" s="19"/>
      <c r="F8" s="20"/>
      <c r="G8" s="20"/>
      <c r="H8" s="20"/>
      <c r="I8" s="20"/>
      <c r="J8" s="20"/>
      <c r="K8" s="20"/>
      <c r="L8" s="20"/>
      <c r="M8" s="20"/>
      <c r="N8" s="19"/>
      <c r="O8" s="19"/>
      <c r="P8" s="19"/>
      <c r="Q8" s="19"/>
      <c r="R8" s="19"/>
      <c r="S8" s="19"/>
      <c r="T8" s="19"/>
      <c r="U8" s="19"/>
      <c r="V8" s="19"/>
      <c r="W8" s="19"/>
    </row>
    <row r="9" spans="1:23" ht="12.75" customHeight="1" x14ac:dyDescent="0.2">
      <c r="A9" s="1"/>
      <c r="B9" s="19"/>
      <c r="C9" s="20"/>
      <c r="D9" s="19"/>
      <c r="E9" s="19"/>
      <c r="F9" s="20"/>
      <c r="G9" s="20"/>
      <c r="H9" s="20"/>
      <c r="I9" s="20"/>
      <c r="J9" s="20"/>
      <c r="K9" s="20"/>
      <c r="L9" s="20"/>
      <c r="M9" s="20"/>
      <c r="N9" s="19"/>
      <c r="O9" s="19"/>
      <c r="P9" s="19"/>
      <c r="Q9" s="19"/>
      <c r="R9" s="19"/>
      <c r="S9" s="19"/>
      <c r="T9" s="19"/>
      <c r="U9" s="19"/>
      <c r="V9" s="19"/>
      <c r="W9" s="19"/>
    </row>
    <row r="10" spans="1:23" ht="12.75" customHeight="1" x14ac:dyDescent="0.2">
      <c r="A10" s="1"/>
      <c r="B10" s="19"/>
      <c r="C10" s="20"/>
      <c r="D10" s="19"/>
      <c r="E10" s="19"/>
      <c r="F10" s="20"/>
      <c r="G10" s="20"/>
      <c r="H10" s="20"/>
      <c r="I10" s="20"/>
      <c r="J10" s="20"/>
      <c r="K10" s="20"/>
      <c r="L10" s="20"/>
      <c r="M10" s="20"/>
      <c r="N10" s="19"/>
      <c r="O10" s="19"/>
      <c r="P10" s="19"/>
      <c r="Q10" s="19"/>
      <c r="R10" s="19"/>
      <c r="S10" s="19"/>
      <c r="T10" s="19"/>
      <c r="U10" s="19"/>
      <c r="V10" s="19"/>
      <c r="W10" s="19"/>
    </row>
    <row r="11" spans="1:23" ht="12.75" customHeight="1" x14ac:dyDescent="0.2">
      <c r="A11" s="1"/>
      <c r="B11" s="19"/>
      <c r="C11" s="20"/>
      <c r="D11" s="19"/>
      <c r="E11" s="19"/>
      <c r="F11" s="20"/>
      <c r="G11" s="20"/>
      <c r="H11" s="20"/>
      <c r="I11" s="20"/>
      <c r="J11" s="20"/>
      <c r="K11" s="20"/>
      <c r="L11" s="20"/>
      <c r="M11" s="20"/>
      <c r="N11" s="19"/>
      <c r="O11" s="19"/>
      <c r="P11" s="19"/>
      <c r="Q11" s="19"/>
      <c r="R11" s="19"/>
      <c r="S11" s="19"/>
      <c r="T11" s="19"/>
      <c r="U11" s="19"/>
      <c r="V11" s="19"/>
      <c r="W11" s="19"/>
    </row>
    <row r="12" spans="1:23" ht="12.75" customHeight="1" x14ac:dyDescent="0.2">
      <c r="A12" s="1"/>
      <c r="B12" s="19"/>
      <c r="C12" s="20"/>
      <c r="D12" s="19"/>
      <c r="E12" s="19"/>
      <c r="F12" s="20"/>
      <c r="G12" s="20"/>
      <c r="H12" s="20"/>
      <c r="I12" s="20"/>
      <c r="J12" s="20"/>
      <c r="K12" s="20"/>
      <c r="L12" s="20"/>
      <c r="M12" s="20"/>
      <c r="N12" s="19"/>
      <c r="O12" s="19"/>
      <c r="P12" s="19"/>
      <c r="Q12" s="19"/>
      <c r="R12" s="19"/>
      <c r="S12" s="19"/>
      <c r="T12" s="19"/>
      <c r="U12" s="19"/>
      <c r="V12" s="19"/>
      <c r="W12" s="19"/>
    </row>
    <row r="13" spans="1:23" ht="12.75" customHeight="1" x14ac:dyDescent="0.2">
      <c r="A13" s="1"/>
      <c r="B13" s="19"/>
      <c r="C13" s="20"/>
      <c r="D13" s="19"/>
      <c r="E13" s="19"/>
      <c r="F13" s="20"/>
      <c r="G13" s="20"/>
      <c r="H13" s="20"/>
      <c r="I13" s="20"/>
      <c r="J13" s="20"/>
      <c r="K13" s="20"/>
      <c r="L13" s="20"/>
      <c r="M13" s="20"/>
      <c r="N13" s="19"/>
      <c r="O13" s="19"/>
      <c r="P13" s="19"/>
      <c r="Q13" s="19"/>
      <c r="R13" s="19"/>
      <c r="S13" s="19"/>
      <c r="T13" s="19"/>
      <c r="U13" s="19"/>
      <c r="V13" s="19"/>
      <c r="W13" s="19"/>
    </row>
    <row r="14" spans="1:23" ht="12.75" customHeight="1" x14ac:dyDescent="0.2">
      <c r="A14" s="1"/>
      <c r="B14" s="19"/>
      <c r="C14" s="20"/>
      <c r="D14" s="19"/>
      <c r="E14" s="19"/>
      <c r="F14" s="20"/>
      <c r="G14" s="20"/>
      <c r="H14" s="20"/>
      <c r="I14" s="20"/>
      <c r="J14" s="20"/>
      <c r="K14" s="20"/>
      <c r="L14" s="20"/>
      <c r="M14" s="20"/>
      <c r="N14" s="19"/>
      <c r="O14" s="19"/>
      <c r="P14" s="19"/>
      <c r="Q14" s="19"/>
      <c r="R14" s="19"/>
      <c r="S14" s="19"/>
      <c r="T14" s="19"/>
      <c r="U14" s="19"/>
      <c r="V14" s="19"/>
      <c r="W14" s="19"/>
    </row>
    <row r="15" spans="1:23" ht="12.75" customHeight="1" x14ac:dyDescent="0.2">
      <c r="A15" s="1"/>
      <c r="B15" s="19"/>
      <c r="C15" s="20"/>
      <c r="D15" s="19"/>
      <c r="E15" s="19"/>
      <c r="F15" s="20"/>
      <c r="G15" s="20"/>
      <c r="H15" s="20"/>
      <c r="I15" s="20"/>
      <c r="J15" s="20"/>
      <c r="K15" s="20"/>
      <c r="L15" s="20"/>
      <c r="M15" s="20"/>
      <c r="N15" s="19"/>
      <c r="O15" s="19"/>
      <c r="P15" s="19"/>
      <c r="Q15" s="19"/>
      <c r="R15" s="19"/>
      <c r="S15" s="19"/>
      <c r="T15" s="19"/>
      <c r="U15" s="19"/>
      <c r="V15" s="19"/>
      <c r="W15" s="19"/>
    </row>
    <row r="16" spans="1:23" ht="27" customHeight="1" x14ac:dyDescent="0.2">
      <c r="A16" s="29"/>
      <c r="B16" s="31" t="s">
        <v>32</v>
      </c>
      <c r="C16" s="32">
        <v>12</v>
      </c>
      <c r="D16" s="31"/>
      <c r="E16" s="36"/>
      <c r="F16" s="31" t="s">
        <v>35</v>
      </c>
      <c r="G16" s="31" t="s">
        <v>36</v>
      </c>
      <c r="H16" s="31"/>
      <c r="I16" s="31"/>
      <c r="J16" s="31"/>
      <c r="K16" s="31"/>
      <c r="L16" s="31"/>
      <c r="M16" s="31"/>
      <c r="N16" s="19"/>
      <c r="O16" s="19"/>
      <c r="P16" s="19"/>
      <c r="Q16" s="19"/>
      <c r="R16" s="19"/>
      <c r="S16" s="19"/>
      <c r="T16" s="19"/>
      <c r="U16" s="19"/>
      <c r="V16" s="19"/>
      <c r="W16" s="19"/>
    </row>
    <row r="17" spans="1:23" ht="12.75" customHeight="1" x14ac:dyDescent="0.2">
      <c r="A17" s="29"/>
      <c r="B17" s="31" t="s">
        <v>37</v>
      </c>
      <c r="C17" s="20">
        <v>12</v>
      </c>
      <c r="D17" s="31" t="s">
        <v>38</v>
      </c>
      <c r="E17" s="31" t="s">
        <v>39</v>
      </c>
      <c r="F17" s="32">
        <f ca="1">SUM(OFFSET(F21,1,0,'Entregable 4 Juego - Sprint_Bac'!TaskRows,1))</f>
        <v>17</v>
      </c>
      <c r="G17" s="32">
        <f ca="1">IF(AND(SUM(OFFSET(G21,1,0,'Entregable 4 Juego - Sprint_Bac'!TaskRows,1))=0),0,SUM(OFFSET(G21,1,0,'Entregable 4 Juego - Sprint_Bac'!TaskRows,1)))</f>
        <v>17</v>
      </c>
      <c r="H17" s="32">
        <f ca="1">IF(AND(SUM(OFFSET(H21,1,0,'Entregable 4 Juego - Sprint_Bac'!TaskRows,1))=0),"",SUM(OFFSET(H21,1,0,'Entregable 4 Juego - Sprint_Bac'!TaskRows,1)))</f>
        <v>13</v>
      </c>
      <c r="I17" s="32">
        <f ca="1">IF(AND(SUM(OFFSET(I21,1,0,'Entregable 4 Juego - Sprint_Bac'!TaskRows,1))=0),"",SUM(OFFSET(I21,1,0,'Entregable 4 Juego - Sprint_Bac'!TaskRows,1)))</f>
        <v>8</v>
      </c>
      <c r="J17" s="32">
        <f ca="1">IF(AND(SUM(OFFSET(J21,1,0,'Entregable 4 Juego - Sprint_Bac'!TaskRows,1))=0),"",SUM(OFFSET(J21,1,0,'Entregable 4 Juego - Sprint_Bac'!TaskRows,1)))</f>
        <v>2</v>
      </c>
      <c r="K17" s="32" t="str">
        <f ca="1">IF(AND(SUM(OFFSET(K21,1,0,'Entregable 4 Juego - Sprint_Bac'!TaskRows,1))=0),"",SUM(OFFSET(K21,1,0,'Entregable 4 Juego - Sprint_Bac'!TaskRows,1)))</f>
        <v/>
      </c>
      <c r="L17" s="32" t="str">
        <f ca="1">IF(AND(SUM(OFFSET(L21,1,0,'Entregable 4 Juego - Sprint_Bac'!TaskRows,1))=0),"",SUM(OFFSET(L21,1,0,'Entregable 4 Juego - Sprint_Bac'!TaskRows,1)))</f>
        <v/>
      </c>
      <c r="M17" s="32" t="str">
        <f ca="1">IF(AND(SUM(OFFSET(M21,1,0,'Entregable 4 Juego - Sprint_Bac'!TaskRows,1))=0),"",SUM(OFFSET(M21,1,0,'Entregable 4 Juego - Sprint_Bac'!TaskRows,1)))</f>
        <v/>
      </c>
      <c r="N17" s="19"/>
      <c r="O17" s="19"/>
      <c r="P17" s="19"/>
      <c r="Q17" s="19"/>
      <c r="R17" s="19"/>
      <c r="S17" s="19"/>
      <c r="T17" s="19"/>
      <c r="U17" s="19"/>
      <c r="V17" s="19"/>
      <c r="W17" s="19"/>
    </row>
    <row r="18" spans="1:23" ht="12.75" customHeight="1" x14ac:dyDescent="0.2">
      <c r="A18" s="1"/>
      <c r="B18" s="47" t="s">
        <v>75</v>
      </c>
      <c r="C18" s="49">
        <v>10</v>
      </c>
      <c r="D18" s="47" t="s">
        <v>82</v>
      </c>
      <c r="E18" s="49">
        <f ca="1">IF(COUNTIF(G17:M17,"&gt;0")=0,1,COUNTIF(G17:M17,"&gt;0"))</f>
        <v>4</v>
      </c>
      <c r="F18" s="49"/>
      <c r="G18" s="49">
        <f ca="1">IF(G21="","",$F17-$F17/($C16-1)*(G21-1))</f>
        <v>17</v>
      </c>
      <c r="H18" s="49">
        <f ca="1">IF(H21="","",'Entregable 4 Juego - Sprint_Bac'!TotalEffort-'Entregable 4 Juego - Sprint_Bac'!TotalEffort/('Entregable 4 Juego - Sprint_Bac'!ImplementationDays)*(H21-1))</f>
        <v>15.583333333333334</v>
      </c>
      <c r="I18" s="49">
        <f ca="1">IF(I21="","",'Entregable 4 Juego - Sprint_Bac'!TotalEffort-'Entregable 4 Juego - Sprint_Bac'!TotalEffort/('Entregable 4 Juego - Sprint_Bac'!ImplementationDays)*(I21-1))</f>
        <v>14.166666666666666</v>
      </c>
      <c r="J18" s="49">
        <f ca="1">IF(J21="","",'Entregable 4 Juego - Sprint_Bac'!TotalEffort-'Entregable 4 Juego - Sprint_Bac'!TotalEffort/('Entregable 4 Juego - Sprint_Bac'!ImplementationDays)*(J21-1))</f>
        <v>12.75</v>
      </c>
      <c r="K18" s="49">
        <f ca="1">IF(K21="","",'Entregable 4 Juego - Sprint_Bac'!TotalEffort-'Entregable 4 Juego - Sprint_Bac'!TotalEffort/('Entregable 4 Juego - Sprint_Bac'!ImplementationDays)*(K21-1))</f>
        <v>11.333333333333332</v>
      </c>
      <c r="L18" s="49">
        <f ca="1">IF(L21="","",'Entregable 4 Juego - Sprint_Bac'!TotalEffort-'Entregable 4 Juego - Sprint_Bac'!TotalEffort/('Entregable 4 Juego - Sprint_Bac'!ImplementationDays)*(L21-1))</f>
        <v>9.9166666666666661</v>
      </c>
      <c r="M18" s="49">
        <f ca="1">IF(M21="","",'Entregable 4 Juego - Sprint_Bac'!TotalEffort-'Entregable 4 Juego - Sprint_Bac'!TotalEffort/('Entregable 4 Juego - Sprint_Bac'!ImplementationDays)*(M21-1))</f>
        <v>8.5</v>
      </c>
      <c r="N18" s="47"/>
      <c r="O18" s="47"/>
      <c r="P18" s="47"/>
      <c r="Q18" s="47"/>
      <c r="R18" s="47"/>
      <c r="S18" s="47"/>
      <c r="T18" s="47"/>
      <c r="U18" s="47"/>
      <c r="V18" s="47"/>
      <c r="W18" s="47"/>
    </row>
    <row r="19" spans="1:23" ht="12.75" customHeight="1" x14ac:dyDescent="0.2">
      <c r="A19" s="1"/>
      <c r="B19" s="52"/>
      <c r="C19" s="47"/>
      <c r="D19" s="47" t="s">
        <v>123</v>
      </c>
      <c r="E19" s="49"/>
      <c r="F19" s="49"/>
      <c r="G19" s="49"/>
      <c r="H19" s="49"/>
      <c r="I19" s="49"/>
      <c r="J19" s="49"/>
      <c r="K19" s="49"/>
      <c r="L19" s="49"/>
      <c r="M19" s="49"/>
      <c r="N19" s="47"/>
      <c r="O19" s="47"/>
      <c r="P19" s="47"/>
      <c r="Q19" s="47"/>
      <c r="R19" s="47"/>
      <c r="S19" s="47"/>
      <c r="T19" s="47"/>
      <c r="U19" s="47"/>
      <c r="V19" s="47"/>
      <c r="W19" s="47"/>
    </row>
    <row r="20" spans="1:23" ht="17.25" customHeight="1" x14ac:dyDescent="0.2">
      <c r="A20" s="1"/>
      <c r="B20" s="52"/>
      <c r="C20" s="47"/>
      <c r="D20" s="47" t="s">
        <v>124</v>
      </c>
      <c r="E20" s="49">
        <v>2</v>
      </c>
      <c r="F20" s="49"/>
      <c r="G20" s="49">
        <f ca="1">IF('Entregable 4 Juego - Sprint_Bac'!DoneDays&gt;F20,F20+1,"")</f>
        <v>1</v>
      </c>
      <c r="H20" s="49">
        <v>2</v>
      </c>
      <c r="I20" s="49">
        <v>3</v>
      </c>
      <c r="J20" s="49">
        <v>4</v>
      </c>
      <c r="K20" s="49">
        <v>5</v>
      </c>
      <c r="L20" s="49">
        <v>6</v>
      </c>
      <c r="M20" s="49">
        <v>7</v>
      </c>
      <c r="N20" s="47"/>
      <c r="O20" s="47"/>
      <c r="P20" s="47"/>
      <c r="Q20" s="47"/>
      <c r="R20" s="47"/>
      <c r="S20" s="47"/>
      <c r="T20" s="47"/>
      <c r="U20" s="47"/>
      <c r="V20" s="47"/>
      <c r="W20" s="47"/>
    </row>
    <row r="21" spans="1:23" ht="12.75" customHeight="1" x14ac:dyDescent="0.2">
      <c r="A21" s="29" t="s">
        <v>125</v>
      </c>
      <c r="B21" s="31" t="s">
        <v>126</v>
      </c>
      <c r="C21" s="57" t="s">
        <v>127</v>
      </c>
      <c r="D21" s="31" t="s">
        <v>131</v>
      </c>
      <c r="E21" s="31" t="s">
        <v>7</v>
      </c>
      <c r="F21" s="57" t="s">
        <v>133</v>
      </c>
      <c r="G21" s="57">
        <v>1</v>
      </c>
      <c r="H21" s="57">
        <f t="shared" ref="H21:M21" si="0">IF($C$16&gt;G21,G21+1,"")</f>
        <v>2</v>
      </c>
      <c r="I21" s="57">
        <f t="shared" si="0"/>
        <v>3</v>
      </c>
      <c r="J21" s="57">
        <f t="shared" si="0"/>
        <v>4</v>
      </c>
      <c r="K21" s="57">
        <f t="shared" si="0"/>
        <v>5</v>
      </c>
      <c r="L21" s="57">
        <f t="shared" si="0"/>
        <v>6</v>
      </c>
      <c r="M21" s="57">
        <f t="shared" si="0"/>
        <v>7</v>
      </c>
      <c r="N21" s="19"/>
      <c r="O21" s="19"/>
      <c r="P21" s="19"/>
      <c r="Q21" s="19"/>
      <c r="R21" s="19"/>
      <c r="S21" s="19"/>
      <c r="T21" s="19"/>
      <c r="U21" s="19"/>
      <c r="V21" s="19"/>
      <c r="W21" s="19"/>
    </row>
    <row r="22" spans="1:23" ht="15" customHeight="1" x14ac:dyDescent="0.2">
      <c r="A22" s="58">
        <v>1</v>
      </c>
      <c r="B22" s="59" t="s">
        <v>138</v>
      </c>
      <c r="C22" s="58">
        <v>13</v>
      </c>
      <c r="D22" s="62" t="s">
        <v>9</v>
      </c>
      <c r="E22" s="63" t="s">
        <v>26</v>
      </c>
      <c r="F22" s="64">
        <v>2</v>
      </c>
      <c r="G22" s="65">
        <v>2</v>
      </c>
      <c r="H22" s="67">
        <v>1</v>
      </c>
      <c r="I22" s="68">
        <v>0</v>
      </c>
      <c r="J22" s="69">
        <v>0</v>
      </c>
      <c r="K22" s="76">
        <v>0</v>
      </c>
      <c r="L22" s="76">
        <v>0</v>
      </c>
      <c r="M22" s="77">
        <v>0</v>
      </c>
      <c r="N22" s="4"/>
      <c r="O22" s="4"/>
      <c r="P22" s="4"/>
      <c r="Q22" s="4"/>
      <c r="R22" s="4"/>
      <c r="S22" s="4"/>
      <c r="T22" s="4"/>
      <c r="U22" s="4"/>
      <c r="V22" s="4"/>
      <c r="W22" s="4"/>
    </row>
    <row r="23" spans="1:23" ht="25.5" x14ac:dyDescent="0.2">
      <c r="A23" s="58">
        <v>2</v>
      </c>
      <c r="B23" s="59" t="s">
        <v>150</v>
      </c>
      <c r="C23" s="58">
        <v>13</v>
      </c>
      <c r="D23" s="62" t="s">
        <v>10</v>
      </c>
      <c r="E23" s="63" t="s">
        <v>26</v>
      </c>
      <c r="F23" s="64">
        <v>1</v>
      </c>
      <c r="G23" s="65">
        <v>1</v>
      </c>
      <c r="H23" s="67">
        <v>1</v>
      </c>
      <c r="I23" s="68">
        <v>1</v>
      </c>
      <c r="J23" s="69">
        <v>0</v>
      </c>
      <c r="K23" s="76">
        <v>0</v>
      </c>
      <c r="L23" s="76">
        <v>0</v>
      </c>
      <c r="M23" s="77">
        <v>0</v>
      </c>
      <c r="N23" s="4"/>
      <c r="O23" s="4"/>
      <c r="P23" s="4"/>
      <c r="Q23" s="4"/>
      <c r="R23" s="4"/>
      <c r="S23" s="4"/>
      <c r="T23" s="4"/>
      <c r="U23" s="4"/>
      <c r="V23" s="4"/>
      <c r="W23" s="4"/>
    </row>
    <row r="24" spans="1:23" ht="15" customHeight="1" x14ac:dyDescent="0.2">
      <c r="A24" s="58">
        <v>3</v>
      </c>
      <c r="B24" s="59" t="s">
        <v>151</v>
      </c>
      <c r="C24" s="58">
        <v>13</v>
      </c>
      <c r="D24" s="62" t="s">
        <v>8</v>
      </c>
      <c r="E24" s="63" t="s">
        <v>26</v>
      </c>
      <c r="F24" s="64">
        <v>1</v>
      </c>
      <c r="G24" s="65">
        <v>1</v>
      </c>
      <c r="H24" s="67">
        <v>1</v>
      </c>
      <c r="I24" s="68">
        <v>1</v>
      </c>
      <c r="J24" s="69">
        <v>0</v>
      </c>
      <c r="K24" s="76">
        <v>0</v>
      </c>
      <c r="L24" s="76">
        <v>0</v>
      </c>
      <c r="M24" s="77">
        <v>0</v>
      </c>
      <c r="N24" s="4"/>
      <c r="O24" s="4"/>
      <c r="P24" s="4"/>
      <c r="Q24" s="4"/>
      <c r="R24" s="4"/>
      <c r="S24" s="4"/>
      <c r="T24" s="4"/>
      <c r="U24" s="4"/>
      <c r="V24" s="4"/>
      <c r="W24" s="4"/>
    </row>
    <row r="25" spans="1:23" ht="15" customHeight="1" x14ac:dyDescent="0.2">
      <c r="A25" s="58">
        <v>4</v>
      </c>
      <c r="B25" s="59" t="s">
        <v>152</v>
      </c>
      <c r="C25" s="58">
        <v>13</v>
      </c>
      <c r="D25" s="62" t="s">
        <v>12</v>
      </c>
      <c r="E25" s="63" t="s">
        <v>26</v>
      </c>
      <c r="F25" s="64">
        <v>1</v>
      </c>
      <c r="G25" s="65">
        <v>1</v>
      </c>
      <c r="H25" s="67">
        <v>1</v>
      </c>
      <c r="I25" s="68">
        <v>1</v>
      </c>
      <c r="J25" s="69">
        <v>0</v>
      </c>
      <c r="K25" s="76">
        <v>0</v>
      </c>
      <c r="L25" s="76">
        <v>0</v>
      </c>
      <c r="M25" s="77">
        <v>0</v>
      </c>
      <c r="N25" s="4"/>
      <c r="O25" s="4"/>
      <c r="P25" s="4"/>
      <c r="Q25" s="4"/>
      <c r="R25" s="4"/>
      <c r="S25" s="4"/>
      <c r="T25" s="4"/>
      <c r="U25" s="4"/>
      <c r="V25" s="4"/>
      <c r="W25" s="4"/>
    </row>
    <row r="26" spans="1:23" ht="16.5" customHeight="1" x14ac:dyDescent="0.2">
      <c r="A26" s="58">
        <v>5</v>
      </c>
      <c r="B26" s="59" t="s">
        <v>153</v>
      </c>
      <c r="C26" s="58">
        <v>14</v>
      </c>
      <c r="D26" s="62" t="s">
        <v>11</v>
      </c>
      <c r="E26" s="63" t="s">
        <v>26</v>
      </c>
      <c r="F26" s="64">
        <v>2</v>
      </c>
      <c r="G26" s="65">
        <v>2</v>
      </c>
      <c r="H26" s="67">
        <v>0</v>
      </c>
      <c r="I26" s="68">
        <v>0</v>
      </c>
      <c r="J26" s="69">
        <v>0</v>
      </c>
      <c r="K26" s="76">
        <v>0</v>
      </c>
      <c r="L26" s="76">
        <v>0</v>
      </c>
      <c r="M26" s="77">
        <v>0</v>
      </c>
      <c r="N26" s="4"/>
      <c r="O26" s="4"/>
      <c r="P26" s="4"/>
      <c r="Q26" s="4"/>
      <c r="R26" s="4"/>
      <c r="S26" s="4"/>
      <c r="T26" s="4"/>
      <c r="U26" s="4"/>
      <c r="V26" s="4"/>
      <c r="W26" s="4"/>
    </row>
    <row r="27" spans="1:23" ht="25.5" x14ac:dyDescent="0.2">
      <c r="A27" s="58">
        <v>6</v>
      </c>
      <c r="B27" s="59" t="s">
        <v>154</v>
      </c>
      <c r="C27" s="58">
        <v>14</v>
      </c>
      <c r="D27" s="62" t="s">
        <v>9</v>
      </c>
      <c r="E27" s="63" t="s">
        <v>26</v>
      </c>
      <c r="F27" s="64">
        <v>3</v>
      </c>
      <c r="G27" s="65">
        <v>3</v>
      </c>
      <c r="H27" s="67">
        <v>3</v>
      </c>
      <c r="I27" s="68">
        <v>1</v>
      </c>
      <c r="J27" s="69">
        <v>0</v>
      </c>
      <c r="K27" s="76">
        <v>0</v>
      </c>
      <c r="L27" s="76">
        <v>0</v>
      </c>
      <c r="M27" s="77">
        <v>0</v>
      </c>
      <c r="N27" s="4"/>
      <c r="O27" s="4"/>
      <c r="P27" s="4"/>
      <c r="Q27" s="4"/>
      <c r="R27" s="4"/>
      <c r="S27" s="4"/>
      <c r="T27" s="4"/>
      <c r="U27" s="4"/>
      <c r="V27" s="4"/>
      <c r="W27" s="4"/>
    </row>
    <row r="28" spans="1:23" ht="25.5" x14ac:dyDescent="0.2">
      <c r="A28" s="58">
        <v>7</v>
      </c>
      <c r="B28" s="59" t="s">
        <v>157</v>
      </c>
      <c r="C28" s="58">
        <v>14</v>
      </c>
      <c r="D28" s="62" t="s">
        <v>10</v>
      </c>
      <c r="E28" s="63" t="s">
        <v>26</v>
      </c>
      <c r="F28" s="64">
        <v>2</v>
      </c>
      <c r="G28" s="65">
        <v>2</v>
      </c>
      <c r="H28" s="67">
        <v>2</v>
      </c>
      <c r="I28" s="68">
        <v>2</v>
      </c>
      <c r="J28" s="69">
        <v>1</v>
      </c>
      <c r="K28" s="76">
        <v>0</v>
      </c>
      <c r="L28" s="76">
        <v>0</v>
      </c>
      <c r="M28" s="77">
        <v>0</v>
      </c>
      <c r="N28" s="4"/>
      <c r="O28" s="4"/>
      <c r="P28" s="4"/>
      <c r="Q28" s="4"/>
      <c r="R28" s="4"/>
      <c r="S28" s="4"/>
      <c r="T28" s="4"/>
      <c r="U28" s="4"/>
      <c r="V28" s="4"/>
      <c r="W28" s="4"/>
    </row>
    <row r="29" spans="1:23" ht="25.5" x14ac:dyDescent="0.2">
      <c r="A29" s="58">
        <v>8</v>
      </c>
      <c r="B29" s="59" t="s">
        <v>160</v>
      </c>
      <c r="C29" s="58">
        <v>14</v>
      </c>
      <c r="D29" s="62" t="s">
        <v>8</v>
      </c>
      <c r="E29" s="63" t="s">
        <v>26</v>
      </c>
      <c r="F29" s="64">
        <v>1</v>
      </c>
      <c r="G29" s="65">
        <v>1</v>
      </c>
      <c r="H29" s="67">
        <v>1</v>
      </c>
      <c r="I29" s="68">
        <v>1</v>
      </c>
      <c r="J29" s="69">
        <v>1</v>
      </c>
      <c r="K29" s="76">
        <v>0</v>
      </c>
      <c r="L29" s="76">
        <v>0</v>
      </c>
      <c r="M29" s="77">
        <v>0</v>
      </c>
      <c r="N29" s="4"/>
      <c r="O29" s="4"/>
      <c r="P29" s="4"/>
      <c r="Q29" s="4"/>
      <c r="R29" s="4"/>
      <c r="S29" s="4"/>
      <c r="T29" s="4"/>
      <c r="U29" s="4"/>
      <c r="V29" s="4"/>
      <c r="W29" s="4"/>
    </row>
    <row r="30" spans="1:23" ht="25.5" x14ac:dyDescent="0.2">
      <c r="A30" s="58">
        <v>9</v>
      </c>
      <c r="B30" s="59" t="s">
        <v>162</v>
      </c>
      <c r="C30" s="58">
        <v>16</v>
      </c>
      <c r="D30" s="62" t="s">
        <v>11</v>
      </c>
      <c r="E30" s="63" t="s">
        <v>26</v>
      </c>
      <c r="F30" s="64">
        <v>2</v>
      </c>
      <c r="G30" s="65">
        <v>2</v>
      </c>
      <c r="H30" s="67">
        <v>1</v>
      </c>
      <c r="I30" s="68">
        <v>0</v>
      </c>
      <c r="J30" s="69">
        <v>0</v>
      </c>
      <c r="K30" s="76">
        <v>0</v>
      </c>
      <c r="L30" s="76">
        <v>0</v>
      </c>
      <c r="M30" s="77">
        <v>0</v>
      </c>
      <c r="N30" s="4"/>
      <c r="O30" s="4"/>
      <c r="P30" s="4"/>
      <c r="Q30" s="4"/>
      <c r="R30" s="4"/>
      <c r="S30" s="4"/>
      <c r="T30" s="4"/>
      <c r="U30" s="4"/>
      <c r="V30" s="4"/>
      <c r="W30" s="4"/>
    </row>
    <row r="31" spans="1:23" ht="15" customHeight="1" x14ac:dyDescent="0.2">
      <c r="A31" s="58">
        <v>10</v>
      </c>
      <c r="B31" s="59" t="s">
        <v>163</v>
      </c>
      <c r="C31" s="58">
        <v>16</v>
      </c>
      <c r="D31" s="62" t="s">
        <v>12</v>
      </c>
      <c r="E31" s="63" t="s">
        <v>26</v>
      </c>
      <c r="F31" s="64">
        <v>2</v>
      </c>
      <c r="G31" s="65">
        <v>2</v>
      </c>
      <c r="H31" s="67">
        <v>2</v>
      </c>
      <c r="I31" s="68">
        <v>1</v>
      </c>
      <c r="J31" s="69">
        <v>0</v>
      </c>
      <c r="K31" s="76">
        <v>0</v>
      </c>
      <c r="L31" s="76">
        <v>0</v>
      </c>
      <c r="M31" s="77">
        <v>0</v>
      </c>
      <c r="N31" s="4"/>
      <c r="O31" s="4"/>
      <c r="P31" s="4"/>
      <c r="Q31" s="4"/>
      <c r="R31" s="4"/>
      <c r="S31" s="4"/>
      <c r="T31" s="4"/>
      <c r="U31" s="4"/>
      <c r="V31" s="4"/>
      <c r="W31" s="4"/>
    </row>
    <row r="32" spans="1:23" ht="25.5" x14ac:dyDescent="0.2">
      <c r="A32" s="58">
        <v>11</v>
      </c>
      <c r="B32" s="59" t="s">
        <v>164</v>
      </c>
      <c r="C32" s="58">
        <v>16</v>
      </c>
      <c r="D32" s="62" t="s">
        <v>10</v>
      </c>
      <c r="E32" s="63" t="s">
        <v>26</v>
      </c>
      <c r="F32" s="64">
        <v>2</v>
      </c>
      <c r="G32" s="65">
        <v>2</v>
      </c>
      <c r="H32" s="67">
        <v>1</v>
      </c>
      <c r="I32" s="68">
        <v>1</v>
      </c>
      <c r="J32" s="69">
        <v>0</v>
      </c>
      <c r="K32" s="76">
        <v>0</v>
      </c>
      <c r="L32" s="76">
        <v>0</v>
      </c>
      <c r="M32" s="77">
        <v>0</v>
      </c>
      <c r="N32" s="4"/>
      <c r="O32" s="4"/>
      <c r="P32" s="4"/>
      <c r="Q32" s="4"/>
      <c r="R32" s="4"/>
      <c r="S32" s="4"/>
      <c r="T32" s="4"/>
      <c r="U32" s="4"/>
      <c r="V32" s="4"/>
      <c r="W32" s="4"/>
    </row>
    <row r="33" spans="1:26" ht="25.5" x14ac:dyDescent="0.2">
      <c r="A33" s="58">
        <v>12</v>
      </c>
      <c r="B33" s="59" t="s">
        <v>165</v>
      </c>
      <c r="C33" s="58">
        <v>16</v>
      </c>
      <c r="D33" s="62" t="s">
        <v>8</v>
      </c>
      <c r="E33" s="63" t="s">
        <v>26</v>
      </c>
      <c r="F33" s="64">
        <v>1</v>
      </c>
      <c r="G33" s="65">
        <v>1</v>
      </c>
      <c r="H33" s="67">
        <v>1</v>
      </c>
      <c r="I33" s="68">
        <v>1</v>
      </c>
      <c r="J33" s="69">
        <v>0</v>
      </c>
      <c r="K33" s="76">
        <v>0</v>
      </c>
      <c r="L33" s="76">
        <v>0</v>
      </c>
      <c r="M33" s="77">
        <v>0</v>
      </c>
      <c r="N33" s="4"/>
      <c r="O33" s="4"/>
      <c r="P33" s="4"/>
      <c r="Q33" s="4"/>
      <c r="R33" s="4"/>
      <c r="S33" s="4"/>
      <c r="T33" s="4"/>
      <c r="U33" s="4"/>
      <c r="V33" s="4"/>
      <c r="W33" s="4"/>
    </row>
    <row r="34" spans="1:26" ht="12.75" x14ac:dyDescent="0.2">
      <c r="A34" s="58">
        <v>13</v>
      </c>
      <c r="B34" s="59" t="s">
        <v>166</v>
      </c>
      <c r="C34" s="58">
        <v>22</v>
      </c>
      <c r="D34" s="62" t="s">
        <v>10</v>
      </c>
      <c r="E34" s="63" t="s">
        <v>26</v>
      </c>
      <c r="F34" s="64">
        <v>3</v>
      </c>
      <c r="G34" s="65">
        <v>3</v>
      </c>
      <c r="H34" s="67">
        <v>1</v>
      </c>
      <c r="I34" s="68">
        <v>0</v>
      </c>
      <c r="J34" s="69">
        <v>0</v>
      </c>
      <c r="K34" s="76">
        <v>0</v>
      </c>
      <c r="L34" s="76">
        <v>0</v>
      </c>
      <c r="M34" s="77">
        <v>0</v>
      </c>
      <c r="N34" s="4"/>
      <c r="O34" s="4"/>
      <c r="P34" s="4"/>
      <c r="Q34" s="4"/>
      <c r="R34" s="4"/>
      <c r="S34" s="4"/>
      <c r="T34" s="4"/>
      <c r="U34" s="4"/>
      <c r="V34" s="4"/>
      <c r="W34" s="4"/>
    </row>
    <row r="35" spans="1:26" ht="12.75" x14ac:dyDescent="0.2">
      <c r="A35" s="58">
        <v>14</v>
      </c>
      <c r="B35" s="79" t="s">
        <v>167</v>
      </c>
      <c r="C35" s="58">
        <v>22</v>
      </c>
      <c r="D35" s="62" t="s">
        <v>9</v>
      </c>
      <c r="E35" s="63" t="s">
        <v>26</v>
      </c>
      <c r="F35" s="64">
        <v>3</v>
      </c>
      <c r="G35" s="65">
        <v>3</v>
      </c>
      <c r="H35" s="67">
        <v>3</v>
      </c>
      <c r="I35" s="68">
        <v>2</v>
      </c>
      <c r="J35" s="69">
        <v>1</v>
      </c>
      <c r="K35" s="76">
        <v>0</v>
      </c>
      <c r="L35" s="76">
        <v>0</v>
      </c>
      <c r="M35" s="77">
        <v>0</v>
      </c>
      <c r="N35" s="4"/>
      <c r="O35" s="4"/>
      <c r="P35" s="4"/>
      <c r="Q35" s="4"/>
      <c r="R35" s="4"/>
      <c r="S35" s="4"/>
      <c r="T35" s="4"/>
      <c r="U35" s="4"/>
      <c r="V35" s="4"/>
      <c r="W35" s="4"/>
    </row>
    <row r="36" spans="1:26" ht="25.5" x14ac:dyDescent="0.2">
      <c r="A36" s="58">
        <v>17</v>
      </c>
      <c r="B36" s="59" t="s">
        <v>168</v>
      </c>
      <c r="C36" s="58">
        <v>24</v>
      </c>
      <c r="D36" s="62" t="s">
        <v>10</v>
      </c>
      <c r="E36" s="63" t="s">
        <v>26</v>
      </c>
      <c r="F36" s="64">
        <v>1</v>
      </c>
      <c r="G36" s="65">
        <v>1</v>
      </c>
      <c r="H36" s="67">
        <v>0</v>
      </c>
      <c r="I36" s="68">
        <v>0</v>
      </c>
      <c r="J36" s="69">
        <v>0</v>
      </c>
      <c r="K36" s="76">
        <v>0</v>
      </c>
      <c r="L36" s="76">
        <v>0</v>
      </c>
      <c r="M36" s="77">
        <v>0</v>
      </c>
      <c r="N36" s="4"/>
      <c r="O36" s="4"/>
      <c r="P36" s="4"/>
      <c r="Q36" s="4"/>
      <c r="R36" s="4"/>
      <c r="S36" s="4"/>
      <c r="T36" s="4"/>
      <c r="U36" s="4"/>
      <c r="V36" s="4"/>
      <c r="W36" s="4"/>
    </row>
    <row r="37" spans="1:26" ht="12.75" x14ac:dyDescent="0.2">
      <c r="A37" s="58">
        <v>18</v>
      </c>
      <c r="B37" s="59" t="s">
        <v>169</v>
      </c>
      <c r="C37" s="58">
        <v>24</v>
      </c>
      <c r="D37" s="62" t="s">
        <v>10</v>
      </c>
      <c r="E37" s="63" t="s">
        <v>26</v>
      </c>
      <c r="F37" s="64">
        <v>2</v>
      </c>
      <c r="G37" s="65">
        <v>2</v>
      </c>
      <c r="H37" s="67">
        <v>2</v>
      </c>
      <c r="I37" s="68">
        <v>2</v>
      </c>
      <c r="J37" s="69">
        <v>2</v>
      </c>
      <c r="K37" s="76">
        <v>1</v>
      </c>
      <c r="L37" s="76">
        <v>0</v>
      </c>
      <c r="M37" s="77">
        <v>0</v>
      </c>
      <c r="N37" s="4"/>
      <c r="O37" s="4"/>
      <c r="P37" s="4"/>
      <c r="Q37" s="4"/>
      <c r="R37" s="4"/>
      <c r="S37" s="4"/>
      <c r="T37" s="4"/>
      <c r="U37" s="4"/>
      <c r="V37" s="4"/>
      <c r="W37" s="4"/>
    </row>
    <row r="38" spans="1:26" ht="25.5" x14ac:dyDescent="0.2">
      <c r="A38" s="58">
        <v>19</v>
      </c>
      <c r="B38" s="59" t="s">
        <v>170</v>
      </c>
      <c r="C38" s="58">
        <v>24</v>
      </c>
      <c r="D38" s="62" t="s">
        <v>12</v>
      </c>
      <c r="E38" s="63" t="s">
        <v>26</v>
      </c>
      <c r="F38" s="64">
        <v>1</v>
      </c>
      <c r="G38" s="65">
        <v>1</v>
      </c>
      <c r="H38" s="67">
        <v>1</v>
      </c>
      <c r="I38" s="68">
        <v>1</v>
      </c>
      <c r="J38" s="69">
        <v>1</v>
      </c>
      <c r="K38" s="76">
        <v>1</v>
      </c>
      <c r="L38" s="76">
        <v>0</v>
      </c>
      <c r="M38" s="77">
        <v>0</v>
      </c>
      <c r="N38" s="4"/>
      <c r="O38" s="4"/>
      <c r="P38" s="4"/>
      <c r="Q38" s="4"/>
      <c r="R38" s="4"/>
      <c r="S38" s="4"/>
      <c r="T38" s="4"/>
      <c r="U38" s="4"/>
      <c r="V38" s="4"/>
      <c r="W38" s="4"/>
    </row>
    <row r="39" spans="1:26" ht="25.5" x14ac:dyDescent="0.2">
      <c r="A39" s="58">
        <v>21</v>
      </c>
      <c r="B39" s="59" t="s">
        <v>171</v>
      </c>
      <c r="C39" s="58">
        <v>26</v>
      </c>
      <c r="D39" s="62" t="s">
        <v>8</v>
      </c>
      <c r="E39" s="63" t="s">
        <v>26</v>
      </c>
      <c r="F39" s="64">
        <v>3</v>
      </c>
      <c r="G39" s="65">
        <v>3</v>
      </c>
      <c r="H39" s="67">
        <v>1</v>
      </c>
      <c r="I39" s="68">
        <v>0</v>
      </c>
      <c r="J39" s="69">
        <v>0</v>
      </c>
      <c r="K39" s="76">
        <v>0</v>
      </c>
      <c r="L39" s="76">
        <v>0</v>
      </c>
      <c r="M39" s="77">
        <v>0</v>
      </c>
      <c r="N39" s="4"/>
      <c r="O39" s="4"/>
      <c r="P39" s="4"/>
      <c r="Q39" s="4"/>
      <c r="R39" s="4"/>
      <c r="S39" s="4"/>
      <c r="T39" s="4"/>
      <c r="U39" s="4"/>
      <c r="V39" s="4"/>
      <c r="W39" s="4"/>
    </row>
    <row r="40" spans="1:26" ht="38.25" x14ac:dyDescent="0.2">
      <c r="A40" s="58">
        <v>22</v>
      </c>
      <c r="B40" s="59" t="s">
        <v>172</v>
      </c>
      <c r="C40" s="58">
        <v>26</v>
      </c>
      <c r="D40" s="62" t="s">
        <v>10</v>
      </c>
      <c r="E40" s="63" t="s">
        <v>26</v>
      </c>
      <c r="F40" s="64">
        <v>1</v>
      </c>
      <c r="G40" s="65">
        <v>1</v>
      </c>
      <c r="H40" s="67">
        <v>1</v>
      </c>
      <c r="I40" s="68">
        <v>0</v>
      </c>
      <c r="J40" s="69">
        <v>0</v>
      </c>
      <c r="K40" s="76">
        <v>0</v>
      </c>
      <c r="L40" s="76">
        <v>0</v>
      </c>
      <c r="M40" s="77">
        <v>0</v>
      </c>
      <c r="N40" s="4"/>
      <c r="O40" s="4"/>
      <c r="P40" s="4"/>
      <c r="Q40" s="4"/>
      <c r="R40" s="4"/>
      <c r="S40" s="4"/>
      <c r="T40" s="4"/>
      <c r="U40" s="4"/>
      <c r="V40" s="4"/>
      <c r="W40" s="4"/>
    </row>
    <row r="41" spans="1:26" ht="25.5" x14ac:dyDescent="0.2">
      <c r="A41" s="58">
        <v>25</v>
      </c>
      <c r="B41" s="59" t="s">
        <v>173</v>
      </c>
      <c r="C41" s="58">
        <v>27</v>
      </c>
      <c r="D41" s="62" t="s">
        <v>10</v>
      </c>
      <c r="E41" s="63" t="s">
        <v>26</v>
      </c>
      <c r="F41" s="64">
        <v>2</v>
      </c>
      <c r="G41" s="65">
        <v>2</v>
      </c>
      <c r="H41" s="67">
        <v>0</v>
      </c>
      <c r="I41" s="68">
        <v>0</v>
      </c>
      <c r="J41" s="69">
        <v>0</v>
      </c>
      <c r="K41" s="76">
        <v>0</v>
      </c>
      <c r="L41" s="76">
        <v>0</v>
      </c>
      <c r="M41" s="77">
        <v>0</v>
      </c>
      <c r="N41" s="4"/>
      <c r="O41" s="4"/>
      <c r="P41" s="4"/>
      <c r="Q41" s="4"/>
      <c r="R41" s="4"/>
      <c r="S41" s="4"/>
      <c r="T41" s="4"/>
      <c r="U41" s="4"/>
      <c r="V41" s="4"/>
      <c r="W41" s="4"/>
    </row>
    <row r="42" spans="1:26" ht="25.5" x14ac:dyDescent="0.2">
      <c r="A42" s="58">
        <v>26</v>
      </c>
      <c r="B42" s="59" t="s">
        <v>174</v>
      </c>
      <c r="C42" s="58">
        <v>27</v>
      </c>
      <c r="D42" s="62" t="s">
        <v>8</v>
      </c>
      <c r="E42" s="63" t="s">
        <v>26</v>
      </c>
      <c r="F42" s="64">
        <v>3</v>
      </c>
      <c r="G42" s="65">
        <v>3</v>
      </c>
      <c r="H42" s="67">
        <v>2</v>
      </c>
      <c r="I42" s="68">
        <v>1</v>
      </c>
      <c r="J42" s="69">
        <v>0</v>
      </c>
      <c r="K42" s="76">
        <v>0</v>
      </c>
      <c r="L42" s="76">
        <v>0</v>
      </c>
      <c r="M42" s="77">
        <v>0</v>
      </c>
      <c r="N42" s="4"/>
      <c r="O42" s="4"/>
      <c r="P42" s="4"/>
      <c r="Q42" s="4"/>
      <c r="R42" s="4"/>
      <c r="S42" s="4"/>
      <c r="T42" s="4"/>
      <c r="U42" s="4"/>
      <c r="V42" s="4"/>
      <c r="W42" s="4"/>
    </row>
    <row r="43" spans="1:26" ht="12.75" x14ac:dyDescent="0.2">
      <c r="A43" s="58"/>
      <c r="B43" s="59" t="s">
        <v>175</v>
      </c>
      <c r="C43" s="58">
        <v>27</v>
      </c>
      <c r="D43" s="62" t="s">
        <v>9</v>
      </c>
      <c r="E43" s="63" t="s">
        <v>26</v>
      </c>
      <c r="F43" s="64">
        <v>2</v>
      </c>
      <c r="G43" s="65">
        <v>2</v>
      </c>
      <c r="H43" s="67">
        <v>1</v>
      </c>
      <c r="I43" s="68">
        <v>1</v>
      </c>
      <c r="J43" s="69">
        <v>0</v>
      </c>
      <c r="K43" s="76">
        <v>0</v>
      </c>
      <c r="L43" s="76">
        <v>0</v>
      </c>
      <c r="M43" s="77">
        <v>0</v>
      </c>
      <c r="N43" s="4"/>
      <c r="O43" s="4"/>
      <c r="P43" s="4"/>
      <c r="Q43" s="4"/>
      <c r="R43" s="4"/>
      <c r="S43" s="4"/>
      <c r="T43" s="4"/>
      <c r="U43" s="4"/>
      <c r="V43" s="4"/>
      <c r="W43" s="4"/>
      <c r="X43" s="12"/>
      <c r="Y43" s="12"/>
      <c r="Z43" s="12"/>
    </row>
    <row r="44" spans="1:26" ht="12.75" x14ac:dyDescent="0.2">
      <c r="A44" s="58">
        <v>27</v>
      </c>
      <c r="B44" s="59" t="s">
        <v>152</v>
      </c>
      <c r="C44" s="58">
        <v>27</v>
      </c>
      <c r="D44" s="80" t="s">
        <v>12</v>
      </c>
      <c r="E44" s="63" t="s">
        <v>26</v>
      </c>
      <c r="F44" s="64">
        <v>1</v>
      </c>
      <c r="G44" s="65">
        <v>1</v>
      </c>
      <c r="H44" s="67">
        <v>1</v>
      </c>
      <c r="I44" s="68">
        <v>1</v>
      </c>
      <c r="J44" s="69">
        <v>0</v>
      </c>
      <c r="K44" s="76">
        <v>0</v>
      </c>
      <c r="L44" s="76">
        <v>0</v>
      </c>
      <c r="M44" s="77">
        <v>0</v>
      </c>
      <c r="N44" s="4"/>
      <c r="O44" s="4"/>
      <c r="P44" s="4"/>
      <c r="Q44" s="4"/>
      <c r="R44" s="4"/>
      <c r="S44" s="4"/>
      <c r="T44" s="4"/>
      <c r="U44" s="4"/>
      <c r="V44" s="4"/>
      <c r="W44" s="4"/>
    </row>
    <row r="45" spans="1:26" ht="12.75" customHeight="1" x14ac:dyDescent="0.2">
      <c r="A45" s="1"/>
      <c r="B45" s="19"/>
      <c r="C45" s="20"/>
      <c r="D45" s="47"/>
      <c r="E45" s="19"/>
      <c r="F45" t="s">
        <v>176</v>
      </c>
      <c r="G45" s="81" t="s">
        <v>177</v>
      </c>
      <c r="H45" s="32" t="s">
        <v>178</v>
      </c>
      <c r="I45" s="32" t="s">
        <v>179</v>
      </c>
      <c r="J45" s="32" t="s">
        <v>180</v>
      </c>
      <c r="K45" s="32" t="s">
        <v>181</v>
      </c>
      <c r="L45" s="32" t="s">
        <v>182</v>
      </c>
      <c r="M45" s="32" t="s">
        <v>183</v>
      </c>
      <c r="N45" s="4"/>
      <c r="O45" s="4"/>
      <c r="P45" s="4"/>
      <c r="Q45" s="4"/>
      <c r="R45" s="4"/>
      <c r="S45" s="4"/>
      <c r="T45" s="4"/>
      <c r="U45" s="4"/>
      <c r="V45" s="4"/>
      <c r="W45" s="4"/>
    </row>
    <row r="46" spans="1:26" ht="12.75" x14ac:dyDescent="0.2">
      <c r="A46" s="12"/>
      <c r="B46" s="12"/>
      <c r="C46" s="12"/>
      <c r="D46" s="12"/>
      <c r="E46" s="19"/>
      <c r="F46" s="20">
        <f>SUM(F22:F44)</f>
        <v>42</v>
      </c>
      <c r="G46" s="12"/>
      <c r="H46" s="12"/>
      <c r="I46" s="12"/>
      <c r="J46" s="12"/>
      <c r="K46" s="12"/>
      <c r="L46" s="12"/>
      <c r="M46" s="12"/>
      <c r="N46" s="12"/>
      <c r="O46" s="12"/>
      <c r="P46" s="12"/>
      <c r="Q46" s="12"/>
      <c r="R46" s="12"/>
      <c r="S46" s="12"/>
      <c r="T46" s="12"/>
      <c r="U46" s="12"/>
      <c r="V46" s="12"/>
      <c r="W46" s="12"/>
    </row>
    <row r="47" spans="1:26" ht="12.75" customHeight="1" x14ac:dyDescent="0.2">
      <c r="A47" s="1"/>
      <c r="B47" s="19"/>
      <c r="C47" s="20"/>
      <c r="D47" s="47"/>
      <c r="E47" s="19"/>
      <c r="F47" s="12">
        <f>SUM(F22:F31,F36:F42,F44)</f>
        <v>31</v>
      </c>
      <c r="H47" s="20"/>
      <c r="I47" s="20"/>
      <c r="J47" s="20"/>
      <c r="K47" s="20"/>
      <c r="L47" s="20"/>
      <c r="M47" s="20"/>
      <c r="N47" s="4"/>
      <c r="O47" s="4"/>
      <c r="P47" s="4"/>
      <c r="Q47" s="4"/>
      <c r="R47" s="4"/>
      <c r="S47" s="4"/>
      <c r="T47" s="4"/>
      <c r="U47" s="4"/>
      <c r="V47" s="4"/>
      <c r="W47" s="4"/>
    </row>
    <row r="48" spans="1:26" ht="12.75" customHeight="1" x14ac:dyDescent="0.2">
      <c r="A48" s="1"/>
      <c r="B48" s="19"/>
      <c r="C48" s="20"/>
      <c r="D48" s="47"/>
      <c r="E48" s="19"/>
      <c r="F48" s="20">
        <f>F47/F46</f>
        <v>0.73809523809523814</v>
      </c>
      <c r="G48" s="20">
        <f t="shared" ref="G48:G59" si="1">IF(OR(G$21="",$F48=""),"",F48)</f>
        <v>0.73809523809523814</v>
      </c>
      <c r="H48" s="20"/>
      <c r="I48" s="20"/>
      <c r="J48" s="20"/>
      <c r="K48" s="20"/>
      <c r="L48" s="20"/>
      <c r="M48" s="20"/>
      <c r="N48" s="19"/>
      <c r="O48" s="19"/>
      <c r="P48" s="19"/>
      <c r="Q48" s="19"/>
      <c r="R48" s="19"/>
      <c r="S48" s="19"/>
      <c r="T48" s="19"/>
      <c r="U48" s="19"/>
      <c r="V48" s="19"/>
      <c r="W48" s="19"/>
    </row>
    <row r="49" spans="1:23" ht="12.75" customHeight="1" x14ac:dyDescent="0.2">
      <c r="A49" s="1"/>
      <c r="B49" s="19"/>
      <c r="C49" s="20"/>
      <c r="D49" s="47"/>
      <c r="E49" s="19"/>
      <c r="F49" s="20"/>
      <c r="G49" s="20" t="str">
        <f t="shared" si="1"/>
        <v/>
      </c>
      <c r="H49" s="20"/>
      <c r="I49" s="20"/>
      <c r="J49" s="20"/>
      <c r="K49" s="20"/>
      <c r="L49" s="20"/>
      <c r="M49" s="20"/>
      <c r="N49" s="19"/>
      <c r="O49" s="19"/>
      <c r="P49" s="19"/>
      <c r="Q49" s="19"/>
      <c r="R49" s="19"/>
      <c r="S49" s="19"/>
      <c r="T49" s="19"/>
      <c r="U49" s="19"/>
      <c r="V49" s="19"/>
      <c r="W49" s="19"/>
    </row>
    <row r="50" spans="1:23" ht="12.75" customHeight="1" x14ac:dyDescent="0.2">
      <c r="A50" s="1"/>
      <c r="B50" s="19"/>
      <c r="C50" s="20"/>
      <c r="D50" s="47"/>
      <c r="E50" s="19"/>
      <c r="F50" s="20"/>
      <c r="G50" s="20" t="str">
        <f t="shared" si="1"/>
        <v/>
      </c>
      <c r="H50" s="20"/>
      <c r="I50" s="20"/>
      <c r="J50" s="20"/>
      <c r="K50" s="20"/>
      <c r="L50" s="20"/>
      <c r="M50" s="20"/>
      <c r="N50" s="19"/>
      <c r="O50" s="19"/>
      <c r="P50" s="19"/>
      <c r="Q50" s="19"/>
      <c r="R50" s="19"/>
      <c r="S50" s="19"/>
      <c r="T50" s="19"/>
      <c r="U50" s="19"/>
      <c r="V50" s="19"/>
      <c r="W50" s="19"/>
    </row>
    <row r="51" spans="1:23" ht="12.75" customHeight="1" x14ac:dyDescent="0.2">
      <c r="A51" s="1"/>
      <c r="B51" s="19"/>
      <c r="C51" s="20"/>
      <c r="D51" s="47"/>
      <c r="E51" s="19"/>
      <c r="F51" s="20"/>
      <c r="G51" s="20" t="str">
        <f t="shared" si="1"/>
        <v/>
      </c>
      <c r="H51" s="20"/>
      <c r="I51" s="20"/>
      <c r="J51" s="20"/>
      <c r="K51" s="20"/>
      <c r="L51" s="20"/>
      <c r="M51" s="20"/>
      <c r="N51" s="19"/>
      <c r="O51" s="19"/>
      <c r="P51" s="19"/>
      <c r="Q51" s="19"/>
      <c r="R51" s="19"/>
      <c r="S51" s="19"/>
      <c r="T51" s="19"/>
      <c r="U51" s="19"/>
      <c r="V51" s="19"/>
      <c r="W51" s="19"/>
    </row>
    <row r="52" spans="1:23" ht="12.75" customHeight="1" x14ac:dyDescent="0.2">
      <c r="A52" s="1"/>
      <c r="B52" s="19"/>
      <c r="C52" s="20"/>
      <c r="D52" s="47"/>
      <c r="E52" s="19"/>
      <c r="F52" s="20"/>
      <c r="G52" s="20" t="str">
        <f t="shared" si="1"/>
        <v/>
      </c>
      <c r="H52" s="20"/>
      <c r="I52" s="20"/>
      <c r="J52" s="20"/>
      <c r="K52" s="20"/>
      <c r="L52" s="20"/>
      <c r="M52" s="20"/>
      <c r="N52" s="19"/>
      <c r="O52" s="19"/>
      <c r="P52" s="19"/>
      <c r="Q52" s="19"/>
      <c r="R52" s="19"/>
      <c r="S52" s="19"/>
      <c r="T52" s="19"/>
      <c r="U52" s="19"/>
      <c r="V52" s="19"/>
      <c r="W52" s="19"/>
    </row>
    <row r="53" spans="1:23" ht="12.75" customHeight="1" x14ac:dyDescent="0.2">
      <c r="A53" s="1"/>
      <c r="B53" s="19"/>
      <c r="C53" s="20"/>
      <c r="D53" s="47"/>
      <c r="E53" s="19"/>
      <c r="F53" s="20"/>
      <c r="G53" s="20" t="str">
        <f t="shared" si="1"/>
        <v/>
      </c>
      <c r="H53" s="20"/>
      <c r="I53" s="20"/>
      <c r="J53" s="20"/>
      <c r="K53" s="20"/>
      <c r="L53" s="20"/>
      <c r="M53" s="20"/>
      <c r="N53" s="19"/>
      <c r="O53" s="19"/>
      <c r="P53" s="19"/>
      <c r="Q53" s="19"/>
      <c r="R53" s="19"/>
      <c r="S53" s="19"/>
      <c r="T53" s="19"/>
      <c r="U53" s="19"/>
      <c r="V53" s="19"/>
      <c r="W53" s="19"/>
    </row>
    <row r="54" spans="1:23" ht="12.75" customHeight="1" x14ac:dyDescent="0.2">
      <c r="A54" s="1"/>
      <c r="B54" s="19"/>
      <c r="C54" s="20"/>
      <c r="D54" s="47"/>
      <c r="E54" s="19"/>
      <c r="F54" s="20"/>
      <c r="G54" s="20" t="str">
        <f t="shared" si="1"/>
        <v/>
      </c>
      <c r="H54" s="20"/>
      <c r="I54" s="20"/>
      <c r="J54" s="20"/>
      <c r="K54" s="20"/>
      <c r="L54" s="20"/>
      <c r="M54" s="20"/>
      <c r="N54" s="19"/>
      <c r="O54" s="19"/>
      <c r="P54" s="19"/>
      <c r="Q54" s="19"/>
      <c r="R54" s="19"/>
      <c r="S54" s="19"/>
      <c r="T54" s="19"/>
      <c r="U54" s="19"/>
      <c r="V54" s="19"/>
      <c r="W54" s="19"/>
    </row>
    <row r="55" spans="1:23" ht="12.75" customHeight="1" x14ac:dyDescent="0.2">
      <c r="A55" s="1"/>
      <c r="B55" s="19"/>
      <c r="C55" s="20"/>
      <c r="D55" s="47"/>
      <c r="E55" s="19"/>
      <c r="F55" s="20"/>
      <c r="G55" s="20" t="str">
        <f t="shared" si="1"/>
        <v/>
      </c>
      <c r="H55" s="20"/>
      <c r="I55" s="20"/>
      <c r="J55" s="20"/>
      <c r="K55" s="20"/>
      <c r="L55" s="20"/>
      <c r="M55" s="20"/>
      <c r="N55" s="19"/>
      <c r="O55" s="19"/>
      <c r="P55" s="19"/>
      <c r="Q55" s="19"/>
      <c r="R55" s="19"/>
      <c r="S55" s="19"/>
      <c r="T55" s="19"/>
      <c r="U55" s="19"/>
      <c r="V55" s="19"/>
      <c r="W55" s="19"/>
    </row>
    <row r="56" spans="1:23" ht="12.75" customHeight="1" x14ac:dyDescent="0.2">
      <c r="A56" s="1"/>
      <c r="B56" s="19"/>
      <c r="C56" s="20"/>
      <c r="D56" s="47"/>
      <c r="E56" s="19"/>
      <c r="F56" s="20"/>
      <c r="G56" s="20" t="str">
        <f t="shared" si="1"/>
        <v/>
      </c>
      <c r="H56" s="20"/>
      <c r="I56" s="20"/>
      <c r="J56" s="20"/>
      <c r="K56" s="20"/>
      <c r="L56" s="20"/>
      <c r="M56" s="20"/>
      <c r="N56" s="19"/>
      <c r="O56" s="19"/>
      <c r="P56" s="19"/>
      <c r="Q56" s="19"/>
      <c r="R56" s="19"/>
      <c r="S56" s="19"/>
      <c r="T56" s="19"/>
      <c r="U56" s="19"/>
      <c r="V56" s="19"/>
      <c r="W56" s="19"/>
    </row>
    <row r="57" spans="1:23" ht="12.75" customHeight="1" x14ac:dyDescent="0.2">
      <c r="A57" s="1"/>
      <c r="B57" s="19"/>
      <c r="C57" s="20"/>
      <c r="D57" s="47"/>
      <c r="E57" s="19"/>
      <c r="F57" s="20"/>
      <c r="G57" s="20" t="str">
        <f t="shared" si="1"/>
        <v/>
      </c>
      <c r="H57" s="20"/>
      <c r="I57" s="20"/>
      <c r="J57" s="20"/>
      <c r="K57" s="20"/>
      <c r="L57" s="20"/>
      <c r="M57" s="20"/>
      <c r="N57" s="19"/>
      <c r="O57" s="19"/>
      <c r="P57" s="19"/>
      <c r="Q57" s="19"/>
      <c r="R57" s="19"/>
      <c r="S57" s="19"/>
      <c r="T57" s="19"/>
      <c r="U57" s="19"/>
      <c r="V57" s="19"/>
      <c r="W57" s="19"/>
    </row>
    <row r="58" spans="1:23" ht="12.75" customHeight="1" x14ac:dyDescent="0.2">
      <c r="A58" s="1"/>
      <c r="B58" s="19"/>
      <c r="C58" s="20"/>
      <c r="D58" s="47"/>
      <c r="E58" s="19"/>
      <c r="F58" s="20"/>
      <c r="G58" s="20" t="str">
        <f t="shared" si="1"/>
        <v/>
      </c>
      <c r="H58" s="20" t="str">
        <f t="shared" ref="H58:M58" si="2">IF(OR(H$21="",$F58=""),"",G58)</f>
        <v/>
      </c>
      <c r="I58" s="20" t="str">
        <f t="shared" si="2"/>
        <v/>
      </c>
      <c r="J58" s="20" t="str">
        <f t="shared" si="2"/>
        <v/>
      </c>
      <c r="K58" s="20" t="str">
        <f t="shared" si="2"/>
        <v/>
      </c>
      <c r="L58" s="20" t="str">
        <f t="shared" si="2"/>
        <v/>
      </c>
      <c r="M58" s="20" t="str">
        <f t="shared" si="2"/>
        <v/>
      </c>
      <c r="N58" s="19"/>
      <c r="O58" s="19"/>
      <c r="P58" s="19"/>
      <c r="Q58" s="19"/>
      <c r="R58" s="19"/>
      <c r="S58" s="19"/>
      <c r="T58" s="19"/>
      <c r="U58" s="19"/>
      <c r="V58" s="19"/>
      <c r="W58" s="19"/>
    </row>
    <row r="59" spans="1:23" ht="12.75" customHeight="1" x14ac:dyDescent="0.2">
      <c r="A59" s="1"/>
      <c r="B59" s="19"/>
      <c r="C59" s="20"/>
      <c r="D59" s="47"/>
      <c r="E59" s="19"/>
      <c r="F59" s="20"/>
      <c r="G59" s="20" t="str">
        <f t="shared" si="1"/>
        <v/>
      </c>
      <c r="H59" s="20" t="str">
        <f t="shared" ref="H59:M59" si="3">IF(OR(H$21="",$F59=""),"",G59)</f>
        <v/>
      </c>
      <c r="I59" s="20" t="str">
        <f t="shared" si="3"/>
        <v/>
      </c>
      <c r="J59" s="20" t="str">
        <f t="shared" si="3"/>
        <v/>
      </c>
      <c r="K59" s="20" t="str">
        <f t="shared" si="3"/>
        <v/>
      </c>
      <c r="L59" s="20" t="str">
        <f t="shared" si="3"/>
        <v/>
      </c>
      <c r="M59" s="20" t="str">
        <f t="shared" si="3"/>
        <v/>
      </c>
      <c r="N59" s="19"/>
      <c r="O59" s="19"/>
      <c r="P59" s="19"/>
      <c r="Q59" s="19"/>
      <c r="R59" s="19"/>
      <c r="S59" s="19"/>
      <c r="T59" s="19"/>
      <c r="U59" s="19"/>
      <c r="V59" s="19"/>
      <c r="W59" s="19"/>
    </row>
    <row r="60" spans="1:23" ht="12.75" customHeight="1" x14ac:dyDescent="0.2">
      <c r="A60" s="1"/>
      <c r="B60" s="19"/>
      <c r="C60" s="20"/>
      <c r="D60" s="47"/>
      <c r="E60" s="19"/>
      <c r="F60" s="20"/>
      <c r="G60" s="20"/>
      <c r="H60" s="20"/>
      <c r="I60" s="20"/>
      <c r="J60" s="20"/>
      <c r="K60" s="20"/>
      <c r="L60" s="20"/>
      <c r="M60" s="20"/>
      <c r="N60" s="19"/>
      <c r="O60" s="19"/>
      <c r="P60" s="19"/>
      <c r="Q60" s="19"/>
      <c r="R60" s="19"/>
      <c r="S60" s="19"/>
      <c r="T60" s="19"/>
      <c r="U60" s="19"/>
      <c r="V60" s="19"/>
      <c r="W60" s="19"/>
    </row>
    <row r="61" spans="1:23" ht="12.75" customHeight="1" x14ac:dyDescent="0.2">
      <c r="A61" s="1"/>
      <c r="B61" s="19"/>
      <c r="C61" s="20"/>
      <c r="D61" s="19"/>
      <c r="E61" s="19"/>
      <c r="F61" s="20"/>
      <c r="G61" s="20"/>
      <c r="H61" s="20"/>
      <c r="I61" s="20"/>
      <c r="J61" s="20"/>
      <c r="K61" s="20"/>
      <c r="L61" s="20"/>
      <c r="M61" s="20"/>
      <c r="N61" s="19"/>
      <c r="O61" s="19"/>
      <c r="P61" s="19"/>
      <c r="Q61" s="19"/>
      <c r="R61" s="19"/>
      <c r="S61" s="19"/>
      <c r="T61" s="19"/>
      <c r="U61" s="19"/>
      <c r="V61" s="19"/>
      <c r="W61" s="19"/>
    </row>
    <row r="62" spans="1:23" ht="12.75" customHeight="1" x14ac:dyDescent="0.2">
      <c r="A62" s="1"/>
      <c r="B62" s="82"/>
      <c r="C62" s="20"/>
      <c r="D62" s="47"/>
      <c r="E62" s="19"/>
      <c r="F62" s="20"/>
      <c r="G62" s="20"/>
      <c r="H62" s="20"/>
      <c r="I62" s="20"/>
      <c r="J62" s="20"/>
      <c r="K62" s="20"/>
      <c r="L62" s="20"/>
      <c r="M62" s="20"/>
      <c r="N62" s="19"/>
      <c r="O62" s="19"/>
      <c r="P62" s="19"/>
      <c r="Q62" s="19"/>
      <c r="R62" s="19"/>
      <c r="S62" s="19"/>
      <c r="T62" s="19"/>
      <c r="U62" s="19"/>
      <c r="V62" s="19"/>
      <c r="W62" s="19"/>
    </row>
    <row r="63" spans="1:23" ht="12.75" customHeight="1" x14ac:dyDescent="0.2">
      <c r="A63" s="1"/>
      <c r="B63" s="82"/>
      <c r="C63" s="20"/>
      <c r="D63" s="47"/>
      <c r="E63" s="19"/>
      <c r="F63" s="20"/>
      <c r="G63" s="20"/>
      <c r="H63" s="20"/>
      <c r="I63" s="20"/>
      <c r="J63" s="20"/>
      <c r="K63" s="20"/>
      <c r="L63" s="20"/>
      <c r="M63" s="20"/>
      <c r="N63" s="19"/>
      <c r="O63" s="19"/>
      <c r="P63" s="19"/>
      <c r="Q63" s="19"/>
      <c r="R63" s="19"/>
      <c r="S63" s="19"/>
      <c r="T63" s="19"/>
      <c r="U63" s="19"/>
      <c r="V63" s="19"/>
      <c r="W63" s="19"/>
    </row>
    <row r="64" spans="1:23" ht="12.75" customHeight="1" x14ac:dyDescent="0.2">
      <c r="A64" s="1"/>
      <c r="B64" s="82"/>
      <c r="C64" s="20"/>
      <c r="D64" s="47"/>
      <c r="E64" s="19"/>
      <c r="F64" s="20"/>
      <c r="G64" s="20"/>
      <c r="H64" s="20"/>
      <c r="I64" s="20"/>
      <c r="J64" s="20"/>
      <c r="K64" s="20"/>
      <c r="L64" s="20"/>
      <c r="M64" s="20"/>
      <c r="N64" s="19"/>
      <c r="O64" s="19"/>
      <c r="P64" s="19"/>
      <c r="Q64" s="19"/>
      <c r="R64" s="19"/>
      <c r="S64" s="19"/>
      <c r="T64" s="19"/>
      <c r="U64" s="19"/>
      <c r="V64" s="19"/>
      <c r="W64" s="19"/>
    </row>
    <row r="65" spans="1:23" ht="12.75" customHeight="1" x14ac:dyDescent="0.2">
      <c r="A65" s="1"/>
      <c r="B65" s="82"/>
      <c r="C65" s="20"/>
      <c r="D65" s="47"/>
      <c r="E65" s="19"/>
      <c r="F65" s="20"/>
      <c r="G65" s="20"/>
      <c r="H65" s="20"/>
      <c r="I65" s="20"/>
      <c r="J65" s="20"/>
      <c r="K65" s="20"/>
      <c r="L65" s="20"/>
      <c r="M65" s="20"/>
      <c r="N65" s="19"/>
      <c r="O65" s="19"/>
      <c r="P65" s="19"/>
      <c r="Q65" s="19"/>
      <c r="R65" s="19"/>
      <c r="S65" s="19"/>
      <c r="T65" s="19"/>
      <c r="U65" s="19"/>
      <c r="V65" s="19"/>
      <c r="W65" s="19"/>
    </row>
    <row r="66" spans="1:23" ht="12.75" customHeight="1" x14ac:dyDescent="0.2">
      <c r="A66" s="1"/>
      <c r="B66" s="82"/>
      <c r="C66" s="20"/>
      <c r="D66" s="47"/>
      <c r="E66" s="19"/>
      <c r="F66" s="20"/>
      <c r="G66" s="20"/>
      <c r="H66" s="20"/>
      <c r="I66" s="20"/>
      <c r="J66" s="20"/>
      <c r="K66" s="20"/>
      <c r="L66" s="20"/>
      <c r="M66" s="20"/>
      <c r="N66" s="19"/>
      <c r="O66" s="19"/>
      <c r="P66" s="19"/>
      <c r="Q66" s="19"/>
      <c r="R66" s="19"/>
      <c r="S66" s="19"/>
      <c r="T66" s="19"/>
      <c r="U66" s="19"/>
      <c r="V66" s="19"/>
      <c r="W66" s="19"/>
    </row>
    <row r="67" spans="1:23" ht="12.75" customHeight="1" x14ac:dyDescent="0.2">
      <c r="A67" s="1"/>
      <c r="B67" s="82"/>
      <c r="C67" s="20"/>
      <c r="D67" s="47"/>
      <c r="E67" s="19"/>
      <c r="F67" s="19"/>
      <c r="G67" s="19"/>
      <c r="H67" s="19"/>
      <c r="I67" s="19"/>
      <c r="J67" s="19"/>
      <c r="K67" s="19"/>
      <c r="L67" s="19"/>
      <c r="M67" s="19"/>
      <c r="N67" s="19"/>
      <c r="O67" s="19"/>
      <c r="P67" s="19"/>
      <c r="Q67" s="19"/>
      <c r="R67" s="19"/>
      <c r="S67" s="19"/>
      <c r="T67" s="19"/>
      <c r="U67" s="19"/>
      <c r="V67" s="19"/>
      <c r="W67" s="19"/>
    </row>
    <row r="68" spans="1:23" ht="12.75" customHeight="1" x14ac:dyDescent="0.2">
      <c r="A68" s="1"/>
      <c r="B68" s="82"/>
      <c r="C68" s="20"/>
      <c r="D68" s="47"/>
      <c r="E68" s="19"/>
      <c r="F68" s="19"/>
      <c r="G68" s="19"/>
      <c r="H68" s="19"/>
      <c r="I68" s="19"/>
      <c r="J68" s="19"/>
      <c r="K68" s="19"/>
      <c r="L68" s="19"/>
      <c r="M68" s="19"/>
      <c r="N68" s="19"/>
      <c r="O68" s="19"/>
      <c r="P68" s="19"/>
      <c r="Q68" s="19"/>
      <c r="R68" s="19"/>
      <c r="S68" s="19"/>
      <c r="T68" s="19"/>
      <c r="U68" s="19"/>
      <c r="V68" s="19"/>
      <c r="W68" s="19"/>
    </row>
    <row r="69" spans="1:23" ht="12.75" customHeight="1" x14ac:dyDescent="0.2">
      <c r="A69" s="1"/>
      <c r="B69" s="82"/>
      <c r="C69" s="20"/>
      <c r="D69" s="47"/>
      <c r="E69" s="19"/>
      <c r="F69" s="19"/>
      <c r="G69" s="19"/>
      <c r="H69" s="19"/>
      <c r="I69" s="19"/>
      <c r="J69" s="19"/>
      <c r="K69" s="19"/>
      <c r="L69" s="19"/>
      <c r="M69" s="19"/>
      <c r="N69" s="19"/>
      <c r="O69" s="19"/>
      <c r="P69" s="19"/>
      <c r="Q69" s="19"/>
      <c r="R69" s="19"/>
      <c r="S69" s="19"/>
      <c r="T69" s="19"/>
      <c r="U69" s="19"/>
      <c r="V69" s="19"/>
      <c r="W69" s="19"/>
    </row>
    <row r="70" spans="1:23" ht="12.75" customHeight="1" x14ac:dyDescent="0.2">
      <c r="A70" s="1"/>
      <c r="B70" s="82"/>
      <c r="C70" s="20"/>
      <c r="D70" s="47"/>
      <c r="E70" s="19"/>
      <c r="F70" s="19"/>
      <c r="G70" s="19"/>
      <c r="H70" s="19"/>
      <c r="I70" s="19"/>
      <c r="J70" s="19"/>
      <c r="K70" s="19"/>
      <c r="L70" s="19"/>
      <c r="M70" s="19"/>
      <c r="N70" s="19"/>
      <c r="O70" s="19"/>
      <c r="P70" s="19"/>
      <c r="Q70" s="19"/>
      <c r="R70" s="19"/>
      <c r="S70" s="19"/>
      <c r="T70" s="19"/>
      <c r="U70" s="19"/>
      <c r="V70" s="19"/>
      <c r="W70" s="19"/>
    </row>
    <row r="71" spans="1:23" ht="12.75" customHeight="1" x14ac:dyDescent="0.2">
      <c r="A71" s="1"/>
      <c r="B71" s="82"/>
      <c r="C71" s="20"/>
      <c r="D71" s="47"/>
      <c r="E71" s="19"/>
      <c r="F71" s="19"/>
      <c r="G71" s="19"/>
      <c r="H71" s="19"/>
      <c r="I71" s="19"/>
      <c r="J71" s="19"/>
      <c r="K71" s="19"/>
      <c r="L71" s="19"/>
      <c r="M71" s="19"/>
      <c r="N71" s="19"/>
      <c r="O71" s="19"/>
      <c r="P71" s="19"/>
      <c r="Q71" s="19"/>
      <c r="R71" s="19"/>
      <c r="S71" s="19"/>
      <c r="T71" s="19"/>
      <c r="U71" s="19"/>
      <c r="V71" s="19"/>
      <c r="W71" s="19"/>
    </row>
    <row r="72" spans="1:23" ht="12.75" customHeight="1" x14ac:dyDescent="0.2">
      <c r="A72" s="1"/>
      <c r="B72" s="82"/>
      <c r="C72" s="20"/>
      <c r="D72" s="47"/>
      <c r="E72" s="19"/>
      <c r="F72" s="19"/>
      <c r="G72" s="19"/>
      <c r="H72" s="19"/>
      <c r="I72" s="19"/>
      <c r="J72" s="19"/>
      <c r="K72" s="19"/>
      <c r="L72" s="19"/>
      <c r="M72" s="19"/>
      <c r="N72" s="19"/>
      <c r="O72" s="19"/>
      <c r="P72" s="19"/>
      <c r="Q72" s="19"/>
      <c r="R72" s="19"/>
      <c r="S72" s="19"/>
      <c r="T72" s="19"/>
      <c r="U72" s="19"/>
      <c r="V72" s="19"/>
      <c r="W72" s="19"/>
    </row>
    <row r="73" spans="1:23" ht="12.75" customHeight="1" x14ac:dyDescent="0.2">
      <c r="A73" s="1"/>
      <c r="B73" s="82"/>
      <c r="C73" s="20"/>
      <c r="D73" s="47"/>
      <c r="E73" s="19"/>
      <c r="F73" s="19"/>
      <c r="G73" s="19"/>
      <c r="H73" s="19"/>
      <c r="I73" s="19"/>
      <c r="J73" s="19"/>
      <c r="K73" s="19"/>
      <c r="L73" s="19"/>
      <c r="M73" s="19"/>
      <c r="N73" s="19"/>
      <c r="O73" s="19"/>
      <c r="P73" s="19"/>
      <c r="Q73" s="19"/>
      <c r="R73" s="19"/>
      <c r="S73" s="19"/>
      <c r="T73" s="19"/>
      <c r="U73" s="19"/>
      <c r="V73" s="19"/>
      <c r="W73" s="19"/>
    </row>
    <row r="74" spans="1:23" ht="12.75" customHeight="1" x14ac:dyDescent="0.2">
      <c r="A74" s="1"/>
      <c r="B74" s="82"/>
      <c r="C74" s="20"/>
      <c r="D74" s="47"/>
      <c r="E74" s="19"/>
      <c r="F74" s="19"/>
      <c r="G74" s="19"/>
      <c r="H74" s="19"/>
      <c r="I74" s="19"/>
      <c r="J74" s="19"/>
      <c r="K74" s="19"/>
      <c r="L74" s="19"/>
      <c r="M74" s="19"/>
      <c r="N74" s="19"/>
      <c r="O74" s="19"/>
      <c r="P74" s="19"/>
      <c r="Q74" s="19"/>
      <c r="R74" s="19"/>
      <c r="S74" s="19"/>
      <c r="T74" s="19"/>
      <c r="U74" s="19"/>
      <c r="V74" s="19"/>
      <c r="W74" s="19"/>
    </row>
    <row r="75" spans="1:23" ht="12.75" customHeight="1" x14ac:dyDescent="0.2">
      <c r="A75" s="1"/>
      <c r="B75" s="82"/>
      <c r="C75" s="20"/>
      <c r="D75" s="47"/>
      <c r="E75" s="19"/>
      <c r="F75" s="19"/>
      <c r="G75" s="19"/>
      <c r="H75" s="19"/>
      <c r="I75" s="19"/>
      <c r="J75" s="19"/>
      <c r="K75" s="19"/>
      <c r="L75" s="19"/>
      <c r="M75" s="19"/>
      <c r="N75" s="19"/>
      <c r="O75" s="19"/>
      <c r="P75" s="19"/>
      <c r="Q75" s="19"/>
      <c r="R75" s="19"/>
      <c r="S75" s="19"/>
      <c r="T75" s="19"/>
      <c r="U75" s="19"/>
      <c r="V75" s="19"/>
      <c r="W75" s="19"/>
    </row>
    <row r="76" spans="1:23" ht="12.75" customHeight="1" x14ac:dyDescent="0.2">
      <c r="A76" s="1"/>
      <c r="B76" s="82"/>
      <c r="C76" s="20"/>
      <c r="D76" s="47"/>
      <c r="E76" s="19"/>
      <c r="F76" s="19"/>
      <c r="G76" s="19"/>
      <c r="H76" s="19"/>
      <c r="I76" s="19"/>
      <c r="J76" s="19"/>
      <c r="K76" s="19"/>
      <c r="L76" s="19"/>
      <c r="M76" s="19"/>
      <c r="N76" s="19"/>
      <c r="O76" s="19"/>
      <c r="P76" s="19"/>
      <c r="Q76" s="19"/>
      <c r="R76" s="19"/>
      <c r="S76" s="19"/>
      <c r="T76" s="19"/>
      <c r="U76" s="19"/>
      <c r="V76" s="19"/>
      <c r="W76" s="19"/>
    </row>
    <row r="77" spans="1:23" ht="12.75" customHeight="1" x14ac:dyDescent="0.2">
      <c r="A77" s="1"/>
      <c r="B77" s="82"/>
      <c r="C77" s="20"/>
      <c r="D77" s="47"/>
      <c r="E77" s="19"/>
      <c r="F77" s="19"/>
      <c r="G77" s="19"/>
      <c r="H77" s="19"/>
      <c r="I77" s="19"/>
      <c r="J77" s="19"/>
      <c r="K77" s="19"/>
      <c r="L77" s="19"/>
      <c r="M77" s="19"/>
      <c r="N77" s="19"/>
      <c r="O77" s="19"/>
      <c r="P77" s="19"/>
      <c r="Q77" s="19"/>
      <c r="R77" s="19"/>
      <c r="S77" s="19"/>
      <c r="T77" s="19"/>
      <c r="U77" s="19"/>
      <c r="V77" s="19"/>
      <c r="W77" s="19"/>
    </row>
    <row r="78" spans="1:23" ht="12.75" customHeight="1" x14ac:dyDescent="0.2">
      <c r="A78" s="1"/>
      <c r="B78" s="82"/>
      <c r="C78" s="20"/>
      <c r="D78" s="47"/>
      <c r="E78" s="19"/>
      <c r="F78" s="19"/>
      <c r="G78" s="19"/>
      <c r="H78" s="19"/>
      <c r="I78" s="19"/>
      <c r="J78" s="19"/>
      <c r="K78" s="19"/>
      <c r="L78" s="19"/>
      <c r="M78" s="19"/>
      <c r="N78" s="19"/>
      <c r="O78" s="19"/>
      <c r="P78" s="19"/>
      <c r="Q78" s="19"/>
      <c r="R78" s="19"/>
      <c r="S78" s="19"/>
      <c r="T78" s="19"/>
      <c r="U78" s="19"/>
      <c r="V78" s="19"/>
      <c r="W78" s="19"/>
    </row>
    <row r="79" spans="1:23" ht="12.75" customHeight="1" x14ac:dyDescent="0.2">
      <c r="A79" s="1"/>
      <c r="B79" s="82"/>
      <c r="C79" s="20"/>
      <c r="D79" s="47"/>
      <c r="E79" s="19"/>
      <c r="F79" s="19"/>
      <c r="G79" s="19"/>
      <c r="H79" s="19"/>
      <c r="I79" s="19"/>
      <c r="J79" s="19"/>
      <c r="K79" s="19"/>
      <c r="L79" s="19"/>
      <c r="M79" s="19"/>
      <c r="N79" s="19"/>
      <c r="O79" s="19"/>
      <c r="P79" s="19"/>
      <c r="Q79" s="19"/>
      <c r="R79" s="19"/>
      <c r="S79" s="19"/>
      <c r="T79" s="19"/>
      <c r="U79" s="19"/>
      <c r="V79" s="19"/>
      <c r="W79" s="19"/>
    </row>
    <row r="80" spans="1:23" ht="12.75" customHeight="1" x14ac:dyDescent="0.2">
      <c r="A80" s="1"/>
      <c r="B80" s="82"/>
      <c r="C80" s="20"/>
      <c r="D80" s="47"/>
      <c r="E80" s="19"/>
      <c r="F80" s="19"/>
      <c r="G80" s="19"/>
      <c r="H80" s="19"/>
      <c r="I80" s="19"/>
      <c r="J80" s="19"/>
      <c r="K80" s="19"/>
      <c r="L80" s="19"/>
      <c r="M80" s="19"/>
      <c r="N80" s="19"/>
      <c r="O80" s="19"/>
      <c r="P80" s="19"/>
      <c r="Q80" s="19"/>
      <c r="R80" s="19"/>
      <c r="S80" s="19"/>
      <c r="T80" s="19"/>
      <c r="U80" s="19"/>
      <c r="V80" s="19"/>
      <c r="W80" s="19"/>
    </row>
    <row r="81" spans="1:23" ht="12.75" customHeight="1" x14ac:dyDescent="0.2">
      <c r="A81" s="1"/>
      <c r="B81" s="82"/>
      <c r="C81" s="20"/>
      <c r="D81" s="47"/>
      <c r="E81" s="19"/>
      <c r="F81" s="19"/>
      <c r="G81" s="19"/>
      <c r="H81" s="19"/>
      <c r="I81" s="19"/>
      <c r="J81" s="19"/>
      <c r="K81" s="19"/>
      <c r="L81" s="19"/>
      <c r="M81" s="19"/>
      <c r="N81" s="19"/>
      <c r="O81" s="19"/>
      <c r="P81" s="19"/>
      <c r="Q81" s="19"/>
      <c r="R81" s="19"/>
      <c r="S81" s="19"/>
      <c r="T81" s="19"/>
      <c r="U81" s="19"/>
      <c r="V81" s="19"/>
      <c r="W81" s="19"/>
    </row>
    <row r="82" spans="1:23" ht="12.75" customHeight="1" x14ac:dyDescent="0.2">
      <c r="A82" s="1"/>
      <c r="B82" s="82"/>
      <c r="C82" s="20"/>
      <c r="D82" s="47"/>
      <c r="E82" s="19"/>
      <c r="F82" s="19"/>
      <c r="G82" s="19"/>
      <c r="H82" s="19"/>
      <c r="I82" s="19"/>
      <c r="J82" s="19"/>
      <c r="K82" s="19"/>
      <c r="L82" s="19"/>
      <c r="M82" s="19"/>
      <c r="N82" s="19"/>
      <c r="O82" s="19"/>
      <c r="P82" s="19"/>
      <c r="Q82" s="19"/>
      <c r="R82" s="19"/>
      <c r="S82" s="19"/>
      <c r="T82" s="19"/>
      <c r="U82" s="19"/>
      <c r="V82" s="19"/>
      <c r="W82" s="19"/>
    </row>
    <row r="83" spans="1:23" ht="12.75" customHeight="1" x14ac:dyDescent="0.2">
      <c r="A83" s="1"/>
      <c r="B83" s="82"/>
      <c r="C83" s="20"/>
      <c r="D83" s="47"/>
      <c r="E83" s="12"/>
      <c r="F83" s="19"/>
      <c r="G83" s="19"/>
      <c r="H83" s="19"/>
      <c r="I83" s="19"/>
      <c r="J83" s="19"/>
      <c r="K83" s="19"/>
      <c r="L83" s="19"/>
      <c r="M83" s="19"/>
      <c r="N83" s="19"/>
      <c r="O83" s="19"/>
      <c r="P83" s="19"/>
      <c r="Q83" s="19"/>
      <c r="R83" s="19"/>
      <c r="S83" s="19"/>
      <c r="T83" s="19"/>
      <c r="U83" s="19"/>
      <c r="V83" s="19"/>
      <c r="W83" s="19"/>
    </row>
    <row r="84" spans="1:23" ht="12.75" customHeight="1" x14ac:dyDescent="0.2">
      <c r="A84" s="1"/>
      <c r="B84" s="19"/>
      <c r="C84" s="20"/>
      <c r="D84" s="47"/>
      <c r="E84" s="12"/>
      <c r="F84" s="19"/>
      <c r="G84" s="19"/>
      <c r="H84" s="19"/>
      <c r="I84" s="19"/>
      <c r="J84" s="19"/>
      <c r="K84" s="19"/>
      <c r="L84" s="19"/>
      <c r="M84" s="19"/>
      <c r="N84" s="19"/>
      <c r="O84" s="19"/>
      <c r="P84" s="19"/>
      <c r="Q84" s="19"/>
      <c r="R84" s="19"/>
      <c r="S84" s="19"/>
      <c r="T84" s="19"/>
      <c r="U84" s="19"/>
      <c r="V84" s="19"/>
      <c r="W84" s="19"/>
    </row>
    <row r="85" spans="1:23" ht="12.75" customHeight="1" x14ac:dyDescent="0.2">
      <c r="A85" s="1"/>
      <c r="B85" s="19"/>
      <c r="C85" s="20"/>
      <c r="D85" s="47"/>
      <c r="E85" s="19"/>
      <c r="F85" s="19"/>
      <c r="G85" s="19"/>
      <c r="H85" s="19"/>
      <c r="I85" s="19"/>
      <c r="J85" s="19"/>
      <c r="K85" s="19"/>
      <c r="L85" s="19"/>
      <c r="M85" s="19"/>
      <c r="N85" s="19"/>
      <c r="O85" s="19"/>
      <c r="P85" s="19"/>
      <c r="Q85" s="19"/>
      <c r="R85" s="19"/>
      <c r="S85" s="19"/>
      <c r="T85" s="19"/>
      <c r="U85" s="19"/>
      <c r="V85" s="19"/>
      <c r="W85" s="19"/>
    </row>
    <row r="86" spans="1:23" ht="12.75" customHeight="1" x14ac:dyDescent="0.2">
      <c r="A86" s="1"/>
      <c r="B86" s="19"/>
      <c r="C86" s="20"/>
      <c r="D86" s="47"/>
      <c r="E86" s="19"/>
      <c r="F86" s="19"/>
      <c r="G86" s="19"/>
      <c r="H86" s="19"/>
      <c r="I86" s="19"/>
      <c r="J86" s="19"/>
      <c r="K86" s="19"/>
      <c r="L86" s="19"/>
      <c r="M86" s="19"/>
      <c r="N86" s="19"/>
      <c r="O86" s="19"/>
      <c r="P86" s="19"/>
      <c r="Q86" s="19"/>
      <c r="R86" s="19"/>
      <c r="S86" s="19"/>
      <c r="T86" s="19"/>
      <c r="U86" s="19"/>
      <c r="V86" s="19"/>
      <c r="W86" s="19"/>
    </row>
    <row r="87" spans="1:23" ht="12.75" customHeight="1" x14ac:dyDescent="0.2">
      <c r="A87" s="1"/>
      <c r="B87" s="19"/>
      <c r="C87" s="20"/>
      <c r="D87" s="47"/>
      <c r="E87" s="19"/>
      <c r="F87" s="19"/>
      <c r="G87" s="19"/>
      <c r="H87" s="19"/>
      <c r="I87" s="19"/>
      <c r="J87" s="19"/>
      <c r="K87" s="19"/>
      <c r="L87" s="19"/>
      <c r="M87" s="19"/>
      <c r="N87" s="19"/>
      <c r="O87" s="19"/>
      <c r="P87" s="19"/>
      <c r="Q87" s="19"/>
      <c r="R87" s="19"/>
      <c r="S87" s="19"/>
      <c r="T87" s="19"/>
      <c r="U87" s="19"/>
      <c r="V87" s="19"/>
      <c r="W87" s="19"/>
    </row>
    <row r="88" spans="1:23" ht="12.75" customHeight="1" x14ac:dyDescent="0.2">
      <c r="A88" s="1"/>
      <c r="B88" s="19"/>
      <c r="C88" s="20"/>
      <c r="D88" s="47"/>
      <c r="E88" s="19"/>
      <c r="F88" s="19"/>
      <c r="G88" s="19"/>
      <c r="H88" s="19"/>
      <c r="I88" s="19"/>
      <c r="J88" s="19"/>
      <c r="K88" s="19"/>
      <c r="L88" s="19"/>
      <c r="M88" s="19"/>
      <c r="N88" s="19"/>
      <c r="O88" s="19"/>
      <c r="P88" s="19"/>
      <c r="Q88" s="19"/>
      <c r="R88" s="19"/>
      <c r="S88" s="19"/>
      <c r="T88" s="19"/>
      <c r="U88" s="19"/>
      <c r="V88" s="19"/>
      <c r="W88" s="19"/>
    </row>
    <row r="89" spans="1:23" ht="12.75" customHeight="1" x14ac:dyDescent="0.2">
      <c r="A89" s="1"/>
      <c r="B89" s="19"/>
      <c r="C89" s="20"/>
      <c r="D89" s="47"/>
      <c r="E89" s="19"/>
      <c r="F89" s="19"/>
      <c r="G89" s="19"/>
      <c r="H89" s="19"/>
      <c r="I89" s="19"/>
      <c r="J89" s="19"/>
      <c r="K89" s="19"/>
      <c r="L89" s="19"/>
      <c r="M89" s="19"/>
      <c r="N89" s="19"/>
      <c r="O89" s="19"/>
      <c r="P89" s="19"/>
      <c r="Q89" s="19"/>
      <c r="R89" s="19"/>
      <c r="S89" s="19"/>
      <c r="T89" s="19"/>
      <c r="U89" s="19"/>
      <c r="V89" s="19"/>
      <c r="W89" s="19"/>
    </row>
    <row r="90" spans="1:23" ht="12.75" customHeight="1" x14ac:dyDescent="0.2">
      <c r="A90" s="1"/>
      <c r="B90" s="19"/>
      <c r="C90" s="20"/>
      <c r="D90" s="47"/>
      <c r="E90" s="19"/>
      <c r="F90" s="19"/>
      <c r="G90" s="19"/>
      <c r="H90" s="19"/>
      <c r="I90" s="19"/>
      <c r="J90" s="19"/>
      <c r="K90" s="19"/>
      <c r="L90" s="19"/>
      <c r="M90" s="19"/>
      <c r="N90" s="19"/>
      <c r="O90" s="19"/>
      <c r="P90" s="19"/>
      <c r="Q90" s="19"/>
      <c r="R90" s="19"/>
      <c r="S90" s="19"/>
      <c r="T90" s="19"/>
      <c r="U90" s="19"/>
      <c r="V90" s="19"/>
      <c r="W90" s="19"/>
    </row>
    <row r="91" spans="1:23" ht="12.75" customHeight="1" x14ac:dyDescent="0.2">
      <c r="A91" s="1"/>
      <c r="B91" s="19"/>
      <c r="C91" s="20"/>
      <c r="D91" s="47"/>
      <c r="E91" s="19"/>
      <c r="F91" s="19"/>
      <c r="G91" s="19"/>
      <c r="H91" s="19"/>
      <c r="I91" s="19"/>
      <c r="J91" s="19"/>
      <c r="K91" s="19"/>
      <c r="L91" s="19"/>
      <c r="M91" s="19"/>
      <c r="N91" s="19"/>
      <c r="O91" s="19"/>
      <c r="P91" s="19"/>
      <c r="Q91" s="19"/>
      <c r="R91" s="19"/>
      <c r="S91" s="19"/>
      <c r="T91" s="19"/>
      <c r="U91" s="19"/>
      <c r="V91" s="19"/>
      <c r="W91" s="19"/>
    </row>
    <row r="92" spans="1:23" ht="12.75" customHeight="1" x14ac:dyDescent="0.2">
      <c r="A92" s="1"/>
      <c r="B92" s="19"/>
      <c r="C92" s="20"/>
      <c r="D92" s="47"/>
      <c r="E92" s="19"/>
      <c r="F92" s="19"/>
      <c r="G92" s="19"/>
      <c r="H92" s="19"/>
      <c r="I92" s="19"/>
      <c r="J92" s="19"/>
      <c r="K92" s="19"/>
      <c r="L92" s="19"/>
      <c r="M92" s="19"/>
      <c r="N92" s="19"/>
      <c r="O92" s="19"/>
      <c r="P92" s="19"/>
      <c r="Q92" s="19"/>
      <c r="R92" s="19"/>
      <c r="S92" s="19"/>
      <c r="T92" s="19"/>
      <c r="U92" s="19"/>
      <c r="V92" s="19"/>
      <c r="W92" s="19"/>
    </row>
    <row r="93" spans="1:23" ht="12.75" customHeight="1" x14ac:dyDescent="0.2">
      <c r="A93" s="1"/>
      <c r="B93" s="19"/>
      <c r="C93" s="20"/>
      <c r="D93" s="47"/>
      <c r="E93" s="19"/>
      <c r="F93" s="19"/>
      <c r="G93" s="19"/>
      <c r="H93" s="19"/>
      <c r="I93" s="19"/>
      <c r="J93" s="19"/>
      <c r="K93" s="19"/>
      <c r="L93" s="19"/>
      <c r="M93" s="19"/>
      <c r="N93" s="19"/>
      <c r="O93" s="19"/>
      <c r="P93" s="19"/>
      <c r="Q93" s="19"/>
      <c r="R93" s="19"/>
      <c r="S93" s="19"/>
      <c r="T93" s="19"/>
      <c r="U93" s="19"/>
      <c r="V93" s="19"/>
      <c r="W93" s="19"/>
    </row>
    <row r="94" spans="1:23" ht="12.75" customHeight="1" x14ac:dyDescent="0.2">
      <c r="A94" s="1"/>
      <c r="B94" s="19"/>
      <c r="C94" s="20"/>
      <c r="D94" s="47"/>
      <c r="E94" s="19"/>
      <c r="F94" s="19"/>
      <c r="G94" s="19"/>
      <c r="H94" s="19"/>
      <c r="I94" s="19"/>
      <c r="J94" s="19"/>
      <c r="K94" s="19"/>
      <c r="L94" s="19"/>
      <c r="M94" s="19"/>
      <c r="N94" s="19"/>
      <c r="O94" s="19"/>
      <c r="P94" s="19"/>
      <c r="Q94" s="19"/>
      <c r="R94" s="19"/>
      <c r="S94" s="19"/>
      <c r="T94" s="19"/>
      <c r="U94" s="19"/>
      <c r="V94" s="19"/>
      <c r="W94" s="19"/>
    </row>
    <row r="95" spans="1:23" ht="12.75" customHeight="1" x14ac:dyDescent="0.2">
      <c r="A95" s="1"/>
      <c r="B95" s="19"/>
      <c r="C95" s="20"/>
      <c r="D95" s="47"/>
      <c r="E95" s="19"/>
      <c r="F95" s="19"/>
      <c r="G95" s="19"/>
      <c r="H95" s="19"/>
      <c r="I95" s="19"/>
      <c r="J95" s="19"/>
      <c r="K95" s="19"/>
      <c r="L95" s="19"/>
      <c r="M95" s="19"/>
      <c r="N95" s="19"/>
      <c r="O95" s="19"/>
      <c r="P95" s="19"/>
      <c r="Q95" s="19"/>
      <c r="R95" s="19"/>
      <c r="S95" s="19"/>
      <c r="T95" s="19"/>
      <c r="U95" s="19"/>
      <c r="V95" s="19"/>
      <c r="W95" s="19"/>
    </row>
    <row r="96" spans="1:23" ht="12.75" customHeight="1" x14ac:dyDescent="0.2">
      <c r="A96" s="1"/>
      <c r="B96" s="19"/>
      <c r="C96" s="20"/>
      <c r="D96" s="47"/>
      <c r="E96" s="19"/>
      <c r="F96" s="19"/>
      <c r="G96" s="19"/>
      <c r="H96" s="19"/>
      <c r="I96" s="19"/>
      <c r="J96" s="19"/>
      <c r="K96" s="19"/>
      <c r="L96" s="19"/>
      <c r="M96" s="19"/>
      <c r="N96" s="19"/>
      <c r="O96" s="19"/>
      <c r="P96" s="19"/>
      <c r="Q96" s="19"/>
      <c r="R96" s="19"/>
      <c r="S96" s="19"/>
      <c r="T96" s="19"/>
      <c r="U96" s="19"/>
      <c r="V96" s="19"/>
      <c r="W96" s="19"/>
    </row>
    <row r="97" spans="1:23" ht="12.75" customHeight="1" x14ac:dyDescent="0.2">
      <c r="A97" s="1"/>
      <c r="B97" s="19"/>
      <c r="C97" s="20"/>
      <c r="D97" s="47"/>
      <c r="E97" s="19"/>
      <c r="F97" s="19"/>
      <c r="G97" s="19"/>
      <c r="H97" s="19"/>
      <c r="I97" s="19"/>
      <c r="J97" s="19"/>
      <c r="K97" s="19"/>
      <c r="L97" s="19"/>
      <c r="M97" s="19"/>
      <c r="N97" s="19"/>
      <c r="O97" s="19"/>
      <c r="P97" s="19"/>
      <c r="Q97" s="19"/>
      <c r="R97" s="19"/>
      <c r="S97" s="19"/>
      <c r="T97" s="19"/>
      <c r="U97" s="19"/>
      <c r="V97" s="19"/>
      <c r="W97" s="19"/>
    </row>
    <row r="98" spans="1:23" ht="12.75" customHeight="1" x14ac:dyDescent="0.2">
      <c r="A98" s="1"/>
      <c r="B98" s="19"/>
      <c r="C98" s="20"/>
      <c r="D98" s="47"/>
      <c r="E98" s="19"/>
      <c r="F98" s="19"/>
      <c r="G98" s="19"/>
      <c r="H98" s="19"/>
      <c r="I98" s="19"/>
      <c r="J98" s="19"/>
      <c r="K98" s="19"/>
      <c r="L98" s="19"/>
      <c r="M98" s="19"/>
      <c r="N98" s="19"/>
      <c r="O98" s="19"/>
      <c r="P98" s="19"/>
      <c r="Q98" s="19"/>
      <c r="R98" s="19"/>
      <c r="S98" s="19"/>
      <c r="T98" s="19"/>
      <c r="U98" s="19"/>
      <c r="V98" s="19"/>
      <c r="W98" s="19"/>
    </row>
    <row r="99" spans="1:23" ht="12.75" customHeight="1" x14ac:dyDescent="0.2">
      <c r="A99" s="1"/>
      <c r="B99" s="19"/>
      <c r="C99" s="19"/>
      <c r="D99" s="47"/>
      <c r="E99" s="19"/>
      <c r="F99" s="19"/>
      <c r="G99" s="19"/>
      <c r="H99" s="19"/>
      <c r="I99" s="19"/>
      <c r="J99" s="19"/>
      <c r="K99" s="19"/>
      <c r="L99" s="19"/>
      <c r="M99" s="19"/>
      <c r="N99" s="19"/>
      <c r="O99" s="19"/>
      <c r="P99" s="19"/>
      <c r="Q99" s="19"/>
      <c r="R99" s="19"/>
      <c r="S99" s="19"/>
      <c r="T99" s="19"/>
      <c r="U99" s="19"/>
      <c r="V99" s="19"/>
      <c r="W99" s="19"/>
    </row>
    <row r="100" spans="1:23" ht="12.75" customHeight="1" x14ac:dyDescent="0.2">
      <c r="A100" s="1"/>
      <c r="B100" s="19"/>
      <c r="C100" s="20"/>
      <c r="D100" s="19"/>
      <c r="E100" s="19"/>
      <c r="F100" s="20"/>
      <c r="G100" s="20"/>
      <c r="H100" s="20"/>
      <c r="I100" s="20"/>
      <c r="J100" s="20"/>
      <c r="K100" s="20"/>
      <c r="L100" s="20"/>
      <c r="M100" s="20"/>
      <c r="N100" s="19"/>
      <c r="O100" s="19"/>
      <c r="P100" s="19"/>
      <c r="Q100" s="19"/>
      <c r="R100" s="19"/>
      <c r="S100" s="19"/>
      <c r="T100" s="19"/>
      <c r="U100" s="19"/>
      <c r="V100" s="19"/>
      <c r="W100" s="19"/>
    </row>
    <row r="101" spans="1:23" ht="12.75" x14ac:dyDescent="0.2">
      <c r="A101" s="12"/>
      <c r="B101" s="12"/>
      <c r="C101" s="12"/>
      <c r="D101" s="12"/>
      <c r="E101" s="12"/>
      <c r="F101" s="12"/>
      <c r="G101" s="12"/>
      <c r="H101" s="12"/>
      <c r="I101" s="12"/>
      <c r="J101" s="12"/>
      <c r="K101" s="12"/>
      <c r="L101" s="12"/>
      <c r="M101" s="12"/>
      <c r="N101" s="12"/>
      <c r="O101" s="12"/>
      <c r="P101" s="12"/>
      <c r="Q101" s="12"/>
      <c r="R101" s="12"/>
      <c r="S101" s="12"/>
      <c r="T101" s="12"/>
      <c r="U101" s="12"/>
      <c r="V101" s="12"/>
      <c r="W101" s="12"/>
    </row>
  </sheetData>
  <conditionalFormatting sqref="F46 F48:G48 I37 D37">
    <cfRule type="expression" dxfId="606" priority="1">
      <formula>$E36="Done"</formula>
    </cfRule>
  </conditionalFormatting>
  <conditionalFormatting sqref="F46 F48:G48 I37 D37">
    <cfRule type="expression" dxfId="605" priority="2">
      <formula>$E36="Ongoing"</formula>
    </cfRule>
  </conditionalFormatting>
  <conditionalFormatting sqref="C22:D22 D23:D26 D27:K27 C23:C25 C45:D45 G45:M45 H47:M47 D28:D35 D38:D39 B36:B43 D41 F28:L44 E22:E76">
    <cfRule type="expression" dxfId="604" priority="3">
      <formula>$E22="Done"</formula>
    </cfRule>
  </conditionalFormatting>
  <conditionalFormatting sqref="C22:D22 D23:D26 D27:K27 C23:C25 C45:D45 G45:M45 H47:M47 D28:D35 D38:D39 B36:B43 D41 F28:L44 E22:E76">
    <cfRule type="expression" dxfId="603" priority="4">
      <formula>$E22="Ongoing"</formula>
    </cfRule>
  </conditionalFormatting>
  <conditionalFormatting sqref="F22:K26 B45 B47:D78 F49:M78 H48:M48 M22:M44">
    <cfRule type="expression" dxfId="602" priority="5">
      <formula>$E22="Done"</formula>
    </cfRule>
  </conditionalFormatting>
  <conditionalFormatting sqref="F22:K26 B45 B47:D78 F49:M78 H48:M48 M22:M44">
    <cfRule type="expression" dxfId="601" priority="6">
      <formula>$E22="Ongoing"</formula>
    </cfRule>
  </conditionalFormatting>
  <conditionalFormatting sqref="F29:L29 C29:D29 F40:F41">
    <cfRule type="expression" dxfId="600" priority="7">
      <formula>$M36="Done"</formula>
    </cfRule>
  </conditionalFormatting>
  <conditionalFormatting sqref="F29:L29 C29:D29 F40:F41">
    <cfRule type="expression" dxfId="599" priority="8">
      <formula>$M36="Ongoing"</formula>
    </cfRule>
  </conditionalFormatting>
  <conditionalFormatting sqref="D31 C31:C33 F31:L31 F42:F43">
    <cfRule type="expression" dxfId="598" priority="9">
      <formula>$M36="Done"</formula>
    </cfRule>
  </conditionalFormatting>
  <conditionalFormatting sqref="D31 C31:C33 F31:L31 F42:F43">
    <cfRule type="expression" dxfId="597" priority="10">
      <formula>$M36="Ongoing"</formula>
    </cfRule>
  </conditionalFormatting>
  <conditionalFormatting sqref="F30:L30 D30 F35 F39 F41:F43 D38">
    <cfRule type="expression" dxfId="596" priority="11">
      <formula>$M36="Done"</formula>
    </cfRule>
  </conditionalFormatting>
  <conditionalFormatting sqref="F30:L30 D30 F35 F39 F41:F43 D38">
    <cfRule type="expression" dxfId="595" priority="12">
      <formula>$M36="Ongoing"</formula>
    </cfRule>
  </conditionalFormatting>
  <conditionalFormatting sqref="F22:K26 B45:D45 G45 I45:J45 L45 M22:M44">
    <cfRule type="expression" dxfId="594" priority="13">
      <formula>$E22="Done"</formula>
    </cfRule>
  </conditionalFormatting>
  <conditionalFormatting sqref="F22:K26 B45:D45 G45 I45:J45 L45 M22:M44">
    <cfRule type="expression" dxfId="593" priority="14">
      <formula>$E22="Ongoing"</formula>
    </cfRule>
  </conditionalFormatting>
  <conditionalFormatting sqref="B32">
    <cfRule type="expression" dxfId="592" priority="15">
      <formula>$E36="Done"</formula>
    </cfRule>
  </conditionalFormatting>
  <conditionalFormatting sqref="B32">
    <cfRule type="expression" dxfId="591" priority="16">
      <formula>$E36="Ongoing"</formula>
    </cfRule>
  </conditionalFormatting>
  <conditionalFormatting sqref="F35:K35 F36:G43 H36:H44 I36:J43 K36:K44 L36:L43">
    <cfRule type="expression" dxfId="590" priority="17">
      <formula>#REF!="Done"</formula>
    </cfRule>
  </conditionalFormatting>
  <conditionalFormatting sqref="F35:K35 F36:G43 H36:H44 I36:J43 K36:K44 L36:L43">
    <cfRule type="expression" dxfId="589" priority="18">
      <formula>#REF!="Ongoing"</formula>
    </cfRule>
  </conditionalFormatting>
  <conditionalFormatting sqref="D35">
    <cfRule type="expression" dxfId="588" priority="19">
      <formula>#REF!="Done"</formula>
    </cfRule>
  </conditionalFormatting>
  <conditionalFormatting sqref="D35">
    <cfRule type="expression" dxfId="587" priority="20">
      <formula>#REF!="Ongoing"</formula>
    </cfRule>
  </conditionalFormatting>
  <conditionalFormatting sqref="C32:C33 D38 F44:G44">
    <cfRule type="expression" dxfId="586" priority="21">
      <formula>$M36="Done"</formula>
    </cfRule>
  </conditionalFormatting>
  <conditionalFormatting sqref="C32:C33 D38 F44:G44">
    <cfRule type="expression" dxfId="585" priority="22">
      <formula>$M36="Ongoing"</formula>
    </cfRule>
  </conditionalFormatting>
  <conditionalFormatting sqref="I44:J44">
    <cfRule type="expression" dxfId="584" priority="23">
      <formula>#REF!="Done"</formula>
    </cfRule>
  </conditionalFormatting>
  <conditionalFormatting sqref="I44:J44">
    <cfRule type="expression" dxfId="583" priority="24">
      <formula>#REF!="Ongoing"</formula>
    </cfRule>
  </conditionalFormatting>
  <conditionalFormatting sqref="G45">
    <cfRule type="expression" dxfId="582" priority="25">
      <formula>#REF!="Done"</formula>
    </cfRule>
  </conditionalFormatting>
  <conditionalFormatting sqref="G45">
    <cfRule type="expression" dxfId="581" priority="26">
      <formula>#REF!="Ongoing"</formula>
    </cfRule>
  </conditionalFormatting>
  <conditionalFormatting sqref="F30:L30 D30 C28:C29 D28 F32:L32 F40">
    <cfRule type="expression" dxfId="580" priority="27">
      <formula>$M36="Done"</formula>
    </cfRule>
  </conditionalFormatting>
  <conditionalFormatting sqref="F30:L30 D30 C28:C29 D28 F32:L32 F40">
    <cfRule type="expression" dxfId="579" priority="28">
      <formula>$M36="Ongoing"</formula>
    </cfRule>
  </conditionalFormatting>
  <conditionalFormatting sqref="L22:L26">
    <cfRule type="expression" dxfId="578" priority="29">
      <formula>$E22="Done"</formula>
    </cfRule>
  </conditionalFormatting>
  <conditionalFormatting sqref="L22:L26">
    <cfRule type="expression" dxfId="577" priority="30">
      <formula>$E22="Ongoing"</formula>
    </cfRule>
  </conditionalFormatting>
  <conditionalFormatting sqref="C26 F38">
    <cfRule type="expression" dxfId="576" priority="31">
      <formula>$M35="Done"</formula>
    </cfRule>
  </conditionalFormatting>
  <conditionalFormatting sqref="C26 F38">
    <cfRule type="expression" dxfId="575" priority="32">
      <formula>$M35="Ongoing"</formula>
    </cfRule>
  </conditionalFormatting>
  <conditionalFormatting sqref="L22:L26">
    <cfRule type="expression" dxfId="574" priority="33">
      <formula>$E22="Done"</formula>
    </cfRule>
  </conditionalFormatting>
  <conditionalFormatting sqref="L22:L26">
    <cfRule type="expression" dxfId="573" priority="34">
      <formula>$E22="Ongoing"</formula>
    </cfRule>
  </conditionalFormatting>
  <conditionalFormatting sqref="L35">
    <cfRule type="expression" dxfId="572" priority="35">
      <formula>#REF!="Done"</formula>
    </cfRule>
  </conditionalFormatting>
  <conditionalFormatting sqref="L35">
    <cfRule type="expression" dxfId="571" priority="36">
      <formula>#REF!="Ongoing"</formula>
    </cfRule>
  </conditionalFormatting>
  <conditionalFormatting sqref="L44">
    <cfRule type="expression" dxfId="570" priority="37">
      <formula>#REF!="Done"</formula>
    </cfRule>
  </conditionalFormatting>
  <conditionalFormatting sqref="L44">
    <cfRule type="expression" dxfId="569" priority="38">
      <formula>#REF!="Ongoing"</formula>
    </cfRule>
  </conditionalFormatting>
  <conditionalFormatting sqref="I44">
    <cfRule type="expression" dxfId="568" priority="39">
      <formula>$E36="Done"</formula>
    </cfRule>
  </conditionalFormatting>
  <conditionalFormatting sqref="I44">
    <cfRule type="expression" dxfId="567" priority="40">
      <formula>$E36="Ongoing"</formula>
    </cfRule>
  </conditionalFormatting>
  <conditionalFormatting sqref="D29">
    <cfRule type="expression" dxfId="566" priority="41">
      <formula>$M44="Done"</formula>
    </cfRule>
  </conditionalFormatting>
  <conditionalFormatting sqref="D29">
    <cfRule type="expression" dxfId="565" priority="42">
      <formula>$M44="Ongoing"</formula>
    </cfRule>
  </conditionalFormatting>
  <conditionalFormatting sqref="B33">
    <cfRule type="expression" dxfId="564" priority="43">
      <formula>$E44="Done"</formula>
    </cfRule>
  </conditionalFormatting>
  <conditionalFormatting sqref="B33">
    <cfRule type="expression" dxfId="563" priority="44">
      <formula>$E44="Ongoing"</formula>
    </cfRule>
  </conditionalFormatting>
  <conditionalFormatting sqref="C34:C35">
    <cfRule type="expression" dxfId="562" priority="45">
      <formula>$E25="Done"</formula>
    </cfRule>
  </conditionalFormatting>
  <conditionalFormatting sqref="C34:C35">
    <cfRule type="expression" dxfId="561" priority="46">
      <formula>$E25="Ongoing"</formula>
    </cfRule>
  </conditionalFormatting>
  <conditionalFormatting sqref="B22">
    <cfRule type="expression" dxfId="560" priority="47">
      <formula>$E33="Done"</formula>
    </cfRule>
  </conditionalFormatting>
  <conditionalFormatting sqref="B22">
    <cfRule type="expression" dxfId="559" priority="48">
      <formula>$E33="Ongoing"</formula>
    </cfRule>
  </conditionalFormatting>
  <conditionalFormatting sqref="C22:D23 F22:M22 D27 F23:L23 M23:M44">
    <cfRule type="expression" dxfId="558" priority="49">
      <formula>$M34="Done"</formula>
    </cfRule>
  </conditionalFormatting>
  <conditionalFormatting sqref="C22:D23 F22:M22 D27 F23:L23 M23:M44">
    <cfRule type="expression" dxfId="557" priority="50">
      <formula>$M34="Ongoing"</formula>
    </cfRule>
  </conditionalFormatting>
  <conditionalFormatting sqref="I41">
    <cfRule type="expression" dxfId="556" priority="51">
      <formula>$E36="Done"</formula>
    </cfRule>
  </conditionalFormatting>
  <conditionalFormatting sqref="I41">
    <cfRule type="expression" dxfId="555" priority="52">
      <formula>$E36="Ongoing"</formula>
    </cfRule>
  </conditionalFormatting>
  <conditionalFormatting sqref="F27:L27 D27 C25:D25 F36:F37">
    <cfRule type="expression" dxfId="554" priority="53">
      <formula>$M36="Done"</formula>
    </cfRule>
  </conditionalFormatting>
  <conditionalFormatting sqref="F27:L27 D27 C25:D25 F36:F37">
    <cfRule type="expression" dxfId="553" priority="54">
      <formula>$M36="Ongoing"</formula>
    </cfRule>
  </conditionalFormatting>
  <conditionalFormatting sqref="D26 F26:L27 F39">
    <cfRule type="expression" dxfId="552" priority="55">
      <formula>$M36="Done"</formula>
    </cfRule>
  </conditionalFormatting>
  <conditionalFormatting sqref="D26 F26:L27 F39">
    <cfRule type="expression" dxfId="551" priority="56">
      <formula>$M36="Ongoing"</formula>
    </cfRule>
  </conditionalFormatting>
  <conditionalFormatting sqref="C26:C29">
    <cfRule type="expression" dxfId="550" priority="57">
      <formula>$E23="Done"</formula>
    </cfRule>
  </conditionalFormatting>
  <conditionalFormatting sqref="C26:C29">
    <cfRule type="expression" dxfId="549" priority="58">
      <formula>$E23="Ongoing"</formula>
    </cfRule>
  </conditionalFormatting>
  <conditionalFormatting sqref="F31:L31">
    <cfRule type="expression" dxfId="548" priority="59">
      <formula>$M44="Done"</formula>
    </cfRule>
  </conditionalFormatting>
  <conditionalFormatting sqref="F31:L31">
    <cfRule type="expression" dxfId="547" priority="60">
      <formula>$M44="Ongoing"</formula>
    </cfRule>
  </conditionalFormatting>
  <conditionalFormatting sqref="B25">
    <cfRule type="expression" dxfId="546" priority="61">
      <formula>$E35="Done"</formula>
    </cfRule>
  </conditionalFormatting>
  <conditionalFormatting sqref="B25">
    <cfRule type="expression" dxfId="545" priority="62">
      <formula>$E35="Ongoing"</formula>
    </cfRule>
  </conditionalFormatting>
  <conditionalFormatting sqref="B24">
    <cfRule type="expression" dxfId="544" priority="63">
      <formula>$E35="Done"</formula>
    </cfRule>
  </conditionalFormatting>
  <conditionalFormatting sqref="B24">
    <cfRule type="expression" dxfId="543" priority="64">
      <formula>$E35="Ongoing"</formula>
    </cfRule>
  </conditionalFormatting>
  <conditionalFormatting sqref="L27">
    <cfRule type="expression" dxfId="542" priority="65">
      <formula>$E27="Done"</formula>
    </cfRule>
  </conditionalFormatting>
  <conditionalFormatting sqref="L27">
    <cfRule type="expression" dxfId="541" priority="66">
      <formula>$E27="Ongoing"</formula>
    </cfRule>
  </conditionalFormatting>
  <conditionalFormatting sqref="L27">
    <cfRule type="expression" dxfId="540" priority="67">
      <formula>$E27="Done"</formula>
    </cfRule>
  </conditionalFormatting>
  <conditionalFormatting sqref="L27">
    <cfRule type="expression" dxfId="539" priority="68">
      <formula>$E27="Ongoing"</formula>
    </cfRule>
  </conditionalFormatting>
  <conditionalFormatting sqref="D39">
    <cfRule type="expression" dxfId="538" priority="69">
      <formula>$M51="Done"</formula>
    </cfRule>
  </conditionalFormatting>
  <conditionalFormatting sqref="D39">
    <cfRule type="expression" dxfId="537" priority="70">
      <formula>$M51="Ongoing"</formula>
    </cfRule>
  </conditionalFormatting>
  <conditionalFormatting sqref="C22:D22 F22:M22 D23 M23:M44">
    <cfRule type="expression" dxfId="536" priority="71">
      <formula>$M35="Done"</formula>
    </cfRule>
  </conditionalFormatting>
  <conditionalFormatting sqref="C22:D22 F22:M22 D23 M23:M44">
    <cfRule type="expression" dxfId="535" priority="72">
      <formula>$M35="Ongoing"</formula>
    </cfRule>
  </conditionalFormatting>
  <conditionalFormatting sqref="B23">
    <cfRule type="expression" dxfId="534" priority="73">
      <formula>$E35="Done"</formula>
    </cfRule>
  </conditionalFormatting>
  <conditionalFormatting sqref="B23">
    <cfRule type="expression" dxfId="533" priority="74">
      <formula>$E35="Ongoing"</formula>
    </cfRule>
  </conditionalFormatting>
  <conditionalFormatting sqref="I38 D40 I40">
    <cfRule type="expression" dxfId="532" priority="75">
      <formula>$E36="Done"</formula>
    </cfRule>
  </conditionalFormatting>
  <conditionalFormatting sqref="I38 D40 I40">
    <cfRule type="expression" dxfId="531" priority="76">
      <formula>$E36="Ongoing"</formula>
    </cfRule>
  </conditionalFormatting>
  <conditionalFormatting sqref="D31">
    <cfRule type="expression" dxfId="530" priority="77">
      <formula>$M44="Done"</formula>
    </cfRule>
  </conditionalFormatting>
  <conditionalFormatting sqref="D31">
    <cfRule type="expression" dxfId="529" priority="78">
      <formula>$M44="Ongoing"</formula>
    </cfRule>
  </conditionalFormatting>
  <conditionalFormatting sqref="B44 D43">
    <cfRule type="expression" dxfId="528" priority="79">
      <formula>$E44="Done"</formula>
    </cfRule>
  </conditionalFormatting>
  <conditionalFormatting sqref="B44 D43">
    <cfRule type="expression" dxfId="527" priority="80">
      <formula>$E44="Ongoing"</formula>
    </cfRule>
  </conditionalFormatting>
  <conditionalFormatting sqref="F44:L44">
    <cfRule type="expression" dxfId="526" priority="81">
      <formula>$K47="Done"</formula>
    </cfRule>
  </conditionalFormatting>
  <conditionalFormatting sqref="F44:L44">
    <cfRule type="expression" dxfId="525" priority="82">
      <formula>$K47="Ongoing"</formula>
    </cfRule>
  </conditionalFormatting>
  <conditionalFormatting sqref="D32">
    <cfRule type="expression" dxfId="524" priority="83">
      <formula>$M40="Done"</formula>
    </cfRule>
  </conditionalFormatting>
  <conditionalFormatting sqref="D32">
    <cfRule type="expression" dxfId="523" priority="84">
      <formula>$M40="Ongoing"</formula>
    </cfRule>
  </conditionalFormatting>
  <conditionalFormatting sqref="B27">
    <cfRule type="expression" dxfId="522" priority="85">
      <formula>$E36="Done"</formula>
    </cfRule>
  </conditionalFormatting>
  <conditionalFormatting sqref="B27">
    <cfRule type="expression" dxfId="521" priority="86">
      <formula>$E36="Ongoing"</formula>
    </cfRule>
  </conditionalFormatting>
  <conditionalFormatting sqref="B30">
    <cfRule type="expression" dxfId="520" priority="87">
      <formula>$E38="Done"</formula>
    </cfRule>
  </conditionalFormatting>
  <conditionalFormatting sqref="B30">
    <cfRule type="expression" dxfId="519" priority="88">
      <formula>$E38="Ongoing"</formula>
    </cfRule>
  </conditionalFormatting>
  <conditionalFormatting sqref="B29">
    <cfRule type="expression" dxfId="518" priority="89">
      <formula>$E38="Done"</formula>
    </cfRule>
  </conditionalFormatting>
  <conditionalFormatting sqref="B29">
    <cfRule type="expression" dxfId="517" priority="90">
      <formula>$E38="Ongoing"</formula>
    </cfRule>
  </conditionalFormatting>
  <conditionalFormatting sqref="B28">
    <cfRule type="expression" dxfId="516" priority="91">
      <formula>$E38="Done"</formula>
    </cfRule>
  </conditionalFormatting>
  <conditionalFormatting sqref="B28">
    <cfRule type="expression" dxfId="515" priority="92">
      <formula>$E38="Ongoing"</formula>
    </cfRule>
  </conditionalFormatting>
  <conditionalFormatting sqref="C44">
    <cfRule type="expression" dxfId="514" priority="93">
      <formula>$M36="Done"</formula>
    </cfRule>
  </conditionalFormatting>
  <conditionalFormatting sqref="C44">
    <cfRule type="expression" dxfId="513" priority="94">
      <formula>$M36="Ongoing"</formula>
    </cfRule>
  </conditionalFormatting>
  <conditionalFormatting sqref="C42:C43">
    <cfRule type="expression" dxfId="512" priority="95">
      <formula>$M36="Done"</formula>
    </cfRule>
  </conditionalFormatting>
  <conditionalFormatting sqref="C42:C43">
    <cfRule type="expression" dxfId="511" priority="96">
      <formula>$M36="Ongoing"</formula>
    </cfRule>
  </conditionalFormatting>
  <conditionalFormatting sqref="C30:C33 D42">
    <cfRule type="expression" dxfId="510" priority="97">
      <formula>$E24="Done"</formula>
    </cfRule>
  </conditionalFormatting>
  <conditionalFormatting sqref="C30:C33 D42">
    <cfRule type="expression" dxfId="509" priority="98">
      <formula>$E24="Ongoing"</formula>
    </cfRule>
  </conditionalFormatting>
  <conditionalFormatting sqref="C36:C38">
    <cfRule type="expression" dxfId="508" priority="99">
      <formula>$E26="Done"</formula>
    </cfRule>
  </conditionalFormatting>
  <conditionalFormatting sqref="C36:C38">
    <cfRule type="expression" dxfId="507" priority="100">
      <formula>$E26="Ongoing"</formula>
    </cfRule>
  </conditionalFormatting>
  <conditionalFormatting sqref="C37:C40">
    <cfRule type="expression" dxfId="506" priority="101">
      <formula>$M36="Done"</formula>
    </cfRule>
  </conditionalFormatting>
  <conditionalFormatting sqref="C37:C40">
    <cfRule type="expression" dxfId="505" priority="102">
      <formula>$M36="Ongoing"</formula>
    </cfRule>
  </conditionalFormatting>
  <conditionalFormatting sqref="C36:C38">
    <cfRule type="expression" dxfId="504" priority="103">
      <formula>$M36="Done"</formula>
    </cfRule>
  </conditionalFormatting>
  <conditionalFormatting sqref="C36:C38">
    <cfRule type="expression" dxfId="503" priority="104">
      <formula>$M36="Ongoing"</formula>
    </cfRule>
  </conditionalFormatting>
  <conditionalFormatting sqref="C39:C40">
    <cfRule type="expression" dxfId="502" priority="105">
      <formula>$E27="Done"</formula>
    </cfRule>
  </conditionalFormatting>
  <conditionalFormatting sqref="C39:C40">
    <cfRule type="expression" dxfId="501" priority="106">
      <formula>$E27="Ongoing"</formula>
    </cfRule>
  </conditionalFormatting>
  <conditionalFormatting sqref="C41:C43">
    <cfRule type="expression" dxfId="500" priority="107">
      <formula>$E28="Done"</formula>
    </cfRule>
  </conditionalFormatting>
  <conditionalFormatting sqref="C41:C43">
    <cfRule type="expression" dxfId="499" priority="108">
      <formula>$E28="Ongoing"</formula>
    </cfRule>
  </conditionalFormatting>
  <conditionalFormatting sqref="D39 F28:L29 D28:D29 F36">
    <cfRule type="expression" dxfId="498" priority="109">
      <formula>#REF!="Done"</formula>
    </cfRule>
  </conditionalFormatting>
  <conditionalFormatting sqref="D39 F28:L29 D28:D29 F36">
    <cfRule type="expression" dxfId="497" priority="110">
      <formula>#REF!="Ongoing"</formula>
    </cfRule>
  </conditionalFormatting>
  <conditionalFormatting sqref="F28:L28 D28 C27:C28 D39">
    <cfRule type="expression" dxfId="496" priority="111">
      <formula>#REF!="Done"</formula>
    </cfRule>
  </conditionalFormatting>
  <conditionalFormatting sqref="F28:L28 D28 C27:C28 D39">
    <cfRule type="expression" dxfId="495" priority="112">
      <formula>#REF!="Ongoing"</formula>
    </cfRule>
  </conditionalFormatting>
  <conditionalFormatting sqref="D31:D33">
    <cfRule type="expression" dxfId="494" priority="113">
      <formula>#REF!="Done"</formula>
    </cfRule>
  </conditionalFormatting>
  <conditionalFormatting sqref="D34">
    <cfRule type="expression" dxfId="493" priority="114">
      <formula>$M45="Done"</formula>
    </cfRule>
  </conditionalFormatting>
  <conditionalFormatting sqref="D31:D33">
    <cfRule type="expression" dxfId="492" priority="115">
      <formula>#REF!="Ongoing"</formula>
    </cfRule>
  </conditionalFormatting>
  <conditionalFormatting sqref="D34">
    <cfRule type="expression" dxfId="491" priority="116">
      <formula>$M45="Ongoing"</formula>
    </cfRule>
  </conditionalFormatting>
  <conditionalFormatting sqref="C24:D25 F24:L25 D27">
    <cfRule type="expression" dxfId="490" priority="117">
      <formula>#REF!="Done"</formula>
    </cfRule>
  </conditionalFormatting>
  <conditionalFormatting sqref="C24:D25 F24:L25 D27">
    <cfRule type="expression" dxfId="489" priority="118">
      <formula>#REF!="Ongoing"</formula>
    </cfRule>
  </conditionalFormatting>
  <conditionalFormatting sqref="C23:D24 F23:L24">
    <cfRule type="expression" dxfId="488" priority="119">
      <formula>#REF!="Done"</formula>
    </cfRule>
  </conditionalFormatting>
  <conditionalFormatting sqref="C23:D24 F23:L24">
    <cfRule type="expression" dxfId="487" priority="120">
      <formula>#REF!="Ongoing"</formula>
    </cfRule>
  </conditionalFormatting>
  <conditionalFormatting sqref="D38 C26:C27">
    <cfRule type="expression" dxfId="486" priority="121">
      <formula>#REF!="Done"</formula>
    </cfRule>
  </conditionalFormatting>
  <conditionalFormatting sqref="D38 C26:C27">
    <cfRule type="expression" dxfId="485" priority="122">
      <formula>#REF!="Ongoing"</formula>
    </cfRule>
  </conditionalFormatting>
  <conditionalFormatting sqref="F35:L35 D35 D22">
    <cfRule type="expression" dxfId="484" priority="123">
      <formula>#REF!="Done"</formula>
    </cfRule>
  </conditionalFormatting>
  <conditionalFormatting sqref="F35:L35 D35 D22">
    <cfRule type="expression" dxfId="483" priority="124">
      <formula>#REF!="Ongoing"</formula>
    </cfRule>
  </conditionalFormatting>
  <conditionalFormatting sqref="D33:D34 F33:L34 F35">
    <cfRule type="expression" dxfId="482" priority="125">
      <formula>#REF!="Done"</formula>
    </cfRule>
  </conditionalFormatting>
  <conditionalFormatting sqref="D33:D34 F33:L34 F35">
    <cfRule type="expression" dxfId="481" priority="126">
      <formula>#REF!="Ongoing"</formula>
    </cfRule>
  </conditionalFormatting>
  <conditionalFormatting sqref="B44">
    <cfRule type="expression" dxfId="480" priority="127">
      <formula>#REF!="Done"</formula>
    </cfRule>
  </conditionalFormatting>
  <conditionalFormatting sqref="B44">
    <cfRule type="expression" dxfId="479" priority="128">
      <formula>#REF!="Ongoing"</formula>
    </cfRule>
  </conditionalFormatting>
  <conditionalFormatting sqref="B34">
    <cfRule type="expression" dxfId="478" priority="129">
      <formula>#REF!="Done"</formula>
    </cfRule>
  </conditionalFormatting>
  <conditionalFormatting sqref="B34">
    <cfRule type="expression" dxfId="477" priority="130">
      <formula>#REF!="Ongoing"</formula>
    </cfRule>
  </conditionalFormatting>
  <conditionalFormatting sqref="F37:F38 F25:L26 D25:D26">
    <cfRule type="expression" dxfId="476" priority="131">
      <formula>#REF!="Done"</formula>
    </cfRule>
  </conditionalFormatting>
  <conditionalFormatting sqref="F37:F38 F25:L26 D25:D26">
    <cfRule type="expression" dxfId="475" priority="132">
      <formula>#REF!="Ongoing"</formula>
    </cfRule>
  </conditionalFormatting>
  <conditionalFormatting sqref="D30">
    <cfRule type="expression" dxfId="474" priority="133">
      <formula>#REF!="Done"</formula>
    </cfRule>
  </conditionalFormatting>
  <conditionalFormatting sqref="D30">
    <cfRule type="expression" dxfId="473" priority="134">
      <formula>#REF!="Ongoing"</formula>
    </cfRule>
  </conditionalFormatting>
  <conditionalFormatting sqref="D32:D34 F32:L34">
    <cfRule type="expression" dxfId="472" priority="135">
      <formula>#REF!="Done"</formula>
    </cfRule>
  </conditionalFormatting>
  <conditionalFormatting sqref="D32:D34 F32:L34">
    <cfRule type="expression" dxfId="471" priority="136">
      <formula>#REF!="Ongoing"</formula>
    </cfRule>
  </conditionalFormatting>
  <conditionalFormatting sqref="I36 D36 I39">
    <cfRule type="expression" dxfId="470" priority="137">
      <formula>#REF!="Done"</formula>
    </cfRule>
  </conditionalFormatting>
  <conditionalFormatting sqref="I36 D36 I39">
    <cfRule type="expression" dxfId="469" priority="138">
      <formula>#REF!="Ongoing"</formula>
    </cfRule>
  </conditionalFormatting>
  <conditionalFormatting sqref="C30">
    <cfRule type="expression" dxfId="468" priority="139">
      <formula>#REF!="Done"</formula>
    </cfRule>
  </conditionalFormatting>
  <conditionalFormatting sqref="C30">
    <cfRule type="expression" dxfId="467" priority="140">
      <formula>#REF!="Ongoing"</formula>
    </cfRule>
  </conditionalFormatting>
  <conditionalFormatting sqref="C30:C31">
    <cfRule type="expression" dxfId="466" priority="141">
      <formula>#REF!="Done"</formula>
    </cfRule>
  </conditionalFormatting>
  <conditionalFormatting sqref="C30:C31">
    <cfRule type="expression" dxfId="465" priority="142">
      <formula>#REF!="Ongoing"</formula>
    </cfRule>
  </conditionalFormatting>
  <conditionalFormatting sqref="B26">
    <cfRule type="expression" dxfId="464" priority="143">
      <formula>#REF!="Done"</formula>
    </cfRule>
  </conditionalFormatting>
  <conditionalFormatting sqref="B26">
    <cfRule type="expression" dxfId="463" priority="144">
      <formula>#REF!="Ongoing"</formula>
    </cfRule>
  </conditionalFormatting>
  <conditionalFormatting sqref="C41:C43">
    <cfRule type="expression" dxfId="462" priority="145">
      <formula>#REF!="Done"</formula>
    </cfRule>
  </conditionalFormatting>
  <conditionalFormatting sqref="C41:C43">
    <cfRule type="expression" dxfId="461" priority="146">
      <formula>#REF!="Ongoing"</formula>
    </cfRule>
  </conditionalFormatting>
  <conditionalFormatting sqref="C41">
    <cfRule type="expression" dxfId="460" priority="147">
      <formula>#REF!="Done"</formula>
    </cfRule>
  </conditionalFormatting>
  <conditionalFormatting sqref="C41">
    <cfRule type="expression" dxfId="459" priority="148">
      <formula>#REF!="Ongoing"</formula>
    </cfRule>
  </conditionalFormatting>
  <conditionalFormatting sqref="C34:C35">
    <cfRule type="expression" dxfId="458" priority="149">
      <formula>#REF!="Done"</formula>
    </cfRule>
  </conditionalFormatting>
  <conditionalFormatting sqref="C34:C35">
    <cfRule type="expression" dxfId="457" priority="150">
      <formula>#REF!="Ongoing"</formula>
    </cfRule>
  </conditionalFormatting>
  <conditionalFormatting sqref="C34">
    <cfRule type="expression" dxfId="456" priority="151">
      <formula>#REF!="Done"</formula>
    </cfRule>
  </conditionalFormatting>
  <conditionalFormatting sqref="C35">
    <cfRule type="expression" dxfId="455" priority="152">
      <formula>$M36="Done"</formula>
    </cfRule>
  </conditionalFormatting>
  <conditionalFormatting sqref="C34">
    <cfRule type="expression" dxfId="454" priority="153">
      <formula>#REF!="Ongoing"</formula>
    </cfRule>
  </conditionalFormatting>
  <conditionalFormatting sqref="C35">
    <cfRule type="expression" dxfId="453" priority="154">
      <formula>$M36="Ongoing"</formula>
    </cfRule>
  </conditionalFormatting>
  <conditionalFormatting sqref="C36 C39">
    <cfRule type="expression" dxfId="452" priority="155">
      <formula>#REF!="Done"</formula>
    </cfRule>
  </conditionalFormatting>
  <conditionalFormatting sqref="C36 C39">
    <cfRule type="expression" dxfId="451" priority="156">
      <formula>#REF!="Ongoing"</formula>
    </cfRule>
  </conditionalFormatting>
  <conditionalFormatting sqref="I42:I43">
    <cfRule type="expression" dxfId="450" priority="157">
      <formula>$E36="Done"</formula>
    </cfRule>
  </conditionalFormatting>
  <conditionalFormatting sqref="I42:I43">
    <cfRule type="expression" dxfId="449" priority="158">
      <formula>$E36="Ongoing"</formula>
    </cfRule>
  </conditionalFormatting>
  <conditionalFormatting sqref="B31">
    <cfRule type="expression" dxfId="448" priority="159">
      <formula>#REF!="Done"</formula>
    </cfRule>
  </conditionalFormatting>
  <conditionalFormatting sqref="B31">
    <cfRule type="expression" dxfId="447" priority="160">
      <formula>#REF!="Ongoing"</formula>
    </cfRule>
  </conditionalFormatting>
  <conditionalFormatting sqref="C40">
    <cfRule type="expression" dxfId="446" priority="161">
      <formula>#REF!="Done"</formula>
    </cfRule>
  </conditionalFormatting>
  <conditionalFormatting sqref="C40">
    <cfRule type="expression" dxfId="445" priority="162">
      <formula>#REF!="Ongoing"</formula>
    </cfRule>
  </conditionalFormatting>
  <conditionalFormatting sqref="L44 I44:J44 F44:G44">
    <cfRule type="expression" dxfId="444" priority="163">
      <formula>$M47="Done"</formula>
    </cfRule>
  </conditionalFormatting>
  <conditionalFormatting sqref="L44 I44:J44 F44:G44">
    <cfRule type="expression" dxfId="443" priority="164">
      <formula>$M47="Ongoing"</formula>
    </cfRule>
  </conditionalFormatting>
  <conditionalFormatting sqref="C44">
    <cfRule type="expression" dxfId="442" priority="165">
      <formula>$M37="Done"</formula>
    </cfRule>
  </conditionalFormatting>
  <conditionalFormatting sqref="C44">
    <cfRule type="expression" dxfId="441" priority="166">
      <formula>$M37="Ongoing"</formula>
    </cfRule>
  </conditionalFormatting>
  <conditionalFormatting sqref="C44">
    <cfRule type="expression" dxfId="440" priority="167">
      <formula>$E30="Done"</formula>
    </cfRule>
  </conditionalFormatting>
  <conditionalFormatting sqref="C44">
    <cfRule type="expression" dxfId="439" priority="168">
      <formula>$E30="Ongoing"</formula>
    </cfRule>
  </conditionalFormatting>
  <conditionalFormatting sqref="G45 F41:L41">
    <cfRule type="expression" dxfId="438" priority="169">
      <formula>#REF!="Done"</formula>
    </cfRule>
  </conditionalFormatting>
  <conditionalFormatting sqref="G45 F41:L41">
    <cfRule type="expression" dxfId="437" priority="170">
      <formula>#REF!="Ongoing"</formula>
    </cfRule>
  </conditionalFormatting>
  <conditionalFormatting sqref="F42:L43">
    <cfRule type="expression" dxfId="436" priority="171">
      <formula>#REF!="Done"</formula>
    </cfRule>
  </conditionalFormatting>
  <conditionalFormatting sqref="F42:L43">
    <cfRule type="expression" dxfId="435" priority="172">
      <formula>#REF!="Ongoing"</formula>
    </cfRule>
  </conditionalFormatting>
  <conditionalFormatting sqref="F40:L40">
    <cfRule type="expression" dxfId="434" priority="173">
      <formula>#REF!="Done"</formula>
    </cfRule>
  </conditionalFormatting>
  <conditionalFormatting sqref="F40:L40">
    <cfRule type="expression" dxfId="433" priority="174">
      <formula>#REF!="Ongoing"</formula>
    </cfRule>
  </conditionalFormatting>
  <conditionalFormatting sqref="F39:L39 F36:L37">
    <cfRule type="expression" dxfId="432" priority="175">
      <formula>#REF!="Done"</formula>
    </cfRule>
  </conditionalFormatting>
  <conditionalFormatting sqref="F39:L39 F36:L37">
    <cfRule type="expression" dxfId="431" priority="176">
      <formula>#REF!="Ongoing"</formula>
    </cfRule>
  </conditionalFormatting>
  <conditionalFormatting sqref="K44 H44">
    <cfRule type="expression" dxfId="430" priority="177">
      <formula>#REF!="Done"</formula>
    </cfRule>
  </conditionalFormatting>
  <conditionalFormatting sqref="K44 H44">
    <cfRule type="expression" dxfId="429" priority="178">
      <formula>#REF!="Ongoing"</formula>
    </cfRule>
  </conditionalFormatting>
  <conditionalFormatting sqref="F38:L38">
    <cfRule type="expression" dxfId="428" priority="179">
      <formula>#REF!="Done"</formula>
    </cfRule>
  </conditionalFormatting>
  <conditionalFormatting sqref="F38:L38">
    <cfRule type="expression" dxfId="427" priority="180">
      <formula>#REF!="Ongoing"</formula>
    </cfRule>
  </conditionalFormatting>
  <dataValidations count="1">
    <dataValidation type="list" allowBlank="1" showInputMessage="1" prompt=" - " sqref="E4:E15 E45:E82">
      <formula1>"Planned,Ongoing,Done"</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00"/>
  </sheetPr>
  <dimension ref="A1:AE109"/>
  <sheetViews>
    <sheetView workbookViewId="0"/>
  </sheetViews>
  <sheetFormatPr defaultColWidth="14.42578125" defaultRowHeight="15" customHeight="1" x14ac:dyDescent="0.2"/>
  <cols>
    <col min="1" max="1" width="5.28515625" customWidth="1"/>
    <col min="2" max="2" width="45.5703125" customWidth="1"/>
    <col min="3" max="3" width="10.42578125" customWidth="1"/>
    <col min="4" max="4" width="13.42578125" customWidth="1"/>
    <col min="5" max="5" width="12.140625" customWidth="1"/>
    <col min="6" max="6" width="14.7109375" customWidth="1"/>
    <col min="7" max="7" width="15.7109375" customWidth="1"/>
    <col min="8" max="8" width="16.5703125" customWidth="1"/>
    <col min="9" max="9" width="17.5703125" customWidth="1"/>
    <col min="10" max="10" width="16.85546875" customWidth="1"/>
    <col min="11" max="11" width="15.85546875" customWidth="1"/>
    <col min="12" max="12" width="18" customWidth="1"/>
    <col min="13" max="13" width="16" customWidth="1"/>
    <col min="14" max="14" width="16.42578125" customWidth="1"/>
    <col min="15" max="15" width="18.140625" customWidth="1"/>
    <col min="16" max="16" width="17.5703125" customWidth="1"/>
    <col min="17" max="17" width="15.28515625" customWidth="1"/>
    <col min="18" max="18" width="16.28515625" customWidth="1"/>
    <col min="19" max="19" width="17.42578125" customWidth="1"/>
    <col min="20" max="20" width="15" customWidth="1"/>
    <col min="21" max="21" width="3.140625" customWidth="1"/>
    <col min="22" max="31" width="11.42578125" customWidth="1"/>
  </cols>
  <sheetData>
    <row r="1" spans="1:31" ht="12.75" customHeight="1" x14ac:dyDescent="0.2">
      <c r="A1" s="1"/>
      <c r="B1" s="19"/>
      <c r="C1" s="20"/>
      <c r="D1" s="19"/>
      <c r="E1" s="19"/>
      <c r="F1" s="20"/>
      <c r="G1" s="20"/>
      <c r="H1" s="20"/>
      <c r="I1" s="20"/>
      <c r="J1" s="20"/>
      <c r="K1" s="20"/>
      <c r="L1" s="20"/>
      <c r="M1" s="20"/>
      <c r="N1" s="20"/>
      <c r="O1" s="20"/>
      <c r="P1" s="20"/>
      <c r="Q1" s="20"/>
      <c r="R1" s="20"/>
      <c r="S1" s="20"/>
      <c r="T1" s="20"/>
      <c r="U1" s="20"/>
      <c r="V1" s="19"/>
      <c r="W1" s="19"/>
      <c r="X1" s="19"/>
      <c r="Y1" s="19"/>
      <c r="Z1" s="19"/>
      <c r="AA1" s="19"/>
      <c r="AB1" s="19"/>
      <c r="AC1" s="19"/>
      <c r="AD1" s="19"/>
      <c r="AE1" s="19"/>
    </row>
    <row r="2" spans="1:31" ht="18" customHeight="1" x14ac:dyDescent="0.2">
      <c r="A2" s="1"/>
      <c r="B2" s="22">
        <v>2</v>
      </c>
      <c r="C2" s="23"/>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row>
    <row r="3" spans="1:31" ht="12.75" customHeight="1" x14ac:dyDescent="0.2">
      <c r="A3" s="1"/>
      <c r="B3" s="19"/>
      <c r="C3" s="20"/>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row>
    <row r="4" spans="1:31" ht="12.75" customHeight="1" x14ac:dyDescent="0.2">
      <c r="A4" s="1"/>
      <c r="B4" s="19"/>
      <c r="C4" s="20"/>
      <c r="D4" s="19"/>
      <c r="E4" s="19"/>
      <c r="F4" s="20"/>
      <c r="G4" s="20"/>
      <c r="H4" s="20"/>
      <c r="I4" s="20"/>
      <c r="J4" s="20"/>
      <c r="K4" s="20"/>
      <c r="L4" s="20"/>
      <c r="M4" s="20"/>
      <c r="N4" s="20"/>
      <c r="O4" s="20"/>
      <c r="P4" s="20"/>
      <c r="Q4" s="20"/>
      <c r="R4" s="20"/>
      <c r="S4" s="20"/>
      <c r="T4" s="20"/>
      <c r="U4" s="20"/>
      <c r="V4" s="19"/>
      <c r="W4" s="19"/>
      <c r="X4" s="19"/>
      <c r="Y4" s="19"/>
      <c r="Z4" s="19"/>
      <c r="AA4" s="19"/>
      <c r="AB4" s="19"/>
      <c r="AC4" s="19"/>
      <c r="AD4" s="19"/>
      <c r="AE4" s="19"/>
    </row>
    <row r="5" spans="1:31" ht="12.75" customHeight="1" x14ac:dyDescent="0.2">
      <c r="A5" s="1"/>
      <c r="B5" s="19"/>
      <c r="C5" s="20"/>
      <c r="D5" s="19"/>
      <c r="E5" s="19"/>
      <c r="F5" s="20"/>
      <c r="G5" s="20"/>
      <c r="H5" s="20"/>
      <c r="I5" s="20"/>
      <c r="J5" s="20"/>
      <c r="K5" s="20"/>
      <c r="L5" s="20"/>
      <c r="M5" s="20"/>
      <c r="N5" s="20"/>
      <c r="O5" s="20"/>
      <c r="P5" s="20"/>
      <c r="Q5" s="20"/>
      <c r="R5" s="20"/>
      <c r="S5" s="20"/>
      <c r="T5" s="20"/>
      <c r="U5" s="20"/>
      <c r="V5" s="19"/>
      <c r="W5" s="19"/>
      <c r="X5" s="19"/>
      <c r="Y5" s="19"/>
      <c r="Z5" s="19"/>
      <c r="AA5" s="19"/>
      <c r="AB5" s="19"/>
      <c r="AC5" s="19"/>
      <c r="AD5" s="19"/>
      <c r="AE5" s="19"/>
    </row>
    <row r="6" spans="1:31" ht="12.75" customHeight="1" x14ac:dyDescent="0.2">
      <c r="A6" s="1"/>
      <c r="B6" s="19"/>
      <c r="C6" s="20"/>
      <c r="D6" s="19"/>
      <c r="E6" s="19"/>
      <c r="F6" s="20"/>
      <c r="G6" s="20"/>
      <c r="H6" s="20"/>
      <c r="I6" s="20"/>
      <c r="J6" s="20"/>
      <c r="K6" s="20"/>
      <c r="L6" s="20"/>
      <c r="M6" s="20"/>
      <c r="N6" s="20"/>
      <c r="O6" s="20"/>
      <c r="P6" s="20"/>
      <c r="Q6" s="20"/>
      <c r="R6" s="20"/>
      <c r="S6" s="20"/>
      <c r="T6" s="20"/>
      <c r="U6" s="20"/>
      <c r="V6" s="19"/>
      <c r="W6" s="19"/>
      <c r="X6" s="19"/>
      <c r="Y6" s="19"/>
      <c r="Z6" s="19"/>
      <c r="AA6" s="19"/>
      <c r="AB6" s="19"/>
      <c r="AC6" s="19"/>
      <c r="AD6" s="19"/>
      <c r="AE6" s="19"/>
    </row>
    <row r="7" spans="1:31" ht="12.75" customHeight="1" x14ac:dyDescent="0.2">
      <c r="A7" s="1"/>
      <c r="B7" s="19"/>
      <c r="C7" s="20"/>
      <c r="D7" s="19"/>
      <c r="E7" s="19"/>
      <c r="F7" s="20"/>
      <c r="G7" s="20"/>
      <c r="H7" s="20"/>
      <c r="I7" s="20"/>
      <c r="J7" s="20"/>
      <c r="K7" s="20"/>
      <c r="L7" s="20"/>
      <c r="M7" s="20"/>
      <c r="N7" s="20"/>
      <c r="O7" s="20"/>
      <c r="P7" s="20"/>
      <c r="Q7" s="20"/>
      <c r="R7" s="20"/>
      <c r="S7" s="20"/>
      <c r="T7" s="20"/>
      <c r="U7" s="20"/>
      <c r="V7" s="19"/>
      <c r="W7" s="19"/>
      <c r="X7" s="19"/>
      <c r="Y7" s="19"/>
      <c r="Z7" s="19"/>
      <c r="AA7" s="19"/>
      <c r="AB7" s="19"/>
      <c r="AC7" s="19"/>
      <c r="AD7" s="19"/>
      <c r="AE7" s="19"/>
    </row>
    <row r="8" spans="1:31" ht="12.75" customHeight="1" x14ac:dyDescent="0.2">
      <c r="A8" s="1"/>
      <c r="B8" s="19"/>
      <c r="C8" s="20"/>
      <c r="D8" s="19"/>
      <c r="E8" s="19"/>
      <c r="F8" s="20"/>
      <c r="G8" s="20"/>
      <c r="H8" s="20"/>
      <c r="I8" s="20"/>
      <c r="J8" s="20"/>
      <c r="K8" s="20"/>
      <c r="L8" s="20"/>
      <c r="M8" s="20"/>
      <c r="N8" s="20"/>
      <c r="O8" s="20"/>
      <c r="P8" s="20"/>
      <c r="Q8" s="20"/>
      <c r="R8" s="20"/>
      <c r="S8" s="20"/>
      <c r="T8" s="20"/>
      <c r="U8" s="20"/>
      <c r="V8" s="19"/>
      <c r="W8" s="19"/>
      <c r="X8" s="19"/>
      <c r="Y8" s="19"/>
      <c r="Z8" s="19"/>
      <c r="AA8" s="19"/>
      <c r="AB8" s="19"/>
      <c r="AC8" s="19"/>
      <c r="AD8" s="19"/>
      <c r="AE8" s="19"/>
    </row>
    <row r="9" spans="1:31" ht="12.75" customHeight="1" x14ac:dyDescent="0.2">
      <c r="A9" s="1"/>
      <c r="B9" s="19"/>
      <c r="C9" s="20"/>
      <c r="D9" s="19"/>
      <c r="E9" s="19"/>
      <c r="F9" s="20"/>
      <c r="G9" s="20"/>
      <c r="H9" s="20"/>
      <c r="I9" s="20"/>
      <c r="J9" s="20"/>
      <c r="K9" s="20"/>
      <c r="L9" s="20"/>
      <c r="M9" s="20"/>
      <c r="N9" s="20"/>
      <c r="O9" s="20"/>
      <c r="P9" s="20"/>
      <c r="Q9" s="20"/>
      <c r="R9" s="20"/>
      <c r="S9" s="20"/>
      <c r="T9" s="20"/>
      <c r="U9" s="20"/>
      <c r="V9" s="19"/>
      <c r="W9" s="19"/>
      <c r="X9" s="19"/>
      <c r="Y9" s="19"/>
      <c r="Z9" s="19"/>
      <c r="AA9" s="19"/>
      <c r="AB9" s="19"/>
      <c r="AC9" s="19"/>
      <c r="AD9" s="19"/>
      <c r="AE9" s="19"/>
    </row>
    <row r="10" spans="1:31" ht="12.75" customHeight="1" x14ac:dyDescent="0.2">
      <c r="A10" s="1"/>
      <c r="B10" s="19"/>
      <c r="C10" s="20"/>
      <c r="D10" s="19"/>
      <c r="E10" s="19"/>
      <c r="F10" s="20"/>
      <c r="G10" s="20"/>
      <c r="H10" s="20"/>
      <c r="I10" s="20"/>
      <c r="J10" s="20"/>
      <c r="K10" s="20"/>
      <c r="L10" s="20"/>
      <c r="M10" s="20"/>
      <c r="N10" s="20"/>
      <c r="O10" s="20"/>
      <c r="P10" s="20"/>
      <c r="Q10" s="20"/>
      <c r="R10" s="20"/>
      <c r="S10" s="20"/>
      <c r="T10" s="20"/>
      <c r="U10" s="20"/>
      <c r="V10" s="19"/>
      <c r="W10" s="19"/>
      <c r="X10" s="19"/>
      <c r="Y10" s="19"/>
      <c r="Z10" s="19"/>
      <c r="AA10" s="19"/>
      <c r="AB10" s="19"/>
      <c r="AC10" s="19"/>
      <c r="AD10" s="19"/>
      <c r="AE10" s="19"/>
    </row>
    <row r="11" spans="1:31" ht="12.75" customHeight="1" x14ac:dyDescent="0.2">
      <c r="A11" s="1"/>
      <c r="B11" s="19"/>
      <c r="C11" s="20"/>
      <c r="D11" s="19"/>
      <c r="E11" s="19"/>
      <c r="F11" s="20"/>
      <c r="G11" s="20"/>
      <c r="H11" s="20"/>
      <c r="I11" s="20"/>
      <c r="J11" s="20"/>
      <c r="K11" s="20"/>
      <c r="L11" s="20"/>
      <c r="M11" s="20"/>
      <c r="N11" s="20"/>
      <c r="O11" s="20"/>
      <c r="P11" s="20"/>
      <c r="Q11" s="20"/>
      <c r="R11" s="20"/>
      <c r="S11" s="20"/>
      <c r="T11" s="20"/>
      <c r="U11" s="20"/>
      <c r="V11" s="19"/>
      <c r="W11" s="19"/>
      <c r="X11" s="19"/>
      <c r="Y11" s="19"/>
      <c r="Z11" s="19"/>
      <c r="AA11" s="19"/>
      <c r="AB11" s="19"/>
      <c r="AC11" s="19"/>
      <c r="AD11" s="19"/>
      <c r="AE11" s="19"/>
    </row>
    <row r="12" spans="1:31" ht="12.75" customHeight="1" x14ac:dyDescent="0.2">
      <c r="A12" s="1"/>
      <c r="B12" s="19"/>
      <c r="C12" s="20"/>
      <c r="D12" s="19"/>
      <c r="E12" s="19"/>
      <c r="F12" s="20"/>
      <c r="G12" s="20"/>
      <c r="H12" s="20"/>
      <c r="I12" s="20"/>
      <c r="J12" s="20"/>
      <c r="K12" s="20"/>
      <c r="L12" s="20"/>
      <c r="M12" s="20"/>
      <c r="N12" s="20"/>
      <c r="O12" s="20"/>
      <c r="P12" s="20"/>
      <c r="Q12" s="20"/>
      <c r="R12" s="20"/>
      <c r="S12" s="20"/>
      <c r="T12" s="20"/>
      <c r="U12" s="20"/>
      <c r="V12" s="19"/>
      <c r="W12" s="19"/>
      <c r="X12" s="19"/>
      <c r="Y12" s="19"/>
      <c r="Z12" s="19"/>
      <c r="AA12" s="19"/>
      <c r="AB12" s="19"/>
      <c r="AC12" s="19"/>
      <c r="AD12" s="19"/>
      <c r="AE12" s="19"/>
    </row>
    <row r="13" spans="1:31" ht="12.75" customHeight="1" x14ac:dyDescent="0.2">
      <c r="A13" s="1"/>
      <c r="B13" s="19"/>
      <c r="C13" s="20"/>
      <c r="D13" s="19"/>
      <c r="E13" s="19"/>
      <c r="F13" s="20"/>
      <c r="G13" s="20"/>
      <c r="H13" s="20"/>
      <c r="I13" s="20"/>
      <c r="J13" s="20"/>
      <c r="K13" s="20"/>
      <c r="L13" s="20"/>
      <c r="M13" s="20"/>
      <c r="N13" s="20"/>
      <c r="O13" s="20"/>
      <c r="P13" s="20"/>
      <c r="Q13" s="20"/>
      <c r="R13" s="20"/>
      <c r="S13" s="20"/>
      <c r="T13" s="20"/>
      <c r="U13" s="20"/>
      <c r="V13" s="19"/>
      <c r="W13" s="19"/>
      <c r="X13" s="19"/>
      <c r="Y13" s="19"/>
      <c r="Z13" s="19"/>
      <c r="AA13" s="19"/>
      <c r="AB13" s="19"/>
      <c r="AC13" s="19"/>
      <c r="AD13" s="19"/>
      <c r="AE13" s="19"/>
    </row>
    <row r="14" spans="1:31" ht="12.75" customHeight="1" x14ac:dyDescent="0.2">
      <c r="A14" s="1"/>
      <c r="B14" s="19"/>
      <c r="C14" s="20"/>
      <c r="D14" s="19"/>
      <c r="E14" s="19"/>
      <c r="F14" s="20"/>
      <c r="G14" s="20"/>
      <c r="H14" s="20"/>
      <c r="I14" s="20"/>
      <c r="J14" s="20"/>
      <c r="K14" s="20"/>
      <c r="L14" s="20"/>
      <c r="M14" s="20"/>
      <c r="N14" s="20"/>
      <c r="O14" s="20"/>
      <c r="P14" s="20"/>
      <c r="Q14" s="20"/>
      <c r="R14" s="20"/>
      <c r="S14" s="20"/>
      <c r="T14" s="20"/>
      <c r="U14" s="20"/>
      <c r="V14" s="19"/>
      <c r="W14" s="19"/>
      <c r="X14" s="19"/>
      <c r="Y14" s="19"/>
      <c r="Z14" s="19"/>
      <c r="AA14" s="19"/>
      <c r="AB14" s="19"/>
      <c r="AC14" s="19"/>
      <c r="AD14" s="19"/>
      <c r="AE14" s="19"/>
    </row>
    <row r="15" spans="1:31" ht="12.75" customHeight="1" x14ac:dyDescent="0.2">
      <c r="A15" s="1"/>
      <c r="B15" s="19"/>
      <c r="C15" s="20"/>
      <c r="D15" s="19"/>
      <c r="E15" s="19"/>
      <c r="F15" s="20"/>
      <c r="G15" s="20"/>
      <c r="H15" s="20"/>
      <c r="I15" s="20"/>
      <c r="J15" s="20"/>
      <c r="K15" s="20"/>
      <c r="L15" s="20"/>
      <c r="M15" s="20"/>
      <c r="N15" s="20"/>
      <c r="O15" s="20"/>
      <c r="P15" s="20"/>
      <c r="Q15" s="20"/>
      <c r="R15" s="20"/>
      <c r="S15" s="20"/>
      <c r="T15" s="20"/>
      <c r="U15" s="20"/>
      <c r="V15" s="19"/>
      <c r="W15" s="19"/>
      <c r="X15" s="19"/>
      <c r="Y15" s="19"/>
      <c r="Z15" s="19"/>
      <c r="AA15" s="19"/>
      <c r="AB15" s="19"/>
      <c r="AC15" s="19"/>
      <c r="AD15" s="19"/>
      <c r="AE15" s="19"/>
    </row>
    <row r="16" spans="1:31" ht="27" customHeight="1" x14ac:dyDescent="0.2">
      <c r="A16" s="29"/>
      <c r="B16" s="31" t="s">
        <v>32</v>
      </c>
      <c r="C16" s="32">
        <v>12</v>
      </c>
      <c r="D16" s="31"/>
      <c r="E16" s="36"/>
      <c r="F16" s="31" t="s">
        <v>35</v>
      </c>
      <c r="G16" s="31" t="s">
        <v>36</v>
      </c>
      <c r="H16" s="31"/>
      <c r="I16" s="31"/>
      <c r="J16" s="31"/>
      <c r="K16" s="31"/>
      <c r="L16" s="31"/>
      <c r="M16" s="31"/>
      <c r="N16" s="36"/>
      <c r="O16" s="36"/>
      <c r="P16" s="36"/>
      <c r="Q16" s="36"/>
      <c r="R16" s="36"/>
      <c r="S16" s="36"/>
      <c r="T16" s="36"/>
      <c r="U16" s="36"/>
      <c r="V16" s="19"/>
      <c r="W16" s="19"/>
      <c r="X16" s="19"/>
      <c r="Y16" s="19"/>
      <c r="Z16" s="19"/>
      <c r="AA16" s="19"/>
      <c r="AB16" s="19"/>
      <c r="AC16" s="19"/>
      <c r="AD16" s="19"/>
      <c r="AE16" s="19"/>
    </row>
    <row r="17" spans="1:31" ht="12.75" customHeight="1" x14ac:dyDescent="0.2">
      <c r="A17" s="29"/>
      <c r="B17" s="31" t="s">
        <v>37</v>
      </c>
      <c r="C17" s="20">
        <v>12</v>
      </c>
      <c r="D17" s="31" t="s">
        <v>38</v>
      </c>
      <c r="E17" s="31" t="s">
        <v>39</v>
      </c>
      <c r="F17" s="32">
        <f ca="1">SUM(OFFSET(F21,1,0,'Juego - Sprint_Backlog_Burd (2)'!TaskRows,1))</f>
        <v>28</v>
      </c>
      <c r="G17" s="32">
        <f ca="1">IF(AND(SUM(OFFSET(G21,1,0,'Juego - Sprint_Backlog_Burd (2)'!TaskRows,1))=0),0,SUM(OFFSET(G21,1,0,'Juego - Sprint_Backlog_Burd (2)'!TaskRows,1)))</f>
        <v>26</v>
      </c>
      <c r="H17" s="32">
        <f ca="1">IF(AND(SUM(OFFSET(H21,1,0,'Juego - Sprint_Backlog_Burd (2)'!TaskRows,1))=0),"",SUM(OFFSET(H21,1,0,'Juego - Sprint_Backlog_Burd (2)'!TaskRows,1)))</f>
        <v>23</v>
      </c>
      <c r="I17" s="32">
        <f ca="1">IF(AND(SUM(OFFSET(I21,1,0,'Juego - Sprint_Backlog_Burd (2)'!TaskRows,1))=0),"",SUM(OFFSET(I21,1,0,'Juego - Sprint_Backlog_Burd (2)'!TaskRows,1)))</f>
        <v>20</v>
      </c>
      <c r="J17" s="32">
        <f ca="1">IF(AND(SUM(OFFSET(J21,1,0,'Juego - Sprint_Backlog_Burd (2)'!TaskRows,1))=0),"",SUM(OFFSET(J21,1,0,'Juego - Sprint_Backlog_Burd (2)'!TaskRows,1)))</f>
        <v>19</v>
      </c>
      <c r="K17" s="32">
        <f ca="1">IF(AND(SUM(OFFSET(K21,1,0,'Juego - Sprint_Backlog_Burd (2)'!TaskRows,1))=0),"",SUM(OFFSET(K21,1,0,'Juego - Sprint_Backlog_Burd (2)'!TaskRows,1)))</f>
        <v>16</v>
      </c>
      <c r="L17" s="32">
        <f ca="1">IF(AND(SUM(OFFSET(L21,1,0,'Juego - Sprint_Backlog_Burd (2)'!TaskRows,1))=0),"",SUM(OFFSET(L21,1,0,'Juego - Sprint_Backlog_Burd (2)'!TaskRows,1)))</f>
        <v>14</v>
      </c>
      <c r="M17" s="32">
        <f ca="1">IF(AND(SUM(OFFSET(M21,1,0,'Juego - Sprint_Backlog_Burd (2)'!TaskRows,1))=0),"",SUM(OFFSET(M21,1,0,'Juego - Sprint_Backlog_Burd (2)'!TaskRows,1)))</f>
        <v>13</v>
      </c>
      <c r="N17" s="32">
        <f ca="1">IF(AND(SUM(OFFSET(N21,1,0,'Juego - Sprint_Backlog_Burd (2)'!TaskRows,1))=0),"",SUM(OFFSET(N21,1,0,'Juego - Sprint_Backlog_Burd (2)'!TaskRows,1)))</f>
        <v>12</v>
      </c>
      <c r="O17" s="32">
        <f ca="1">IF(AND(SUM(OFFSET(O21,1,0,'Juego - Sprint_Backlog_Burd (2)'!TaskRows,1))=0),"",SUM(OFFSET(O21,1,0,'Juego - Sprint_Backlog_Burd (2)'!TaskRows,1)))</f>
        <v>11</v>
      </c>
      <c r="P17" s="32">
        <f ca="1">IF(AND(SUM(OFFSET(P21,1,0,'Juego - Sprint_Backlog_Burd (2)'!TaskRows,1))=0),"",SUM(OFFSET(P21,1,0,'Juego - Sprint_Backlog_Burd (2)'!TaskRows,1)))</f>
        <v>8</v>
      </c>
      <c r="Q17" s="32">
        <f ca="1">IF(AND(SUM(OFFSET(Q21,1,0,'Juego - Sprint_Backlog_Burd (2)'!TaskRows,1))=0),"",SUM(OFFSET(Q21,1,0,'Juego - Sprint_Backlog_Burd (2)'!TaskRows,1)))</f>
        <v>5</v>
      </c>
      <c r="R17" s="32" t="str">
        <f ca="1">IF(AND(SUM(OFFSET(R21,1,0,'Juego - Sprint_Backlog_Burd (2)'!TaskRows,1))=0),"",SUM(OFFSET(R21,1,0,'Juego - Sprint_Backlog_Burd (2)'!TaskRows,1)))</f>
        <v/>
      </c>
      <c r="S17" s="32" t="str">
        <f ca="1">IF(AND(SUM(OFFSET(S21,1,0,'Juego - Sprint_Backlog_Burd (2)'!TaskRows,1))=0),"",SUM(OFFSET(S21,1,0,'Juego - Sprint_Backlog_Burd (2)'!TaskRows,1)))</f>
        <v/>
      </c>
      <c r="T17" s="32" t="str">
        <f ca="1">IF(AND(SUM(OFFSET(T21,1,0,'Juego - Sprint_Backlog_Burd (2)'!TaskRows,1))=0),"",SUM(OFFSET(T21,1,0,'Juego - Sprint_Backlog_Burd (2)'!TaskRows,1)))</f>
        <v/>
      </c>
      <c r="U17" s="32" t="str">
        <f ca="1">IF(AND(SUM(OFFSET(U21,1,0,'Juego - Sprint_Backlog_Burd (2)'!TaskRows,1))=0),"",SUM(OFFSET(U21,1,0,'Juego - Sprint_Backlog_Burd (2)'!TaskRows,1)))</f>
        <v/>
      </c>
      <c r="V17" s="19"/>
      <c r="W17" s="19"/>
      <c r="X17" s="19"/>
      <c r="Y17" s="19"/>
      <c r="Z17" s="19"/>
      <c r="AA17" s="19"/>
      <c r="AB17" s="19"/>
      <c r="AC17" s="19"/>
      <c r="AD17" s="19"/>
      <c r="AE17" s="19"/>
    </row>
    <row r="18" spans="1:31" ht="12.75" customHeight="1" x14ac:dyDescent="0.2">
      <c r="A18" s="1"/>
      <c r="B18" s="47" t="s">
        <v>75</v>
      </c>
      <c r="C18" s="49">
        <v>10</v>
      </c>
      <c r="D18" s="47" t="s">
        <v>82</v>
      </c>
      <c r="E18" s="49">
        <f ca="1">IF(COUNTIF(G17:U17,"&gt;0")=0,1,COUNTIF(G17:U17,"&gt;0"))</f>
        <v>11</v>
      </c>
      <c r="F18" s="49"/>
      <c r="G18" s="49">
        <f ca="1">IF(G21="","",$F17-$F17/($C16-1)*(G21-1))</f>
        <v>28</v>
      </c>
      <c r="H18" s="49">
        <f ca="1">IF(H21="","",'Juego - Sprint_Backlog_Burd (2)'!TotalEffort-'Juego - Sprint_Backlog_Burd (2)'!TotalEffort/('Juego - Sprint_Backlog_Burd (2)'!ImplementationDays)*(H21-1))</f>
        <v>25.666666666666668</v>
      </c>
      <c r="I18" s="49">
        <f ca="1">IF(I21="","",'Juego - Sprint_Backlog_Burd (2)'!TotalEffort-'Juego - Sprint_Backlog_Burd (2)'!TotalEffort/('Juego - Sprint_Backlog_Burd (2)'!ImplementationDays)*(I21-1))</f>
        <v>23.333333333333332</v>
      </c>
      <c r="J18" s="49">
        <f ca="1">IF(J21="","",'Juego - Sprint_Backlog_Burd (2)'!TotalEffort-'Juego - Sprint_Backlog_Burd (2)'!TotalEffort/('Juego - Sprint_Backlog_Burd (2)'!ImplementationDays)*(J21-1))</f>
        <v>21</v>
      </c>
      <c r="K18" s="49">
        <f ca="1">IF(K21="","",'Juego - Sprint_Backlog_Burd (2)'!TotalEffort-'Juego - Sprint_Backlog_Burd (2)'!TotalEffort/('Juego - Sprint_Backlog_Burd (2)'!ImplementationDays)*(K21-1))</f>
        <v>18.666666666666664</v>
      </c>
      <c r="L18" s="49">
        <f ca="1">IF(L21="","",'Juego - Sprint_Backlog_Burd (2)'!TotalEffort-'Juego - Sprint_Backlog_Burd (2)'!TotalEffort/('Juego - Sprint_Backlog_Burd (2)'!ImplementationDays)*(L21-1))</f>
        <v>16.333333333333332</v>
      </c>
      <c r="M18" s="49">
        <f ca="1">IF(M21="","",'Juego - Sprint_Backlog_Burd (2)'!TotalEffort-'Juego - Sprint_Backlog_Burd (2)'!TotalEffort/('Juego - Sprint_Backlog_Burd (2)'!ImplementationDays)*(M21-1))</f>
        <v>14</v>
      </c>
      <c r="N18" s="49">
        <f ca="1">IF(N21="","",'Juego - Sprint_Backlog_Burd (2)'!TotalEffort-'Juego - Sprint_Backlog_Burd (2)'!TotalEffort/('Juego - Sprint_Backlog_Burd (2)'!ImplementationDays)*(N21-1))</f>
        <v>11.666666666666664</v>
      </c>
      <c r="O18" s="49">
        <f ca="1">IF(O21="","",'Juego - Sprint_Backlog_Burd (2)'!TotalEffort-'Juego - Sprint_Backlog_Burd (2)'!TotalEffort/('Juego - Sprint_Backlog_Burd (2)'!ImplementationDays)*(O21-1))</f>
        <v>9.3333333333333321</v>
      </c>
      <c r="P18" s="49">
        <f ca="1">IF(P21="","",'Juego - Sprint_Backlog_Burd (2)'!TotalEffort-'Juego - Sprint_Backlog_Burd (2)'!TotalEffort/('Juego - Sprint_Backlog_Burd (2)'!ImplementationDays)*(P21-1))</f>
        <v>7</v>
      </c>
      <c r="Q18" s="49">
        <f ca="1">IF(Q21="","",'Juego - Sprint_Backlog_Burd (2)'!TotalEffort-'Juego - Sprint_Backlog_Burd (2)'!TotalEffort/('Juego - Sprint_Backlog_Burd (2)'!ImplementationDays)*(Q21-1))</f>
        <v>4.6666666666666643</v>
      </c>
      <c r="R18" s="49">
        <f ca="1">IF(R21="","",'Juego - Sprint_Backlog_Burd (2)'!TotalEffort-'Juego - Sprint_Backlog_Burd (2)'!TotalEffort/('Juego - Sprint_Backlog_Burd (2)'!ImplementationDays)*(R21-1))</f>
        <v>2.3333333333333321</v>
      </c>
      <c r="S18" s="49" t="str">
        <f>IF(S21="","",'Juego - Sprint_Backlog_Burd (2)'!TotalEffort-'Juego - Sprint_Backlog_Burd (2)'!TotalEffort/('Juego - Sprint_Backlog_Burd (2)'!ImplementationDays)*(S21-1))</f>
        <v/>
      </c>
      <c r="T18" s="49" t="str">
        <f>IF(T21="","",'Juego - Sprint_Backlog_Burd (2)'!TotalEffort-'Juego - Sprint_Backlog_Burd (2)'!TotalEffort/('Juego - Sprint_Backlog_Burd (2)'!ImplementationDays)*(T21-1))</f>
        <v/>
      </c>
      <c r="U18" s="49" t="str">
        <f>IF(U21="","",'Juego - Sprint_Backlog_Burd (2)'!TotalEffort-'Juego - Sprint_Backlog_Burd (2)'!TotalEffort/('Juego - Sprint_Backlog_Burd (2)'!ImplementationDays)*(U21-1))</f>
        <v/>
      </c>
      <c r="V18" s="47"/>
      <c r="W18" s="47"/>
      <c r="X18" s="47"/>
      <c r="Y18" s="47"/>
      <c r="Z18" s="47"/>
      <c r="AA18" s="47"/>
      <c r="AB18" s="47"/>
      <c r="AC18" s="47"/>
      <c r="AD18" s="47"/>
      <c r="AE18" s="47"/>
    </row>
    <row r="19" spans="1:31" ht="12.75" customHeight="1" x14ac:dyDescent="0.2">
      <c r="A19" s="1"/>
      <c r="B19" s="52"/>
      <c r="C19" s="47"/>
      <c r="D19" s="47" t="s">
        <v>123</v>
      </c>
      <c r="E19" s="49"/>
      <c r="F19" s="49"/>
      <c r="G19" s="49">
        <f t="array" aca="1" ref="G19" ca="1">IF(TREND(OFFSET($G17,0,'Juego - Sprint_Backlog_Burdown_'!DoneDays-'Juego - Sprint_Backlog_Burdown_'!TrendDays,1,'Juego - Sprint_Backlog_Burdown_'!TrendDays),OFFSET($G20,0,'Juego - Sprint_Backlog_Burdown_'!DoneDays-'Juego - Sprint_Backlog_Burdown_'!TrendDays,1,'Juego - Sprint_Backlog_Burdown_'!TrendDays),G20)&lt;0,"",TREND(OFFSET($G17,0,'Juego - Sprint_Backlog_Burdown_'!DoneDays-'Juego - Sprint_Backlog_Burdown_'!TrendDays,1,'Juego - Sprint_Backlog_Burdown_'!TrendDays),OFFSET($G20,0,'Juego - Sprint_Backlog_Burdown_'!DoneDays-'Juego - Sprint_Backlog_Burdown_'!TrendDays,1,'Juego - Sprint_Backlog_Burdown_'!TrendDays),G20))</f>
        <v>35</v>
      </c>
      <c r="H19" s="49">
        <f t="array" aca="1" ref="H19" ca="1">IF(TREND(OFFSET($G17,0,'Juego - Sprint_Backlog_Burdown_'!DoneDays-'Juego - Sprint_Backlog_Burdown_'!TrendDays,1,'Juego - Sprint_Backlog_Burdown_'!TrendDays),OFFSET($G20,0,'Juego - Sprint_Backlog_Burdown_'!DoneDays-'Juego - Sprint_Backlog_Burdown_'!TrendDays,1,'Juego - Sprint_Backlog_Burdown_'!TrendDays),H20)&lt;0,"",TREND(OFFSET($G17,0,'Juego - Sprint_Backlog_Burdown_'!DoneDays-'Juego - Sprint_Backlog_Burdown_'!TrendDays,1,'Juego - Sprint_Backlog_Burdown_'!TrendDays),OFFSET($G20,0,'Juego - Sprint_Backlog_Burdown_'!DoneDays-'Juego - Sprint_Backlog_Burdown_'!TrendDays,1,'Juego - Sprint_Backlog_Burdown_'!TrendDays),H20))</f>
        <v>32</v>
      </c>
      <c r="I19" s="49">
        <f t="array" aca="1" ref="I19" ca="1">IF(TREND(OFFSET($G17,0,'Juego - Sprint_Backlog_Burdown_'!DoneDays-'Juego - Sprint_Backlog_Burdown_'!TrendDays,1,'Juego - Sprint_Backlog_Burdown_'!TrendDays),OFFSET($G20,0,'Juego - Sprint_Backlog_Burdown_'!DoneDays-'Juego - Sprint_Backlog_Burdown_'!TrendDays,1,'Juego - Sprint_Backlog_Burdown_'!TrendDays),I20)&lt;0,"",TREND(OFFSET($G17,0,'Juego - Sprint_Backlog_Burdown_'!DoneDays-'Juego - Sprint_Backlog_Burdown_'!TrendDays,1,'Juego - Sprint_Backlog_Burdown_'!TrendDays),OFFSET($G20,0,'Juego - Sprint_Backlog_Burdown_'!DoneDays-'Juego - Sprint_Backlog_Burdown_'!TrendDays,1,'Juego - Sprint_Backlog_Burdown_'!TrendDays),I20))</f>
        <v>29</v>
      </c>
      <c r="J19" s="49">
        <f t="array" aca="1" ref="J19" ca="1">IF(TREND(OFFSET($G17,0,'Juego - Sprint_Backlog_Burdown_'!DoneDays-'Juego - Sprint_Backlog_Burdown_'!TrendDays,1,'Juego - Sprint_Backlog_Burdown_'!TrendDays),OFFSET($G20,0,'Juego - Sprint_Backlog_Burdown_'!DoneDays-'Juego - Sprint_Backlog_Burdown_'!TrendDays,1,'Juego - Sprint_Backlog_Burdown_'!TrendDays),J20)&lt;0,"",TREND(OFFSET($G17,0,'Juego - Sprint_Backlog_Burdown_'!DoneDays-'Juego - Sprint_Backlog_Burdown_'!TrendDays,1,'Juego - Sprint_Backlog_Burdown_'!TrendDays),OFFSET($G20,0,'Juego - Sprint_Backlog_Burdown_'!DoneDays-'Juego - Sprint_Backlog_Burdown_'!TrendDays,1,'Juego - Sprint_Backlog_Burdown_'!TrendDays),J20))</f>
        <v>26</v>
      </c>
      <c r="K19" s="49">
        <f t="array" aca="1" ref="K19" ca="1">IF(TREND(OFFSET($G17,0,'Juego - Sprint_Backlog_Burdown_'!DoneDays-'Juego - Sprint_Backlog_Burdown_'!TrendDays,1,'Juego - Sprint_Backlog_Burdown_'!TrendDays),OFFSET($G20,0,'Juego - Sprint_Backlog_Burdown_'!DoneDays-'Juego - Sprint_Backlog_Burdown_'!TrendDays,1,'Juego - Sprint_Backlog_Burdown_'!TrendDays),K20)&lt;0,"",TREND(OFFSET($G17,0,'Juego - Sprint_Backlog_Burdown_'!DoneDays-'Juego - Sprint_Backlog_Burdown_'!TrendDays,1,'Juego - Sprint_Backlog_Burdown_'!TrendDays),OFFSET($G20,0,'Juego - Sprint_Backlog_Burdown_'!DoneDays-'Juego - Sprint_Backlog_Burdown_'!TrendDays,1,'Juego - Sprint_Backlog_Burdown_'!TrendDays),K20))</f>
        <v>23</v>
      </c>
      <c r="L19" s="49">
        <f t="array" aca="1" ref="L19" ca="1">IF(TREND(OFFSET($G17,0,'Juego - Sprint_Backlog_Burdown_'!DoneDays-'Juego - Sprint_Backlog_Burdown_'!TrendDays,1,'Juego - Sprint_Backlog_Burdown_'!TrendDays),OFFSET($G20,0,'Juego - Sprint_Backlog_Burdown_'!DoneDays-'Juego - Sprint_Backlog_Burdown_'!TrendDays,1,'Juego - Sprint_Backlog_Burdown_'!TrendDays),L20)&lt;0,"",TREND(OFFSET($G17,0,'Juego - Sprint_Backlog_Burdown_'!DoneDays-'Juego - Sprint_Backlog_Burdown_'!TrendDays,1,'Juego - Sprint_Backlog_Burdown_'!TrendDays),OFFSET($G20,0,'Juego - Sprint_Backlog_Burdown_'!DoneDays-'Juego - Sprint_Backlog_Burdown_'!TrendDays,1,'Juego - Sprint_Backlog_Burdown_'!TrendDays),L20))</f>
        <v>20</v>
      </c>
      <c r="M19" s="49">
        <f t="array" aca="1" ref="M19" ca="1">IF(TREND(OFFSET($G17,0,'Juego - Sprint_Backlog_Burdown_'!DoneDays-'Juego - Sprint_Backlog_Burdown_'!TrendDays,1,'Juego - Sprint_Backlog_Burdown_'!TrendDays),OFFSET($G20,0,'Juego - Sprint_Backlog_Burdown_'!DoneDays-'Juego - Sprint_Backlog_Burdown_'!TrendDays,1,'Juego - Sprint_Backlog_Burdown_'!TrendDays),M20)&lt;0,"",TREND(OFFSET($G17,0,'Juego - Sprint_Backlog_Burdown_'!DoneDays-'Juego - Sprint_Backlog_Burdown_'!TrendDays,1,'Juego - Sprint_Backlog_Burdown_'!TrendDays),OFFSET($G20,0,'Juego - Sprint_Backlog_Burdown_'!DoneDays-'Juego - Sprint_Backlog_Burdown_'!TrendDays,1,'Juego - Sprint_Backlog_Burdown_'!TrendDays),M20))</f>
        <v>17</v>
      </c>
      <c r="N19" s="49">
        <f t="array" aca="1" ref="N19" ca="1">IF(TREND(OFFSET($G17,0,'Juego - Sprint_Backlog_Burdown_'!DoneDays-'Juego - Sprint_Backlog_Burdown_'!TrendDays,1,'Juego - Sprint_Backlog_Burdown_'!TrendDays),OFFSET($G20,0,'Juego - Sprint_Backlog_Burdown_'!DoneDays-'Juego - Sprint_Backlog_Burdown_'!TrendDays,1,'Juego - Sprint_Backlog_Burdown_'!TrendDays),N20)&lt;0,"",TREND(OFFSET($G17,0,'Juego - Sprint_Backlog_Burdown_'!DoneDays-'Juego - Sprint_Backlog_Burdown_'!TrendDays,1,'Juego - Sprint_Backlog_Burdown_'!TrendDays),OFFSET($G20,0,'Juego - Sprint_Backlog_Burdown_'!DoneDays-'Juego - Sprint_Backlog_Burdown_'!TrendDays,1,'Juego - Sprint_Backlog_Burdown_'!TrendDays),N20))</f>
        <v>14</v>
      </c>
      <c r="O19" s="49">
        <f t="array" aca="1" ref="O19" ca="1">IF(TREND(OFFSET($G17,0,'Juego - Sprint_Backlog_Burdown_'!DoneDays-'Juego - Sprint_Backlog_Burdown_'!TrendDays,1,'Juego - Sprint_Backlog_Burdown_'!TrendDays),OFFSET($G20,0,'Juego - Sprint_Backlog_Burdown_'!DoneDays-'Juego - Sprint_Backlog_Burdown_'!TrendDays,1,'Juego - Sprint_Backlog_Burdown_'!TrendDays),O20)&lt;0,"",TREND(OFFSET($G17,0,'Juego - Sprint_Backlog_Burdown_'!DoneDays-'Juego - Sprint_Backlog_Burdown_'!TrendDays,1,'Juego - Sprint_Backlog_Burdown_'!TrendDays),OFFSET($G20,0,'Juego - Sprint_Backlog_Burdown_'!DoneDays-'Juego - Sprint_Backlog_Burdown_'!TrendDays,1,'Juego - Sprint_Backlog_Burdown_'!TrendDays),O20))</f>
        <v>11</v>
      </c>
      <c r="P19" s="49">
        <f t="array" aca="1" ref="P19" ca="1">IF(TREND(OFFSET($G17,0,'Juego - Sprint_Backlog_Burdown_'!DoneDays-'Juego - Sprint_Backlog_Burdown_'!TrendDays,1,'Juego - Sprint_Backlog_Burdown_'!TrendDays),OFFSET($G20,0,'Juego - Sprint_Backlog_Burdown_'!DoneDays-'Juego - Sprint_Backlog_Burdown_'!TrendDays,1,'Juego - Sprint_Backlog_Burdown_'!TrendDays),P20)&lt;0,"",TREND(OFFSET($G17,0,'Juego - Sprint_Backlog_Burdown_'!DoneDays-'Juego - Sprint_Backlog_Burdown_'!TrendDays,1,'Juego - Sprint_Backlog_Burdown_'!TrendDays),OFFSET($G20,0,'Juego - Sprint_Backlog_Burdown_'!DoneDays-'Juego - Sprint_Backlog_Burdown_'!TrendDays,1,'Juego - Sprint_Backlog_Burdown_'!TrendDays),P20))</f>
        <v>8</v>
      </c>
      <c r="Q19" s="49">
        <f t="array" aca="1" ref="Q19" ca="1">IF(TREND(OFFSET($G17,0,'Juego - Sprint_Backlog_Burdown_'!DoneDays-'Juego - Sprint_Backlog_Burdown_'!TrendDays,1,'Juego - Sprint_Backlog_Burdown_'!TrendDays),OFFSET($G20,0,'Juego - Sprint_Backlog_Burdown_'!DoneDays-'Juego - Sprint_Backlog_Burdown_'!TrendDays,1,'Juego - Sprint_Backlog_Burdown_'!TrendDays),Q20)&lt;0,"",TREND(OFFSET($G17,0,'Juego - Sprint_Backlog_Burdown_'!DoneDays-'Juego - Sprint_Backlog_Burdown_'!TrendDays,1,'Juego - Sprint_Backlog_Burdown_'!TrendDays),OFFSET($G20,0,'Juego - Sprint_Backlog_Burdown_'!DoneDays-'Juego - Sprint_Backlog_Burdown_'!TrendDays,1,'Juego - Sprint_Backlog_Burdown_'!TrendDays),Q20))</f>
        <v>5</v>
      </c>
      <c r="R19" s="49">
        <f t="array" aca="1" ref="R19" ca="1">IF(TREND(OFFSET($G17,0,'Juego - Sprint_Backlog_Burdown_'!DoneDays-'Juego - Sprint_Backlog_Burdown_'!TrendDays,1,'Juego - Sprint_Backlog_Burdown_'!TrendDays),OFFSET($G20,0,'Juego - Sprint_Backlog_Burdown_'!DoneDays-'Juego - Sprint_Backlog_Burdown_'!TrendDays,1,'Juego - Sprint_Backlog_Burdown_'!TrendDays),R20)&lt;0,"",TREND(OFFSET($G17,0,'Juego - Sprint_Backlog_Burdown_'!DoneDays-'Juego - Sprint_Backlog_Burdown_'!TrendDays,1,'Juego - Sprint_Backlog_Burdown_'!TrendDays),OFFSET($G20,0,'Juego - Sprint_Backlog_Burdown_'!DoneDays-'Juego - Sprint_Backlog_Burdown_'!TrendDays,1,'Juego - Sprint_Backlog_Burdown_'!TrendDays),R20))</f>
        <v>2</v>
      </c>
      <c r="S19" s="49" t="str">
        <f t="array" aca="1" ref="S19" ca="1">IF(TREND(OFFSET($G17,0,'Juego - Sprint_Backlog_Burdown_'!DoneDays-'Juego - Sprint_Backlog_Burdown_'!TrendDays,1,'Juego - Sprint_Backlog_Burdown_'!TrendDays),OFFSET($G20,0,'Juego - Sprint_Backlog_Burdown_'!DoneDays-'Juego - Sprint_Backlog_Burdown_'!TrendDays,1,'Juego - Sprint_Backlog_Burdown_'!TrendDays),S20)&lt;0,"",TREND(OFFSET($G17,0,'Juego - Sprint_Backlog_Burdown_'!DoneDays-'Juego - Sprint_Backlog_Burdown_'!TrendDays,1,'Juego - Sprint_Backlog_Burdown_'!TrendDays),OFFSET($G20,0,'Juego - Sprint_Backlog_Burdown_'!DoneDays-'Juego - Sprint_Backlog_Burdown_'!TrendDays,1,'Juego - Sprint_Backlog_Burdown_'!TrendDays),S20))</f>
        <v/>
      </c>
      <c r="T19" s="49" t="str">
        <f t="array" aca="1" ref="T19" ca="1">IF(TREND(OFFSET($G17,0,'Juego - Sprint_Backlog_Burdown_'!DoneDays-'Juego - Sprint_Backlog_Burdown_'!TrendDays,1,'Juego - Sprint_Backlog_Burdown_'!TrendDays),OFFSET($G20,0,'Juego - Sprint_Backlog_Burdown_'!DoneDays-'Juego - Sprint_Backlog_Burdown_'!TrendDays,1,'Juego - Sprint_Backlog_Burdown_'!TrendDays),T20)&lt;0,"",TREND(OFFSET($G17,0,'Juego - Sprint_Backlog_Burdown_'!DoneDays-'Juego - Sprint_Backlog_Burdown_'!TrendDays,1,'Juego - Sprint_Backlog_Burdown_'!TrendDays),OFFSET($G20,0,'Juego - Sprint_Backlog_Burdown_'!DoneDays-'Juego - Sprint_Backlog_Burdown_'!TrendDays,1,'Juego - Sprint_Backlog_Burdown_'!TrendDays),T20))</f>
        <v/>
      </c>
      <c r="U19" s="49" t="str">
        <f t="array" aca="1" ref="U19" ca="1">IF(TREND(OFFSET($G17,0,'Juego - Sprint_Backlog_Burdown_'!DoneDays-'Juego - Sprint_Backlog_Burdown_'!TrendDays,1,'Juego - Sprint_Backlog_Burdown_'!TrendDays),OFFSET($G20,0,'Juego - Sprint_Backlog_Burdown_'!DoneDays-'Juego - Sprint_Backlog_Burdown_'!TrendDays,1,'Juego - Sprint_Backlog_Burdown_'!TrendDays),U20)&lt;0,"",TREND(OFFSET($G17,0,'Juego - Sprint_Backlog_Burdown_'!DoneDays-'Juego - Sprint_Backlog_Burdown_'!TrendDays,1,'Juego - Sprint_Backlog_Burdown_'!TrendDays),OFFSET($G20,0,'Juego - Sprint_Backlog_Burdown_'!DoneDays-'Juego - Sprint_Backlog_Burdown_'!TrendDays,1,'Juego - Sprint_Backlog_Burdown_'!TrendDays),U20))</f>
        <v/>
      </c>
      <c r="V19" s="47"/>
      <c r="W19" s="47"/>
      <c r="X19" s="47"/>
      <c r="Y19" s="47"/>
      <c r="Z19" s="47"/>
      <c r="AA19" s="47"/>
      <c r="AB19" s="47"/>
      <c r="AC19" s="47"/>
      <c r="AD19" s="47"/>
      <c r="AE19" s="47"/>
    </row>
    <row r="20" spans="1:31" ht="17.25" customHeight="1" x14ac:dyDescent="0.2">
      <c r="A20" s="1"/>
      <c r="B20" s="52"/>
      <c r="C20" s="47"/>
      <c r="D20" s="47" t="s">
        <v>124</v>
      </c>
      <c r="E20" s="49">
        <v>2</v>
      </c>
      <c r="F20" s="49"/>
      <c r="G20" s="49">
        <f ca="1">IF('Juego - Sprint_Backlog_Burd (2)'!DoneDays&gt;F20,F20+1,"")</f>
        <v>1</v>
      </c>
      <c r="H20" s="49">
        <v>2</v>
      </c>
      <c r="I20" s="49">
        <v>3</v>
      </c>
      <c r="J20" s="49">
        <v>4</v>
      </c>
      <c r="K20" s="49">
        <v>5</v>
      </c>
      <c r="L20" s="49">
        <v>6</v>
      </c>
      <c r="M20" s="49">
        <v>7</v>
      </c>
      <c r="N20" s="49">
        <v>8</v>
      </c>
      <c r="O20" s="49">
        <v>9</v>
      </c>
      <c r="P20" s="49">
        <v>10</v>
      </c>
      <c r="Q20" s="49">
        <v>11</v>
      </c>
      <c r="R20" s="49">
        <v>12</v>
      </c>
      <c r="S20" s="49">
        <v>13</v>
      </c>
      <c r="T20" s="49">
        <v>14</v>
      </c>
      <c r="U20" s="49">
        <v>15</v>
      </c>
      <c r="V20" s="47"/>
      <c r="W20" s="47"/>
      <c r="X20" s="47"/>
      <c r="Y20" s="47"/>
      <c r="Z20" s="47"/>
      <c r="AA20" s="47"/>
      <c r="AB20" s="47"/>
      <c r="AC20" s="47"/>
      <c r="AD20" s="47"/>
      <c r="AE20" s="47"/>
    </row>
    <row r="21" spans="1:31" ht="12.75" customHeight="1" x14ac:dyDescent="0.2">
      <c r="A21" s="29" t="s">
        <v>125</v>
      </c>
      <c r="B21" s="31" t="s">
        <v>126</v>
      </c>
      <c r="C21" s="57" t="s">
        <v>127</v>
      </c>
      <c r="D21" s="31" t="s">
        <v>131</v>
      </c>
      <c r="E21" s="31" t="s">
        <v>7</v>
      </c>
      <c r="F21" s="57" t="s">
        <v>133</v>
      </c>
      <c r="G21" s="57">
        <v>1</v>
      </c>
      <c r="H21" s="57">
        <f t="shared" ref="H21:U21" si="0">IF($C$16&gt;G21,G21+1,"")</f>
        <v>2</v>
      </c>
      <c r="I21" s="57">
        <f t="shared" si="0"/>
        <v>3</v>
      </c>
      <c r="J21" s="57">
        <f t="shared" si="0"/>
        <v>4</v>
      </c>
      <c r="K21" s="57">
        <f t="shared" si="0"/>
        <v>5</v>
      </c>
      <c r="L21" s="57">
        <f t="shared" si="0"/>
        <v>6</v>
      </c>
      <c r="M21" s="57">
        <f t="shared" si="0"/>
        <v>7</v>
      </c>
      <c r="N21" s="57">
        <f t="shared" si="0"/>
        <v>8</v>
      </c>
      <c r="O21" s="57">
        <f t="shared" si="0"/>
        <v>9</v>
      </c>
      <c r="P21" s="57">
        <f t="shared" si="0"/>
        <v>10</v>
      </c>
      <c r="Q21" s="57">
        <f t="shared" si="0"/>
        <v>11</v>
      </c>
      <c r="R21" s="57">
        <f t="shared" si="0"/>
        <v>12</v>
      </c>
      <c r="S21" s="57" t="str">
        <f t="shared" si="0"/>
        <v/>
      </c>
      <c r="T21" s="57" t="str">
        <f t="shared" si="0"/>
        <v/>
      </c>
      <c r="U21" s="57" t="str">
        <f t="shared" si="0"/>
        <v/>
      </c>
      <c r="V21" s="19"/>
      <c r="W21" s="19"/>
      <c r="X21" s="19"/>
      <c r="Y21" s="19"/>
      <c r="Z21" s="19"/>
      <c r="AA21" s="19"/>
      <c r="AB21" s="19"/>
      <c r="AC21" s="19"/>
      <c r="AD21" s="19"/>
      <c r="AE21" s="19"/>
    </row>
    <row r="22" spans="1:31" ht="15" customHeight="1" x14ac:dyDescent="0.2">
      <c r="A22" s="58">
        <v>1</v>
      </c>
      <c r="B22" s="59" t="s">
        <v>230</v>
      </c>
      <c r="C22" s="58">
        <v>3</v>
      </c>
      <c r="D22" s="62" t="s">
        <v>9</v>
      </c>
      <c r="E22" s="63" t="s">
        <v>26</v>
      </c>
      <c r="F22" s="64">
        <v>2</v>
      </c>
      <c r="G22" s="65">
        <v>1</v>
      </c>
      <c r="H22" s="67">
        <v>1</v>
      </c>
      <c r="I22" s="68">
        <v>1</v>
      </c>
      <c r="J22" s="69">
        <v>1</v>
      </c>
      <c r="K22" s="76">
        <v>1</v>
      </c>
      <c r="L22" s="76">
        <v>1</v>
      </c>
      <c r="M22" s="77">
        <v>1</v>
      </c>
      <c r="N22" s="106">
        <v>1</v>
      </c>
      <c r="O22" s="107">
        <v>1</v>
      </c>
      <c r="P22" s="84">
        <v>1</v>
      </c>
      <c r="Q22" s="108">
        <v>1</v>
      </c>
      <c r="R22" s="65">
        <v>0</v>
      </c>
      <c r="S22" s="56">
        <v>0</v>
      </c>
      <c r="T22" s="56"/>
      <c r="U22" s="56"/>
      <c r="V22" s="4"/>
      <c r="W22" s="4"/>
      <c r="X22" s="4"/>
      <c r="Y22" s="4"/>
      <c r="Z22" s="4"/>
      <c r="AA22" s="4"/>
      <c r="AB22" s="4"/>
      <c r="AC22" s="4"/>
      <c r="AD22" s="4"/>
      <c r="AE22" s="4"/>
    </row>
    <row r="23" spans="1:31" ht="15" customHeight="1" x14ac:dyDescent="0.2">
      <c r="A23" s="58">
        <v>2</v>
      </c>
      <c r="B23" s="59" t="s">
        <v>233</v>
      </c>
      <c r="C23" s="58">
        <v>3</v>
      </c>
      <c r="D23" s="62" t="s">
        <v>10</v>
      </c>
      <c r="E23" s="63" t="s">
        <v>26</v>
      </c>
      <c r="F23" s="64">
        <v>1</v>
      </c>
      <c r="G23" s="65">
        <v>1</v>
      </c>
      <c r="H23" s="67">
        <v>1</v>
      </c>
      <c r="I23" s="68">
        <v>0</v>
      </c>
      <c r="J23" s="69">
        <v>0</v>
      </c>
      <c r="K23" s="76">
        <v>0</v>
      </c>
      <c r="L23" s="76">
        <v>0</v>
      </c>
      <c r="M23" s="77">
        <v>0</v>
      </c>
      <c r="N23" s="106">
        <v>0</v>
      </c>
      <c r="O23" s="107">
        <v>0</v>
      </c>
      <c r="P23" s="84">
        <v>0</v>
      </c>
      <c r="Q23" s="108">
        <v>0</v>
      </c>
      <c r="R23" s="65">
        <v>0</v>
      </c>
      <c r="S23" s="56">
        <v>0</v>
      </c>
      <c r="T23" s="56"/>
      <c r="U23" s="56"/>
      <c r="V23" s="4"/>
      <c r="W23" s="4"/>
      <c r="X23" s="4"/>
      <c r="Y23" s="4"/>
      <c r="Z23" s="4"/>
      <c r="AA23" s="4"/>
      <c r="AB23" s="4"/>
      <c r="AC23" s="4"/>
      <c r="AD23" s="4"/>
      <c r="AE23" s="4"/>
    </row>
    <row r="24" spans="1:31" ht="15" customHeight="1" x14ac:dyDescent="0.2">
      <c r="A24" s="58">
        <v>3</v>
      </c>
      <c r="B24" s="59" t="s">
        <v>234</v>
      </c>
      <c r="C24" s="58">
        <v>3</v>
      </c>
      <c r="D24" s="62" t="s">
        <v>8</v>
      </c>
      <c r="E24" s="63" t="s">
        <v>26</v>
      </c>
      <c r="F24" s="64">
        <v>2</v>
      </c>
      <c r="G24" s="65">
        <v>2</v>
      </c>
      <c r="H24" s="67">
        <v>2</v>
      </c>
      <c r="I24" s="68">
        <v>1</v>
      </c>
      <c r="J24" s="69">
        <v>1</v>
      </c>
      <c r="K24" s="76">
        <v>0</v>
      </c>
      <c r="L24" s="76">
        <v>0</v>
      </c>
      <c r="M24" s="77">
        <v>0</v>
      </c>
      <c r="N24" s="106">
        <v>0</v>
      </c>
      <c r="O24" s="107">
        <v>0</v>
      </c>
      <c r="P24" s="84">
        <v>0</v>
      </c>
      <c r="Q24" s="108">
        <v>0</v>
      </c>
      <c r="R24" s="65">
        <v>0</v>
      </c>
      <c r="S24" s="56">
        <v>0</v>
      </c>
      <c r="T24" s="56"/>
      <c r="U24" s="56"/>
      <c r="V24" s="4"/>
      <c r="W24" s="4"/>
      <c r="X24" s="4"/>
      <c r="Y24" s="4"/>
      <c r="Z24" s="4"/>
      <c r="AA24" s="4"/>
      <c r="AB24" s="4"/>
      <c r="AC24" s="4"/>
      <c r="AD24" s="4"/>
      <c r="AE24" s="4"/>
    </row>
    <row r="25" spans="1:31" ht="15" customHeight="1" x14ac:dyDescent="0.2">
      <c r="A25" s="58">
        <v>4</v>
      </c>
      <c r="B25" s="59" t="s">
        <v>236</v>
      </c>
      <c r="C25" s="58">
        <v>3</v>
      </c>
      <c r="D25" s="62" t="s">
        <v>12</v>
      </c>
      <c r="E25" s="63" t="s">
        <v>26</v>
      </c>
      <c r="F25" s="64">
        <v>4</v>
      </c>
      <c r="G25" s="65">
        <v>4</v>
      </c>
      <c r="H25" s="67">
        <v>3</v>
      </c>
      <c r="I25" s="68">
        <v>3</v>
      </c>
      <c r="J25" s="69">
        <v>3</v>
      </c>
      <c r="K25" s="76">
        <v>2</v>
      </c>
      <c r="L25" s="76">
        <v>2</v>
      </c>
      <c r="M25" s="77">
        <v>1</v>
      </c>
      <c r="N25" s="106">
        <v>1</v>
      </c>
      <c r="O25" s="107">
        <v>0</v>
      </c>
      <c r="P25" s="84">
        <v>0</v>
      </c>
      <c r="Q25" s="108">
        <v>0</v>
      </c>
      <c r="R25" s="65">
        <v>0</v>
      </c>
      <c r="S25" s="56">
        <v>0</v>
      </c>
      <c r="T25" s="56"/>
      <c r="U25" s="56"/>
      <c r="V25" s="4"/>
      <c r="W25" s="4"/>
      <c r="X25" s="4"/>
      <c r="Y25" s="4"/>
      <c r="Z25" s="4"/>
      <c r="AA25" s="4"/>
      <c r="AB25" s="4"/>
      <c r="AC25" s="4"/>
      <c r="AD25" s="4"/>
      <c r="AE25" s="4"/>
    </row>
    <row r="26" spans="1:31" ht="16.5" customHeight="1" x14ac:dyDescent="0.2">
      <c r="A26" s="58">
        <v>5</v>
      </c>
      <c r="B26" s="59" t="s">
        <v>237</v>
      </c>
      <c r="C26" s="58">
        <v>3</v>
      </c>
      <c r="D26" s="62" t="s">
        <v>11</v>
      </c>
      <c r="E26" s="63" t="s">
        <v>26</v>
      </c>
      <c r="F26" s="64">
        <v>1</v>
      </c>
      <c r="G26" s="65">
        <v>1</v>
      </c>
      <c r="H26" s="67">
        <v>0</v>
      </c>
      <c r="I26" s="68">
        <v>0</v>
      </c>
      <c r="J26" s="69">
        <v>0</v>
      </c>
      <c r="K26" s="76">
        <v>0</v>
      </c>
      <c r="L26" s="76">
        <v>0</v>
      </c>
      <c r="M26" s="77">
        <v>0</v>
      </c>
      <c r="N26" s="106">
        <v>0</v>
      </c>
      <c r="O26" s="107">
        <v>0</v>
      </c>
      <c r="P26" s="84">
        <v>0</v>
      </c>
      <c r="Q26" s="108">
        <v>0</v>
      </c>
      <c r="R26" s="65">
        <v>0</v>
      </c>
      <c r="S26" s="56">
        <v>0</v>
      </c>
      <c r="T26" s="56"/>
      <c r="U26" s="56"/>
      <c r="V26" s="4"/>
      <c r="W26" s="4"/>
      <c r="X26" s="4"/>
      <c r="Y26" s="4"/>
      <c r="Z26" s="4"/>
      <c r="AA26" s="4"/>
      <c r="AB26" s="4"/>
      <c r="AC26" s="4"/>
      <c r="AD26" s="4"/>
      <c r="AE26" s="4"/>
    </row>
    <row r="27" spans="1:31" ht="15" customHeight="1" x14ac:dyDescent="0.2">
      <c r="A27" s="58">
        <v>6</v>
      </c>
      <c r="B27" s="59" t="s">
        <v>238</v>
      </c>
      <c r="C27" s="58">
        <v>6</v>
      </c>
      <c r="D27" s="62" t="s">
        <v>9</v>
      </c>
      <c r="E27" s="63" t="s">
        <v>26</v>
      </c>
      <c r="F27" s="64">
        <v>2</v>
      </c>
      <c r="G27" s="65">
        <v>1</v>
      </c>
      <c r="H27" s="67">
        <v>1</v>
      </c>
      <c r="I27" s="68">
        <v>1</v>
      </c>
      <c r="J27" s="69">
        <v>1</v>
      </c>
      <c r="K27" s="76">
        <v>1</v>
      </c>
      <c r="L27" s="76">
        <v>1</v>
      </c>
      <c r="M27" s="77">
        <v>1</v>
      </c>
      <c r="N27" s="106">
        <v>1</v>
      </c>
      <c r="O27" s="107">
        <v>1</v>
      </c>
      <c r="P27" s="84">
        <v>1</v>
      </c>
      <c r="Q27" s="108">
        <v>1</v>
      </c>
      <c r="R27" s="65">
        <v>0</v>
      </c>
      <c r="S27" s="56">
        <v>0</v>
      </c>
      <c r="T27" s="56"/>
      <c r="U27" s="56"/>
      <c r="V27" s="4"/>
      <c r="W27" s="4"/>
      <c r="X27" s="4"/>
      <c r="Y27" s="4"/>
      <c r="Z27" s="4"/>
      <c r="AA27" s="4"/>
      <c r="AB27" s="4"/>
      <c r="AC27" s="4"/>
      <c r="AD27" s="4"/>
      <c r="AE27" s="4"/>
    </row>
    <row r="28" spans="1:31" ht="15" customHeight="1" x14ac:dyDescent="0.2">
      <c r="A28" s="58">
        <v>7</v>
      </c>
      <c r="B28" s="59" t="s">
        <v>239</v>
      </c>
      <c r="C28" s="58">
        <v>6</v>
      </c>
      <c r="D28" s="62" t="s">
        <v>10</v>
      </c>
      <c r="E28" s="63" t="s">
        <v>26</v>
      </c>
      <c r="F28" s="64">
        <v>3</v>
      </c>
      <c r="G28" s="65">
        <v>3</v>
      </c>
      <c r="H28" s="67">
        <v>3</v>
      </c>
      <c r="I28" s="68">
        <v>3</v>
      </c>
      <c r="J28" s="69">
        <v>3</v>
      </c>
      <c r="K28" s="76">
        <v>3</v>
      </c>
      <c r="L28" s="76">
        <v>3</v>
      </c>
      <c r="M28" s="77">
        <v>3</v>
      </c>
      <c r="N28" s="106">
        <v>3</v>
      </c>
      <c r="O28" s="107">
        <v>3</v>
      </c>
      <c r="P28" s="84">
        <v>2</v>
      </c>
      <c r="Q28" s="108">
        <v>1</v>
      </c>
      <c r="R28" s="65">
        <v>0</v>
      </c>
      <c r="S28" s="56">
        <v>0</v>
      </c>
      <c r="T28" s="56"/>
      <c r="U28" s="56"/>
      <c r="V28" s="4"/>
      <c r="W28" s="4"/>
      <c r="X28" s="4"/>
      <c r="Y28" s="4"/>
      <c r="Z28" s="4"/>
      <c r="AA28" s="4"/>
      <c r="AB28" s="4"/>
      <c r="AC28" s="4"/>
      <c r="AD28" s="4"/>
      <c r="AE28" s="4"/>
    </row>
    <row r="29" spans="1:31" ht="15" customHeight="1" x14ac:dyDescent="0.2">
      <c r="A29" s="58">
        <v>8</v>
      </c>
      <c r="B29" s="59" t="s">
        <v>240</v>
      </c>
      <c r="C29" s="58">
        <v>6</v>
      </c>
      <c r="D29" s="62" t="s">
        <v>8</v>
      </c>
      <c r="E29" s="63" t="s">
        <v>26</v>
      </c>
      <c r="F29" s="64">
        <v>5</v>
      </c>
      <c r="G29" s="65">
        <v>5</v>
      </c>
      <c r="H29" s="67">
        <v>5</v>
      </c>
      <c r="I29" s="68">
        <v>5</v>
      </c>
      <c r="J29" s="69">
        <v>5</v>
      </c>
      <c r="K29" s="76">
        <v>5</v>
      </c>
      <c r="L29" s="76">
        <v>5</v>
      </c>
      <c r="M29" s="77">
        <v>5</v>
      </c>
      <c r="N29" s="106">
        <v>4</v>
      </c>
      <c r="O29" s="107">
        <v>4</v>
      </c>
      <c r="P29" s="84">
        <v>3</v>
      </c>
      <c r="Q29" s="108">
        <v>1</v>
      </c>
      <c r="R29" s="65">
        <v>0</v>
      </c>
      <c r="S29" s="56">
        <v>0</v>
      </c>
      <c r="T29" s="56"/>
      <c r="U29" s="56"/>
      <c r="V29" s="4"/>
      <c r="W29" s="4"/>
      <c r="X29" s="4"/>
      <c r="Y29" s="4"/>
      <c r="Z29" s="4"/>
      <c r="AA29" s="4"/>
      <c r="AB29" s="4"/>
      <c r="AC29" s="4"/>
      <c r="AD29" s="4"/>
      <c r="AE29" s="4"/>
    </row>
    <row r="30" spans="1:31" ht="15" customHeight="1" x14ac:dyDescent="0.2">
      <c r="A30" s="58">
        <v>9</v>
      </c>
      <c r="B30" s="59" t="s">
        <v>241</v>
      </c>
      <c r="C30" s="58">
        <v>6</v>
      </c>
      <c r="D30" s="62" t="s">
        <v>11</v>
      </c>
      <c r="E30" s="63" t="s">
        <v>26</v>
      </c>
      <c r="F30" s="64">
        <v>3</v>
      </c>
      <c r="G30" s="65">
        <v>3</v>
      </c>
      <c r="H30" s="67">
        <v>2</v>
      </c>
      <c r="I30" s="68">
        <v>2</v>
      </c>
      <c r="J30" s="69">
        <v>1</v>
      </c>
      <c r="K30" s="76">
        <v>0</v>
      </c>
      <c r="L30" s="76">
        <v>0</v>
      </c>
      <c r="M30" s="77">
        <v>0</v>
      </c>
      <c r="N30" s="106">
        <v>0</v>
      </c>
      <c r="O30" s="107">
        <v>0</v>
      </c>
      <c r="P30" s="84">
        <v>0</v>
      </c>
      <c r="Q30" s="108">
        <v>0</v>
      </c>
      <c r="R30" s="65">
        <v>0</v>
      </c>
      <c r="S30" s="56">
        <v>0</v>
      </c>
      <c r="T30" s="56"/>
      <c r="U30" s="56"/>
      <c r="V30" s="4"/>
      <c r="W30" s="4"/>
      <c r="X30" s="4"/>
      <c r="Y30" s="4"/>
      <c r="Z30" s="4"/>
      <c r="AA30" s="4"/>
      <c r="AB30" s="4"/>
      <c r="AC30" s="4"/>
      <c r="AD30" s="4"/>
      <c r="AE30" s="4"/>
    </row>
    <row r="31" spans="1:31" ht="15" customHeight="1" x14ac:dyDescent="0.2">
      <c r="A31" s="58">
        <v>10</v>
      </c>
      <c r="B31" s="59" t="s">
        <v>242</v>
      </c>
      <c r="C31" s="58">
        <v>6</v>
      </c>
      <c r="D31" s="62" t="s">
        <v>12</v>
      </c>
      <c r="E31" s="63" t="s">
        <v>26</v>
      </c>
      <c r="F31" s="64">
        <v>5</v>
      </c>
      <c r="G31" s="65">
        <v>5</v>
      </c>
      <c r="H31" s="67">
        <v>5</v>
      </c>
      <c r="I31" s="68">
        <v>4</v>
      </c>
      <c r="J31" s="69">
        <v>4</v>
      </c>
      <c r="K31" s="76">
        <v>4</v>
      </c>
      <c r="L31" s="76">
        <v>2</v>
      </c>
      <c r="M31" s="77">
        <v>2</v>
      </c>
      <c r="N31" s="106">
        <v>2</v>
      </c>
      <c r="O31" s="107">
        <v>2</v>
      </c>
      <c r="P31" s="84">
        <v>1</v>
      </c>
      <c r="Q31" s="108">
        <v>1</v>
      </c>
      <c r="R31" s="65">
        <v>0</v>
      </c>
      <c r="S31" s="56">
        <v>0</v>
      </c>
      <c r="T31" s="56"/>
      <c r="U31" s="56"/>
      <c r="V31" s="4"/>
      <c r="W31" s="4"/>
      <c r="X31" s="4"/>
      <c r="Y31" s="4"/>
      <c r="Z31" s="4"/>
      <c r="AA31" s="4"/>
      <c r="AB31" s="4"/>
      <c r="AC31" s="4"/>
      <c r="AD31" s="4"/>
      <c r="AE31" s="4"/>
    </row>
    <row r="32" spans="1:31" ht="25.5" x14ac:dyDescent="0.2">
      <c r="A32" s="58">
        <v>11</v>
      </c>
      <c r="B32" s="59" t="s">
        <v>243</v>
      </c>
      <c r="C32" s="58">
        <v>9</v>
      </c>
      <c r="D32" s="62" t="s">
        <v>12</v>
      </c>
      <c r="E32" s="63" t="s">
        <v>20</v>
      </c>
      <c r="F32" s="64">
        <v>2</v>
      </c>
      <c r="G32" s="65">
        <v>2</v>
      </c>
      <c r="H32" s="67">
        <v>2</v>
      </c>
      <c r="I32" s="68">
        <v>2</v>
      </c>
      <c r="J32" s="69">
        <v>2</v>
      </c>
      <c r="K32" s="76">
        <v>1</v>
      </c>
      <c r="L32" s="76">
        <v>1</v>
      </c>
      <c r="M32" s="77">
        <v>1</v>
      </c>
      <c r="N32" s="106">
        <v>1</v>
      </c>
      <c r="O32" s="107">
        <v>1</v>
      </c>
      <c r="P32" s="84">
        <v>1</v>
      </c>
      <c r="Q32" s="108">
        <v>1</v>
      </c>
      <c r="R32" s="65">
        <v>0</v>
      </c>
      <c r="S32" s="56">
        <v>0</v>
      </c>
      <c r="T32" s="56"/>
      <c r="U32" s="56"/>
      <c r="V32" s="4"/>
      <c r="W32" s="4"/>
      <c r="X32" s="4"/>
      <c r="Y32" s="4"/>
      <c r="Z32" s="4"/>
      <c r="AA32" s="4"/>
      <c r="AB32" s="4"/>
      <c r="AC32" s="4"/>
      <c r="AD32" s="4"/>
      <c r="AE32" s="4"/>
    </row>
    <row r="33" spans="1:31" ht="25.5" x14ac:dyDescent="0.2">
      <c r="A33" s="58">
        <v>12</v>
      </c>
      <c r="B33" s="59" t="s">
        <v>244</v>
      </c>
      <c r="C33" s="58">
        <v>9</v>
      </c>
      <c r="D33" s="62" t="s">
        <v>8</v>
      </c>
      <c r="E33" s="63" t="s">
        <v>20</v>
      </c>
      <c r="F33" s="64">
        <v>3</v>
      </c>
      <c r="G33" s="65">
        <v>2</v>
      </c>
      <c r="H33" s="67">
        <v>1</v>
      </c>
      <c r="I33" s="68">
        <v>0</v>
      </c>
      <c r="J33" s="69">
        <v>0</v>
      </c>
      <c r="K33" s="76">
        <v>0</v>
      </c>
      <c r="L33" s="76">
        <v>0</v>
      </c>
      <c r="M33" s="77">
        <v>0</v>
      </c>
      <c r="N33" s="106">
        <v>0</v>
      </c>
      <c r="O33" s="107">
        <v>0</v>
      </c>
      <c r="P33" s="84">
        <v>0</v>
      </c>
      <c r="Q33" s="108">
        <v>0</v>
      </c>
      <c r="R33" s="65">
        <v>0</v>
      </c>
      <c r="S33" s="56">
        <v>0</v>
      </c>
      <c r="T33" s="56"/>
      <c r="U33" s="56"/>
      <c r="V33" s="4"/>
      <c r="W33" s="4"/>
      <c r="X33" s="4"/>
      <c r="Y33" s="4"/>
      <c r="Z33" s="4"/>
      <c r="AA33" s="4"/>
      <c r="AB33" s="4"/>
      <c r="AC33" s="4"/>
      <c r="AD33" s="4"/>
      <c r="AE33" s="4"/>
    </row>
    <row r="34" spans="1:31" ht="38.25" x14ac:dyDescent="0.2">
      <c r="A34" s="58">
        <v>13</v>
      </c>
      <c r="B34" s="59" t="s">
        <v>246</v>
      </c>
      <c r="C34" s="58">
        <v>9</v>
      </c>
      <c r="D34" s="62" t="s">
        <v>10</v>
      </c>
      <c r="E34" s="63" t="s">
        <v>20</v>
      </c>
      <c r="F34" s="64">
        <v>10</v>
      </c>
      <c r="G34" s="65">
        <v>8</v>
      </c>
      <c r="H34" s="67">
        <v>7</v>
      </c>
      <c r="I34" s="68">
        <v>7</v>
      </c>
      <c r="J34" s="69">
        <v>5</v>
      </c>
      <c r="K34" s="76">
        <v>5</v>
      </c>
      <c r="L34" s="76">
        <v>5</v>
      </c>
      <c r="M34" s="77">
        <v>3</v>
      </c>
      <c r="N34" s="106">
        <v>2</v>
      </c>
      <c r="O34" s="107">
        <v>2</v>
      </c>
      <c r="P34" s="84">
        <v>1</v>
      </c>
      <c r="Q34" s="108">
        <v>0</v>
      </c>
      <c r="R34" s="65">
        <v>0</v>
      </c>
      <c r="S34" s="56">
        <v>0</v>
      </c>
      <c r="T34" s="56"/>
      <c r="U34" s="56"/>
      <c r="V34" s="4"/>
      <c r="W34" s="4"/>
      <c r="X34" s="4"/>
      <c r="Y34" s="4"/>
      <c r="Z34" s="4"/>
      <c r="AA34" s="4"/>
      <c r="AB34" s="4"/>
      <c r="AC34" s="4"/>
      <c r="AD34" s="4"/>
      <c r="AE34" s="4"/>
    </row>
    <row r="35" spans="1:31" ht="12.75" x14ac:dyDescent="0.2">
      <c r="A35" s="58">
        <v>14</v>
      </c>
      <c r="B35" s="109" t="s">
        <v>247</v>
      </c>
      <c r="C35" s="58">
        <v>9</v>
      </c>
      <c r="D35" s="62" t="s">
        <v>9</v>
      </c>
      <c r="E35" s="63" t="s">
        <v>20</v>
      </c>
      <c r="F35" s="64">
        <v>2</v>
      </c>
      <c r="G35" s="65">
        <v>1</v>
      </c>
      <c r="H35" s="67">
        <v>0</v>
      </c>
      <c r="I35" s="68">
        <v>0</v>
      </c>
      <c r="J35" s="69">
        <v>0</v>
      </c>
      <c r="K35" s="76">
        <v>0</v>
      </c>
      <c r="L35" s="76">
        <v>0</v>
      </c>
      <c r="M35" s="77">
        <v>0</v>
      </c>
      <c r="N35" s="106">
        <v>0</v>
      </c>
      <c r="O35" s="107">
        <v>0</v>
      </c>
      <c r="P35" s="84">
        <v>0</v>
      </c>
      <c r="Q35" s="108">
        <v>0</v>
      </c>
      <c r="R35" s="65">
        <v>0</v>
      </c>
      <c r="S35" s="56">
        <v>0</v>
      </c>
      <c r="T35" s="56"/>
      <c r="U35" s="56"/>
      <c r="V35" s="4"/>
      <c r="W35" s="4"/>
      <c r="X35" s="4"/>
      <c r="Y35" s="4"/>
      <c r="Z35" s="4"/>
      <c r="AA35" s="4"/>
      <c r="AB35" s="4"/>
      <c r="AC35" s="4"/>
      <c r="AD35" s="4"/>
      <c r="AE35" s="4"/>
    </row>
    <row r="36" spans="1:31" ht="16.5" customHeight="1" x14ac:dyDescent="0.2">
      <c r="A36" s="58">
        <v>15</v>
      </c>
      <c r="B36" s="109" t="s">
        <v>249</v>
      </c>
      <c r="C36" s="58">
        <v>9</v>
      </c>
      <c r="D36" s="62" t="s">
        <v>11</v>
      </c>
      <c r="E36" s="63" t="s">
        <v>20</v>
      </c>
      <c r="F36" s="64">
        <v>6</v>
      </c>
      <c r="G36" s="65">
        <v>6</v>
      </c>
      <c r="H36" s="67">
        <v>6</v>
      </c>
      <c r="I36" s="68">
        <v>4</v>
      </c>
      <c r="J36" s="69">
        <v>2</v>
      </c>
      <c r="K36" s="76">
        <v>1</v>
      </c>
      <c r="L36" s="76">
        <v>0</v>
      </c>
      <c r="M36" s="77">
        <v>0</v>
      </c>
      <c r="N36" s="106">
        <v>0</v>
      </c>
      <c r="O36" s="107">
        <v>0</v>
      </c>
      <c r="P36" s="84">
        <v>0</v>
      </c>
      <c r="Q36" s="108">
        <v>0</v>
      </c>
      <c r="R36" s="65">
        <v>0</v>
      </c>
      <c r="S36" s="56">
        <v>0</v>
      </c>
      <c r="T36" s="56"/>
      <c r="U36" s="56"/>
      <c r="V36" s="4"/>
      <c r="W36" s="4"/>
      <c r="X36" s="4"/>
      <c r="Y36" s="4"/>
      <c r="Z36" s="4"/>
      <c r="AA36" s="4"/>
      <c r="AB36" s="4"/>
      <c r="AC36" s="4"/>
      <c r="AD36" s="4"/>
      <c r="AE36" s="4"/>
    </row>
    <row r="37" spans="1:31" ht="12.75" customHeight="1" x14ac:dyDescent="0.2">
      <c r="A37" s="58">
        <v>16</v>
      </c>
      <c r="B37" s="59" t="s">
        <v>250</v>
      </c>
      <c r="C37" s="58">
        <v>9</v>
      </c>
      <c r="D37" s="62" t="s">
        <v>10</v>
      </c>
      <c r="E37" s="63" t="s">
        <v>20</v>
      </c>
      <c r="F37" s="64">
        <v>6</v>
      </c>
      <c r="G37" s="65">
        <v>5</v>
      </c>
      <c r="H37" s="67">
        <f>IF(OR(H$21="",$F37=""),"",G37)</f>
        <v>5</v>
      </c>
      <c r="I37" s="68">
        <v>3</v>
      </c>
      <c r="J37" s="69">
        <v>3</v>
      </c>
      <c r="K37" s="76">
        <v>1</v>
      </c>
      <c r="L37" s="76">
        <v>1</v>
      </c>
      <c r="M37" s="77">
        <v>0</v>
      </c>
      <c r="N37" s="106">
        <v>0</v>
      </c>
      <c r="O37" s="107">
        <v>0</v>
      </c>
      <c r="P37" s="84">
        <v>0</v>
      </c>
      <c r="Q37" s="108">
        <v>0</v>
      </c>
      <c r="R37" s="65">
        <v>0</v>
      </c>
      <c r="S37" s="56">
        <v>0</v>
      </c>
      <c r="T37" s="56"/>
      <c r="U37" s="56"/>
      <c r="V37" s="4"/>
      <c r="W37" s="4"/>
      <c r="X37" s="4"/>
      <c r="Y37" s="4"/>
      <c r="Z37" s="4"/>
      <c r="AA37" s="4"/>
      <c r="AB37" s="4"/>
      <c r="AC37" s="4"/>
      <c r="AD37" s="4"/>
      <c r="AE37" s="4"/>
    </row>
    <row r="38" spans="1:31" ht="25.5" x14ac:dyDescent="0.2">
      <c r="A38" s="58">
        <v>17</v>
      </c>
      <c r="B38" s="59" t="s">
        <v>251</v>
      </c>
      <c r="C38" s="58">
        <v>10</v>
      </c>
      <c r="D38" s="62" t="s">
        <v>12</v>
      </c>
      <c r="E38" s="63" t="s">
        <v>26</v>
      </c>
      <c r="F38" s="64">
        <v>1</v>
      </c>
      <c r="G38" s="65">
        <v>1</v>
      </c>
      <c r="H38" s="67">
        <v>1</v>
      </c>
      <c r="I38" s="68">
        <v>1</v>
      </c>
      <c r="J38" s="69">
        <v>1</v>
      </c>
      <c r="K38" s="76">
        <v>1</v>
      </c>
      <c r="L38" s="76">
        <v>1</v>
      </c>
      <c r="M38" s="77">
        <v>1</v>
      </c>
      <c r="N38" s="106">
        <v>0</v>
      </c>
      <c r="O38" s="107">
        <v>0</v>
      </c>
      <c r="P38" s="84">
        <v>0</v>
      </c>
      <c r="Q38" s="108">
        <v>0</v>
      </c>
      <c r="R38" s="65">
        <v>0</v>
      </c>
      <c r="S38" s="56">
        <v>0</v>
      </c>
      <c r="T38" s="56"/>
      <c r="U38" s="56"/>
      <c r="V38" s="4"/>
      <c r="W38" s="4"/>
      <c r="X38" s="4"/>
      <c r="Y38" s="4"/>
      <c r="Z38" s="4"/>
      <c r="AA38" s="4"/>
      <c r="AB38" s="4"/>
      <c r="AC38" s="4"/>
      <c r="AD38" s="4"/>
      <c r="AE38" s="4"/>
    </row>
    <row r="39" spans="1:31" ht="25.5" x14ac:dyDescent="0.2">
      <c r="A39" s="58">
        <v>18</v>
      </c>
      <c r="B39" s="59" t="s">
        <v>252</v>
      </c>
      <c r="C39" s="58">
        <v>10</v>
      </c>
      <c r="D39" s="62" t="s">
        <v>11</v>
      </c>
      <c r="E39" s="63" t="s">
        <v>26</v>
      </c>
      <c r="F39" s="64">
        <v>3</v>
      </c>
      <c r="G39" s="65">
        <v>3</v>
      </c>
      <c r="H39" s="67">
        <v>2</v>
      </c>
      <c r="I39" s="68">
        <v>2</v>
      </c>
      <c r="J39" s="69">
        <v>2</v>
      </c>
      <c r="K39" s="76">
        <v>1</v>
      </c>
      <c r="L39" s="76">
        <v>1</v>
      </c>
      <c r="M39" s="77">
        <v>0</v>
      </c>
      <c r="N39" s="106">
        <v>0</v>
      </c>
      <c r="O39" s="107">
        <v>0</v>
      </c>
      <c r="P39" s="84">
        <v>0</v>
      </c>
      <c r="Q39" s="108">
        <v>0</v>
      </c>
      <c r="R39" s="65">
        <v>0</v>
      </c>
      <c r="S39" s="56">
        <v>0</v>
      </c>
      <c r="T39" s="56"/>
      <c r="U39" s="56"/>
      <c r="V39" s="4"/>
      <c r="W39" s="4"/>
      <c r="X39" s="4"/>
      <c r="Y39" s="4"/>
      <c r="Z39" s="4"/>
      <c r="AA39" s="4"/>
      <c r="AB39" s="4"/>
      <c r="AC39" s="4"/>
      <c r="AD39" s="4"/>
      <c r="AE39" s="4"/>
    </row>
    <row r="40" spans="1:31" ht="13.5" customHeight="1" x14ac:dyDescent="0.2">
      <c r="A40" s="58">
        <v>19</v>
      </c>
      <c r="B40" s="59" t="s">
        <v>254</v>
      </c>
      <c r="C40" s="58">
        <v>10</v>
      </c>
      <c r="D40" s="62" t="s">
        <v>9</v>
      </c>
      <c r="E40" s="63" t="s">
        <v>26</v>
      </c>
      <c r="F40" s="64">
        <v>5</v>
      </c>
      <c r="G40" s="65">
        <v>5</v>
      </c>
      <c r="H40" s="67">
        <v>4</v>
      </c>
      <c r="I40" s="68">
        <v>4</v>
      </c>
      <c r="J40" s="69">
        <v>3</v>
      </c>
      <c r="K40" s="76">
        <v>3</v>
      </c>
      <c r="L40" s="76">
        <v>3</v>
      </c>
      <c r="M40" s="77">
        <v>1</v>
      </c>
      <c r="N40" s="106">
        <v>1</v>
      </c>
      <c r="O40" s="107">
        <v>0</v>
      </c>
      <c r="P40" s="84">
        <v>0</v>
      </c>
      <c r="Q40" s="108">
        <v>0</v>
      </c>
      <c r="R40" s="65">
        <v>0</v>
      </c>
      <c r="S40" s="56">
        <v>0</v>
      </c>
      <c r="T40" s="56"/>
      <c r="U40" s="56"/>
      <c r="V40" s="4"/>
      <c r="W40" s="4"/>
      <c r="X40" s="4"/>
      <c r="Y40" s="4"/>
      <c r="Z40" s="4"/>
      <c r="AA40" s="4"/>
      <c r="AB40" s="4"/>
      <c r="AC40" s="4"/>
      <c r="AD40" s="4"/>
      <c r="AE40" s="4"/>
    </row>
    <row r="41" spans="1:31" ht="25.5" x14ac:dyDescent="0.2">
      <c r="A41" s="58">
        <v>20</v>
      </c>
      <c r="B41" s="59" t="s">
        <v>255</v>
      </c>
      <c r="C41" s="58">
        <v>10</v>
      </c>
      <c r="D41" s="62" t="s">
        <v>10</v>
      </c>
      <c r="E41" s="63" t="s">
        <v>26</v>
      </c>
      <c r="F41" s="64">
        <v>8</v>
      </c>
      <c r="G41" s="65">
        <v>7</v>
      </c>
      <c r="H41" s="67">
        <v>7</v>
      </c>
      <c r="I41" s="68">
        <v>5</v>
      </c>
      <c r="J41" s="69">
        <v>5</v>
      </c>
      <c r="K41" s="76">
        <v>5</v>
      </c>
      <c r="L41" s="76">
        <v>2</v>
      </c>
      <c r="M41" s="77">
        <v>2</v>
      </c>
      <c r="N41" s="106">
        <v>2</v>
      </c>
      <c r="O41" s="107">
        <v>1</v>
      </c>
      <c r="P41" s="84">
        <v>1</v>
      </c>
      <c r="Q41" s="108">
        <v>0</v>
      </c>
      <c r="R41" s="65">
        <v>0</v>
      </c>
      <c r="S41" s="56">
        <v>0</v>
      </c>
      <c r="T41" s="56"/>
      <c r="U41" s="56"/>
      <c r="V41" s="4"/>
      <c r="W41" s="4"/>
      <c r="X41" s="4"/>
      <c r="Y41" s="4"/>
      <c r="Z41" s="4"/>
      <c r="AA41" s="4"/>
      <c r="AB41" s="4"/>
      <c r="AC41" s="4"/>
      <c r="AD41" s="4"/>
      <c r="AE41" s="4"/>
    </row>
    <row r="42" spans="1:31" ht="25.5" x14ac:dyDescent="0.2">
      <c r="A42" s="58">
        <v>21</v>
      </c>
      <c r="B42" s="59" t="s">
        <v>256</v>
      </c>
      <c r="C42" s="58">
        <v>10</v>
      </c>
      <c r="D42" s="62" t="s">
        <v>8</v>
      </c>
      <c r="E42" s="63" t="s">
        <v>26</v>
      </c>
      <c r="F42" s="64">
        <v>5</v>
      </c>
      <c r="G42" s="65">
        <v>5</v>
      </c>
      <c r="H42" s="67">
        <v>5</v>
      </c>
      <c r="I42" s="68">
        <v>4</v>
      </c>
      <c r="J42" s="69">
        <v>2</v>
      </c>
      <c r="K42" s="76">
        <v>2</v>
      </c>
      <c r="L42" s="76">
        <v>1</v>
      </c>
      <c r="M42" s="77">
        <v>1</v>
      </c>
      <c r="N42" s="106">
        <v>1</v>
      </c>
      <c r="O42" s="107">
        <v>1</v>
      </c>
      <c r="P42" s="84">
        <v>1</v>
      </c>
      <c r="Q42" s="108">
        <v>0</v>
      </c>
      <c r="R42" s="65">
        <v>0</v>
      </c>
      <c r="S42" s="56">
        <v>0</v>
      </c>
      <c r="T42" s="56"/>
      <c r="U42" s="56"/>
      <c r="V42" s="4"/>
      <c r="W42" s="4"/>
      <c r="X42" s="4"/>
      <c r="Y42" s="4"/>
      <c r="Z42" s="4"/>
      <c r="AA42" s="4"/>
      <c r="AB42" s="4"/>
      <c r="AC42" s="4"/>
      <c r="AD42" s="4"/>
      <c r="AE42" s="4"/>
    </row>
    <row r="43" spans="1:31" ht="13.5" customHeight="1" x14ac:dyDescent="0.2">
      <c r="A43" s="58">
        <v>22</v>
      </c>
      <c r="B43" s="59" t="s">
        <v>257</v>
      </c>
      <c r="C43" s="58">
        <v>21</v>
      </c>
      <c r="D43" s="62" t="s">
        <v>11</v>
      </c>
      <c r="E43" s="63" t="s">
        <v>26</v>
      </c>
      <c r="F43" s="64">
        <v>2</v>
      </c>
      <c r="G43" s="65">
        <v>2</v>
      </c>
      <c r="H43" s="67">
        <v>1</v>
      </c>
      <c r="I43" s="68">
        <v>0</v>
      </c>
      <c r="J43" s="69">
        <v>0</v>
      </c>
      <c r="K43" s="76">
        <v>0</v>
      </c>
      <c r="L43" s="76">
        <v>0</v>
      </c>
      <c r="M43" s="77">
        <v>0</v>
      </c>
      <c r="N43" s="106">
        <v>0</v>
      </c>
      <c r="O43" s="107">
        <v>0</v>
      </c>
      <c r="P43" s="84">
        <v>0</v>
      </c>
      <c r="Q43" s="108">
        <v>0</v>
      </c>
      <c r="R43" s="65">
        <v>0</v>
      </c>
      <c r="S43" s="56">
        <v>0</v>
      </c>
      <c r="T43" s="56"/>
      <c r="U43" s="56"/>
      <c r="V43" s="4"/>
      <c r="W43" s="4"/>
      <c r="X43" s="4"/>
      <c r="Y43" s="4"/>
      <c r="Z43" s="4"/>
      <c r="AA43" s="4"/>
      <c r="AB43" s="4"/>
      <c r="AC43" s="4"/>
      <c r="AD43" s="4"/>
      <c r="AE43" s="4"/>
    </row>
    <row r="44" spans="1:31" ht="13.5" customHeight="1" x14ac:dyDescent="0.2">
      <c r="A44" s="58">
        <v>23</v>
      </c>
      <c r="B44" s="59" t="s">
        <v>258</v>
      </c>
      <c r="C44" s="58">
        <v>21</v>
      </c>
      <c r="D44" s="62" t="s">
        <v>12</v>
      </c>
      <c r="E44" s="63" t="s">
        <v>26</v>
      </c>
      <c r="F44" s="64">
        <v>3</v>
      </c>
      <c r="G44" s="65">
        <v>3</v>
      </c>
      <c r="H44" s="67">
        <v>2</v>
      </c>
      <c r="I44" s="68">
        <v>2</v>
      </c>
      <c r="J44" s="69">
        <v>1</v>
      </c>
      <c r="K44" s="76">
        <v>0</v>
      </c>
      <c r="L44" s="76">
        <v>0</v>
      </c>
      <c r="M44" s="77">
        <v>0</v>
      </c>
      <c r="N44" s="106">
        <v>0</v>
      </c>
      <c r="O44" s="107">
        <v>0</v>
      </c>
      <c r="P44" s="84">
        <v>0</v>
      </c>
      <c r="Q44" s="108">
        <v>0</v>
      </c>
      <c r="R44" s="65">
        <v>0</v>
      </c>
      <c r="S44" s="56">
        <v>0</v>
      </c>
      <c r="T44" s="56"/>
      <c r="U44" s="56"/>
      <c r="V44" s="4"/>
      <c r="W44" s="4"/>
      <c r="X44" s="4"/>
      <c r="Y44" s="4"/>
      <c r="Z44" s="4"/>
      <c r="AA44" s="4"/>
      <c r="AB44" s="4"/>
      <c r="AC44" s="4"/>
      <c r="AD44" s="4"/>
      <c r="AE44" s="4"/>
    </row>
    <row r="45" spans="1:31" ht="13.5" customHeight="1" x14ac:dyDescent="0.2">
      <c r="A45" s="58">
        <v>24</v>
      </c>
      <c r="B45" s="59" t="s">
        <v>259</v>
      </c>
      <c r="C45" s="58">
        <v>21</v>
      </c>
      <c r="D45" s="62" t="s">
        <v>9</v>
      </c>
      <c r="E45" s="63" t="s">
        <v>26</v>
      </c>
      <c r="F45" s="64">
        <v>4</v>
      </c>
      <c r="G45" s="65">
        <v>3</v>
      </c>
      <c r="H45" s="67">
        <v>3</v>
      </c>
      <c r="I45" s="68">
        <v>2</v>
      </c>
      <c r="J45" s="69">
        <v>2</v>
      </c>
      <c r="K45" s="76">
        <v>1</v>
      </c>
      <c r="L45" s="76">
        <v>0</v>
      </c>
      <c r="M45" s="77">
        <v>0</v>
      </c>
      <c r="N45" s="106">
        <v>0</v>
      </c>
      <c r="O45" s="107">
        <v>0</v>
      </c>
      <c r="P45" s="84">
        <v>2</v>
      </c>
      <c r="Q45" s="108">
        <v>0</v>
      </c>
      <c r="R45" s="65">
        <v>0</v>
      </c>
      <c r="S45" s="56">
        <v>0</v>
      </c>
      <c r="T45" s="56"/>
      <c r="U45" s="56"/>
      <c r="V45" s="4"/>
      <c r="W45" s="4"/>
      <c r="X45" s="4"/>
      <c r="Y45" s="4"/>
      <c r="Z45" s="4"/>
      <c r="AA45" s="4"/>
      <c r="AB45" s="4"/>
      <c r="AC45" s="4"/>
      <c r="AD45" s="4"/>
      <c r="AE45" s="4"/>
    </row>
    <row r="46" spans="1:31" ht="25.5" x14ac:dyDescent="0.2">
      <c r="A46" s="58">
        <v>25</v>
      </c>
      <c r="B46" s="59" t="s">
        <v>260</v>
      </c>
      <c r="C46" s="58">
        <v>21</v>
      </c>
      <c r="D46" s="62" t="s">
        <v>10</v>
      </c>
      <c r="E46" s="63" t="s">
        <v>26</v>
      </c>
      <c r="F46" s="64">
        <v>1</v>
      </c>
      <c r="G46" s="65">
        <v>1</v>
      </c>
      <c r="H46" s="67">
        <v>0</v>
      </c>
      <c r="I46" s="68">
        <v>0</v>
      </c>
      <c r="J46" s="69">
        <v>0</v>
      </c>
      <c r="K46" s="76">
        <v>0</v>
      </c>
      <c r="L46" s="76">
        <v>0</v>
      </c>
      <c r="M46" s="77">
        <v>0</v>
      </c>
      <c r="N46" s="106">
        <v>0</v>
      </c>
      <c r="O46" s="107">
        <v>0</v>
      </c>
      <c r="P46" s="84">
        <v>0</v>
      </c>
      <c r="Q46" s="108">
        <v>0</v>
      </c>
      <c r="R46" s="65">
        <v>0</v>
      </c>
      <c r="S46" s="56">
        <v>0</v>
      </c>
      <c r="T46" s="56"/>
      <c r="U46" s="56"/>
      <c r="V46" s="4"/>
      <c r="W46" s="4"/>
      <c r="X46" s="4"/>
      <c r="Y46" s="4"/>
      <c r="Z46" s="4"/>
      <c r="AA46" s="4"/>
      <c r="AB46" s="4"/>
      <c r="AC46" s="4"/>
      <c r="AD46" s="4"/>
      <c r="AE46" s="4"/>
    </row>
    <row r="47" spans="1:31" ht="25.5" x14ac:dyDescent="0.2">
      <c r="A47" s="58">
        <v>26</v>
      </c>
      <c r="B47" s="59" t="s">
        <v>261</v>
      </c>
      <c r="C47" s="58">
        <v>21</v>
      </c>
      <c r="D47" s="62" t="s">
        <v>8</v>
      </c>
      <c r="E47" s="63" t="s">
        <v>26</v>
      </c>
      <c r="F47" s="64">
        <v>2</v>
      </c>
      <c r="G47" s="65">
        <v>2</v>
      </c>
      <c r="H47" s="67">
        <v>1</v>
      </c>
      <c r="I47" s="68">
        <v>1</v>
      </c>
      <c r="J47" s="69">
        <v>1</v>
      </c>
      <c r="K47" s="76">
        <v>0</v>
      </c>
      <c r="L47" s="76">
        <v>0</v>
      </c>
      <c r="M47" s="77">
        <v>0</v>
      </c>
      <c r="N47" s="106">
        <v>0</v>
      </c>
      <c r="O47" s="107">
        <v>0</v>
      </c>
      <c r="P47" s="84">
        <v>0</v>
      </c>
      <c r="Q47" s="108">
        <v>0</v>
      </c>
      <c r="R47" s="65">
        <v>0</v>
      </c>
      <c r="S47" s="56">
        <v>0</v>
      </c>
      <c r="T47" s="56"/>
      <c r="U47" s="56"/>
      <c r="V47" s="4"/>
      <c r="W47" s="4"/>
      <c r="X47" s="4"/>
      <c r="Y47" s="4"/>
      <c r="Z47" s="4"/>
      <c r="AA47" s="4"/>
      <c r="AB47" s="4"/>
      <c r="AC47" s="4"/>
      <c r="AD47" s="4"/>
      <c r="AE47" s="4"/>
    </row>
    <row r="48" spans="1:31" ht="25.5" x14ac:dyDescent="0.2">
      <c r="A48" s="58">
        <v>27</v>
      </c>
      <c r="B48" s="59" t="s">
        <v>263</v>
      </c>
      <c r="C48" s="58">
        <v>22</v>
      </c>
      <c r="D48" s="62" t="s">
        <v>9</v>
      </c>
      <c r="E48" s="63" t="s">
        <v>26</v>
      </c>
      <c r="F48" s="64">
        <v>3</v>
      </c>
      <c r="G48" s="65">
        <v>3</v>
      </c>
      <c r="H48" s="67">
        <v>2</v>
      </c>
      <c r="I48" s="68">
        <v>0</v>
      </c>
      <c r="J48" s="69">
        <v>0</v>
      </c>
      <c r="K48" s="76">
        <v>0</v>
      </c>
      <c r="L48" s="76">
        <v>0</v>
      </c>
      <c r="M48" s="77">
        <v>0</v>
      </c>
      <c r="N48" s="106">
        <v>0</v>
      </c>
      <c r="O48" s="107">
        <v>0</v>
      </c>
      <c r="P48" s="84">
        <v>0</v>
      </c>
      <c r="Q48" s="108">
        <v>0</v>
      </c>
      <c r="R48" s="65">
        <v>0</v>
      </c>
      <c r="S48" s="56">
        <v>0</v>
      </c>
      <c r="T48" s="56"/>
      <c r="U48" s="56"/>
      <c r="V48" s="4"/>
      <c r="W48" s="4"/>
      <c r="X48" s="4"/>
      <c r="Y48" s="4"/>
      <c r="Z48" s="4"/>
      <c r="AA48" s="4"/>
      <c r="AB48" s="4"/>
      <c r="AC48" s="4"/>
      <c r="AD48" s="4"/>
      <c r="AE48" s="4"/>
    </row>
    <row r="49" spans="1:31" ht="25.5" x14ac:dyDescent="0.2">
      <c r="A49" s="58">
        <v>28</v>
      </c>
      <c r="B49" s="59" t="s">
        <v>266</v>
      </c>
      <c r="C49" s="58">
        <v>22</v>
      </c>
      <c r="D49" s="62" t="s">
        <v>11</v>
      </c>
      <c r="E49" s="63" t="s">
        <v>26</v>
      </c>
      <c r="F49" s="64">
        <v>3</v>
      </c>
      <c r="G49" s="65">
        <v>3</v>
      </c>
      <c r="H49" s="67">
        <v>2</v>
      </c>
      <c r="I49" s="68">
        <v>1</v>
      </c>
      <c r="J49" s="69">
        <v>0</v>
      </c>
      <c r="K49" s="76">
        <v>0</v>
      </c>
      <c r="L49" s="76">
        <v>0</v>
      </c>
      <c r="M49" s="77">
        <v>0</v>
      </c>
      <c r="N49" s="106">
        <v>0</v>
      </c>
      <c r="O49" s="107">
        <v>0</v>
      </c>
      <c r="P49" s="84">
        <v>0</v>
      </c>
      <c r="Q49" s="108">
        <v>0</v>
      </c>
      <c r="R49" s="65">
        <v>0</v>
      </c>
      <c r="S49" s="56">
        <v>0</v>
      </c>
      <c r="T49" s="56"/>
      <c r="U49" s="56"/>
      <c r="V49" s="4"/>
      <c r="W49" s="4"/>
      <c r="X49" s="4"/>
      <c r="Y49" s="4"/>
      <c r="Z49" s="4"/>
      <c r="AA49" s="4"/>
      <c r="AB49" s="4"/>
      <c r="AC49" s="4"/>
      <c r="AD49" s="4"/>
      <c r="AE49" s="4"/>
    </row>
    <row r="50" spans="1:31" ht="25.5" x14ac:dyDescent="0.2">
      <c r="A50" s="58">
        <v>29</v>
      </c>
      <c r="B50" s="59" t="s">
        <v>267</v>
      </c>
      <c r="C50" s="58">
        <v>22</v>
      </c>
      <c r="D50" s="62" t="s">
        <v>12</v>
      </c>
      <c r="E50" s="63" t="s">
        <v>26</v>
      </c>
      <c r="F50" s="64">
        <v>4</v>
      </c>
      <c r="G50" s="65">
        <v>4</v>
      </c>
      <c r="H50" s="67">
        <v>4</v>
      </c>
      <c r="I50" s="68">
        <v>4</v>
      </c>
      <c r="J50" s="69">
        <v>4</v>
      </c>
      <c r="K50" s="76">
        <v>2</v>
      </c>
      <c r="L50" s="76">
        <v>2</v>
      </c>
      <c r="M50" s="77">
        <v>0</v>
      </c>
      <c r="N50" s="106">
        <v>0</v>
      </c>
      <c r="O50" s="107">
        <v>0</v>
      </c>
      <c r="P50" s="84">
        <v>0</v>
      </c>
      <c r="Q50" s="108">
        <v>0</v>
      </c>
      <c r="R50" s="65">
        <v>0</v>
      </c>
      <c r="S50" s="56">
        <v>0</v>
      </c>
      <c r="T50" s="56"/>
      <c r="U50" s="56"/>
      <c r="V50" s="4"/>
      <c r="W50" s="4"/>
      <c r="X50" s="4"/>
      <c r="Y50" s="4"/>
      <c r="Z50" s="4"/>
      <c r="AA50" s="4"/>
      <c r="AB50" s="4"/>
      <c r="AC50" s="4"/>
      <c r="AD50" s="4"/>
      <c r="AE50" s="4"/>
    </row>
    <row r="51" spans="1:31" ht="25.5" x14ac:dyDescent="0.2">
      <c r="A51" s="58">
        <v>30</v>
      </c>
      <c r="B51" s="59" t="s">
        <v>270</v>
      </c>
      <c r="C51" s="58">
        <v>22</v>
      </c>
      <c r="D51" s="62" t="s">
        <v>10</v>
      </c>
      <c r="E51" s="63" t="s">
        <v>26</v>
      </c>
      <c r="F51" s="64">
        <v>16</v>
      </c>
      <c r="G51" s="65">
        <v>16</v>
      </c>
      <c r="H51" s="67">
        <v>16</v>
      </c>
      <c r="I51" s="68">
        <v>16</v>
      </c>
      <c r="J51" s="69">
        <v>13</v>
      </c>
      <c r="K51" s="76">
        <v>10</v>
      </c>
      <c r="L51" s="76">
        <v>9</v>
      </c>
      <c r="M51" s="77">
        <v>9</v>
      </c>
      <c r="N51" s="106">
        <v>7</v>
      </c>
      <c r="O51" s="107">
        <v>5</v>
      </c>
      <c r="P51" s="84">
        <v>4</v>
      </c>
      <c r="Q51" s="108">
        <v>2</v>
      </c>
      <c r="R51" s="65">
        <v>0</v>
      </c>
      <c r="S51" s="56">
        <v>0</v>
      </c>
      <c r="T51" s="56"/>
      <c r="U51" s="56"/>
      <c r="V51" s="4"/>
      <c r="W51" s="4"/>
      <c r="X51" s="4"/>
      <c r="Y51" s="4"/>
      <c r="Z51" s="4"/>
      <c r="AA51" s="4"/>
      <c r="AB51" s="4"/>
      <c r="AC51" s="4"/>
      <c r="AD51" s="4"/>
      <c r="AE51" s="4"/>
    </row>
    <row r="52" spans="1:31" ht="25.5" x14ac:dyDescent="0.2">
      <c r="A52" s="58">
        <v>31</v>
      </c>
      <c r="B52" s="59" t="s">
        <v>272</v>
      </c>
      <c r="C52" s="58">
        <v>22</v>
      </c>
      <c r="D52" s="62" t="s">
        <v>8</v>
      </c>
      <c r="E52" s="63" t="s">
        <v>26</v>
      </c>
      <c r="F52" s="64">
        <v>2</v>
      </c>
      <c r="G52" s="65">
        <v>2</v>
      </c>
      <c r="H52" s="67">
        <v>2</v>
      </c>
      <c r="I52" s="68">
        <v>2</v>
      </c>
      <c r="J52" s="69">
        <v>2</v>
      </c>
      <c r="K52" s="76">
        <v>2</v>
      </c>
      <c r="L52" s="76">
        <v>2</v>
      </c>
      <c r="M52" s="77">
        <v>2</v>
      </c>
      <c r="N52" s="106">
        <v>2</v>
      </c>
      <c r="O52" s="107">
        <v>1</v>
      </c>
      <c r="P52" s="84">
        <v>1</v>
      </c>
      <c r="Q52" s="108">
        <v>1</v>
      </c>
      <c r="R52" s="65">
        <v>0</v>
      </c>
      <c r="S52" s="56">
        <v>0</v>
      </c>
      <c r="T52" s="56"/>
      <c r="U52" s="56"/>
      <c r="V52" s="4"/>
      <c r="W52" s="4"/>
      <c r="X52" s="4"/>
      <c r="Y52" s="4"/>
      <c r="Z52" s="4"/>
      <c r="AA52" s="4"/>
      <c r="AB52" s="4"/>
      <c r="AC52" s="4"/>
      <c r="AD52" s="4"/>
      <c r="AE52" s="4"/>
    </row>
    <row r="53" spans="1:31" ht="12.75" customHeight="1" x14ac:dyDescent="0.2">
      <c r="A53" s="1"/>
      <c r="B53" s="19"/>
      <c r="C53" s="20"/>
      <c r="D53" s="47"/>
      <c r="E53" s="19"/>
      <c r="F53" s="20">
        <f>SUM(F22:F52)</f>
        <v>119</v>
      </c>
      <c r="G53" s="81" t="s">
        <v>274</v>
      </c>
      <c r="H53" s="32" t="s">
        <v>275</v>
      </c>
      <c r="I53" s="32" t="s">
        <v>276</v>
      </c>
      <c r="J53" s="32" t="s">
        <v>180</v>
      </c>
      <c r="K53" s="32" t="s">
        <v>181</v>
      </c>
      <c r="L53" s="32" t="s">
        <v>182</v>
      </c>
      <c r="M53" s="32" t="s">
        <v>183</v>
      </c>
      <c r="N53" s="32" t="s">
        <v>277</v>
      </c>
      <c r="O53" s="32" t="s">
        <v>278</v>
      </c>
      <c r="P53" s="32" t="s">
        <v>279</v>
      </c>
      <c r="Q53" s="32" t="s">
        <v>281</v>
      </c>
      <c r="R53" s="32" t="s">
        <v>283</v>
      </c>
      <c r="S53" s="32" t="s">
        <v>285</v>
      </c>
      <c r="T53" s="32"/>
      <c r="U53" s="32"/>
      <c r="V53" s="4"/>
      <c r="W53" s="4"/>
      <c r="X53" s="4"/>
      <c r="Y53" s="4"/>
      <c r="Z53" s="4"/>
      <c r="AA53" s="4"/>
      <c r="AB53" s="4"/>
      <c r="AC53" s="4"/>
      <c r="AD53" s="4"/>
      <c r="AE53" s="4"/>
    </row>
    <row r="54" spans="1:31" ht="12.75" x14ac:dyDescent="0.2">
      <c r="A54" s="12"/>
      <c r="B54" s="12"/>
      <c r="C54" s="12"/>
      <c r="D54" s="12"/>
      <c r="E54" s="19"/>
      <c r="F54" s="12">
        <f>SUM(F22:F31,F38:F47,F48:F52)</f>
        <v>90</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row>
    <row r="55" spans="1:31" ht="12.75" customHeight="1" x14ac:dyDescent="0.2">
      <c r="A55" s="1"/>
      <c r="B55" s="19"/>
      <c r="C55" s="20"/>
      <c r="D55" s="47"/>
      <c r="E55" s="19"/>
      <c r="F55" s="20">
        <f>F54/F53</f>
        <v>0.75630252100840334</v>
      </c>
      <c r="G55" s="20">
        <f t="shared" ref="G55:G67" si="1">IF(OR(G$21="",$F55=""),"",F55)</f>
        <v>0.75630252100840334</v>
      </c>
      <c r="H55" s="20"/>
      <c r="I55" s="20"/>
      <c r="J55" s="20"/>
      <c r="K55" s="20"/>
      <c r="L55" s="20"/>
      <c r="M55" s="20"/>
      <c r="N55" s="20"/>
      <c r="O55" s="20"/>
      <c r="P55" s="20"/>
      <c r="Q55" s="20"/>
      <c r="R55" s="20"/>
      <c r="S55" s="20"/>
      <c r="T55" s="20"/>
      <c r="U55" s="20"/>
      <c r="V55" s="4"/>
      <c r="W55" s="4"/>
      <c r="X55" s="4"/>
      <c r="Y55" s="4"/>
      <c r="Z55" s="4"/>
      <c r="AA55" s="4"/>
      <c r="AB55" s="4"/>
      <c r="AC55" s="4"/>
      <c r="AD55" s="4"/>
      <c r="AE55" s="4"/>
    </row>
    <row r="56" spans="1:31" ht="12.75" customHeight="1" x14ac:dyDescent="0.2">
      <c r="A56" s="1"/>
      <c r="B56" s="19"/>
      <c r="C56" s="20"/>
      <c r="D56" s="47"/>
      <c r="E56" s="19"/>
      <c r="F56" s="20"/>
      <c r="G56" s="20" t="str">
        <f t="shared" si="1"/>
        <v/>
      </c>
      <c r="H56" s="20"/>
      <c r="I56" s="20"/>
      <c r="J56" s="20"/>
      <c r="K56" s="20"/>
      <c r="L56" s="20"/>
      <c r="M56" s="20"/>
      <c r="N56" s="20"/>
      <c r="O56" s="20"/>
      <c r="P56" s="20"/>
      <c r="Q56" s="20"/>
      <c r="R56" s="20"/>
      <c r="S56" s="20"/>
      <c r="T56" s="20"/>
      <c r="U56" s="20"/>
      <c r="V56" s="19"/>
      <c r="W56" s="19"/>
      <c r="X56" s="19"/>
      <c r="Y56" s="19"/>
      <c r="Z56" s="19"/>
      <c r="AA56" s="19"/>
      <c r="AB56" s="19"/>
      <c r="AC56" s="19"/>
      <c r="AD56" s="19"/>
      <c r="AE56" s="19"/>
    </row>
    <row r="57" spans="1:31" ht="12.75" customHeight="1" x14ac:dyDescent="0.2">
      <c r="A57" s="1"/>
      <c r="B57" s="19"/>
      <c r="C57" s="20"/>
      <c r="D57" s="47"/>
      <c r="E57" s="19"/>
      <c r="F57" s="20"/>
      <c r="G57" s="20" t="str">
        <f t="shared" si="1"/>
        <v/>
      </c>
      <c r="H57" s="20"/>
      <c r="I57" s="20"/>
      <c r="J57" s="20"/>
      <c r="K57" s="20"/>
      <c r="L57" s="20"/>
      <c r="M57" s="20"/>
      <c r="N57" s="20"/>
      <c r="O57" s="20"/>
      <c r="P57" s="20"/>
      <c r="Q57" s="20"/>
      <c r="R57" s="20"/>
      <c r="S57" s="20"/>
      <c r="T57" s="20"/>
      <c r="U57" s="20"/>
      <c r="V57" s="19"/>
      <c r="W57" s="19"/>
      <c r="X57" s="19"/>
      <c r="Y57" s="19"/>
      <c r="Z57" s="19"/>
      <c r="AA57" s="19"/>
      <c r="AB57" s="19"/>
      <c r="AC57" s="19"/>
      <c r="AD57" s="19"/>
      <c r="AE57" s="19"/>
    </row>
    <row r="58" spans="1:31" ht="12.75" customHeight="1" x14ac:dyDescent="0.2">
      <c r="A58" s="1"/>
      <c r="B58" s="19"/>
      <c r="C58" s="20"/>
      <c r="D58" s="47"/>
      <c r="E58" s="19"/>
      <c r="F58" s="20"/>
      <c r="G58" s="20" t="str">
        <f t="shared" si="1"/>
        <v/>
      </c>
      <c r="H58" s="20"/>
      <c r="I58" s="20"/>
      <c r="J58" s="20"/>
      <c r="K58" s="20"/>
      <c r="L58" s="20"/>
      <c r="M58" s="20"/>
      <c r="N58" s="20"/>
      <c r="O58" s="20"/>
      <c r="P58" s="20"/>
      <c r="Q58" s="20"/>
      <c r="R58" s="20"/>
      <c r="S58" s="20"/>
      <c r="T58" s="20"/>
      <c r="U58" s="20"/>
      <c r="V58" s="19"/>
      <c r="W58" s="19"/>
      <c r="X58" s="19"/>
      <c r="Y58" s="19"/>
      <c r="Z58" s="19"/>
      <c r="AA58" s="19"/>
      <c r="AB58" s="19"/>
      <c r="AC58" s="19"/>
      <c r="AD58" s="19"/>
      <c r="AE58" s="19"/>
    </row>
    <row r="59" spans="1:31" ht="12.75" customHeight="1" x14ac:dyDescent="0.2">
      <c r="A59" s="1"/>
      <c r="B59" s="19"/>
      <c r="C59" s="20"/>
      <c r="D59" s="47"/>
      <c r="E59" s="19"/>
      <c r="F59" s="20"/>
      <c r="G59" s="20" t="str">
        <f t="shared" si="1"/>
        <v/>
      </c>
      <c r="H59" s="20"/>
      <c r="I59" s="20"/>
      <c r="J59" s="20"/>
      <c r="K59" s="20"/>
      <c r="L59" s="20"/>
      <c r="M59" s="20"/>
      <c r="N59" s="20"/>
      <c r="O59" s="20"/>
      <c r="P59" s="20"/>
      <c r="Q59" s="20"/>
      <c r="R59" s="20"/>
      <c r="S59" s="20"/>
      <c r="T59" s="20"/>
      <c r="U59" s="20"/>
      <c r="V59" s="19"/>
      <c r="W59" s="19"/>
      <c r="X59" s="19"/>
      <c r="Y59" s="19"/>
      <c r="Z59" s="19"/>
      <c r="AA59" s="19"/>
      <c r="AB59" s="19"/>
      <c r="AC59" s="19"/>
      <c r="AD59" s="19"/>
      <c r="AE59" s="19"/>
    </row>
    <row r="60" spans="1:31" ht="12.75" customHeight="1" x14ac:dyDescent="0.2">
      <c r="A60" s="1"/>
      <c r="B60" s="19"/>
      <c r="C60" s="20"/>
      <c r="D60" s="47"/>
      <c r="E60" s="19"/>
      <c r="F60" s="20"/>
      <c r="G60" s="20" t="str">
        <f t="shared" si="1"/>
        <v/>
      </c>
      <c r="H60" s="20"/>
      <c r="I60" s="20"/>
      <c r="J60" s="20"/>
      <c r="K60" s="20"/>
      <c r="L60" s="20"/>
      <c r="M60" s="20"/>
      <c r="N60" s="20"/>
      <c r="O60" s="20"/>
      <c r="P60" s="20"/>
      <c r="Q60" s="20"/>
      <c r="R60" s="20"/>
      <c r="S60" s="20"/>
      <c r="T60" s="20"/>
      <c r="U60" s="20"/>
      <c r="V60" s="19"/>
      <c r="W60" s="19"/>
      <c r="X60" s="19"/>
      <c r="Y60" s="19"/>
      <c r="Z60" s="19"/>
      <c r="AA60" s="19"/>
      <c r="AB60" s="19"/>
      <c r="AC60" s="19"/>
      <c r="AD60" s="19"/>
      <c r="AE60" s="19"/>
    </row>
    <row r="61" spans="1:31" ht="12.75" customHeight="1" x14ac:dyDescent="0.2">
      <c r="A61" s="1"/>
      <c r="B61" s="19"/>
      <c r="C61" s="20"/>
      <c r="D61" s="47"/>
      <c r="E61" s="19"/>
      <c r="F61" s="20"/>
      <c r="G61" s="20" t="str">
        <f t="shared" si="1"/>
        <v/>
      </c>
      <c r="H61" s="20"/>
      <c r="I61" s="20"/>
      <c r="J61" s="20"/>
      <c r="K61" s="20"/>
      <c r="L61" s="20"/>
      <c r="M61" s="20"/>
      <c r="N61" s="20"/>
      <c r="O61" s="20"/>
      <c r="P61" s="20"/>
      <c r="Q61" s="20"/>
      <c r="R61" s="20"/>
      <c r="S61" s="20"/>
      <c r="T61" s="20"/>
      <c r="U61" s="20"/>
      <c r="V61" s="19"/>
      <c r="W61" s="19"/>
      <c r="X61" s="19"/>
      <c r="Y61" s="19"/>
      <c r="Z61" s="19"/>
      <c r="AA61" s="19"/>
      <c r="AB61" s="19"/>
      <c r="AC61" s="19"/>
      <c r="AD61" s="19"/>
      <c r="AE61" s="19"/>
    </row>
    <row r="62" spans="1:31" ht="12.75" customHeight="1" x14ac:dyDescent="0.2">
      <c r="A62" s="1"/>
      <c r="B62" s="19"/>
      <c r="C62" s="20"/>
      <c r="D62" s="47"/>
      <c r="E62" s="19"/>
      <c r="F62" s="20"/>
      <c r="G62" s="20" t="str">
        <f t="shared" si="1"/>
        <v/>
      </c>
      <c r="H62" s="20"/>
      <c r="I62" s="20"/>
      <c r="J62" s="20"/>
      <c r="K62" s="20"/>
      <c r="L62" s="20"/>
      <c r="M62" s="20"/>
      <c r="N62" s="20"/>
      <c r="O62" s="20"/>
      <c r="P62" s="20"/>
      <c r="Q62" s="20"/>
      <c r="R62" s="20"/>
      <c r="S62" s="20"/>
      <c r="T62" s="20"/>
      <c r="U62" s="20"/>
      <c r="V62" s="19"/>
      <c r="W62" s="19"/>
      <c r="X62" s="19"/>
      <c r="Y62" s="19"/>
      <c r="Z62" s="19"/>
      <c r="AA62" s="19"/>
      <c r="AB62" s="19"/>
      <c r="AC62" s="19"/>
      <c r="AD62" s="19"/>
      <c r="AE62" s="19"/>
    </row>
    <row r="63" spans="1:31" ht="12.75" customHeight="1" x14ac:dyDescent="0.2">
      <c r="A63" s="1"/>
      <c r="B63" s="19"/>
      <c r="C63" s="20"/>
      <c r="D63" s="47"/>
      <c r="E63" s="19"/>
      <c r="F63" s="20"/>
      <c r="G63" s="20" t="str">
        <f t="shared" si="1"/>
        <v/>
      </c>
      <c r="H63" s="20"/>
      <c r="I63" s="20"/>
      <c r="J63" s="20"/>
      <c r="K63" s="20"/>
      <c r="L63" s="20"/>
      <c r="M63" s="20"/>
      <c r="N63" s="20"/>
      <c r="O63" s="20"/>
      <c r="P63" s="20"/>
      <c r="Q63" s="20"/>
      <c r="R63" s="20"/>
      <c r="S63" s="20"/>
      <c r="T63" s="20"/>
      <c r="U63" s="20"/>
      <c r="V63" s="19"/>
      <c r="W63" s="19"/>
      <c r="X63" s="19"/>
      <c r="Y63" s="19"/>
      <c r="Z63" s="19"/>
      <c r="AA63" s="19"/>
      <c r="AB63" s="19"/>
      <c r="AC63" s="19"/>
      <c r="AD63" s="19"/>
      <c r="AE63" s="19"/>
    </row>
    <row r="64" spans="1:31" ht="12.75" customHeight="1" x14ac:dyDescent="0.2">
      <c r="A64" s="1"/>
      <c r="B64" s="19"/>
      <c r="C64" s="20"/>
      <c r="D64" s="47"/>
      <c r="E64" s="19"/>
      <c r="F64" s="20"/>
      <c r="G64" s="20" t="str">
        <f t="shared" si="1"/>
        <v/>
      </c>
      <c r="H64" s="20"/>
      <c r="I64" s="20"/>
      <c r="J64" s="20"/>
      <c r="K64" s="20"/>
      <c r="L64" s="20"/>
      <c r="M64" s="20"/>
      <c r="N64" s="20"/>
      <c r="O64" s="20"/>
      <c r="P64" s="20"/>
      <c r="Q64" s="20"/>
      <c r="R64" s="20"/>
      <c r="S64" s="20"/>
      <c r="T64" s="20"/>
      <c r="U64" s="20"/>
      <c r="V64" s="19"/>
      <c r="W64" s="19"/>
      <c r="X64" s="19"/>
      <c r="Y64" s="19"/>
      <c r="Z64" s="19"/>
      <c r="AA64" s="19"/>
      <c r="AB64" s="19"/>
      <c r="AC64" s="19"/>
      <c r="AD64" s="19"/>
      <c r="AE64" s="19"/>
    </row>
    <row r="65" spans="1:31" ht="12.75" customHeight="1" x14ac:dyDescent="0.2">
      <c r="A65" s="1"/>
      <c r="B65" s="19"/>
      <c r="C65" s="20"/>
      <c r="D65" s="47"/>
      <c r="E65" s="19"/>
      <c r="F65" s="20"/>
      <c r="G65" s="20" t="str">
        <f t="shared" si="1"/>
        <v/>
      </c>
      <c r="H65" s="20"/>
      <c r="I65" s="20"/>
      <c r="J65" s="20"/>
      <c r="K65" s="20"/>
      <c r="L65" s="20"/>
      <c r="M65" s="20"/>
      <c r="N65" s="20"/>
      <c r="O65" s="20"/>
      <c r="P65" s="20"/>
      <c r="Q65" s="20"/>
      <c r="R65" s="20"/>
      <c r="S65" s="20"/>
      <c r="T65" s="20"/>
      <c r="U65" s="20"/>
      <c r="V65" s="19"/>
      <c r="W65" s="19"/>
      <c r="X65" s="19"/>
      <c r="Y65" s="19"/>
      <c r="Z65" s="19"/>
      <c r="AA65" s="19"/>
      <c r="AB65" s="19"/>
      <c r="AC65" s="19"/>
      <c r="AD65" s="19"/>
      <c r="AE65" s="19"/>
    </row>
    <row r="66" spans="1:31" ht="12.75" customHeight="1" x14ac:dyDescent="0.2">
      <c r="A66" s="1"/>
      <c r="B66" s="19"/>
      <c r="C66" s="20"/>
      <c r="D66" s="47"/>
      <c r="E66" s="19"/>
      <c r="F66" s="20"/>
      <c r="G66" s="20" t="str">
        <f t="shared" si="1"/>
        <v/>
      </c>
      <c r="H66" s="20" t="str">
        <f t="shared" ref="H66:U66" si="2">IF(OR(H$21="",$F66=""),"",G66)</f>
        <v/>
      </c>
      <c r="I66" s="20" t="str">
        <f t="shared" si="2"/>
        <v/>
      </c>
      <c r="J66" s="20" t="str">
        <f t="shared" si="2"/>
        <v/>
      </c>
      <c r="K66" s="20" t="str">
        <f t="shared" si="2"/>
        <v/>
      </c>
      <c r="L66" s="20" t="str">
        <f t="shared" si="2"/>
        <v/>
      </c>
      <c r="M66" s="20" t="str">
        <f t="shared" si="2"/>
        <v/>
      </c>
      <c r="N66" s="20" t="str">
        <f t="shared" si="2"/>
        <v/>
      </c>
      <c r="O66" s="20" t="str">
        <f t="shared" si="2"/>
        <v/>
      </c>
      <c r="P66" s="20" t="str">
        <f t="shared" si="2"/>
        <v/>
      </c>
      <c r="Q66" s="20" t="str">
        <f t="shared" si="2"/>
        <v/>
      </c>
      <c r="R66" s="20" t="str">
        <f t="shared" si="2"/>
        <v/>
      </c>
      <c r="S66" s="20" t="str">
        <f t="shared" si="2"/>
        <v/>
      </c>
      <c r="T66" s="20" t="str">
        <f t="shared" si="2"/>
        <v/>
      </c>
      <c r="U66" s="20" t="str">
        <f t="shared" si="2"/>
        <v/>
      </c>
      <c r="V66" s="19"/>
      <c r="W66" s="19"/>
      <c r="X66" s="19"/>
      <c r="Y66" s="19"/>
      <c r="Z66" s="19"/>
      <c r="AA66" s="19"/>
      <c r="AB66" s="19"/>
      <c r="AC66" s="19"/>
      <c r="AD66" s="19"/>
      <c r="AE66" s="19"/>
    </row>
    <row r="67" spans="1:31" ht="12.75" customHeight="1" x14ac:dyDescent="0.2">
      <c r="A67" s="1"/>
      <c r="B67" s="19"/>
      <c r="C67" s="20"/>
      <c r="D67" s="47"/>
      <c r="E67" s="19"/>
      <c r="F67" s="20"/>
      <c r="G67" s="20" t="str">
        <f t="shared" si="1"/>
        <v/>
      </c>
      <c r="H67" s="20" t="str">
        <f t="shared" ref="H67:U67" si="3">IF(OR(H$21="",$F67=""),"",G67)</f>
        <v/>
      </c>
      <c r="I67" s="20" t="str">
        <f t="shared" si="3"/>
        <v/>
      </c>
      <c r="J67" s="20" t="str">
        <f t="shared" si="3"/>
        <v/>
      </c>
      <c r="K67" s="20" t="str">
        <f t="shared" si="3"/>
        <v/>
      </c>
      <c r="L67" s="20" t="str">
        <f t="shared" si="3"/>
        <v/>
      </c>
      <c r="M67" s="20" t="str">
        <f t="shared" si="3"/>
        <v/>
      </c>
      <c r="N67" s="20" t="str">
        <f t="shared" si="3"/>
        <v/>
      </c>
      <c r="O67" s="20" t="str">
        <f t="shared" si="3"/>
        <v/>
      </c>
      <c r="P67" s="20" t="str">
        <f t="shared" si="3"/>
        <v/>
      </c>
      <c r="Q67" s="20" t="str">
        <f t="shared" si="3"/>
        <v/>
      </c>
      <c r="R67" s="20" t="str">
        <f t="shared" si="3"/>
        <v/>
      </c>
      <c r="S67" s="20" t="str">
        <f t="shared" si="3"/>
        <v/>
      </c>
      <c r="T67" s="20" t="str">
        <f t="shared" si="3"/>
        <v/>
      </c>
      <c r="U67" s="20" t="str">
        <f t="shared" si="3"/>
        <v/>
      </c>
      <c r="V67" s="19"/>
      <c r="W67" s="19"/>
      <c r="X67" s="19"/>
      <c r="Y67" s="19"/>
      <c r="Z67" s="19"/>
      <c r="AA67" s="19"/>
      <c r="AB67" s="19"/>
      <c r="AC67" s="19"/>
      <c r="AD67" s="19"/>
      <c r="AE67" s="19"/>
    </row>
    <row r="68" spans="1:31" ht="12.75" customHeight="1" x14ac:dyDescent="0.2">
      <c r="A68" s="1"/>
      <c r="B68" s="19"/>
      <c r="C68" s="20"/>
      <c r="D68" s="47"/>
      <c r="E68" s="19"/>
      <c r="F68" s="20"/>
      <c r="G68" s="20"/>
      <c r="H68" s="20"/>
      <c r="I68" s="20"/>
      <c r="J68" s="20"/>
      <c r="K68" s="20"/>
      <c r="L68" s="20"/>
      <c r="M68" s="20"/>
      <c r="N68" s="20"/>
      <c r="O68" s="20"/>
      <c r="P68" s="20"/>
      <c r="Q68" s="20"/>
      <c r="R68" s="20"/>
      <c r="S68" s="20"/>
      <c r="T68" s="20"/>
      <c r="U68" s="20"/>
      <c r="V68" s="19"/>
      <c r="W68" s="19"/>
      <c r="X68" s="19"/>
      <c r="Y68" s="19"/>
      <c r="Z68" s="19"/>
      <c r="AA68" s="19"/>
      <c r="AB68" s="19"/>
      <c r="AC68" s="19"/>
      <c r="AD68" s="19"/>
      <c r="AE68" s="19"/>
    </row>
    <row r="69" spans="1:31" ht="12.75" customHeight="1" x14ac:dyDescent="0.2">
      <c r="A69" s="1"/>
      <c r="B69" s="19"/>
      <c r="C69" s="20"/>
      <c r="D69" s="19"/>
      <c r="E69" s="19"/>
      <c r="F69" s="20"/>
      <c r="G69" s="20"/>
      <c r="H69" s="20"/>
      <c r="I69" s="20"/>
      <c r="J69" s="20"/>
      <c r="K69" s="20"/>
      <c r="L69" s="20"/>
      <c r="M69" s="20"/>
      <c r="N69" s="20"/>
      <c r="O69" s="20"/>
      <c r="P69" s="20"/>
      <c r="Q69" s="20"/>
      <c r="R69" s="20"/>
      <c r="S69" s="20"/>
      <c r="T69" s="20"/>
      <c r="U69" s="20"/>
      <c r="V69" s="19"/>
      <c r="W69" s="19"/>
      <c r="X69" s="19"/>
      <c r="Y69" s="19"/>
      <c r="Z69" s="19"/>
      <c r="AA69" s="19"/>
      <c r="AB69" s="19"/>
      <c r="AC69" s="19"/>
      <c r="AD69" s="19"/>
      <c r="AE69" s="19"/>
    </row>
    <row r="70" spans="1:31" ht="12.75" customHeight="1" x14ac:dyDescent="0.2">
      <c r="A70" s="1"/>
      <c r="B70" s="82"/>
      <c r="C70" s="20"/>
      <c r="D70" s="47"/>
      <c r="E70" s="19"/>
      <c r="F70" s="20"/>
      <c r="G70" s="20"/>
      <c r="H70" s="20"/>
      <c r="I70" s="20"/>
      <c r="J70" s="20"/>
      <c r="K70" s="20"/>
      <c r="L70" s="20"/>
      <c r="M70" s="20"/>
      <c r="N70" s="20"/>
      <c r="O70" s="20"/>
      <c r="P70" s="20"/>
      <c r="Q70" s="20"/>
      <c r="R70" s="20"/>
      <c r="S70" s="20"/>
      <c r="T70" s="20"/>
      <c r="U70" s="20"/>
      <c r="V70" s="19"/>
      <c r="W70" s="19"/>
      <c r="X70" s="19"/>
      <c r="Y70" s="19"/>
      <c r="Z70" s="19"/>
      <c r="AA70" s="19"/>
      <c r="AB70" s="19"/>
      <c r="AC70" s="19"/>
      <c r="AD70" s="19"/>
      <c r="AE70" s="19"/>
    </row>
    <row r="71" spans="1:31" ht="12.75" customHeight="1" x14ac:dyDescent="0.2">
      <c r="A71" s="1"/>
      <c r="B71" s="82"/>
      <c r="C71" s="20"/>
      <c r="D71" s="47"/>
      <c r="E71" s="19"/>
      <c r="F71" s="20"/>
      <c r="G71" s="20"/>
      <c r="H71" s="20"/>
      <c r="I71" s="20"/>
      <c r="J71" s="20"/>
      <c r="K71" s="20"/>
      <c r="L71" s="20"/>
      <c r="M71" s="20"/>
      <c r="N71" s="20"/>
      <c r="O71" s="20"/>
      <c r="P71" s="20"/>
      <c r="Q71" s="20"/>
      <c r="R71" s="20"/>
      <c r="S71" s="20"/>
      <c r="T71" s="20"/>
      <c r="U71" s="20"/>
      <c r="V71" s="19"/>
      <c r="W71" s="19"/>
      <c r="X71" s="19"/>
      <c r="Y71" s="19"/>
      <c r="Z71" s="19"/>
      <c r="AA71" s="19"/>
      <c r="AB71" s="19"/>
      <c r="AC71" s="19"/>
      <c r="AD71" s="19"/>
      <c r="AE71" s="19"/>
    </row>
    <row r="72" spans="1:31" ht="12.75" customHeight="1" x14ac:dyDescent="0.2">
      <c r="A72" s="1"/>
      <c r="B72" s="82"/>
      <c r="C72" s="20"/>
      <c r="D72" s="47"/>
      <c r="E72" s="19"/>
      <c r="F72" s="20"/>
      <c r="G72" s="20"/>
      <c r="H72" s="20"/>
      <c r="I72" s="20"/>
      <c r="J72" s="20"/>
      <c r="K72" s="20"/>
      <c r="L72" s="20"/>
      <c r="M72" s="20"/>
      <c r="N72" s="20"/>
      <c r="O72" s="20"/>
      <c r="P72" s="20"/>
      <c r="Q72" s="20"/>
      <c r="R72" s="20"/>
      <c r="S72" s="20"/>
      <c r="T72" s="20"/>
      <c r="U72" s="20"/>
      <c r="V72" s="19"/>
      <c r="W72" s="19"/>
      <c r="X72" s="19"/>
      <c r="Y72" s="19"/>
      <c r="Z72" s="19"/>
      <c r="AA72" s="19"/>
      <c r="AB72" s="19"/>
      <c r="AC72" s="19"/>
      <c r="AD72" s="19"/>
      <c r="AE72" s="19"/>
    </row>
    <row r="73" spans="1:31" ht="12.75" customHeight="1" x14ac:dyDescent="0.2">
      <c r="A73" s="1"/>
      <c r="B73" s="82"/>
      <c r="C73" s="20"/>
      <c r="D73" s="47"/>
      <c r="E73" s="19"/>
      <c r="F73" s="20"/>
      <c r="G73" s="20"/>
      <c r="H73" s="20"/>
      <c r="I73" s="20"/>
      <c r="J73" s="20"/>
      <c r="K73" s="20"/>
      <c r="L73" s="20"/>
      <c r="M73" s="20"/>
      <c r="N73" s="20"/>
      <c r="O73" s="20"/>
      <c r="P73" s="20"/>
      <c r="Q73" s="20"/>
      <c r="R73" s="20"/>
      <c r="S73" s="20"/>
      <c r="T73" s="20"/>
      <c r="U73" s="20"/>
      <c r="V73" s="19"/>
      <c r="W73" s="19"/>
      <c r="X73" s="19"/>
      <c r="Y73" s="19"/>
      <c r="Z73" s="19"/>
      <c r="AA73" s="19"/>
      <c r="AB73" s="19"/>
      <c r="AC73" s="19"/>
      <c r="AD73" s="19"/>
      <c r="AE73" s="19"/>
    </row>
    <row r="74" spans="1:31" ht="12.75" customHeight="1" x14ac:dyDescent="0.2">
      <c r="A74" s="1"/>
      <c r="B74" s="82"/>
      <c r="C74" s="20"/>
      <c r="D74" s="47"/>
      <c r="E74" s="19"/>
      <c r="F74" s="20"/>
      <c r="G74" s="20"/>
      <c r="H74" s="20"/>
      <c r="I74" s="20"/>
      <c r="J74" s="20"/>
      <c r="K74" s="20"/>
      <c r="L74" s="20"/>
      <c r="M74" s="20"/>
      <c r="N74" s="20"/>
      <c r="O74" s="20"/>
      <c r="P74" s="20"/>
      <c r="Q74" s="20"/>
      <c r="R74" s="20"/>
      <c r="S74" s="20"/>
      <c r="T74" s="20"/>
      <c r="U74" s="20"/>
      <c r="V74" s="19"/>
      <c r="W74" s="19"/>
      <c r="X74" s="19"/>
      <c r="Y74" s="19"/>
      <c r="Z74" s="19"/>
      <c r="AA74" s="19"/>
      <c r="AB74" s="19"/>
      <c r="AC74" s="19"/>
      <c r="AD74" s="19"/>
      <c r="AE74" s="19"/>
    </row>
    <row r="75" spans="1:31" ht="12.75" customHeight="1" x14ac:dyDescent="0.2">
      <c r="A75" s="1"/>
      <c r="B75" s="82"/>
      <c r="C75" s="20"/>
      <c r="D75" s="47"/>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row>
    <row r="76" spans="1:31" ht="12.75" customHeight="1" x14ac:dyDescent="0.2">
      <c r="A76" s="1"/>
      <c r="B76" s="82"/>
      <c r="C76" s="20"/>
      <c r="D76" s="47"/>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row>
    <row r="77" spans="1:31" ht="12.75" customHeight="1" x14ac:dyDescent="0.2">
      <c r="A77" s="1"/>
      <c r="B77" s="82"/>
      <c r="C77" s="20"/>
      <c r="D77" s="47"/>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row>
    <row r="78" spans="1:31" ht="12.75" customHeight="1" x14ac:dyDescent="0.2">
      <c r="A78" s="1"/>
      <c r="B78" s="82"/>
      <c r="C78" s="20"/>
      <c r="D78" s="47"/>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row>
    <row r="79" spans="1:31" ht="12.75" customHeight="1" x14ac:dyDescent="0.2">
      <c r="A79" s="1"/>
      <c r="B79" s="82"/>
      <c r="C79" s="20"/>
      <c r="D79" s="47"/>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row>
    <row r="80" spans="1:31" ht="12.75" customHeight="1" x14ac:dyDescent="0.2">
      <c r="A80" s="1"/>
      <c r="B80" s="82"/>
      <c r="C80" s="20"/>
      <c r="D80" s="47"/>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row>
    <row r="81" spans="1:31" ht="12.75" customHeight="1" x14ac:dyDescent="0.2">
      <c r="A81" s="1"/>
      <c r="B81" s="82"/>
      <c r="C81" s="20"/>
      <c r="D81" s="47"/>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row>
    <row r="82" spans="1:31" ht="12.75" customHeight="1" x14ac:dyDescent="0.2">
      <c r="A82" s="1"/>
      <c r="B82" s="82"/>
      <c r="C82" s="20"/>
      <c r="D82" s="47"/>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row>
    <row r="83" spans="1:31" ht="12.75" customHeight="1" x14ac:dyDescent="0.2">
      <c r="A83" s="1"/>
      <c r="B83" s="82"/>
      <c r="C83" s="20"/>
      <c r="D83" s="47"/>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row>
    <row r="84" spans="1:31" ht="12.75" customHeight="1" x14ac:dyDescent="0.2">
      <c r="A84" s="1"/>
      <c r="B84" s="82"/>
      <c r="C84" s="20"/>
      <c r="D84" s="47"/>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row>
    <row r="85" spans="1:31" ht="12.75" customHeight="1" x14ac:dyDescent="0.2">
      <c r="A85" s="1"/>
      <c r="B85" s="82"/>
      <c r="C85" s="20"/>
      <c r="D85" s="47"/>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row>
    <row r="86" spans="1:31" ht="12.75" customHeight="1" x14ac:dyDescent="0.2">
      <c r="A86" s="1"/>
      <c r="B86" s="82"/>
      <c r="C86" s="20"/>
      <c r="D86" s="47"/>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row>
    <row r="87" spans="1:31" ht="12.75" customHeight="1" x14ac:dyDescent="0.2">
      <c r="A87" s="1"/>
      <c r="B87" s="82"/>
      <c r="C87" s="20"/>
      <c r="D87" s="47"/>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row>
    <row r="88" spans="1:31" ht="12.75" customHeight="1" x14ac:dyDescent="0.2">
      <c r="A88" s="1"/>
      <c r="B88" s="82"/>
      <c r="C88" s="20"/>
      <c r="D88" s="47"/>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row>
    <row r="89" spans="1:31" ht="12.75" customHeight="1" x14ac:dyDescent="0.2">
      <c r="A89" s="1"/>
      <c r="B89" s="82"/>
      <c r="C89" s="20"/>
      <c r="D89" s="47"/>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row>
    <row r="90" spans="1:31" ht="12.75" customHeight="1" x14ac:dyDescent="0.2">
      <c r="A90" s="1"/>
      <c r="B90" s="82"/>
      <c r="C90" s="20"/>
      <c r="D90" s="47"/>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row>
    <row r="91" spans="1:31" ht="12.75" customHeight="1" x14ac:dyDescent="0.2">
      <c r="A91" s="1"/>
      <c r="B91" s="82"/>
      <c r="C91" s="20"/>
      <c r="D91" s="47"/>
      <c r="E91" s="12"/>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row>
    <row r="92" spans="1:31" ht="12.75" customHeight="1" x14ac:dyDescent="0.2">
      <c r="A92" s="1"/>
      <c r="B92" s="19"/>
      <c r="C92" s="20"/>
      <c r="D92" s="47"/>
      <c r="E92" s="12"/>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row>
    <row r="93" spans="1:31" ht="12.75" customHeight="1" x14ac:dyDescent="0.2">
      <c r="A93" s="1"/>
      <c r="B93" s="19"/>
      <c r="C93" s="20"/>
      <c r="D93" s="47"/>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row>
    <row r="94" spans="1:31" ht="12.75" customHeight="1" x14ac:dyDescent="0.2">
      <c r="A94" s="1"/>
      <c r="B94" s="19"/>
      <c r="C94" s="20"/>
      <c r="D94" s="47"/>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row>
    <row r="95" spans="1:31" ht="12.75" customHeight="1" x14ac:dyDescent="0.2">
      <c r="A95" s="1"/>
      <c r="B95" s="19"/>
      <c r="C95" s="20"/>
      <c r="D95" s="47"/>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row>
    <row r="96" spans="1:31" ht="12.75" customHeight="1" x14ac:dyDescent="0.2">
      <c r="A96" s="1"/>
      <c r="B96" s="19"/>
      <c r="C96" s="20"/>
      <c r="D96" s="47"/>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row>
    <row r="97" spans="1:31" ht="12.75" customHeight="1" x14ac:dyDescent="0.2">
      <c r="A97" s="1"/>
      <c r="B97" s="19"/>
      <c r="C97" s="20"/>
      <c r="D97" s="47"/>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row>
    <row r="98" spans="1:31" ht="12.75" customHeight="1" x14ac:dyDescent="0.2">
      <c r="A98" s="1"/>
      <c r="B98" s="19"/>
      <c r="C98" s="20"/>
      <c r="D98" s="47"/>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row>
    <row r="99" spans="1:31" ht="12.75" customHeight="1" x14ac:dyDescent="0.2">
      <c r="A99" s="1"/>
      <c r="B99" s="19"/>
      <c r="C99" s="20"/>
      <c r="D99" s="47"/>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row>
    <row r="100" spans="1:31" ht="12.75" customHeight="1" x14ac:dyDescent="0.2">
      <c r="A100" s="1"/>
      <c r="B100" s="19"/>
      <c r="C100" s="20"/>
      <c r="D100" s="47"/>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row>
    <row r="101" spans="1:31" ht="12.75" customHeight="1" x14ac:dyDescent="0.2">
      <c r="A101" s="1"/>
      <c r="B101" s="19"/>
      <c r="C101" s="20"/>
      <c r="D101" s="47"/>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row>
    <row r="102" spans="1:31" ht="12.75" customHeight="1" x14ac:dyDescent="0.2">
      <c r="A102" s="1"/>
      <c r="B102" s="19"/>
      <c r="C102" s="20"/>
      <c r="D102" s="47"/>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row>
    <row r="103" spans="1:31" ht="12.75" customHeight="1" x14ac:dyDescent="0.2">
      <c r="A103" s="1"/>
      <c r="B103" s="19"/>
      <c r="C103" s="20"/>
      <c r="D103" s="47"/>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row>
    <row r="104" spans="1:31" ht="12.75" customHeight="1" x14ac:dyDescent="0.2">
      <c r="A104" s="1"/>
      <c r="B104" s="19"/>
      <c r="C104" s="20"/>
      <c r="D104" s="47"/>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row>
    <row r="105" spans="1:31" ht="12.75" customHeight="1" x14ac:dyDescent="0.2">
      <c r="A105" s="1"/>
      <c r="B105" s="19"/>
      <c r="C105" s="20"/>
      <c r="D105" s="47"/>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row>
    <row r="106" spans="1:31" ht="12.75" customHeight="1" x14ac:dyDescent="0.2">
      <c r="A106" s="1"/>
      <c r="B106" s="19"/>
      <c r="C106" s="20"/>
      <c r="D106" s="47"/>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row>
    <row r="107" spans="1:31" ht="12.75" customHeight="1" x14ac:dyDescent="0.2">
      <c r="A107" s="1"/>
      <c r="B107" s="19"/>
      <c r="C107" s="19"/>
      <c r="D107" s="47"/>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row>
    <row r="108" spans="1:31" ht="12.75" customHeight="1" x14ac:dyDescent="0.2">
      <c r="A108" s="1"/>
      <c r="B108" s="19"/>
      <c r="C108" s="20"/>
      <c r="D108" s="19"/>
      <c r="E108" s="19"/>
      <c r="F108" s="20"/>
      <c r="G108" s="20"/>
      <c r="H108" s="20"/>
      <c r="I108" s="20"/>
      <c r="J108" s="20"/>
      <c r="K108" s="20"/>
      <c r="L108" s="20"/>
      <c r="M108" s="20"/>
      <c r="N108" s="20"/>
      <c r="O108" s="20"/>
      <c r="P108" s="20"/>
      <c r="Q108" s="20"/>
      <c r="R108" s="20"/>
      <c r="S108" s="20"/>
      <c r="T108" s="20"/>
      <c r="U108" s="20"/>
      <c r="V108" s="19"/>
      <c r="W108" s="19"/>
      <c r="X108" s="19"/>
      <c r="Y108" s="19"/>
      <c r="Z108" s="19"/>
      <c r="AA108" s="19"/>
      <c r="AB108" s="19"/>
      <c r="AC108" s="19"/>
      <c r="AD108" s="19"/>
      <c r="AE108" s="19"/>
    </row>
    <row r="109" spans="1:31" ht="12.75" x14ac:dyDescent="0.2">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row>
  </sheetData>
  <conditionalFormatting sqref="C37:D39 I38:I39 I41:I42 C41:C42 I51:I52">
    <cfRule type="expression" dxfId="426" priority="1">
      <formula>$E36="Done"</formula>
    </cfRule>
  </conditionalFormatting>
  <conditionalFormatting sqref="C37:D39 I38:I39 I41:I42 C41:C42 I51:I52">
    <cfRule type="expression" dxfId="425" priority="2">
      <formula>$E36="Ongoing"</formula>
    </cfRule>
  </conditionalFormatting>
  <conditionalFormatting sqref="B37:B47">
    <cfRule type="expression" dxfId="424" priority="3">
      <formula>$E37="Done"</formula>
    </cfRule>
  </conditionalFormatting>
  <conditionalFormatting sqref="B37:B47">
    <cfRule type="expression" dxfId="423" priority="4">
      <formula>$E37="Ongoing"</formula>
    </cfRule>
  </conditionalFormatting>
  <conditionalFormatting sqref="B50">
    <cfRule type="expression" dxfId="422" priority="5">
      <formula>$E54="Done"</formula>
    </cfRule>
  </conditionalFormatting>
  <conditionalFormatting sqref="B50">
    <cfRule type="expression" dxfId="421" priority="6">
      <formula>$E54="Ongoing"</formula>
    </cfRule>
  </conditionalFormatting>
  <conditionalFormatting sqref="I52 F50:O50">
    <cfRule type="expression" dxfId="420" priority="7">
      <formula>$K56="Done"</formula>
    </cfRule>
  </conditionalFormatting>
  <conditionalFormatting sqref="I52 F50:O50">
    <cfRule type="expression" dxfId="419" priority="8">
      <formula>$K56="Ongoing"</formula>
    </cfRule>
  </conditionalFormatting>
  <conditionalFormatting sqref="C22:D26 E22:E84 F22:K26 M22:Q26 R22:U53 C28:C53 D28:D36 F28:K53 M28:Q53 D48:D53 L48:L53 B53 B55:D86 F55:U86">
    <cfRule type="expression" dxfId="418" priority="9">
      <formula>$E22="Done"</formula>
    </cfRule>
  </conditionalFormatting>
  <conditionalFormatting sqref="C22:D26 E22:E84 F22:K26 M22:Q26 R22:U53 C28:C53 D28:D36 F28:K53 M28:Q53 D48:D53 L48:L53 B53 B55:D86 F55:U86">
    <cfRule type="expression" dxfId="417" priority="10">
      <formula>$E22="Ongoing"</formula>
    </cfRule>
  </conditionalFormatting>
  <conditionalFormatting sqref="G36 G51">
    <cfRule type="expression" dxfId="416" priority="11">
      <formula>$E36="Done"</formula>
    </cfRule>
  </conditionalFormatting>
  <conditionalFormatting sqref="G36 G51">
    <cfRule type="expression" dxfId="415" priority="12">
      <formula>$E36="Ongoing"</formula>
    </cfRule>
  </conditionalFormatting>
  <conditionalFormatting sqref="E36">
    <cfRule type="expression" dxfId="414" priority="13">
      <formula>$E36="Done"</formula>
    </cfRule>
  </conditionalFormatting>
  <conditionalFormatting sqref="E36">
    <cfRule type="expression" dxfId="413" priority="14">
      <formula>$E36="Ongoing"</formula>
    </cfRule>
  </conditionalFormatting>
  <conditionalFormatting sqref="F36">
    <cfRule type="expression" dxfId="412" priority="15">
      <formula>$E36="Done"</formula>
    </cfRule>
  </conditionalFormatting>
  <conditionalFormatting sqref="F36">
    <cfRule type="expression" dxfId="411" priority="16">
      <formula>$E36="Ongoing"</formula>
    </cfRule>
  </conditionalFormatting>
  <conditionalFormatting sqref="M37:M47">
    <cfRule type="expression" dxfId="410" priority="17">
      <formula>$E37="Done"</formula>
    </cfRule>
  </conditionalFormatting>
  <conditionalFormatting sqref="M37:M47">
    <cfRule type="expression" dxfId="409" priority="18">
      <formula>$E37="Ongoing"</formula>
    </cfRule>
  </conditionalFormatting>
  <conditionalFormatting sqref="G36 G51">
    <cfRule type="expression" dxfId="408" priority="19">
      <formula>$E36="Done"</formula>
    </cfRule>
  </conditionalFormatting>
  <conditionalFormatting sqref="G36 G51">
    <cfRule type="expression" dxfId="407" priority="20">
      <formula>$E36="Ongoing"</formula>
    </cfRule>
  </conditionalFormatting>
  <conditionalFormatting sqref="F36">
    <cfRule type="expression" dxfId="406" priority="21">
      <formula>$E36="Done"</formula>
    </cfRule>
  </conditionalFormatting>
  <conditionalFormatting sqref="F36">
    <cfRule type="expression" dxfId="405" priority="22">
      <formula>$E36="Ongoing"</formula>
    </cfRule>
  </conditionalFormatting>
  <conditionalFormatting sqref="F51:O52">
    <cfRule type="expression" dxfId="404" priority="23">
      <formula>$K54="Done"</formula>
    </cfRule>
  </conditionalFormatting>
  <conditionalFormatting sqref="F51:O52">
    <cfRule type="expression" dxfId="403" priority="24">
      <formula>$K54="Ongoing"</formula>
    </cfRule>
  </conditionalFormatting>
  <conditionalFormatting sqref="G36 G51">
    <cfRule type="expression" dxfId="402" priority="25">
      <formula>$E36="Done"</formula>
    </cfRule>
  </conditionalFormatting>
  <conditionalFormatting sqref="G36 G51">
    <cfRule type="expression" dxfId="401" priority="26">
      <formula>$E36="Ongoing"</formula>
    </cfRule>
  </conditionalFormatting>
  <conditionalFormatting sqref="G36 G51">
    <cfRule type="expression" dxfId="400" priority="27">
      <formula>$E36="Done"</formula>
    </cfRule>
  </conditionalFormatting>
  <conditionalFormatting sqref="G36 G51">
    <cfRule type="expression" dxfId="399" priority="28">
      <formula>$E36="Ongoing"</formula>
    </cfRule>
  </conditionalFormatting>
  <conditionalFormatting sqref="F36">
    <cfRule type="expression" dxfId="398" priority="29">
      <formula>$E36="Done"</formula>
    </cfRule>
  </conditionalFormatting>
  <conditionalFormatting sqref="F36">
    <cfRule type="expression" dxfId="397" priority="30">
      <formula>$E36="Ongoing"</formula>
    </cfRule>
  </conditionalFormatting>
  <conditionalFormatting sqref="F36">
    <cfRule type="expression" dxfId="396" priority="31">
      <formula>$E36="Done"</formula>
    </cfRule>
  </conditionalFormatting>
  <conditionalFormatting sqref="F36">
    <cfRule type="expression" dxfId="395" priority="32">
      <formula>$E36="Ongoing"</formula>
    </cfRule>
  </conditionalFormatting>
  <conditionalFormatting sqref="F36">
    <cfRule type="expression" dxfId="394" priority="33">
      <formula>$E36="Done"</formula>
    </cfRule>
  </conditionalFormatting>
  <conditionalFormatting sqref="F36">
    <cfRule type="expression" dxfId="393" priority="34">
      <formula>$E36="Ongoing"</formula>
    </cfRule>
  </conditionalFormatting>
  <conditionalFormatting sqref="F36:K36 M36:T36 G51">
    <cfRule type="expression" dxfId="392" priority="35">
      <formula>#REF!="Done"</formula>
    </cfRule>
  </conditionalFormatting>
  <conditionalFormatting sqref="F36:K36 M36:T36 G51">
    <cfRule type="expression" dxfId="391" priority="36">
      <formula>#REF!="Ongoing"</formula>
    </cfRule>
  </conditionalFormatting>
  <conditionalFormatting sqref="E36">
    <cfRule type="expression" dxfId="390" priority="37">
      <formula>$E36="Done"</formula>
    </cfRule>
  </conditionalFormatting>
  <conditionalFormatting sqref="E36">
    <cfRule type="expression" dxfId="389" priority="38">
      <formula>$E36="Ongoing"</formula>
    </cfRule>
  </conditionalFormatting>
  <conditionalFormatting sqref="I36">
    <cfRule type="expression" dxfId="388" priority="39">
      <formula>$E36="Done"</formula>
    </cfRule>
  </conditionalFormatting>
  <conditionalFormatting sqref="I36">
    <cfRule type="expression" dxfId="387" priority="40">
      <formula>$E36="Ongoing"</formula>
    </cfRule>
  </conditionalFormatting>
  <conditionalFormatting sqref="I36">
    <cfRule type="expression" dxfId="386" priority="41">
      <formula>$E36="Done"</formula>
    </cfRule>
  </conditionalFormatting>
  <conditionalFormatting sqref="I36">
    <cfRule type="expression" dxfId="385" priority="42">
      <formula>$E36="Ongoing"</formula>
    </cfRule>
  </conditionalFormatting>
  <conditionalFormatting sqref="I36">
    <cfRule type="expression" dxfId="384" priority="43">
      <formula>$E36="Done"</formula>
    </cfRule>
  </conditionalFormatting>
  <conditionalFormatting sqref="I36">
    <cfRule type="expression" dxfId="383" priority="44">
      <formula>$E36="Ongoing"</formula>
    </cfRule>
  </conditionalFormatting>
  <conditionalFormatting sqref="I36">
    <cfRule type="expression" dxfId="382" priority="45">
      <formula>$E36="Done"</formula>
    </cfRule>
  </conditionalFormatting>
  <conditionalFormatting sqref="I36">
    <cfRule type="expression" dxfId="381" priority="46">
      <formula>$E36="Ongoing"</formula>
    </cfRule>
  </conditionalFormatting>
  <conditionalFormatting sqref="N37:N52">
    <cfRule type="expression" dxfId="380" priority="47">
      <formula>$E37="Done"</formula>
    </cfRule>
  </conditionalFormatting>
  <conditionalFormatting sqref="N37:N52">
    <cfRule type="expression" dxfId="379" priority="48">
      <formula>$E37="Ongoing"</formula>
    </cfRule>
  </conditionalFormatting>
  <conditionalFormatting sqref="H36">
    <cfRule type="expression" dxfId="378" priority="49">
      <formula>$E36="Done"</formula>
    </cfRule>
  </conditionalFormatting>
  <conditionalFormatting sqref="H36">
    <cfRule type="expression" dxfId="377" priority="50">
      <formula>$E36="Ongoing"</formula>
    </cfRule>
  </conditionalFormatting>
  <conditionalFormatting sqref="H36">
    <cfRule type="expression" dxfId="376" priority="51">
      <formula>$E36="Done"</formula>
    </cfRule>
  </conditionalFormatting>
  <conditionalFormatting sqref="H36">
    <cfRule type="expression" dxfId="375" priority="52">
      <formula>$E36="Ongoing"</formula>
    </cfRule>
  </conditionalFormatting>
  <conditionalFormatting sqref="H36">
    <cfRule type="expression" dxfId="374" priority="53">
      <formula>$E36="Done"</formula>
    </cfRule>
  </conditionalFormatting>
  <conditionalFormatting sqref="H36">
    <cfRule type="expression" dxfId="373" priority="54">
      <formula>$E36="Ongoing"</formula>
    </cfRule>
  </conditionalFormatting>
  <conditionalFormatting sqref="H36">
    <cfRule type="expression" dxfId="372" priority="55">
      <formula>$E36="Done"</formula>
    </cfRule>
  </conditionalFormatting>
  <conditionalFormatting sqref="H36">
    <cfRule type="expression" dxfId="371" priority="56">
      <formula>$E36="Ongoing"</formula>
    </cfRule>
  </conditionalFormatting>
  <conditionalFormatting sqref="F31:U31 C31:D31 O50:O52 P50:Q50 I48:J49 F48:F52 O48:Q49 L48:L49 D40:D41">
    <cfRule type="expression" dxfId="370" priority="57">
      <formula>$M38="Done"</formula>
    </cfRule>
  </conditionalFormatting>
  <conditionalFormatting sqref="F31:U31 C31:D31 O50:O52 P50:Q50 I48:J49 F48:F52 O48:Q49 L48:L49 D40:D41">
    <cfRule type="expression" dxfId="369" priority="58">
      <formula>$M38="Ongoing"</formula>
    </cfRule>
  </conditionalFormatting>
  <conditionalFormatting sqref="G50 M50:M52">
    <cfRule type="expression" dxfId="368" priority="59">
      <formula>$M55="Done"</formula>
    </cfRule>
  </conditionalFormatting>
  <conditionalFormatting sqref="G50 M50:M52">
    <cfRule type="expression" dxfId="367" priority="60">
      <formula>$M55="Ongoing"</formula>
    </cfRule>
  </conditionalFormatting>
  <conditionalFormatting sqref="G52 M48:M49 I50:J52 F50:F52 O50:O52 P50:Q50 L50:L52">
    <cfRule type="expression" dxfId="366" priority="61">
      <formula>$M54="Done"</formula>
    </cfRule>
  </conditionalFormatting>
  <conditionalFormatting sqref="G52 M48:M49 I50:J52 F50:F52 O50:O52 P50:Q50 L50:L52">
    <cfRule type="expression" dxfId="365" priority="62">
      <formula>$M54="Ongoing"</formula>
    </cfRule>
  </conditionalFormatting>
  <conditionalFormatting sqref="O37:O47">
    <cfRule type="expression" dxfId="364" priority="63">
      <formula>$E37="Done"</formula>
    </cfRule>
  </conditionalFormatting>
  <conditionalFormatting sqref="O37:O47">
    <cfRule type="expression" dxfId="363" priority="64">
      <formula>$E37="Ongoing"</formula>
    </cfRule>
  </conditionalFormatting>
  <conditionalFormatting sqref="P37:P47">
    <cfRule type="expression" dxfId="362" priority="65">
      <formula>$E37="Done"</formula>
    </cfRule>
  </conditionalFormatting>
  <conditionalFormatting sqref="P37:P47">
    <cfRule type="expression" dxfId="361" priority="66">
      <formula>$E37="Ongoing"</formula>
    </cfRule>
  </conditionalFormatting>
  <conditionalFormatting sqref="Q37:Q47">
    <cfRule type="expression" dxfId="360" priority="67">
      <formula>$E37="Done"</formula>
    </cfRule>
  </conditionalFormatting>
  <conditionalFormatting sqref="Q37:Q47">
    <cfRule type="expression" dxfId="359" priority="68">
      <formula>$E37="Ongoing"</formula>
    </cfRule>
  </conditionalFormatting>
  <conditionalFormatting sqref="R37:S47">
    <cfRule type="expression" dxfId="358" priority="69">
      <formula>$E37="Done"</formula>
    </cfRule>
  </conditionalFormatting>
  <conditionalFormatting sqref="R37:S47">
    <cfRule type="expression" dxfId="357" priority="70">
      <formula>$E37="Ongoing"</formula>
    </cfRule>
  </conditionalFormatting>
  <conditionalFormatting sqref="T37:T47">
    <cfRule type="expression" dxfId="356" priority="71">
      <formula>$E37="Done"</formula>
    </cfRule>
  </conditionalFormatting>
  <conditionalFormatting sqref="T37:T47">
    <cfRule type="expression" dxfId="355" priority="72">
      <formula>$E37="Ongoing"</formula>
    </cfRule>
  </conditionalFormatting>
  <conditionalFormatting sqref="C22:D26 E22:E53 F22:K26 M22:Q26 R22:R52 S22:S53 T22:U36 C28:C47 D28:D36 F28:F53 G28:K36 M28:N36 O28:O52 P28:Q50 G48:G51 M48:M52 B53:D53 G53 I53:J53 L53 N53 Q53">
    <cfRule type="expression" dxfId="354" priority="73">
      <formula>$E22="Done"</formula>
    </cfRule>
  </conditionalFormatting>
  <conditionalFormatting sqref="C22:D26 E22:E53 F22:K26 M22:Q26 R22:R52 S22:S53 T22:U36 C28:C47 D28:D36 F28:F53 G28:K36 M28:N36 O28:O52 P28:Q50 G48:G51 M48:M52 B53:D53 G53 I53:J53 L53 N53 Q53">
    <cfRule type="expression" dxfId="353" priority="74">
      <formula>$E22="Ongoing"</formula>
    </cfRule>
  </conditionalFormatting>
  <conditionalFormatting sqref="I37">
    <cfRule type="expression" dxfId="352" priority="75">
      <formula>$E36="Done"</formula>
    </cfRule>
  </conditionalFormatting>
  <conditionalFormatting sqref="I37">
    <cfRule type="expression" dxfId="351" priority="76">
      <formula>$E36="Ongoing"</formula>
    </cfRule>
  </conditionalFormatting>
  <conditionalFormatting sqref="M36:M37">
    <cfRule type="expression" dxfId="350" priority="77">
      <formula>$E36="Done"</formula>
    </cfRule>
  </conditionalFormatting>
  <conditionalFormatting sqref="M36:M37">
    <cfRule type="expression" dxfId="349" priority="78">
      <formula>$E36="Ongoing"</formula>
    </cfRule>
  </conditionalFormatting>
  <conditionalFormatting sqref="I37">
    <cfRule type="expression" dxfId="348" priority="79">
      <formula>$E36="Done"</formula>
    </cfRule>
  </conditionalFormatting>
  <conditionalFormatting sqref="I37">
    <cfRule type="expression" dxfId="347" priority="80">
      <formula>$E36="Ongoing"</formula>
    </cfRule>
  </conditionalFormatting>
  <conditionalFormatting sqref="B32">
    <cfRule type="expression" dxfId="346" priority="81">
      <formula>$E38="Done"</formula>
    </cfRule>
  </conditionalFormatting>
  <conditionalFormatting sqref="B32">
    <cfRule type="expression" dxfId="345" priority="82">
      <formula>$E38="Ongoing"</formula>
    </cfRule>
  </conditionalFormatting>
  <conditionalFormatting sqref="N36:N37">
    <cfRule type="expression" dxfId="344" priority="83">
      <formula>$E36="Done"</formula>
    </cfRule>
  </conditionalFormatting>
  <conditionalFormatting sqref="N36:N37">
    <cfRule type="expression" dxfId="343" priority="84">
      <formula>$E36="Ongoing"</formula>
    </cfRule>
  </conditionalFormatting>
  <conditionalFormatting sqref="G53 K50:K52 N50:N52 H50:H52">
    <cfRule type="expression" dxfId="342" priority="85">
      <formula>$N55="Done"</formula>
    </cfRule>
  </conditionalFormatting>
  <conditionalFormatting sqref="G53 K50:K52 N50:N52 H50:H52">
    <cfRule type="expression" dxfId="341" priority="86">
      <formula>$N55="Ongoing"</formula>
    </cfRule>
  </conditionalFormatting>
  <conditionalFormatting sqref="F35:K35 M35:U35 M48:M52 G50">
    <cfRule type="expression" dxfId="340" priority="87">
      <formula>#REF!="Done"</formula>
    </cfRule>
  </conditionalFormatting>
  <conditionalFormatting sqref="F35:K35 M35:U35 M48:M52 G50">
    <cfRule type="expression" dxfId="339" priority="88">
      <formula>#REF!="Ongoing"</formula>
    </cfRule>
  </conditionalFormatting>
  <conditionalFormatting sqref="C35:D35">
    <cfRule type="expression" dxfId="338" priority="89">
      <formula>#REF!="Done"</formula>
    </cfRule>
  </conditionalFormatting>
  <conditionalFormatting sqref="C35:D35">
    <cfRule type="expression" dxfId="337" priority="90">
      <formula>#REF!="Ongoing"</formula>
    </cfRule>
  </conditionalFormatting>
  <conditionalFormatting sqref="G48:G49">
    <cfRule type="expression" dxfId="336" priority="91">
      <formula>$M55="Done"</formula>
    </cfRule>
  </conditionalFormatting>
  <conditionalFormatting sqref="G48:G49">
    <cfRule type="expression" dxfId="335" priority="92">
      <formula>$M55="Ongoing"</formula>
    </cfRule>
  </conditionalFormatting>
  <conditionalFormatting sqref="O36:O37">
    <cfRule type="expression" dxfId="334" priority="93">
      <formula>$E36="Done"</formula>
    </cfRule>
  </conditionalFormatting>
  <conditionalFormatting sqref="O36:O37">
    <cfRule type="expression" dxfId="333" priority="94">
      <formula>$E36="Ongoing"</formula>
    </cfRule>
  </conditionalFormatting>
  <conditionalFormatting sqref="P36:P37">
    <cfRule type="expression" dxfId="332" priority="95">
      <formula>$E36="Done"</formula>
    </cfRule>
  </conditionalFormatting>
  <conditionalFormatting sqref="P36:P37">
    <cfRule type="expression" dxfId="331" priority="96">
      <formula>$E36="Ongoing"</formula>
    </cfRule>
  </conditionalFormatting>
  <conditionalFormatting sqref="F47:T47">
    <cfRule type="expression" dxfId="330" priority="97">
      <formula>$N54="Done"</formula>
    </cfRule>
  </conditionalFormatting>
  <conditionalFormatting sqref="F47:T47">
    <cfRule type="expression" dxfId="329" priority="98">
      <formula>$N54="Ongoing"</formula>
    </cfRule>
  </conditionalFormatting>
  <conditionalFormatting sqref="Q36:Q37">
    <cfRule type="expression" dxfId="328" priority="99">
      <formula>$E36="Done"</formula>
    </cfRule>
  </conditionalFormatting>
  <conditionalFormatting sqref="Q36:Q37">
    <cfRule type="expression" dxfId="327" priority="100">
      <formula>$E36="Ongoing"</formula>
    </cfRule>
  </conditionalFormatting>
  <conditionalFormatting sqref="R36:S37">
    <cfRule type="expression" dxfId="326" priority="101">
      <formula>$E36="Done"</formula>
    </cfRule>
  </conditionalFormatting>
  <conditionalFormatting sqref="R36:S37">
    <cfRule type="expression" dxfId="325" priority="102">
      <formula>$E36="Ongoing"</formula>
    </cfRule>
  </conditionalFormatting>
  <conditionalFormatting sqref="T36:T37">
    <cfRule type="expression" dxfId="324" priority="103">
      <formula>$E36="Done"</formula>
    </cfRule>
  </conditionalFormatting>
  <conditionalFormatting sqref="T36:T37">
    <cfRule type="expression" dxfId="323" priority="104">
      <formula>$E36="Ongoing"</formula>
    </cfRule>
  </conditionalFormatting>
  <conditionalFormatting sqref="F37:K37 M37:T37 I48:J52 G52">
    <cfRule type="expression" dxfId="322" priority="105">
      <formula>#REF!="Done"</formula>
    </cfRule>
  </conditionalFormatting>
  <conditionalFormatting sqref="F37:K37 M37:T37 I48:J52 G52">
    <cfRule type="expression" dxfId="321" priority="106">
      <formula>#REF!="Ongoing"</formula>
    </cfRule>
  </conditionalFormatting>
  <conditionalFormatting sqref="F38:G47 H38:H52 I38:J47 K38:K52 M38:M47 N38:N52 O38:T47 G53">
    <cfRule type="expression" dxfId="320" priority="107">
      <formula>#REF!="Done"</formula>
    </cfRule>
  </conditionalFormatting>
  <conditionalFormatting sqref="F38:G47 H38:H52 I38:J47 K38:K52 M38:M47 N38:N52 O38:T47 G53">
    <cfRule type="expression" dxfId="319" priority="108">
      <formula>#REF!="Ongoing"</formula>
    </cfRule>
  </conditionalFormatting>
  <conditionalFormatting sqref="F28:U30 C28:D30 O47:Q49 F47:F49 G48:G49 D40 D42">
    <cfRule type="expression" dxfId="318" priority="109">
      <formula>$M36="Done"</formula>
    </cfRule>
  </conditionalFormatting>
  <conditionalFormatting sqref="F28:U30 C28:D30 O47:Q49 F47:F49 G48:G49 D40 D42">
    <cfRule type="expression" dxfId="317" priority="110">
      <formula>$M36="Ongoing"</formula>
    </cfRule>
  </conditionalFormatting>
  <conditionalFormatting sqref="B51:B52">
    <cfRule type="expression" dxfId="316" priority="111">
      <formula>$E53="Done"</formula>
    </cfRule>
  </conditionalFormatting>
  <conditionalFormatting sqref="B51:B52">
    <cfRule type="expression" dxfId="315" priority="112">
      <formula>$E53="Ongoing"</formula>
    </cfRule>
  </conditionalFormatting>
  <conditionalFormatting sqref="L22:L26 L28:L52">
    <cfRule type="expression" dxfId="314" priority="113">
      <formula>$E22="Done"</formula>
    </cfRule>
  </conditionalFormatting>
  <conditionalFormatting sqref="L22:L26 L28:L52">
    <cfRule type="expression" dxfId="313" priority="114">
      <formula>$E22="Ongoing"</formula>
    </cfRule>
  </conditionalFormatting>
  <conditionalFormatting sqref="L36">
    <cfRule type="expression" dxfId="312" priority="115">
      <formula>#REF!="Done"</formula>
    </cfRule>
  </conditionalFormatting>
  <conditionalFormatting sqref="L36">
    <cfRule type="expression" dxfId="311" priority="116">
      <formula>#REF!="Ongoing"</formula>
    </cfRule>
  </conditionalFormatting>
  <conditionalFormatting sqref="S27:U27 C28:D29 F28:U29 O46:Q47 F46:F47 D41:D42">
    <cfRule type="expression" dxfId="310" priority="117">
      <formula>$M36="Done"</formula>
    </cfRule>
  </conditionalFormatting>
  <conditionalFormatting sqref="S27:U27 C28:D29 F28:U29 O46:Q47 F46:F47 D41:D42">
    <cfRule type="expression" dxfId="309" priority="118">
      <formula>$M36="Ongoing"</formula>
    </cfRule>
  </conditionalFormatting>
  <conditionalFormatting sqref="L22:L26 L28:L36">
    <cfRule type="expression" dxfId="308" priority="119">
      <formula>$E22="Done"</formula>
    </cfRule>
  </conditionalFormatting>
  <conditionalFormatting sqref="L22:L26 L28:L36">
    <cfRule type="expression" dxfId="307" priority="120">
      <formula>$E22="Ongoing"</formula>
    </cfRule>
  </conditionalFormatting>
  <conditionalFormatting sqref="L35">
    <cfRule type="expression" dxfId="306" priority="121">
      <formula>#REF!="Done"</formula>
    </cfRule>
  </conditionalFormatting>
  <conditionalFormatting sqref="L35">
    <cfRule type="expression" dxfId="305" priority="122">
      <formula>#REF!="Ongoing"</formula>
    </cfRule>
  </conditionalFormatting>
  <conditionalFormatting sqref="L37 L48:L52">
    <cfRule type="expression" dxfId="304" priority="123">
      <formula>#REF!="Done"</formula>
    </cfRule>
  </conditionalFormatting>
  <conditionalFormatting sqref="L37 L48:L52">
    <cfRule type="expression" dxfId="303" priority="124">
      <formula>#REF!="Ongoing"</formula>
    </cfRule>
  </conditionalFormatting>
  <conditionalFormatting sqref="L38:L47">
    <cfRule type="expression" dxfId="302" priority="125">
      <formula>#REF!="Done"</formula>
    </cfRule>
  </conditionalFormatting>
  <conditionalFormatting sqref="L38:L47">
    <cfRule type="expression" dxfId="301" priority="126">
      <formula>#REF!="Ongoing"</formula>
    </cfRule>
  </conditionalFormatting>
  <conditionalFormatting sqref="I48:I49">
    <cfRule type="expression" dxfId="300" priority="127">
      <formula>$E38="Done"</formula>
    </cfRule>
  </conditionalFormatting>
  <conditionalFormatting sqref="I48:I49">
    <cfRule type="expression" dxfId="299" priority="128">
      <formula>$E38="Ongoing"</formula>
    </cfRule>
  </conditionalFormatting>
  <conditionalFormatting sqref="D31:D34 D29">
    <cfRule type="expression" dxfId="298" priority="129">
      <formula>$M48="Done"</formula>
    </cfRule>
  </conditionalFormatting>
  <conditionalFormatting sqref="D31:D34 D29">
    <cfRule type="expression" dxfId="297" priority="130">
      <formula>$M48="Ongoing"</formula>
    </cfRule>
  </conditionalFormatting>
  <conditionalFormatting sqref="B33">
    <cfRule type="expression" dxfId="296" priority="131">
      <formula>$E48="Done"</formula>
    </cfRule>
  </conditionalFormatting>
  <conditionalFormatting sqref="B33">
    <cfRule type="expression" dxfId="295" priority="132">
      <formula>$E48="Ongoing"</formula>
    </cfRule>
  </conditionalFormatting>
  <conditionalFormatting sqref="C47:D47 I47">
    <cfRule type="expression" dxfId="294" priority="133">
      <formula>$E38="Done"</formula>
    </cfRule>
  </conditionalFormatting>
  <conditionalFormatting sqref="C47:D47 I47">
    <cfRule type="expression" dxfId="293" priority="134">
      <formula>$E38="Ongoing"</formula>
    </cfRule>
  </conditionalFormatting>
  <conditionalFormatting sqref="B22">
    <cfRule type="expression" dxfId="292" priority="135">
      <formula>$E33="Done"</formula>
    </cfRule>
  </conditionalFormatting>
  <conditionalFormatting sqref="B22">
    <cfRule type="expression" dxfId="291" priority="136">
      <formula>$E33="Ongoing"</formula>
    </cfRule>
  </conditionalFormatting>
  <conditionalFormatting sqref="F46:T46">
    <cfRule type="expression" dxfId="290" priority="137">
      <formula>$N54="Done"</formula>
    </cfRule>
  </conditionalFormatting>
  <conditionalFormatting sqref="F46:T46">
    <cfRule type="expression" dxfId="289" priority="138">
      <formula>$N54="Ongoing"</formula>
    </cfRule>
  </conditionalFormatting>
  <conditionalFormatting sqref="C22:C23 D22:D24 F22:Q23 R22:S52 T22:U23 D26 F27:Q27 F43:F44 O43:Q44">
    <cfRule type="expression" dxfId="288" priority="139">
      <formula>$M34="Done"</formula>
    </cfRule>
  </conditionalFormatting>
  <conditionalFormatting sqref="C22:C23 D22:D24 F22:Q23 R22:S52 T22:U23 D26 F27:Q27 F43:F44 O43:Q44">
    <cfRule type="expression" dxfId="287" priority="140">
      <formula>$M34="Ongoing"</formula>
    </cfRule>
  </conditionalFormatting>
  <conditionalFormatting sqref="C46 I46">
    <cfRule type="expression" dxfId="286" priority="141">
      <formula>$E38="Done"</formula>
    </cfRule>
  </conditionalFormatting>
  <conditionalFormatting sqref="C46 I46">
    <cfRule type="expression" dxfId="285" priority="142">
      <formula>$E38="Ongoing"</formula>
    </cfRule>
  </conditionalFormatting>
  <conditionalFormatting sqref="C22:C24 D22:D25 F22:Q24 R22:S52 T22:U24 F27:Q27 F43:F44 O43:Q44">
    <cfRule type="expression" dxfId="284" priority="143">
      <formula>$M35="Done"</formula>
    </cfRule>
  </conditionalFormatting>
  <conditionalFormatting sqref="C22:C24 D22:D25 F22:Q24 R22:S52 T22:U24 F27:Q27 F43:F44 O43:Q44">
    <cfRule type="expression" dxfId="283" priority="144">
      <formula>$M35="Ongoing"</formula>
    </cfRule>
  </conditionalFormatting>
  <conditionalFormatting sqref="F45:T45">
    <cfRule type="expression" dxfId="282" priority="145">
      <formula>$N55="Done"</formula>
    </cfRule>
  </conditionalFormatting>
  <conditionalFormatting sqref="F45:T45">
    <cfRule type="expression" dxfId="281" priority="146">
      <formula>$N55="Ongoing"</formula>
    </cfRule>
  </conditionalFormatting>
  <conditionalFormatting sqref="C45 I45">
    <cfRule type="expression" dxfId="280" priority="147">
      <formula>$E40="Done"</formula>
    </cfRule>
  </conditionalFormatting>
  <conditionalFormatting sqref="C45 I45">
    <cfRule type="expression" dxfId="279" priority="148">
      <formula>$E40="Ongoing"</formula>
    </cfRule>
  </conditionalFormatting>
  <conditionalFormatting sqref="D28 S27:U27 C30:D30 F30:U30 O46:Q46 F46">
    <cfRule type="expression" dxfId="278" priority="149">
      <formula>$M37="Done"</formula>
    </cfRule>
  </conditionalFormatting>
  <conditionalFormatting sqref="D28 S27:U27 C30:D30 F30:U30 O46:Q46 F46">
    <cfRule type="expression" dxfId="277" priority="150">
      <formula>$M37="Ongoing"</formula>
    </cfRule>
  </conditionalFormatting>
  <conditionalFormatting sqref="F43:T44">
    <cfRule type="expression" dxfId="276" priority="151">
      <formula>$N55="Done"</formula>
    </cfRule>
  </conditionalFormatting>
  <conditionalFormatting sqref="F43:T44">
    <cfRule type="expression" dxfId="275" priority="152">
      <formula>$N55="Ongoing"</formula>
    </cfRule>
  </conditionalFormatting>
  <conditionalFormatting sqref="C43:D44 I43:I44">
    <cfRule type="expression" dxfId="274" priority="153">
      <formula>$E40="Done"</formula>
    </cfRule>
  </conditionalFormatting>
  <conditionalFormatting sqref="C43:D44 I43:I44">
    <cfRule type="expression" dxfId="273" priority="154">
      <formula>$E40="Ongoing"</formula>
    </cfRule>
  </conditionalFormatting>
  <conditionalFormatting sqref="F25:U26 C25:D26 O45:Q45 F45">
    <cfRule type="expression" dxfId="272" priority="155">
      <formula>$M36="Done"</formula>
    </cfRule>
  </conditionalFormatting>
  <conditionalFormatting sqref="F25:U26 C25:D26 O45:Q45 F45">
    <cfRule type="expression" dxfId="271" priority="156">
      <formula>$M36="Ongoing"</formula>
    </cfRule>
  </conditionalFormatting>
  <conditionalFormatting sqref="F40:T42">
    <cfRule type="expression" dxfId="270" priority="157">
      <formula>$N54="Done"</formula>
    </cfRule>
  </conditionalFormatting>
  <conditionalFormatting sqref="F40:T42">
    <cfRule type="expression" dxfId="269" priority="158">
      <formula>$N54="Ongoing"</formula>
    </cfRule>
  </conditionalFormatting>
  <conditionalFormatting sqref="F24:U26 C24:D26 O45:Q45 F45">
    <cfRule type="expression" dxfId="268" priority="159">
      <formula>$M36="Done"</formula>
    </cfRule>
  </conditionalFormatting>
  <conditionalFormatting sqref="F24:U26 C24:D26 O45:Q45 F45">
    <cfRule type="expression" dxfId="267" priority="160">
      <formula>$M36="Ongoing"</formula>
    </cfRule>
  </conditionalFormatting>
  <conditionalFormatting sqref="D40:D42">
    <cfRule type="expression" dxfId="266" priority="161">
      <formula>$E40="Done"</formula>
    </cfRule>
  </conditionalFormatting>
  <conditionalFormatting sqref="D40:D42">
    <cfRule type="expression" dxfId="265" priority="162">
      <formula>$E40="Ongoing"</formula>
    </cfRule>
  </conditionalFormatting>
  <conditionalFormatting sqref="D40:D42">
    <cfRule type="expression" dxfId="264" priority="163">
      <formula>$E40="Done"</formula>
    </cfRule>
  </conditionalFormatting>
  <conditionalFormatting sqref="D40:D42">
    <cfRule type="expression" dxfId="263" priority="164">
      <formula>$E40="Ongoing"</formula>
    </cfRule>
  </conditionalFormatting>
  <conditionalFormatting sqref="D40:D41">
    <cfRule type="expression" dxfId="262" priority="165">
      <formula>$M50="Done"</formula>
    </cfRule>
  </conditionalFormatting>
  <conditionalFormatting sqref="D40:D41">
    <cfRule type="expression" dxfId="261" priority="166">
      <formula>$M50="Ongoing"</formula>
    </cfRule>
  </conditionalFormatting>
  <conditionalFormatting sqref="D22:D23 F35:U35 C35:D35 F40:F42 O40:Q42">
    <cfRule type="expression" dxfId="260" priority="167">
      <formula>$M37="Done"</formula>
    </cfRule>
  </conditionalFormatting>
  <conditionalFormatting sqref="D22:D23 F35:U35 C35:D35 F40:F42 O40:Q42">
    <cfRule type="expression" dxfId="259" priority="168">
      <formula>$M37="Ongoing"</formula>
    </cfRule>
  </conditionalFormatting>
  <conditionalFormatting sqref="D45:D46">
    <cfRule type="expression" dxfId="258" priority="169">
      <formula>$E45="Done"</formula>
    </cfRule>
  </conditionalFormatting>
  <conditionalFormatting sqref="D45:D46">
    <cfRule type="expression" dxfId="257" priority="170">
      <formula>$E45="Ongoing"</formula>
    </cfRule>
  </conditionalFormatting>
  <conditionalFormatting sqref="B25:B26">
    <cfRule type="expression" dxfId="256" priority="171">
      <formula>$E35="Done"</formula>
    </cfRule>
  </conditionalFormatting>
  <conditionalFormatting sqref="B25:B26">
    <cfRule type="expression" dxfId="255" priority="172">
      <formula>$E35="Ongoing"</formula>
    </cfRule>
  </conditionalFormatting>
  <conditionalFormatting sqref="B24">
    <cfRule type="expression" dxfId="254" priority="173">
      <formula>$E35="Done"</formula>
    </cfRule>
  </conditionalFormatting>
  <conditionalFormatting sqref="B24">
    <cfRule type="expression" dxfId="253" priority="174">
      <formula>$E35="Ongoing"</formula>
    </cfRule>
  </conditionalFormatting>
  <conditionalFormatting sqref="C27:K27 M27:R27">
    <cfRule type="expression" dxfId="252" priority="175">
      <formula>$E27="Done"</formula>
    </cfRule>
  </conditionalFormatting>
  <conditionalFormatting sqref="C27:K27 M27:R27">
    <cfRule type="expression" dxfId="251" priority="176">
      <formula>$E27="Ongoing"</formula>
    </cfRule>
  </conditionalFormatting>
  <conditionalFormatting sqref="C27:K27 M27:R27">
    <cfRule type="expression" dxfId="250" priority="177">
      <formula>$E27="Done"</formula>
    </cfRule>
  </conditionalFormatting>
  <conditionalFormatting sqref="C27:K27 M27:R27">
    <cfRule type="expression" dxfId="249" priority="178">
      <formula>$E27="Ongoing"</formula>
    </cfRule>
  </conditionalFormatting>
  <conditionalFormatting sqref="L27">
    <cfRule type="expression" dxfId="248" priority="179">
      <formula>$E27="Done"</formula>
    </cfRule>
  </conditionalFormatting>
  <conditionalFormatting sqref="L27">
    <cfRule type="expression" dxfId="247" priority="180">
      <formula>$E27="Ongoing"</formula>
    </cfRule>
  </conditionalFormatting>
  <conditionalFormatting sqref="L27">
    <cfRule type="expression" dxfId="246" priority="181">
      <formula>$E27="Done"</formula>
    </cfRule>
  </conditionalFormatting>
  <conditionalFormatting sqref="L27">
    <cfRule type="expression" dxfId="245" priority="182">
      <formula>$E27="Ongoing"</formula>
    </cfRule>
  </conditionalFormatting>
  <conditionalFormatting sqref="C27:D27">
    <cfRule type="expression" dxfId="244" priority="183">
      <formula>$M40="Done"</formula>
    </cfRule>
  </conditionalFormatting>
  <conditionalFormatting sqref="C27:D27">
    <cfRule type="expression" dxfId="243" priority="184">
      <formula>$M40="Ongoing"</formula>
    </cfRule>
  </conditionalFormatting>
  <conditionalFormatting sqref="C27:D27">
    <cfRule type="expression" dxfId="242" priority="185">
      <formula>$M41="Done"</formula>
    </cfRule>
  </conditionalFormatting>
  <conditionalFormatting sqref="C27:D27">
    <cfRule type="expression" dxfId="241" priority="186">
      <formula>$M41="Ongoing"</formula>
    </cfRule>
  </conditionalFormatting>
  <conditionalFormatting sqref="D27">
    <cfRule type="expression" dxfId="240" priority="187">
      <formula>$M42="Done"</formula>
    </cfRule>
  </conditionalFormatting>
  <conditionalFormatting sqref="D27">
    <cfRule type="expression" dxfId="239" priority="188">
      <formula>$M42="Ongoing"</formula>
    </cfRule>
  </conditionalFormatting>
  <conditionalFormatting sqref="B23">
    <cfRule type="expression" dxfId="238" priority="189">
      <formula>$E35="Done"</formula>
    </cfRule>
  </conditionalFormatting>
  <conditionalFormatting sqref="B23">
    <cfRule type="expression" dxfId="237" priority="190">
      <formula>$E35="Ongoing"</formula>
    </cfRule>
  </conditionalFormatting>
  <conditionalFormatting sqref="I40 C40 I50">
    <cfRule type="expression" dxfId="236" priority="191">
      <formula>$E38="Done"</formula>
    </cfRule>
  </conditionalFormatting>
  <conditionalFormatting sqref="I40 C40 I50">
    <cfRule type="expression" dxfId="235" priority="192">
      <formula>$E38="Ongoing"</formula>
    </cfRule>
  </conditionalFormatting>
  <conditionalFormatting sqref="F38:P39 Q38:Q47 R38:T39">
    <cfRule type="expression" dxfId="234" priority="193">
      <formula>$N53="Done"</formula>
    </cfRule>
  </conditionalFormatting>
  <conditionalFormatting sqref="F38:P39 Q38:Q47 R38:T39">
    <cfRule type="expression" dxfId="233" priority="194">
      <formula>$N53="Ongoing"</formula>
    </cfRule>
  </conditionalFormatting>
  <conditionalFormatting sqref="C31:D31 F31:U31 C33:D34 F33:N34 O33:P39 Q33:Q47 R33:U34 D36 D42">
    <cfRule type="expression" dxfId="232" priority="195">
      <formula>$M48="Done"</formula>
    </cfRule>
  </conditionalFormatting>
  <conditionalFormatting sqref="C31:D31 F31:U31 C33:D34 F33:N34 O33:P39 Q33:Q47 R33:U34 D36 D42">
    <cfRule type="expression" dxfId="231" priority="196">
      <formula>$M48="Ongoing"</formula>
    </cfRule>
  </conditionalFormatting>
  <conditionalFormatting sqref="F35:F39">
    <cfRule type="expression" dxfId="230" priority="197">
      <formula>$M52="Done"</formula>
    </cfRule>
  </conditionalFormatting>
  <conditionalFormatting sqref="F35:F39">
    <cfRule type="expression" dxfId="229" priority="198">
      <formula>$M52="Ongoing"</formula>
    </cfRule>
  </conditionalFormatting>
  <conditionalFormatting sqref="I36">
    <cfRule type="expression" dxfId="228" priority="199">
      <formula>$E50="Done"</formula>
    </cfRule>
  </conditionalFormatting>
  <conditionalFormatting sqref="I36">
    <cfRule type="expression" dxfId="227" priority="200">
      <formula>$E50="Ongoing"</formula>
    </cfRule>
  </conditionalFormatting>
  <conditionalFormatting sqref="B48:B49">
    <cfRule type="expression" dxfId="226" priority="201">
      <formula>$E53="Done"</formula>
    </cfRule>
  </conditionalFormatting>
  <conditionalFormatting sqref="B48:B49">
    <cfRule type="expression" dxfId="225" priority="202">
      <formula>$E53="Ongoing"</formula>
    </cfRule>
  </conditionalFormatting>
  <conditionalFormatting sqref="F48:O49">
    <cfRule type="expression" dxfId="224" priority="203">
      <formula>$K55="Done"</formula>
    </cfRule>
  </conditionalFormatting>
  <conditionalFormatting sqref="F48:O49">
    <cfRule type="expression" dxfId="223" priority="204">
      <formula>$K55="Ongoing"</formula>
    </cfRule>
  </conditionalFormatting>
  <conditionalFormatting sqref="K48:K49 N48:N49 H48:H49">
    <cfRule type="expression" dxfId="222" priority="205">
      <formula>$N54="Done"</formula>
    </cfRule>
  </conditionalFormatting>
  <conditionalFormatting sqref="K48:K49 N48:N49 H48:H49">
    <cfRule type="expression" dxfId="221" priority="206">
      <formula>$N54="Ongoing"</formula>
    </cfRule>
  </conditionalFormatting>
  <conditionalFormatting sqref="B48:B49">
    <cfRule type="expression" dxfId="220" priority="207">
      <formula>$E51="Done"</formula>
    </cfRule>
  </conditionalFormatting>
  <conditionalFormatting sqref="B48:B49">
    <cfRule type="expression" dxfId="219" priority="208">
      <formula>$E51="Ongoing"</formula>
    </cfRule>
  </conditionalFormatting>
  <conditionalFormatting sqref="B34">
    <cfRule type="expression" dxfId="218" priority="209">
      <formula>$E50="Done"</formula>
    </cfRule>
  </conditionalFormatting>
  <conditionalFormatting sqref="B34">
    <cfRule type="expression" dxfId="217" priority="210">
      <formula>$E50="Ongoing"</formula>
    </cfRule>
  </conditionalFormatting>
  <conditionalFormatting sqref="C32:D32 F32:U32 F35:F42 O35:P42 Q35:Q47 G37:N37 R37:T37">
    <cfRule type="expression" dxfId="216" priority="211">
      <formula>$M43="Done"</formula>
    </cfRule>
  </conditionalFormatting>
  <conditionalFormatting sqref="C32:D32 F32:U32 F35:F42 O35:P42 Q35:Q47 G37:N37 R37:T37">
    <cfRule type="expression" dxfId="215" priority="212">
      <formula>$M43="Ongoing"</formula>
    </cfRule>
  </conditionalFormatting>
  <conditionalFormatting sqref="D30">
    <cfRule type="expression" dxfId="214" priority="213">
      <formula>$M50="Done"</formula>
    </cfRule>
  </conditionalFormatting>
  <conditionalFormatting sqref="D30">
    <cfRule type="expression" dxfId="213" priority="214">
      <formula>$M50="Ongoing"</formula>
    </cfRule>
  </conditionalFormatting>
  <conditionalFormatting sqref="C32:D34 F32:U34">
    <cfRule type="expression" dxfId="212" priority="215">
      <formula>$M50="Done"</formula>
    </cfRule>
  </conditionalFormatting>
  <conditionalFormatting sqref="C32:D34 F32:U34">
    <cfRule type="expression" dxfId="211" priority="216">
      <formula>$M50="Ongoing"</formula>
    </cfRule>
  </conditionalFormatting>
  <conditionalFormatting sqref="B27">
    <cfRule type="expression" dxfId="210" priority="217">
      <formula>$E38="Done"</formula>
    </cfRule>
  </conditionalFormatting>
  <conditionalFormatting sqref="B27">
    <cfRule type="expression" dxfId="209" priority="218">
      <formula>$E38="Ongoing"</formula>
    </cfRule>
  </conditionalFormatting>
  <conditionalFormatting sqref="B30:B31">
    <cfRule type="expression" dxfId="208" priority="219">
      <formula>$E40="Done"</formula>
    </cfRule>
  </conditionalFormatting>
  <conditionalFormatting sqref="B30:B31">
    <cfRule type="expression" dxfId="207" priority="220">
      <formula>$E40="Ongoing"</formula>
    </cfRule>
  </conditionalFormatting>
  <conditionalFormatting sqref="B29">
    <cfRule type="expression" dxfId="206" priority="221">
      <formula>$E40="Done"</formula>
    </cfRule>
  </conditionalFormatting>
  <conditionalFormatting sqref="B29">
    <cfRule type="expression" dxfId="205" priority="222">
      <formula>$E40="Ongoing"</formula>
    </cfRule>
  </conditionalFormatting>
  <conditionalFormatting sqref="B28">
    <cfRule type="expression" dxfId="204" priority="223">
      <formula>$E40="Done"</formula>
    </cfRule>
  </conditionalFormatting>
  <conditionalFormatting sqref="B28">
    <cfRule type="expression" dxfId="203" priority="224">
      <formula>$E40="Ongoing"</formula>
    </cfRule>
  </conditionalFormatting>
  <dataValidations count="1">
    <dataValidation type="list" allowBlank="1" showInputMessage="1" prompt=" - " sqref="E4:E15 E53:E90">
      <formula1>"Planned,Ongoing,Done"</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00"/>
  </sheetPr>
  <dimension ref="A1:AE92"/>
  <sheetViews>
    <sheetView workbookViewId="0"/>
  </sheetViews>
  <sheetFormatPr defaultColWidth="14.42578125" defaultRowHeight="15" customHeight="1" x14ac:dyDescent="0.2"/>
  <cols>
    <col min="1" max="1" width="5.28515625" customWidth="1"/>
    <col min="2" max="2" width="44.7109375" customWidth="1"/>
    <col min="3" max="3" width="10.42578125" customWidth="1"/>
    <col min="4" max="4" width="13.42578125" customWidth="1"/>
    <col min="5" max="5" width="12.140625" customWidth="1"/>
    <col min="6" max="6" width="14.7109375" customWidth="1"/>
    <col min="7" max="7" width="15.7109375" customWidth="1"/>
    <col min="8" max="8" width="16.5703125" customWidth="1"/>
    <col min="9" max="9" width="17.5703125" customWidth="1"/>
    <col min="10" max="10" width="16.85546875" customWidth="1"/>
    <col min="11" max="11" width="15.85546875" customWidth="1"/>
    <col min="12" max="12" width="18" customWidth="1"/>
    <col min="13" max="13" width="16" customWidth="1"/>
    <col min="14" max="14" width="16.42578125" customWidth="1"/>
    <col min="15" max="15" width="18.140625" customWidth="1"/>
    <col min="16" max="16" width="17.5703125" customWidth="1"/>
    <col min="17" max="17" width="15.28515625" customWidth="1"/>
    <col min="18" max="18" width="16.28515625" customWidth="1"/>
    <col min="19" max="19" width="17.42578125" customWidth="1"/>
    <col min="20" max="20" width="15" customWidth="1"/>
    <col min="21" max="21" width="3.140625" customWidth="1"/>
    <col min="22" max="31" width="11.42578125" customWidth="1"/>
  </cols>
  <sheetData>
    <row r="1" spans="1:31" ht="12.75" customHeight="1" x14ac:dyDescent="0.2">
      <c r="A1" s="1"/>
      <c r="B1" s="19"/>
      <c r="C1" s="20"/>
      <c r="D1" s="19"/>
      <c r="E1" s="19"/>
      <c r="F1" s="20"/>
      <c r="G1" s="20"/>
      <c r="H1" s="20"/>
      <c r="I1" s="20"/>
      <c r="J1" s="20"/>
      <c r="K1" s="20"/>
      <c r="L1" s="20"/>
      <c r="M1" s="20"/>
      <c r="N1" s="20"/>
      <c r="O1" s="20"/>
      <c r="P1" s="20"/>
      <c r="Q1" s="20"/>
      <c r="R1" s="20"/>
      <c r="S1" s="20"/>
      <c r="T1" s="20"/>
      <c r="U1" s="20"/>
      <c r="V1" s="19"/>
      <c r="W1" s="19"/>
      <c r="X1" s="19"/>
      <c r="Y1" s="19"/>
      <c r="Z1" s="19"/>
      <c r="AA1" s="19"/>
      <c r="AB1" s="19"/>
      <c r="AC1" s="19"/>
      <c r="AD1" s="19"/>
      <c r="AE1" s="19"/>
    </row>
    <row r="2" spans="1:31" ht="18" customHeight="1" x14ac:dyDescent="0.2">
      <c r="A2" s="1"/>
      <c r="B2" s="22">
        <v>1</v>
      </c>
      <c r="C2" s="23"/>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row>
    <row r="3" spans="1:31" ht="12.75" customHeight="1" x14ac:dyDescent="0.2">
      <c r="A3" s="1"/>
      <c r="B3" s="19"/>
      <c r="C3" s="20"/>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row>
    <row r="4" spans="1:31" ht="12.75" customHeight="1" x14ac:dyDescent="0.2">
      <c r="A4" s="1"/>
      <c r="B4" s="19"/>
      <c r="C4" s="20"/>
      <c r="D4" s="19"/>
      <c r="E4" s="19"/>
      <c r="F4" s="20"/>
      <c r="G4" s="20"/>
      <c r="H4" s="20"/>
      <c r="I4" s="20"/>
      <c r="J4" s="20"/>
      <c r="K4" s="20"/>
      <c r="L4" s="20"/>
      <c r="M4" s="20"/>
      <c r="N4" s="20"/>
      <c r="O4" s="20"/>
      <c r="P4" s="20"/>
      <c r="Q4" s="20"/>
      <c r="R4" s="20"/>
      <c r="S4" s="20"/>
      <c r="T4" s="20"/>
      <c r="U4" s="20"/>
      <c r="V4" s="19"/>
      <c r="W4" s="19"/>
      <c r="X4" s="19"/>
      <c r="Y4" s="19"/>
      <c r="Z4" s="19"/>
      <c r="AA4" s="19"/>
      <c r="AB4" s="19"/>
      <c r="AC4" s="19"/>
      <c r="AD4" s="19"/>
      <c r="AE4" s="19"/>
    </row>
    <row r="5" spans="1:31" ht="12.75" customHeight="1" x14ac:dyDescent="0.2">
      <c r="A5" s="1"/>
      <c r="B5" s="19"/>
      <c r="C5" s="20"/>
      <c r="D5" s="19"/>
      <c r="E5" s="19"/>
      <c r="F5" s="20"/>
      <c r="G5" s="20"/>
      <c r="H5" s="20"/>
      <c r="I5" s="20"/>
      <c r="J5" s="20"/>
      <c r="K5" s="20"/>
      <c r="L5" s="20"/>
      <c r="M5" s="20"/>
      <c r="N5" s="20"/>
      <c r="O5" s="20"/>
      <c r="P5" s="20"/>
      <c r="Q5" s="20"/>
      <c r="R5" s="20"/>
      <c r="S5" s="20"/>
      <c r="T5" s="20"/>
      <c r="U5" s="20"/>
      <c r="V5" s="19"/>
      <c r="W5" s="19"/>
      <c r="X5" s="19"/>
      <c r="Y5" s="19"/>
      <c r="Z5" s="19"/>
      <c r="AA5" s="19"/>
      <c r="AB5" s="19"/>
      <c r="AC5" s="19"/>
      <c r="AD5" s="19"/>
      <c r="AE5" s="19"/>
    </row>
    <row r="6" spans="1:31" ht="12.75" customHeight="1" x14ac:dyDescent="0.2">
      <c r="A6" s="1"/>
      <c r="B6" s="19"/>
      <c r="C6" s="20"/>
      <c r="D6" s="19"/>
      <c r="E6" s="19"/>
      <c r="F6" s="20"/>
      <c r="G6" s="20"/>
      <c r="H6" s="20"/>
      <c r="I6" s="20"/>
      <c r="J6" s="20"/>
      <c r="K6" s="20"/>
      <c r="L6" s="20"/>
      <c r="M6" s="20"/>
      <c r="N6" s="20"/>
      <c r="O6" s="20"/>
      <c r="P6" s="20"/>
      <c r="Q6" s="20"/>
      <c r="R6" s="20"/>
      <c r="S6" s="20"/>
      <c r="T6" s="20"/>
      <c r="U6" s="20"/>
      <c r="V6" s="19"/>
      <c r="W6" s="19"/>
      <c r="X6" s="19"/>
      <c r="Y6" s="19"/>
      <c r="Z6" s="19"/>
      <c r="AA6" s="19"/>
      <c r="AB6" s="19"/>
      <c r="AC6" s="19"/>
      <c r="AD6" s="19"/>
      <c r="AE6" s="19"/>
    </row>
    <row r="7" spans="1:31" ht="12.75" customHeight="1" x14ac:dyDescent="0.2">
      <c r="A7" s="1"/>
      <c r="B7" s="19"/>
      <c r="C7" s="20"/>
      <c r="D7" s="19"/>
      <c r="E7" s="19"/>
      <c r="F7" s="20"/>
      <c r="G7" s="20"/>
      <c r="H7" s="20"/>
      <c r="I7" s="20"/>
      <c r="J7" s="20"/>
      <c r="K7" s="20"/>
      <c r="L7" s="20"/>
      <c r="M7" s="20"/>
      <c r="N7" s="20"/>
      <c r="O7" s="20"/>
      <c r="P7" s="20"/>
      <c r="Q7" s="20"/>
      <c r="R7" s="20"/>
      <c r="S7" s="20"/>
      <c r="T7" s="20"/>
      <c r="U7" s="20"/>
      <c r="V7" s="19"/>
      <c r="W7" s="19"/>
      <c r="X7" s="19"/>
      <c r="Y7" s="19"/>
      <c r="Z7" s="19"/>
      <c r="AA7" s="19"/>
      <c r="AB7" s="19"/>
      <c r="AC7" s="19"/>
      <c r="AD7" s="19"/>
      <c r="AE7" s="19"/>
    </row>
    <row r="8" spans="1:31" ht="12.75" customHeight="1" x14ac:dyDescent="0.2">
      <c r="A8" s="1"/>
      <c r="B8" s="19"/>
      <c r="C8" s="20"/>
      <c r="D8" s="19"/>
      <c r="E8" s="19"/>
      <c r="F8" s="20"/>
      <c r="G8" s="20"/>
      <c r="H8" s="20"/>
      <c r="I8" s="20"/>
      <c r="J8" s="20"/>
      <c r="K8" s="20"/>
      <c r="L8" s="20"/>
      <c r="M8" s="20"/>
      <c r="N8" s="20"/>
      <c r="O8" s="20"/>
      <c r="P8" s="20"/>
      <c r="Q8" s="20"/>
      <c r="R8" s="20"/>
      <c r="S8" s="20"/>
      <c r="T8" s="20"/>
      <c r="U8" s="20"/>
      <c r="V8" s="19"/>
      <c r="W8" s="19"/>
      <c r="X8" s="19"/>
      <c r="Y8" s="19"/>
      <c r="Z8" s="19"/>
      <c r="AA8" s="19"/>
      <c r="AB8" s="19"/>
      <c r="AC8" s="19"/>
      <c r="AD8" s="19"/>
      <c r="AE8" s="19"/>
    </row>
    <row r="9" spans="1:31" ht="12.75" customHeight="1" x14ac:dyDescent="0.2">
      <c r="A9" s="1"/>
      <c r="B9" s="19"/>
      <c r="C9" s="20"/>
      <c r="D9" s="19"/>
      <c r="E9" s="19"/>
      <c r="F9" s="20"/>
      <c r="G9" s="20"/>
      <c r="H9" s="20"/>
      <c r="I9" s="20"/>
      <c r="J9" s="20"/>
      <c r="K9" s="20"/>
      <c r="L9" s="20"/>
      <c r="M9" s="20"/>
      <c r="N9" s="20"/>
      <c r="O9" s="20"/>
      <c r="P9" s="20"/>
      <c r="Q9" s="20"/>
      <c r="R9" s="20"/>
      <c r="S9" s="20"/>
      <c r="T9" s="20"/>
      <c r="U9" s="20"/>
      <c r="V9" s="19"/>
      <c r="W9" s="19"/>
      <c r="X9" s="19"/>
      <c r="Y9" s="19"/>
      <c r="Z9" s="19"/>
      <c r="AA9" s="19"/>
      <c r="AB9" s="19"/>
      <c r="AC9" s="19"/>
      <c r="AD9" s="19"/>
      <c r="AE9" s="19"/>
    </row>
    <row r="10" spans="1:31" ht="12.75" customHeight="1" x14ac:dyDescent="0.2">
      <c r="A10" s="1"/>
      <c r="B10" s="19"/>
      <c r="C10" s="20"/>
      <c r="D10" s="19"/>
      <c r="E10" s="19"/>
      <c r="F10" s="20"/>
      <c r="G10" s="20"/>
      <c r="H10" s="20"/>
      <c r="I10" s="20"/>
      <c r="J10" s="20"/>
      <c r="K10" s="20"/>
      <c r="L10" s="20"/>
      <c r="M10" s="20"/>
      <c r="N10" s="20"/>
      <c r="O10" s="20"/>
      <c r="P10" s="20"/>
      <c r="Q10" s="20"/>
      <c r="R10" s="20"/>
      <c r="S10" s="20"/>
      <c r="T10" s="20"/>
      <c r="U10" s="20"/>
      <c r="V10" s="19"/>
      <c r="W10" s="19"/>
      <c r="X10" s="19"/>
      <c r="Y10" s="19"/>
      <c r="Z10" s="19"/>
      <c r="AA10" s="19"/>
      <c r="AB10" s="19"/>
      <c r="AC10" s="19"/>
      <c r="AD10" s="19"/>
      <c r="AE10" s="19"/>
    </row>
    <row r="11" spans="1:31" ht="12.75" customHeight="1" x14ac:dyDescent="0.2">
      <c r="A11" s="1"/>
      <c r="B11" s="19"/>
      <c r="C11" s="20"/>
      <c r="D11" s="19"/>
      <c r="E11" s="19"/>
      <c r="F11" s="20"/>
      <c r="G11" s="20"/>
      <c r="H11" s="20"/>
      <c r="I11" s="20"/>
      <c r="J11" s="20"/>
      <c r="K11" s="20"/>
      <c r="L11" s="20"/>
      <c r="M11" s="20"/>
      <c r="N11" s="20"/>
      <c r="O11" s="20"/>
      <c r="P11" s="20"/>
      <c r="Q11" s="20"/>
      <c r="R11" s="20"/>
      <c r="S11" s="20"/>
      <c r="T11" s="20"/>
      <c r="U11" s="20"/>
      <c r="V11" s="19"/>
      <c r="W11" s="19"/>
      <c r="X11" s="19"/>
      <c r="Y11" s="19"/>
      <c r="Z11" s="19"/>
      <c r="AA11" s="19"/>
      <c r="AB11" s="19"/>
      <c r="AC11" s="19"/>
      <c r="AD11" s="19"/>
      <c r="AE11" s="19"/>
    </row>
    <row r="12" spans="1:31" ht="12.75" customHeight="1" x14ac:dyDescent="0.2">
      <c r="A12" s="1"/>
      <c r="B12" s="19"/>
      <c r="C12" s="20"/>
      <c r="D12" s="19"/>
      <c r="E12" s="19"/>
      <c r="F12" s="20"/>
      <c r="G12" s="20"/>
      <c r="H12" s="20"/>
      <c r="I12" s="20"/>
      <c r="J12" s="20"/>
      <c r="K12" s="20"/>
      <c r="L12" s="20"/>
      <c r="M12" s="20"/>
      <c r="N12" s="20"/>
      <c r="O12" s="20"/>
      <c r="P12" s="20"/>
      <c r="Q12" s="20"/>
      <c r="R12" s="20"/>
      <c r="S12" s="20"/>
      <c r="T12" s="20"/>
      <c r="U12" s="20"/>
      <c r="V12" s="19"/>
      <c r="W12" s="19"/>
      <c r="X12" s="19"/>
      <c r="Y12" s="19"/>
      <c r="Z12" s="19"/>
      <c r="AA12" s="19"/>
      <c r="AB12" s="19"/>
      <c r="AC12" s="19"/>
      <c r="AD12" s="19"/>
      <c r="AE12" s="19"/>
    </row>
    <row r="13" spans="1:31" ht="12.75" customHeight="1" x14ac:dyDescent="0.2">
      <c r="A13" s="1"/>
      <c r="B13" s="19"/>
      <c r="C13" s="20"/>
      <c r="D13" s="19"/>
      <c r="E13" s="19"/>
      <c r="F13" s="20"/>
      <c r="G13" s="20"/>
      <c r="H13" s="20"/>
      <c r="I13" s="20"/>
      <c r="J13" s="20"/>
      <c r="K13" s="20"/>
      <c r="L13" s="20"/>
      <c r="M13" s="20"/>
      <c r="N13" s="20"/>
      <c r="O13" s="20"/>
      <c r="P13" s="20"/>
      <c r="Q13" s="20"/>
      <c r="R13" s="20"/>
      <c r="S13" s="20"/>
      <c r="T13" s="20"/>
      <c r="U13" s="20"/>
      <c r="V13" s="19"/>
      <c r="W13" s="19"/>
      <c r="X13" s="19"/>
      <c r="Y13" s="19"/>
      <c r="Z13" s="19"/>
      <c r="AA13" s="19"/>
      <c r="AB13" s="19"/>
      <c r="AC13" s="19"/>
      <c r="AD13" s="19"/>
      <c r="AE13" s="19"/>
    </row>
    <row r="14" spans="1:31" ht="12.75" customHeight="1" x14ac:dyDescent="0.2">
      <c r="A14" s="1"/>
      <c r="B14" s="19"/>
      <c r="C14" s="20"/>
      <c r="D14" s="19"/>
      <c r="E14" s="19"/>
      <c r="F14" s="20"/>
      <c r="G14" s="20"/>
      <c r="H14" s="20"/>
      <c r="I14" s="20"/>
      <c r="J14" s="20"/>
      <c r="K14" s="20"/>
      <c r="L14" s="20"/>
      <c r="M14" s="20"/>
      <c r="N14" s="20"/>
      <c r="O14" s="20"/>
      <c r="P14" s="20"/>
      <c r="Q14" s="20"/>
      <c r="R14" s="20"/>
      <c r="S14" s="20"/>
      <c r="T14" s="20"/>
      <c r="U14" s="20"/>
      <c r="V14" s="19"/>
      <c r="W14" s="19"/>
      <c r="X14" s="19"/>
      <c r="Y14" s="19"/>
      <c r="Z14" s="19"/>
      <c r="AA14" s="19"/>
      <c r="AB14" s="19"/>
      <c r="AC14" s="19"/>
      <c r="AD14" s="19"/>
      <c r="AE14" s="19"/>
    </row>
    <row r="15" spans="1:31" ht="12.75" customHeight="1" x14ac:dyDescent="0.2">
      <c r="A15" s="1"/>
      <c r="B15" s="19"/>
      <c r="C15" s="20"/>
      <c r="D15" s="19"/>
      <c r="E15" s="19"/>
      <c r="F15" s="20"/>
      <c r="G15" s="20"/>
      <c r="H15" s="20"/>
      <c r="I15" s="20"/>
      <c r="J15" s="20"/>
      <c r="K15" s="20"/>
      <c r="L15" s="20"/>
      <c r="M15" s="20"/>
      <c r="N15" s="20"/>
      <c r="O15" s="20"/>
      <c r="P15" s="20"/>
      <c r="Q15" s="20"/>
      <c r="R15" s="20"/>
      <c r="S15" s="20"/>
      <c r="T15" s="20"/>
      <c r="U15" s="20"/>
      <c r="V15" s="19"/>
      <c r="W15" s="19"/>
      <c r="X15" s="19"/>
      <c r="Y15" s="19"/>
      <c r="Z15" s="19"/>
      <c r="AA15" s="19"/>
      <c r="AB15" s="19"/>
      <c r="AC15" s="19"/>
      <c r="AD15" s="19"/>
      <c r="AE15" s="19"/>
    </row>
    <row r="16" spans="1:31" ht="27" customHeight="1" x14ac:dyDescent="0.2">
      <c r="A16" s="29"/>
      <c r="B16" s="31" t="s">
        <v>32</v>
      </c>
      <c r="C16" s="32">
        <v>12</v>
      </c>
      <c r="D16" s="31"/>
      <c r="E16" s="36"/>
      <c r="F16" s="31" t="s">
        <v>35</v>
      </c>
      <c r="G16" s="31" t="s">
        <v>36</v>
      </c>
      <c r="H16" s="31"/>
      <c r="I16" s="31"/>
      <c r="J16" s="31"/>
      <c r="K16" s="31"/>
      <c r="L16" s="31"/>
      <c r="M16" s="31"/>
      <c r="N16" s="36"/>
      <c r="O16" s="36"/>
      <c r="P16" s="36"/>
      <c r="Q16" s="36"/>
      <c r="R16" s="36"/>
      <c r="S16" s="36"/>
      <c r="T16" s="36"/>
      <c r="U16" s="36"/>
      <c r="V16" s="19"/>
      <c r="W16" s="19"/>
      <c r="X16" s="19"/>
      <c r="Y16" s="19"/>
      <c r="Z16" s="19"/>
      <c r="AA16" s="19"/>
      <c r="AB16" s="19"/>
      <c r="AC16" s="19"/>
      <c r="AD16" s="19"/>
      <c r="AE16" s="19"/>
    </row>
    <row r="17" spans="1:31" ht="12.75" customHeight="1" x14ac:dyDescent="0.2">
      <c r="A17" s="29"/>
      <c r="B17" s="31" t="s">
        <v>37</v>
      </c>
      <c r="C17" s="20">
        <v>12</v>
      </c>
      <c r="D17" s="31" t="s">
        <v>38</v>
      </c>
      <c r="E17" s="31" t="s">
        <v>39</v>
      </c>
      <c r="F17" s="32">
        <f ca="1">SUM(OFFSET(F21,1,0,'Juego - Sprint_Backlog_Burdown_'!TaskRows,1))</f>
        <v>35</v>
      </c>
      <c r="G17" s="32">
        <f ca="1">IF(AND(SUM(OFFSET(G21,1,0,'Juego - Sprint_Backlog_Burdown_'!TaskRows,1))=0),0,SUM(OFFSET(G21,1,0,'Juego - Sprint_Backlog_Burdown_'!TaskRows,1)))</f>
        <v>31</v>
      </c>
      <c r="H17" s="32">
        <f ca="1">IF(AND(SUM(OFFSET(H21,1,0,'Juego - Sprint_Backlog_Burdown_'!TaskRows,1))=0),"",SUM(OFFSET(H21,1,0,'Juego - Sprint_Backlog_Burdown_'!TaskRows,1)))</f>
        <v>28.5</v>
      </c>
      <c r="I17" s="32">
        <f ca="1">IF(AND(SUM(OFFSET(I21,1,0,'Juego - Sprint_Backlog_Burdown_'!TaskRows,1))=0),"",SUM(OFFSET(I21,1,0,'Juego - Sprint_Backlog_Burdown_'!TaskRows,1)))</f>
        <v>23</v>
      </c>
      <c r="J17" s="32">
        <f ca="1">IF(AND(SUM(OFFSET(J21,1,0,'Juego - Sprint_Backlog_Burdown_'!TaskRows,1))=0),"",SUM(OFFSET(J21,1,0,'Juego - Sprint_Backlog_Burdown_'!TaskRows,1)))</f>
        <v>21</v>
      </c>
      <c r="K17" s="32">
        <f ca="1">IF(AND(SUM(OFFSET(K21,1,0,'Juego - Sprint_Backlog_Burdown_'!TaskRows,1))=0),"",SUM(OFFSET(K21,1,0,'Juego - Sprint_Backlog_Burdown_'!TaskRows,1)))</f>
        <v>17</v>
      </c>
      <c r="L17" s="32">
        <f ca="1">IF(AND(SUM(OFFSET(L21,1,0,'Juego - Sprint_Backlog_Burdown_'!TaskRows,1))=0),"",SUM(OFFSET(L21,1,0,'Juego - Sprint_Backlog_Burdown_'!TaskRows,1)))</f>
        <v>14</v>
      </c>
      <c r="M17" s="32">
        <f ca="1">IF(AND(SUM(OFFSET(M21,1,0,'Juego - Sprint_Backlog_Burdown_'!TaskRows,1))=0),"",SUM(OFFSET(M21,1,0,'Juego - Sprint_Backlog_Burdown_'!TaskRows,1)))</f>
        <v>13</v>
      </c>
      <c r="N17" s="32">
        <f ca="1">IF(AND(SUM(OFFSET(N21,1,0,'Juego - Sprint_Backlog_Burdown_'!TaskRows,1))=0),"",SUM(OFFSET(N21,1,0,'Juego - Sprint_Backlog_Burdown_'!TaskRows,1)))</f>
        <v>11</v>
      </c>
      <c r="O17" s="32">
        <f ca="1">IF(AND(SUM(OFFSET(O21,1,0,'Juego - Sprint_Backlog_Burdown_'!TaskRows,1))=0),"",SUM(OFFSET(O21,1,0,'Juego - Sprint_Backlog_Burdown_'!TaskRows,1)))</f>
        <v>11</v>
      </c>
      <c r="P17" s="32">
        <f ca="1">IF(AND(SUM(OFFSET(P21,1,0,'Juego - Sprint_Backlog_Burdown_'!TaskRows,1))=0),"",SUM(OFFSET(P21,1,0,'Juego - Sprint_Backlog_Burdown_'!TaskRows,1)))</f>
        <v>8</v>
      </c>
      <c r="Q17" s="32">
        <f ca="1">IF(AND(SUM(OFFSET(Q21,1,0,'Juego - Sprint_Backlog_Burdown_'!TaskRows,1))=0),"",SUM(OFFSET(Q21,1,0,'Juego - Sprint_Backlog_Burdown_'!TaskRows,1)))</f>
        <v>5</v>
      </c>
      <c r="R17" s="32" t="str">
        <f ca="1">IF(AND(SUM(OFFSET(R21,1,0,'Juego - Sprint_Backlog_Burdown_'!TaskRows,1))=0),"",SUM(OFFSET(R21,1,0,'Juego - Sprint_Backlog_Burdown_'!TaskRows,1)))</f>
        <v/>
      </c>
      <c r="S17" s="32" t="str">
        <f ca="1">IF(AND(SUM(OFFSET(S21,1,0,'Juego - Sprint_Backlog_Burdown_'!TaskRows,1))=0),"",SUM(OFFSET(S21,1,0,'Juego - Sprint_Backlog_Burdown_'!TaskRows,1)))</f>
        <v/>
      </c>
      <c r="T17" s="32" t="str">
        <f ca="1">IF(AND(SUM(OFFSET(T21,1,0,'Juego - Sprint_Backlog_Burdown_'!TaskRows,1))=0),"",SUM(OFFSET(T21,1,0,'Juego - Sprint_Backlog_Burdown_'!TaskRows,1)))</f>
        <v/>
      </c>
      <c r="U17" s="32" t="str">
        <f ca="1">IF(AND(SUM(OFFSET(U21,1,0,'Juego - Sprint_Backlog_Burdown_'!TaskRows,1))=0),"",SUM(OFFSET(U21,1,0,'Juego - Sprint_Backlog_Burdown_'!TaskRows,1)))</f>
        <v/>
      </c>
      <c r="V17" s="19"/>
      <c r="W17" s="19"/>
      <c r="X17" s="19"/>
      <c r="Y17" s="19"/>
      <c r="Z17" s="19"/>
      <c r="AA17" s="19"/>
      <c r="AB17" s="19"/>
      <c r="AC17" s="19"/>
      <c r="AD17" s="19"/>
      <c r="AE17" s="19"/>
    </row>
    <row r="18" spans="1:31" ht="12.75" customHeight="1" x14ac:dyDescent="0.2">
      <c r="A18" s="1"/>
      <c r="B18" s="47" t="s">
        <v>75</v>
      </c>
      <c r="C18" s="49">
        <v>10</v>
      </c>
      <c r="D18" s="47" t="s">
        <v>82</v>
      </c>
      <c r="E18" s="49">
        <f ca="1">IF(COUNTIF(G17:U17,"&gt;0")=0,1,COUNTIF(G17:U17,"&gt;0"))</f>
        <v>11</v>
      </c>
      <c r="F18" s="49"/>
      <c r="G18" s="49">
        <f ca="1">IF(G21="","",$F17-$F17/($C16-1)*(G21-1))</f>
        <v>35</v>
      </c>
      <c r="H18" s="49">
        <f ca="1">IF(H21="","",'Juego - Sprint_Backlog_Burdown_'!TotalEffort-'Juego - Sprint_Backlog_Burdown_'!TotalEffort/('Juego - Sprint_Backlog_Burdown_'!ImplementationDays)*(H21-1))</f>
        <v>32.083333333333336</v>
      </c>
      <c r="I18" s="49">
        <f ca="1">IF(I21="","",'Juego - Sprint_Backlog_Burdown_'!TotalEffort-'Juego - Sprint_Backlog_Burdown_'!TotalEffort/('Juego - Sprint_Backlog_Burdown_'!ImplementationDays)*(I21-1))</f>
        <v>29.166666666666668</v>
      </c>
      <c r="J18" s="49">
        <f ca="1">IF(J21="","",'Juego - Sprint_Backlog_Burdown_'!TotalEffort-'Juego - Sprint_Backlog_Burdown_'!TotalEffort/('Juego - Sprint_Backlog_Burdown_'!ImplementationDays)*(J21-1))</f>
        <v>26.25</v>
      </c>
      <c r="K18" s="49">
        <f ca="1">IF(K21="","",'Juego - Sprint_Backlog_Burdown_'!TotalEffort-'Juego - Sprint_Backlog_Burdown_'!TotalEffort/('Juego - Sprint_Backlog_Burdown_'!ImplementationDays)*(K21-1))</f>
        <v>23.333333333333336</v>
      </c>
      <c r="L18" s="49">
        <f ca="1">IF(L21="","",'Juego - Sprint_Backlog_Burdown_'!TotalEffort-'Juego - Sprint_Backlog_Burdown_'!TotalEffort/('Juego - Sprint_Backlog_Burdown_'!ImplementationDays)*(L21-1))</f>
        <v>20.416666666666668</v>
      </c>
      <c r="M18" s="49">
        <f ca="1">IF(M21="","",'Juego - Sprint_Backlog_Burdown_'!TotalEffort-'Juego - Sprint_Backlog_Burdown_'!TotalEffort/('Juego - Sprint_Backlog_Burdown_'!ImplementationDays)*(M21-1))</f>
        <v>17.5</v>
      </c>
      <c r="N18" s="49">
        <f ca="1">IF(N21="","",'Juego - Sprint_Backlog_Burdown_'!TotalEffort-'Juego - Sprint_Backlog_Burdown_'!TotalEffort/('Juego - Sprint_Backlog_Burdown_'!ImplementationDays)*(N21-1))</f>
        <v>14.583333333333336</v>
      </c>
      <c r="O18" s="49">
        <f ca="1">IF(O21="","",'Juego - Sprint_Backlog_Burdown_'!TotalEffort-'Juego - Sprint_Backlog_Burdown_'!TotalEffort/('Juego - Sprint_Backlog_Burdown_'!ImplementationDays)*(O21-1))</f>
        <v>11.666666666666668</v>
      </c>
      <c r="P18" s="49">
        <f ca="1">IF(P21="","",'Juego - Sprint_Backlog_Burdown_'!TotalEffort-'Juego - Sprint_Backlog_Burdown_'!TotalEffort/('Juego - Sprint_Backlog_Burdown_'!ImplementationDays)*(P21-1))</f>
        <v>8.75</v>
      </c>
      <c r="Q18" s="49">
        <f ca="1">IF(Q21="","",'Juego - Sprint_Backlog_Burdown_'!TotalEffort-'Juego - Sprint_Backlog_Burdown_'!TotalEffort/('Juego - Sprint_Backlog_Burdown_'!ImplementationDays)*(Q21-1))</f>
        <v>5.8333333333333357</v>
      </c>
      <c r="R18" s="49">
        <f ca="1">IF(R21="","",'Juego - Sprint_Backlog_Burdown_'!TotalEffort-'Juego - Sprint_Backlog_Burdown_'!TotalEffort/('Juego - Sprint_Backlog_Burdown_'!ImplementationDays)*(R21-1))</f>
        <v>2.9166666666666714</v>
      </c>
      <c r="S18" s="49" t="str">
        <f>IF(S21="","",'Juego - Sprint_Backlog_Burdown_'!TotalEffort-'Juego - Sprint_Backlog_Burdown_'!TotalEffort/('Juego - Sprint_Backlog_Burdown_'!ImplementationDays)*(S21-1))</f>
        <v/>
      </c>
      <c r="T18" s="49" t="str">
        <f>IF(T21="","",'Juego - Sprint_Backlog_Burdown_'!TotalEffort-'Juego - Sprint_Backlog_Burdown_'!TotalEffort/('Juego - Sprint_Backlog_Burdown_'!ImplementationDays)*(T21-1))</f>
        <v/>
      </c>
      <c r="U18" s="49" t="str">
        <f>IF(U21="","",'Juego - Sprint_Backlog_Burdown_'!TotalEffort-'Juego - Sprint_Backlog_Burdown_'!TotalEffort/('Juego - Sprint_Backlog_Burdown_'!ImplementationDays)*(U21-1))</f>
        <v/>
      </c>
      <c r="V18" s="47"/>
      <c r="W18" s="47"/>
      <c r="X18" s="47"/>
      <c r="Y18" s="47"/>
      <c r="Z18" s="47"/>
      <c r="AA18" s="47"/>
      <c r="AB18" s="47"/>
      <c r="AC18" s="47"/>
      <c r="AD18" s="47"/>
      <c r="AE18" s="47"/>
    </row>
    <row r="19" spans="1:31" ht="12.75" customHeight="1" x14ac:dyDescent="0.2">
      <c r="A19" s="1"/>
      <c r="B19" s="52"/>
      <c r="C19" s="47"/>
      <c r="D19" s="47" t="s">
        <v>123</v>
      </c>
      <c r="E19" s="49"/>
      <c r="F19" s="49"/>
      <c r="G19" s="49">
        <f t="array" aca="1" ref="G19" ca="1">IF(TREND(OFFSET($G17,0,'Juego - Sprint_Backlog_Burdown_'!DoneDays-'Juego - Sprint_Backlog_Burdown_'!TrendDays,1,'Juego - Sprint_Backlog_Burdown_'!TrendDays),OFFSET($G20,0,'Juego - Sprint_Backlog_Burdown_'!DoneDays-'Juego - Sprint_Backlog_Burdown_'!TrendDays,1,'Juego - Sprint_Backlog_Burdown_'!TrendDays),G20)&lt;0,"",TREND(OFFSET($G17,0,'Juego - Sprint_Backlog_Burdown_'!DoneDays-'Juego - Sprint_Backlog_Burdown_'!TrendDays,1,'Juego - Sprint_Backlog_Burdown_'!TrendDays),OFFSET($G20,0,'Juego - Sprint_Backlog_Burdown_'!DoneDays-'Juego - Sprint_Backlog_Burdown_'!TrendDays,1,'Juego - Sprint_Backlog_Burdown_'!TrendDays),G20))</f>
        <v>35</v>
      </c>
      <c r="H19" s="49">
        <f t="array" aca="1" ref="H19" ca="1">IF(TREND(OFFSET($G17,0,'Juego - Sprint_Backlog_Burdown_'!DoneDays-'Juego - Sprint_Backlog_Burdown_'!TrendDays,1,'Juego - Sprint_Backlog_Burdown_'!TrendDays),OFFSET($G20,0,'Juego - Sprint_Backlog_Burdown_'!DoneDays-'Juego - Sprint_Backlog_Burdown_'!TrendDays,1,'Juego - Sprint_Backlog_Burdown_'!TrendDays),H20)&lt;0,"",TREND(OFFSET($G17,0,'Juego - Sprint_Backlog_Burdown_'!DoneDays-'Juego - Sprint_Backlog_Burdown_'!TrendDays,1,'Juego - Sprint_Backlog_Burdown_'!TrendDays),OFFSET($G20,0,'Juego - Sprint_Backlog_Burdown_'!DoneDays-'Juego - Sprint_Backlog_Burdown_'!TrendDays,1,'Juego - Sprint_Backlog_Burdown_'!TrendDays),H20))</f>
        <v>32</v>
      </c>
      <c r="I19" s="49">
        <f t="array" aca="1" ref="I19" ca="1">IF(TREND(OFFSET($G17,0,'Juego - Sprint_Backlog_Burdown_'!DoneDays-'Juego - Sprint_Backlog_Burdown_'!TrendDays,1,'Juego - Sprint_Backlog_Burdown_'!TrendDays),OFFSET($G20,0,'Juego - Sprint_Backlog_Burdown_'!DoneDays-'Juego - Sprint_Backlog_Burdown_'!TrendDays,1,'Juego - Sprint_Backlog_Burdown_'!TrendDays),I20)&lt;0,"",TREND(OFFSET($G17,0,'Juego - Sprint_Backlog_Burdown_'!DoneDays-'Juego - Sprint_Backlog_Burdown_'!TrendDays,1,'Juego - Sprint_Backlog_Burdown_'!TrendDays),OFFSET($G20,0,'Juego - Sprint_Backlog_Burdown_'!DoneDays-'Juego - Sprint_Backlog_Burdown_'!TrendDays,1,'Juego - Sprint_Backlog_Burdown_'!TrendDays),I20))</f>
        <v>29</v>
      </c>
      <c r="J19" s="49">
        <f t="array" aca="1" ref="J19" ca="1">IF(TREND(OFFSET($G17,0,'Juego - Sprint_Backlog_Burdown_'!DoneDays-'Juego - Sprint_Backlog_Burdown_'!TrendDays,1,'Juego - Sprint_Backlog_Burdown_'!TrendDays),OFFSET($G20,0,'Juego - Sprint_Backlog_Burdown_'!DoneDays-'Juego - Sprint_Backlog_Burdown_'!TrendDays,1,'Juego - Sprint_Backlog_Burdown_'!TrendDays),J20)&lt;0,"",TREND(OFFSET($G17,0,'Juego - Sprint_Backlog_Burdown_'!DoneDays-'Juego - Sprint_Backlog_Burdown_'!TrendDays,1,'Juego - Sprint_Backlog_Burdown_'!TrendDays),OFFSET($G20,0,'Juego - Sprint_Backlog_Burdown_'!DoneDays-'Juego - Sprint_Backlog_Burdown_'!TrendDays,1,'Juego - Sprint_Backlog_Burdown_'!TrendDays),J20))</f>
        <v>26</v>
      </c>
      <c r="K19" s="49">
        <f t="array" aca="1" ref="K19" ca="1">IF(TREND(OFFSET($G17,0,'Juego - Sprint_Backlog_Burdown_'!DoneDays-'Juego - Sprint_Backlog_Burdown_'!TrendDays,1,'Juego - Sprint_Backlog_Burdown_'!TrendDays),OFFSET($G20,0,'Juego - Sprint_Backlog_Burdown_'!DoneDays-'Juego - Sprint_Backlog_Burdown_'!TrendDays,1,'Juego - Sprint_Backlog_Burdown_'!TrendDays),K20)&lt;0,"",TREND(OFFSET($G17,0,'Juego - Sprint_Backlog_Burdown_'!DoneDays-'Juego - Sprint_Backlog_Burdown_'!TrendDays,1,'Juego - Sprint_Backlog_Burdown_'!TrendDays),OFFSET($G20,0,'Juego - Sprint_Backlog_Burdown_'!DoneDays-'Juego - Sprint_Backlog_Burdown_'!TrendDays,1,'Juego - Sprint_Backlog_Burdown_'!TrendDays),K20))</f>
        <v>23</v>
      </c>
      <c r="L19" s="49">
        <f t="array" aca="1" ref="L19" ca="1">IF(TREND(OFFSET($G17,0,'Juego - Sprint_Backlog_Burdown_'!DoneDays-'Juego - Sprint_Backlog_Burdown_'!TrendDays,1,'Juego - Sprint_Backlog_Burdown_'!TrendDays),OFFSET($G20,0,'Juego - Sprint_Backlog_Burdown_'!DoneDays-'Juego - Sprint_Backlog_Burdown_'!TrendDays,1,'Juego - Sprint_Backlog_Burdown_'!TrendDays),L20)&lt;0,"",TREND(OFFSET($G17,0,'Juego - Sprint_Backlog_Burdown_'!DoneDays-'Juego - Sprint_Backlog_Burdown_'!TrendDays,1,'Juego - Sprint_Backlog_Burdown_'!TrendDays),OFFSET($G20,0,'Juego - Sprint_Backlog_Burdown_'!DoneDays-'Juego - Sprint_Backlog_Burdown_'!TrendDays,1,'Juego - Sprint_Backlog_Burdown_'!TrendDays),L20))</f>
        <v>20</v>
      </c>
      <c r="M19" s="49">
        <f t="array" aca="1" ref="M19" ca="1">IF(TREND(OFFSET($G17,0,'Juego - Sprint_Backlog_Burdown_'!DoneDays-'Juego - Sprint_Backlog_Burdown_'!TrendDays,1,'Juego - Sprint_Backlog_Burdown_'!TrendDays),OFFSET($G20,0,'Juego - Sprint_Backlog_Burdown_'!DoneDays-'Juego - Sprint_Backlog_Burdown_'!TrendDays,1,'Juego - Sprint_Backlog_Burdown_'!TrendDays),M20)&lt;0,"",TREND(OFFSET($G17,0,'Juego - Sprint_Backlog_Burdown_'!DoneDays-'Juego - Sprint_Backlog_Burdown_'!TrendDays,1,'Juego - Sprint_Backlog_Burdown_'!TrendDays),OFFSET($G20,0,'Juego - Sprint_Backlog_Burdown_'!DoneDays-'Juego - Sprint_Backlog_Burdown_'!TrendDays,1,'Juego - Sprint_Backlog_Burdown_'!TrendDays),M20))</f>
        <v>17</v>
      </c>
      <c r="N19" s="49">
        <f t="array" aca="1" ref="N19" ca="1">IF(TREND(OFFSET($G17,0,'Juego - Sprint_Backlog_Burdown_'!DoneDays-'Juego - Sprint_Backlog_Burdown_'!TrendDays,1,'Juego - Sprint_Backlog_Burdown_'!TrendDays),OFFSET($G20,0,'Juego - Sprint_Backlog_Burdown_'!DoneDays-'Juego - Sprint_Backlog_Burdown_'!TrendDays,1,'Juego - Sprint_Backlog_Burdown_'!TrendDays),N20)&lt;0,"",TREND(OFFSET($G17,0,'Juego - Sprint_Backlog_Burdown_'!DoneDays-'Juego - Sprint_Backlog_Burdown_'!TrendDays,1,'Juego - Sprint_Backlog_Burdown_'!TrendDays),OFFSET($G20,0,'Juego - Sprint_Backlog_Burdown_'!DoneDays-'Juego - Sprint_Backlog_Burdown_'!TrendDays,1,'Juego - Sprint_Backlog_Burdown_'!TrendDays),N20))</f>
        <v>14</v>
      </c>
      <c r="O19" s="49">
        <f t="array" aca="1" ref="O19" ca="1">IF(TREND(OFFSET($G17,0,'Juego - Sprint_Backlog_Burdown_'!DoneDays-'Juego - Sprint_Backlog_Burdown_'!TrendDays,1,'Juego - Sprint_Backlog_Burdown_'!TrendDays),OFFSET($G20,0,'Juego - Sprint_Backlog_Burdown_'!DoneDays-'Juego - Sprint_Backlog_Burdown_'!TrendDays,1,'Juego - Sprint_Backlog_Burdown_'!TrendDays),O20)&lt;0,"",TREND(OFFSET($G17,0,'Juego - Sprint_Backlog_Burdown_'!DoneDays-'Juego - Sprint_Backlog_Burdown_'!TrendDays,1,'Juego - Sprint_Backlog_Burdown_'!TrendDays),OFFSET($G20,0,'Juego - Sprint_Backlog_Burdown_'!DoneDays-'Juego - Sprint_Backlog_Burdown_'!TrendDays,1,'Juego - Sprint_Backlog_Burdown_'!TrendDays),O20))</f>
        <v>11</v>
      </c>
      <c r="P19" s="49">
        <f t="array" aca="1" ref="P19" ca="1">IF(TREND(OFFSET($G17,0,'Juego - Sprint_Backlog_Burdown_'!DoneDays-'Juego - Sprint_Backlog_Burdown_'!TrendDays,1,'Juego - Sprint_Backlog_Burdown_'!TrendDays),OFFSET($G20,0,'Juego - Sprint_Backlog_Burdown_'!DoneDays-'Juego - Sprint_Backlog_Burdown_'!TrendDays,1,'Juego - Sprint_Backlog_Burdown_'!TrendDays),P20)&lt;0,"",TREND(OFFSET($G17,0,'Juego - Sprint_Backlog_Burdown_'!DoneDays-'Juego - Sprint_Backlog_Burdown_'!TrendDays,1,'Juego - Sprint_Backlog_Burdown_'!TrendDays),OFFSET($G20,0,'Juego - Sprint_Backlog_Burdown_'!DoneDays-'Juego - Sprint_Backlog_Burdown_'!TrendDays,1,'Juego - Sprint_Backlog_Burdown_'!TrendDays),P20))</f>
        <v>8</v>
      </c>
      <c r="Q19" s="49">
        <f t="array" aca="1" ref="Q19" ca="1">IF(TREND(OFFSET($G17,0,'Juego - Sprint_Backlog_Burdown_'!DoneDays-'Juego - Sprint_Backlog_Burdown_'!TrendDays,1,'Juego - Sprint_Backlog_Burdown_'!TrendDays),OFFSET($G20,0,'Juego - Sprint_Backlog_Burdown_'!DoneDays-'Juego - Sprint_Backlog_Burdown_'!TrendDays,1,'Juego - Sprint_Backlog_Burdown_'!TrendDays),Q20)&lt;0,"",TREND(OFFSET($G17,0,'Juego - Sprint_Backlog_Burdown_'!DoneDays-'Juego - Sprint_Backlog_Burdown_'!TrendDays,1,'Juego - Sprint_Backlog_Burdown_'!TrendDays),OFFSET($G20,0,'Juego - Sprint_Backlog_Burdown_'!DoneDays-'Juego - Sprint_Backlog_Burdown_'!TrendDays,1,'Juego - Sprint_Backlog_Burdown_'!TrendDays),Q20))</f>
        <v>5</v>
      </c>
      <c r="R19" s="49">
        <f t="array" aca="1" ref="R19" ca="1">IF(TREND(OFFSET($G17,0,'Juego - Sprint_Backlog_Burdown_'!DoneDays-'Juego - Sprint_Backlog_Burdown_'!TrendDays,1,'Juego - Sprint_Backlog_Burdown_'!TrendDays),OFFSET($G20,0,'Juego - Sprint_Backlog_Burdown_'!DoneDays-'Juego - Sprint_Backlog_Burdown_'!TrendDays,1,'Juego - Sprint_Backlog_Burdown_'!TrendDays),R20)&lt;0,"",TREND(OFFSET($G17,0,'Juego - Sprint_Backlog_Burdown_'!DoneDays-'Juego - Sprint_Backlog_Burdown_'!TrendDays,1,'Juego - Sprint_Backlog_Burdown_'!TrendDays),OFFSET($G20,0,'Juego - Sprint_Backlog_Burdown_'!DoneDays-'Juego - Sprint_Backlog_Burdown_'!TrendDays,1,'Juego - Sprint_Backlog_Burdown_'!TrendDays),R20))</f>
        <v>2</v>
      </c>
      <c r="S19" s="49" t="str">
        <f t="array" aca="1" ref="S19" ca="1">IF(TREND(OFFSET($G17,0,'Juego - Sprint_Backlog_Burdown_'!DoneDays-'Juego - Sprint_Backlog_Burdown_'!TrendDays,1,'Juego - Sprint_Backlog_Burdown_'!TrendDays),OFFSET($G20,0,'Juego - Sprint_Backlog_Burdown_'!DoneDays-'Juego - Sprint_Backlog_Burdown_'!TrendDays,1,'Juego - Sprint_Backlog_Burdown_'!TrendDays),S20)&lt;0,"",TREND(OFFSET($G17,0,'Juego - Sprint_Backlog_Burdown_'!DoneDays-'Juego - Sprint_Backlog_Burdown_'!TrendDays,1,'Juego - Sprint_Backlog_Burdown_'!TrendDays),OFFSET($G20,0,'Juego - Sprint_Backlog_Burdown_'!DoneDays-'Juego - Sprint_Backlog_Burdown_'!TrendDays,1,'Juego - Sprint_Backlog_Burdown_'!TrendDays),S20))</f>
        <v/>
      </c>
      <c r="T19" s="49" t="str">
        <f t="array" aca="1" ref="T19" ca="1">IF(TREND(OFFSET($G17,0,'Juego - Sprint_Backlog_Burdown_'!DoneDays-'Juego - Sprint_Backlog_Burdown_'!TrendDays,1,'Juego - Sprint_Backlog_Burdown_'!TrendDays),OFFSET($G20,0,'Juego - Sprint_Backlog_Burdown_'!DoneDays-'Juego - Sprint_Backlog_Burdown_'!TrendDays,1,'Juego - Sprint_Backlog_Burdown_'!TrendDays),T20)&lt;0,"",TREND(OFFSET($G17,0,'Juego - Sprint_Backlog_Burdown_'!DoneDays-'Juego - Sprint_Backlog_Burdown_'!TrendDays,1,'Juego - Sprint_Backlog_Burdown_'!TrendDays),OFFSET($G20,0,'Juego - Sprint_Backlog_Burdown_'!DoneDays-'Juego - Sprint_Backlog_Burdown_'!TrendDays,1,'Juego - Sprint_Backlog_Burdown_'!TrendDays),T20))</f>
        <v/>
      </c>
      <c r="U19" s="49" t="str">
        <f t="array" aca="1" ref="U19" ca="1">IF(TREND(OFFSET($G17,0,'Juego - Sprint_Backlog_Burdown_'!DoneDays-'Juego - Sprint_Backlog_Burdown_'!TrendDays,1,'Juego - Sprint_Backlog_Burdown_'!TrendDays),OFFSET($G20,0,'Juego - Sprint_Backlog_Burdown_'!DoneDays-'Juego - Sprint_Backlog_Burdown_'!TrendDays,1,'Juego - Sprint_Backlog_Burdown_'!TrendDays),U20)&lt;0,"",TREND(OFFSET($G17,0,'Juego - Sprint_Backlog_Burdown_'!DoneDays-'Juego - Sprint_Backlog_Burdown_'!TrendDays,1,'Juego - Sprint_Backlog_Burdown_'!TrendDays),OFFSET($G20,0,'Juego - Sprint_Backlog_Burdown_'!DoneDays-'Juego - Sprint_Backlog_Burdown_'!TrendDays,1,'Juego - Sprint_Backlog_Burdown_'!TrendDays),U20))</f>
        <v/>
      </c>
      <c r="V19" s="47"/>
      <c r="W19" s="47"/>
      <c r="X19" s="47"/>
      <c r="Y19" s="47"/>
      <c r="Z19" s="47"/>
      <c r="AA19" s="47"/>
      <c r="AB19" s="47"/>
      <c r="AC19" s="47"/>
      <c r="AD19" s="47"/>
      <c r="AE19" s="47"/>
    </row>
    <row r="20" spans="1:31" ht="17.25" customHeight="1" x14ac:dyDescent="0.2">
      <c r="A20" s="1"/>
      <c r="B20" s="52"/>
      <c r="C20" s="47"/>
      <c r="D20" s="47" t="s">
        <v>124</v>
      </c>
      <c r="E20" s="49">
        <v>2</v>
      </c>
      <c r="F20" s="49"/>
      <c r="G20" s="49">
        <f ca="1">IF('Juego - Sprint_Backlog_Burdown_'!DoneDays&gt;F20,F20+1,"")</f>
        <v>1</v>
      </c>
      <c r="H20" s="49">
        <v>2</v>
      </c>
      <c r="I20" s="49">
        <v>3</v>
      </c>
      <c r="J20" s="49">
        <v>4</v>
      </c>
      <c r="K20" s="49">
        <v>5</v>
      </c>
      <c r="L20" s="49">
        <v>6</v>
      </c>
      <c r="M20" s="49">
        <v>7</v>
      </c>
      <c r="N20" s="49">
        <v>8</v>
      </c>
      <c r="O20" s="49">
        <v>9</v>
      </c>
      <c r="P20" s="49">
        <v>10</v>
      </c>
      <c r="Q20" s="49">
        <v>11</v>
      </c>
      <c r="R20" s="49">
        <v>12</v>
      </c>
      <c r="S20" s="49">
        <v>13</v>
      </c>
      <c r="T20" s="49">
        <v>14</v>
      </c>
      <c r="U20" s="49">
        <v>15</v>
      </c>
      <c r="V20" s="47"/>
      <c r="W20" s="47"/>
      <c r="X20" s="47"/>
      <c r="Y20" s="47"/>
      <c r="Z20" s="47"/>
      <c r="AA20" s="47"/>
      <c r="AB20" s="47"/>
      <c r="AC20" s="47"/>
      <c r="AD20" s="47"/>
      <c r="AE20" s="47"/>
    </row>
    <row r="21" spans="1:31" ht="12.75" customHeight="1" x14ac:dyDescent="0.2">
      <c r="A21" s="29" t="s">
        <v>125</v>
      </c>
      <c r="B21" s="31" t="s">
        <v>126</v>
      </c>
      <c r="C21" s="57" t="s">
        <v>127</v>
      </c>
      <c r="D21" s="31" t="s">
        <v>131</v>
      </c>
      <c r="E21" s="31" t="s">
        <v>7</v>
      </c>
      <c r="F21" s="57" t="s">
        <v>133</v>
      </c>
      <c r="G21" s="57">
        <v>1</v>
      </c>
      <c r="H21" s="57">
        <f t="shared" ref="H21:U21" si="0">IF($C$16&gt;G21,G21+1,"")</f>
        <v>2</v>
      </c>
      <c r="I21" s="57">
        <f t="shared" si="0"/>
        <v>3</v>
      </c>
      <c r="J21" s="57">
        <f t="shared" si="0"/>
        <v>4</v>
      </c>
      <c r="K21" s="57">
        <f t="shared" si="0"/>
        <v>5</v>
      </c>
      <c r="L21" s="57">
        <f t="shared" si="0"/>
        <v>6</v>
      </c>
      <c r="M21" s="57">
        <f t="shared" si="0"/>
        <v>7</v>
      </c>
      <c r="N21" s="57">
        <f t="shared" si="0"/>
        <v>8</v>
      </c>
      <c r="O21" s="57">
        <f t="shared" si="0"/>
        <v>9</v>
      </c>
      <c r="P21" s="57">
        <f t="shared" si="0"/>
        <v>10</v>
      </c>
      <c r="Q21" s="57">
        <f t="shared" si="0"/>
        <v>11</v>
      </c>
      <c r="R21" s="57">
        <f t="shared" si="0"/>
        <v>12</v>
      </c>
      <c r="S21" s="57" t="str">
        <f t="shared" si="0"/>
        <v/>
      </c>
      <c r="T21" s="57" t="str">
        <f t="shared" si="0"/>
        <v/>
      </c>
      <c r="U21" s="57" t="str">
        <f t="shared" si="0"/>
        <v/>
      </c>
      <c r="V21" s="19"/>
      <c r="W21" s="19"/>
      <c r="X21" s="19"/>
      <c r="Y21" s="19"/>
      <c r="Z21" s="19"/>
      <c r="AA21" s="19"/>
      <c r="AB21" s="19"/>
      <c r="AC21" s="19"/>
      <c r="AD21" s="19"/>
      <c r="AE21" s="19"/>
    </row>
    <row r="22" spans="1:31" ht="15" customHeight="1" x14ac:dyDescent="0.2">
      <c r="A22" s="58">
        <v>1</v>
      </c>
      <c r="B22" s="59" t="s">
        <v>290</v>
      </c>
      <c r="C22" s="58">
        <v>1</v>
      </c>
      <c r="D22" s="62" t="s">
        <v>9</v>
      </c>
      <c r="E22" s="63" t="s">
        <v>26</v>
      </c>
      <c r="F22" s="64">
        <v>2</v>
      </c>
      <c r="G22" s="65">
        <v>1</v>
      </c>
      <c r="H22" s="67">
        <v>1</v>
      </c>
      <c r="I22" s="68">
        <v>1</v>
      </c>
      <c r="J22" s="69">
        <v>1</v>
      </c>
      <c r="K22" s="76">
        <v>1</v>
      </c>
      <c r="L22" s="76">
        <v>1</v>
      </c>
      <c r="M22" s="77">
        <v>1</v>
      </c>
      <c r="N22" s="106">
        <v>1</v>
      </c>
      <c r="O22" s="107">
        <v>1</v>
      </c>
      <c r="P22" s="84">
        <v>1</v>
      </c>
      <c r="Q22" s="108">
        <v>1</v>
      </c>
      <c r="R22" s="65">
        <v>0</v>
      </c>
      <c r="S22" s="56"/>
      <c r="T22" s="56"/>
      <c r="U22" s="56"/>
      <c r="V22" s="4"/>
      <c r="W22" s="4"/>
      <c r="X22" s="4"/>
      <c r="Y22" s="4"/>
      <c r="Z22" s="4"/>
      <c r="AA22" s="4"/>
      <c r="AB22" s="4"/>
      <c r="AC22" s="4"/>
      <c r="AD22" s="4"/>
      <c r="AE22" s="4"/>
    </row>
    <row r="23" spans="1:31" ht="15" customHeight="1" x14ac:dyDescent="0.2">
      <c r="A23" s="58">
        <v>2</v>
      </c>
      <c r="B23" s="59" t="s">
        <v>291</v>
      </c>
      <c r="C23" s="58">
        <v>1</v>
      </c>
      <c r="D23" s="62" t="s">
        <v>10</v>
      </c>
      <c r="E23" s="63" t="s">
        <v>26</v>
      </c>
      <c r="F23" s="64">
        <v>3</v>
      </c>
      <c r="G23" s="65">
        <v>3</v>
      </c>
      <c r="H23" s="67">
        <v>3</v>
      </c>
      <c r="I23" s="68">
        <v>3</v>
      </c>
      <c r="J23" s="69">
        <v>3</v>
      </c>
      <c r="K23" s="76">
        <v>3</v>
      </c>
      <c r="L23" s="76">
        <v>3</v>
      </c>
      <c r="M23" s="77">
        <v>3</v>
      </c>
      <c r="N23" s="106">
        <v>3</v>
      </c>
      <c r="O23" s="107">
        <v>3</v>
      </c>
      <c r="P23" s="84">
        <v>2</v>
      </c>
      <c r="Q23" s="108">
        <v>1</v>
      </c>
      <c r="R23" s="65">
        <v>0</v>
      </c>
      <c r="S23" s="56"/>
      <c r="T23" s="56"/>
      <c r="U23" s="56"/>
      <c r="V23" s="4"/>
      <c r="W23" s="4"/>
      <c r="X23" s="4"/>
      <c r="Y23" s="4"/>
      <c r="Z23" s="4"/>
      <c r="AA23" s="4"/>
      <c r="AB23" s="4"/>
      <c r="AC23" s="4"/>
      <c r="AD23" s="4"/>
      <c r="AE23" s="4"/>
    </row>
    <row r="24" spans="1:31" ht="15" customHeight="1" x14ac:dyDescent="0.2">
      <c r="A24" s="58">
        <v>3</v>
      </c>
      <c r="B24" s="59" t="s">
        <v>292</v>
      </c>
      <c r="C24" s="58">
        <v>1</v>
      </c>
      <c r="D24" s="62" t="s">
        <v>8</v>
      </c>
      <c r="E24" s="63" t="s">
        <v>26</v>
      </c>
      <c r="F24" s="64">
        <v>5</v>
      </c>
      <c r="G24" s="65">
        <v>5</v>
      </c>
      <c r="H24" s="67">
        <v>5</v>
      </c>
      <c r="I24" s="68">
        <v>5</v>
      </c>
      <c r="J24" s="69">
        <v>5</v>
      </c>
      <c r="K24" s="76">
        <v>5</v>
      </c>
      <c r="L24" s="76">
        <v>5</v>
      </c>
      <c r="M24" s="77">
        <v>5</v>
      </c>
      <c r="N24" s="106">
        <v>4</v>
      </c>
      <c r="O24" s="107">
        <v>4</v>
      </c>
      <c r="P24" s="84">
        <v>3</v>
      </c>
      <c r="Q24" s="108">
        <v>1</v>
      </c>
      <c r="R24" s="65">
        <v>0</v>
      </c>
      <c r="S24" s="56"/>
      <c r="T24" s="56"/>
      <c r="U24" s="56"/>
      <c r="V24" s="4"/>
      <c r="W24" s="4"/>
      <c r="X24" s="4"/>
      <c r="Y24" s="4"/>
      <c r="Z24" s="4"/>
      <c r="AA24" s="4"/>
      <c r="AB24" s="4"/>
      <c r="AC24" s="4"/>
      <c r="AD24" s="4"/>
      <c r="AE24" s="4"/>
    </row>
    <row r="25" spans="1:31" ht="15" customHeight="1" x14ac:dyDescent="0.2">
      <c r="A25" s="58">
        <v>4</v>
      </c>
      <c r="B25" s="59" t="s">
        <v>293</v>
      </c>
      <c r="C25" s="58">
        <v>1</v>
      </c>
      <c r="D25" s="62" t="s">
        <v>8</v>
      </c>
      <c r="E25" s="63" t="s">
        <v>20</v>
      </c>
      <c r="F25" s="64">
        <v>5</v>
      </c>
      <c r="G25" s="65">
        <v>5</v>
      </c>
      <c r="H25" s="67">
        <v>5</v>
      </c>
      <c r="I25" s="68">
        <v>4</v>
      </c>
      <c r="J25" s="69">
        <v>4</v>
      </c>
      <c r="K25" s="76">
        <v>4</v>
      </c>
      <c r="L25" s="76">
        <v>2</v>
      </c>
      <c r="M25" s="77">
        <v>2</v>
      </c>
      <c r="N25" s="106">
        <v>2</v>
      </c>
      <c r="O25" s="107">
        <v>2</v>
      </c>
      <c r="P25" s="84">
        <v>1</v>
      </c>
      <c r="Q25" s="108">
        <v>1</v>
      </c>
      <c r="R25" s="65">
        <v>0</v>
      </c>
      <c r="S25" s="56"/>
      <c r="T25" s="56"/>
      <c r="U25" s="56"/>
      <c r="V25" s="4"/>
      <c r="W25" s="4"/>
      <c r="X25" s="4"/>
      <c r="Y25" s="4"/>
      <c r="Z25" s="4"/>
      <c r="AA25" s="4"/>
      <c r="AB25" s="4"/>
      <c r="AC25" s="4"/>
      <c r="AD25" s="4"/>
      <c r="AE25" s="4"/>
    </row>
    <row r="26" spans="1:31" ht="15" customHeight="1" x14ac:dyDescent="0.2">
      <c r="A26" s="58">
        <v>5</v>
      </c>
      <c r="B26" s="59" t="s">
        <v>152</v>
      </c>
      <c r="C26" s="58">
        <v>1</v>
      </c>
      <c r="D26" s="62" t="s">
        <v>11</v>
      </c>
      <c r="E26" s="63" t="s">
        <v>20</v>
      </c>
      <c r="F26" s="64">
        <v>2</v>
      </c>
      <c r="G26" s="65">
        <v>2</v>
      </c>
      <c r="H26" s="67">
        <v>2</v>
      </c>
      <c r="I26" s="68">
        <v>2</v>
      </c>
      <c r="J26" s="69">
        <v>2</v>
      </c>
      <c r="K26" s="76">
        <v>1</v>
      </c>
      <c r="L26" s="76">
        <v>1</v>
      </c>
      <c r="M26" s="77">
        <v>1</v>
      </c>
      <c r="N26" s="106">
        <v>1</v>
      </c>
      <c r="O26" s="107">
        <v>1</v>
      </c>
      <c r="P26" s="84">
        <v>1</v>
      </c>
      <c r="Q26" s="108">
        <v>1</v>
      </c>
      <c r="R26" s="65">
        <v>0</v>
      </c>
      <c r="S26" s="56"/>
      <c r="T26" s="56"/>
      <c r="U26" s="56"/>
      <c r="V26" s="4"/>
      <c r="W26" s="4"/>
      <c r="X26" s="4"/>
      <c r="Y26" s="4"/>
      <c r="Z26" s="4"/>
      <c r="AA26" s="4"/>
      <c r="AB26" s="4"/>
      <c r="AC26" s="4"/>
      <c r="AD26" s="4"/>
      <c r="AE26" s="4"/>
    </row>
    <row r="27" spans="1:31" ht="15" customHeight="1" x14ac:dyDescent="0.2">
      <c r="A27" s="58">
        <v>6</v>
      </c>
      <c r="B27" s="59" t="s">
        <v>294</v>
      </c>
      <c r="C27" s="58">
        <v>2</v>
      </c>
      <c r="D27" s="62" t="s">
        <v>8</v>
      </c>
      <c r="E27" s="63" t="s">
        <v>26</v>
      </c>
      <c r="F27" s="64">
        <v>3</v>
      </c>
      <c r="G27" s="65">
        <v>2</v>
      </c>
      <c r="H27" s="67">
        <v>0.5</v>
      </c>
      <c r="I27" s="68">
        <v>0</v>
      </c>
      <c r="J27" s="69">
        <v>0</v>
      </c>
      <c r="K27" s="76">
        <v>0</v>
      </c>
      <c r="L27" s="76">
        <v>0</v>
      </c>
      <c r="M27" s="77">
        <v>0</v>
      </c>
      <c r="N27" s="106">
        <v>0</v>
      </c>
      <c r="O27" s="107">
        <v>0</v>
      </c>
      <c r="P27" s="84">
        <v>0</v>
      </c>
      <c r="Q27" s="108">
        <v>0</v>
      </c>
      <c r="R27" s="65">
        <v>0</v>
      </c>
      <c r="S27" s="56"/>
      <c r="T27" s="56"/>
      <c r="U27" s="56"/>
      <c r="V27" s="4"/>
      <c r="W27" s="4"/>
      <c r="X27" s="4"/>
      <c r="Y27" s="4"/>
      <c r="Z27" s="4"/>
      <c r="AA27" s="4"/>
      <c r="AB27" s="4"/>
      <c r="AC27" s="4"/>
      <c r="AD27" s="4"/>
      <c r="AE27" s="4"/>
    </row>
    <row r="28" spans="1:31" ht="12.75" customHeight="1" x14ac:dyDescent="0.2">
      <c r="A28" s="58">
        <v>7</v>
      </c>
      <c r="B28" s="109" t="s">
        <v>295</v>
      </c>
      <c r="C28" s="58">
        <v>2</v>
      </c>
      <c r="D28" s="62" t="s">
        <v>9</v>
      </c>
      <c r="E28" s="63" t="s">
        <v>26</v>
      </c>
      <c r="F28" s="64">
        <v>2</v>
      </c>
      <c r="G28" s="65">
        <v>1</v>
      </c>
      <c r="H28" s="67">
        <v>0</v>
      </c>
      <c r="I28" s="68">
        <v>0</v>
      </c>
      <c r="J28" s="69">
        <v>0</v>
      </c>
      <c r="K28" s="76">
        <v>0</v>
      </c>
      <c r="L28" s="76">
        <v>0</v>
      </c>
      <c r="M28" s="77">
        <v>0</v>
      </c>
      <c r="N28" s="106">
        <v>0</v>
      </c>
      <c r="O28" s="107">
        <v>0</v>
      </c>
      <c r="P28" s="84">
        <v>0</v>
      </c>
      <c r="Q28" s="108">
        <v>0</v>
      </c>
      <c r="R28" s="65">
        <v>0</v>
      </c>
      <c r="S28" s="56"/>
      <c r="T28" s="56"/>
      <c r="U28" s="56"/>
      <c r="V28" s="4"/>
      <c r="W28" s="4"/>
      <c r="X28" s="4"/>
      <c r="Y28" s="4"/>
      <c r="Z28" s="4"/>
      <c r="AA28" s="4"/>
      <c r="AB28" s="4"/>
      <c r="AC28" s="4"/>
      <c r="AD28" s="4"/>
      <c r="AE28" s="4"/>
    </row>
    <row r="29" spans="1:31" ht="12.75" customHeight="1" x14ac:dyDescent="0.2">
      <c r="A29" s="58">
        <v>8</v>
      </c>
      <c r="B29" s="109" t="s">
        <v>296</v>
      </c>
      <c r="C29" s="58">
        <v>2</v>
      </c>
      <c r="D29" s="62" t="s">
        <v>11</v>
      </c>
      <c r="E29" s="63" t="s">
        <v>26</v>
      </c>
      <c r="F29" s="64">
        <v>6</v>
      </c>
      <c r="G29" s="65">
        <v>6</v>
      </c>
      <c r="H29" s="67">
        <v>6</v>
      </c>
      <c r="I29" s="68">
        <v>4</v>
      </c>
      <c r="J29" s="69">
        <v>2</v>
      </c>
      <c r="K29" s="76">
        <v>1</v>
      </c>
      <c r="L29" s="76">
        <v>0</v>
      </c>
      <c r="M29" s="77">
        <v>0</v>
      </c>
      <c r="N29" s="106">
        <v>0</v>
      </c>
      <c r="O29" s="107">
        <v>0</v>
      </c>
      <c r="P29" s="84">
        <v>0</v>
      </c>
      <c r="Q29" s="108">
        <v>0</v>
      </c>
      <c r="R29" s="65">
        <v>0</v>
      </c>
      <c r="S29" s="56"/>
      <c r="T29" s="56"/>
      <c r="U29" s="56"/>
      <c r="V29" s="4"/>
      <c r="W29" s="4"/>
      <c r="X29" s="4"/>
      <c r="Y29" s="4"/>
      <c r="Z29" s="4"/>
      <c r="AA29" s="4"/>
      <c r="AB29" s="4"/>
      <c r="AC29" s="4"/>
      <c r="AD29" s="4"/>
      <c r="AE29" s="4"/>
    </row>
    <row r="30" spans="1:31" ht="12.75" customHeight="1" x14ac:dyDescent="0.2">
      <c r="A30" s="58">
        <v>9</v>
      </c>
      <c r="B30" s="59" t="s">
        <v>297</v>
      </c>
      <c r="C30" s="58">
        <v>2</v>
      </c>
      <c r="D30" s="62" t="s">
        <v>10</v>
      </c>
      <c r="E30" s="63" t="s">
        <v>26</v>
      </c>
      <c r="F30" s="64">
        <v>6</v>
      </c>
      <c r="G30" s="65">
        <v>5</v>
      </c>
      <c r="H30" s="67">
        <f>IF(OR(H$21="",$F30=""),"",G30)</f>
        <v>5</v>
      </c>
      <c r="I30" s="68">
        <v>3</v>
      </c>
      <c r="J30" s="69">
        <v>3</v>
      </c>
      <c r="K30" s="76">
        <v>1</v>
      </c>
      <c r="L30" s="76">
        <v>1</v>
      </c>
      <c r="M30" s="77">
        <v>0</v>
      </c>
      <c r="N30" s="106">
        <v>0</v>
      </c>
      <c r="O30" s="107">
        <v>0</v>
      </c>
      <c r="P30" s="84">
        <v>0</v>
      </c>
      <c r="Q30" s="108">
        <v>0</v>
      </c>
      <c r="R30" s="65">
        <v>0</v>
      </c>
      <c r="S30" s="56"/>
      <c r="T30" s="56"/>
      <c r="U30" s="56"/>
      <c r="V30" s="4"/>
      <c r="W30" s="4"/>
      <c r="X30" s="4"/>
      <c r="Y30" s="4"/>
      <c r="Z30" s="4"/>
      <c r="AA30" s="4"/>
      <c r="AB30" s="4"/>
      <c r="AC30" s="4"/>
      <c r="AD30" s="4"/>
      <c r="AE30" s="4"/>
    </row>
    <row r="31" spans="1:31" ht="13.5" customHeight="1" x14ac:dyDescent="0.2">
      <c r="A31" s="58">
        <v>10</v>
      </c>
      <c r="B31" s="59" t="s">
        <v>152</v>
      </c>
      <c r="C31" s="58">
        <v>2</v>
      </c>
      <c r="D31" s="62" t="s">
        <v>12</v>
      </c>
      <c r="E31" s="63" t="s">
        <v>26</v>
      </c>
      <c r="F31" s="64">
        <v>1</v>
      </c>
      <c r="G31" s="65">
        <v>1</v>
      </c>
      <c r="H31" s="67">
        <v>1</v>
      </c>
      <c r="I31" s="68">
        <v>1</v>
      </c>
      <c r="J31" s="69">
        <v>1</v>
      </c>
      <c r="K31" s="76">
        <v>1</v>
      </c>
      <c r="L31" s="76">
        <v>1</v>
      </c>
      <c r="M31" s="77">
        <v>1</v>
      </c>
      <c r="N31" s="106">
        <v>0</v>
      </c>
      <c r="O31" s="107">
        <v>0</v>
      </c>
      <c r="P31" s="84">
        <v>0</v>
      </c>
      <c r="Q31" s="108">
        <v>0</v>
      </c>
      <c r="R31" s="65">
        <v>0</v>
      </c>
      <c r="S31" s="56"/>
      <c r="T31" s="56"/>
      <c r="U31" s="56"/>
      <c r="V31" s="4"/>
      <c r="W31" s="4"/>
      <c r="X31" s="4"/>
      <c r="Y31" s="4"/>
      <c r="Z31" s="4"/>
      <c r="AA31" s="4"/>
      <c r="AB31" s="4"/>
      <c r="AC31" s="4"/>
      <c r="AD31" s="4"/>
      <c r="AE31" s="4"/>
    </row>
    <row r="32" spans="1:31" ht="12.75" customHeight="1" x14ac:dyDescent="0.2">
      <c r="A32" s="58">
        <v>11</v>
      </c>
      <c r="B32" s="59" t="s">
        <v>298</v>
      </c>
      <c r="C32" s="58">
        <v>4</v>
      </c>
      <c r="D32" s="62" t="s">
        <v>9</v>
      </c>
      <c r="E32" s="62" t="s">
        <v>26</v>
      </c>
      <c r="F32" s="64">
        <v>3</v>
      </c>
      <c r="G32" s="65">
        <v>3</v>
      </c>
      <c r="H32" s="67">
        <v>2</v>
      </c>
      <c r="I32" s="68">
        <v>0</v>
      </c>
      <c r="J32" s="69">
        <v>0</v>
      </c>
      <c r="K32" s="76">
        <v>0</v>
      </c>
      <c r="L32" s="76">
        <v>0</v>
      </c>
      <c r="M32" s="77">
        <v>0</v>
      </c>
      <c r="N32" s="106">
        <v>0</v>
      </c>
      <c r="O32" s="107">
        <v>0</v>
      </c>
      <c r="P32" s="84">
        <v>0</v>
      </c>
      <c r="Q32" s="108">
        <v>0</v>
      </c>
      <c r="R32" s="65">
        <v>0</v>
      </c>
      <c r="S32" s="56"/>
      <c r="T32" s="56"/>
      <c r="U32" s="56"/>
      <c r="V32" s="4"/>
      <c r="W32" s="4"/>
      <c r="X32" s="4"/>
      <c r="Y32" s="4"/>
      <c r="Z32" s="4"/>
      <c r="AA32" s="4"/>
      <c r="AB32" s="4"/>
      <c r="AC32" s="4"/>
      <c r="AD32" s="4"/>
      <c r="AE32" s="4"/>
    </row>
    <row r="33" spans="1:31" ht="12.75" customHeight="1" x14ac:dyDescent="0.2">
      <c r="A33" s="58">
        <v>12</v>
      </c>
      <c r="B33" s="59" t="s">
        <v>299</v>
      </c>
      <c r="C33" s="58">
        <v>4</v>
      </c>
      <c r="D33" s="62" t="s">
        <v>10</v>
      </c>
      <c r="E33" s="62" t="s">
        <v>26</v>
      </c>
      <c r="F33" s="64">
        <v>4</v>
      </c>
      <c r="G33" s="65">
        <v>4</v>
      </c>
      <c r="H33" s="67">
        <v>4</v>
      </c>
      <c r="I33" s="68">
        <v>4</v>
      </c>
      <c r="J33" s="69">
        <v>4</v>
      </c>
      <c r="K33" s="76">
        <v>2</v>
      </c>
      <c r="L33" s="76">
        <v>2</v>
      </c>
      <c r="M33" s="77">
        <v>0</v>
      </c>
      <c r="N33" s="106">
        <v>0</v>
      </c>
      <c r="O33" s="107">
        <v>0</v>
      </c>
      <c r="P33" s="84">
        <v>0</v>
      </c>
      <c r="Q33" s="108">
        <v>0</v>
      </c>
      <c r="R33" s="65">
        <v>0</v>
      </c>
      <c r="S33" s="56"/>
      <c r="T33" s="56"/>
      <c r="U33" s="56"/>
      <c r="V33" s="4"/>
      <c r="W33" s="4"/>
      <c r="X33" s="4"/>
      <c r="Y33" s="4"/>
      <c r="Z33" s="4"/>
      <c r="AA33" s="4"/>
      <c r="AB33" s="4"/>
      <c r="AC33" s="4"/>
      <c r="AD33" s="4"/>
      <c r="AE33" s="4"/>
    </row>
    <row r="34" spans="1:31" ht="12.75" customHeight="1" x14ac:dyDescent="0.2">
      <c r="A34" s="58">
        <v>13</v>
      </c>
      <c r="B34" s="59" t="s">
        <v>300</v>
      </c>
      <c r="C34" s="58">
        <v>4</v>
      </c>
      <c r="D34" s="62" t="s">
        <v>10</v>
      </c>
      <c r="E34" s="62" t="s">
        <v>26</v>
      </c>
      <c r="F34" s="64">
        <v>16</v>
      </c>
      <c r="G34" s="65">
        <v>16</v>
      </c>
      <c r="H34" s="67">
        <v>16</v>
      </c>
      <c r="I34" s="68">
        <v>16</v>
      </c>
      <c r="J34" s="69">
        <v>13</v>
      </c>
      <c r="K34" s="76">
        <v>10</v>
      </c>
      <c r="L34" s="76">
        <v>9</v>
      </c>
      <c r="M34" s="77">
        <v>9</v>
      </c>
      <c r="N34" s="106">
        <v>7</v>
      </c>
      <c r="O34" s="107">
        <v>5</v>
      </c>
      <c r="P34" s="84">
        <v>4</v>
      </c>
      <c r="Q34" s="108">
        <v>3</v>
      </c>
      <c r="R34" s="65">
        <v>0</v>
      </c>
      <c r="S34" s="56"/>
      <c r="T34" s="56"/>
      <c r="U34" s="56"/>
      <c r="V34" s="4"/>
      <c r="W34" s="4"/>
      <c r="X34" s="4"/>
      <c r="Y34" s="4"/>
      <c r="Z34" s="4"/>
      <c r="AA34" s="4"/>
      <c r="AB34" s="4"/>
      <c r="AC34" s="4"/>
      <c r="AD34" s="4"/>
      <c r="AE34" s="4"/>
    </row>
    <row r="35" spans="1:31" ht="12.75" customHeight="1" x14ac:dyDescent="0.2">
      <c r="A35" s="58">
        <v>14</v>
      </c>
      <c r="B35" s="59" t="s">
        <v>301</v>
      </c>
      <c r="C35" s="58">
        <v>4</v>
      </c>
      <c r="D35" s="62" t="s">
        <v>9</v>
      </c>
      <c r="E35" s="62" t="s">
        <v>26</v>
      </c>
      <c r="F35" s="64">
        <v>2</v>
      </c>
      <c r="G35" s="65">
        <v>2</v>
      </c>
      <c r="H35" s="67">
        <v>2</v>
      </c>
      <c r="I35" s="68">
        <v>2</v>
      </c>
      <c r="J35" s="69">
        <v>2</v>
      </c>
      <c r="K35" s="76">
        <v>2</v>
      </c>
      <c r="L35" s="76">
        <v>2</v>
      </c>
      <c r="M35" s="77">
        <v>2</v>
      </c>
      <c r="N35" s="106">
        <v>2</v>
      </c>
      <c r="O35" s="107">
        <v>1</v>
      </c>
      <c r="P35" s="84">
        <v>1</v>
      </c>
      <c r="Q35" s="108">
        <v>1</v>
      </c>
      <c r="R35" s="65">
        <v>0</v>
      </c>
      <c r="S35" s="56"/>
      <c r="T35" s="56"/>
      <c r="U35" s="56"/>
      <c r="V35" s="4"/>
      <c r="W35" s="4"/>
      <c r="X35" s="4"/>
      <c r="Y35" s="4"/>
      <c r="Z35" s="4"/>
      <c r="AA35" s="4"/>
      <c r="AB35" s="4"/>
      <c r="AC35" s="4"/>
      <c r="AD35" s="4"/>
      <c r="AE35" s="4"/>
    </row>
    <row r="36" spans="1:31" ht="12.75" customHeight="1" x14ac:dyDescent="0.2">
      <c r="A36" s="1"/>
      <c r="B36" s="19"/>
      <c r="C36" s="20"/>
      <c r="D36" s="47"/>
      <c r="E36" s="19"/>
      <c r="F36" s="20">
        <f>SUM(F22:F35)</f>
        <v>60</v>
      </c>
      <c r="G36" s="81" t="s">
        <v>302</v>
      </c>
      <c r="H36" s="32" t="s">
        <v>303</v>
      </c>
      <c r="I36" s="32" t="s">
        <v>304</v>
      </c>
      <c r="J36" s="32" t="s">
        <v>305</v>
      </c>
      <c r="K36" s="32" t="s">
        <v>306</v>
      </c>
      <c r="L36" s="32" t="s">
        <v>307</v>
      </c>
      <c r="M36" s="32" t="s">
        <v>308</v>
      </c>
      <c r="N36" s="32" t="s">
        <v>309</v>
      </c>
      <c r="O36" s="32" t="s">
        <v>310</v>
      </c>
      <c r="P36" s="32" t="s">
        <v>311</v>
      </c>
      <c r="Q36" s="32" t="s">
        <v>312</v>
      </c>
      <c r="R36" s="32" t="s">
        <v>313</v>
      </c>
      <c r="S36" s="32" t="s">
        <v>314</v>
      </c>
      <c r="T36" s="32" t="s">
        <v>315</v>
      </c>
      <c r="U36" s="32"/>
      <c r="V36" s="4"/>
      <c r="W36" s="4"/>
      <c r="X36" s="4"/>
      <c r="Y36" s="4"/>
      <c r="Z36" s="4"/>
      <c r="AA36" s="4"/>
      <c r="AB36" s="4"/>
      <c r="AC36" s="4"/>
      <c r="AD36" s="4"/>
      <c r="AE36" s="4"/>
    </row>
    <row r="37" spans="1:31" ht="12.75" x14ac:dyDescent="0.2">
      <c r="A37" s="12"/>
      <c r="B37" s="12"/>
      <c r="C37" s="12"/>
      <c r="D37" s="12"/>
      <c r="E37" s="19"/>
      <c r="F37" s="12">
        <f>SUM(F22:F24,F27:F35)</f>
        <v>53</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row>
    <row r="38" spans="1:31" ht="12.75" customHeight="1" x14ac:dyDescent="0.2">
      <c r="A38" s="1"/>
      <c r="B38" s="19"/>
      <c r="C38" s="20"/>
      <c r="D38" s="47"/>
      <c r="E38" s="19"/>
      <c r="F38" s="20">
        <f>F37/F36</f>
        <v>0.8833333333333333</v>
      </c>
      <c r="G38" s="20">
        <f t="shared" ref="G38:G50" si="1">IF(OR(G$21="",$F38=""),"",F38)</f>
        <v>0.8833333333333333</v>
      </c>
      <c r="H38" s="20"/>
      <c r="I38" s="20"/>
      <c r="J38" s="20"/>
      <c r="K38" s="20"/>
      <c r="L38" s="20"/>
      <c r="M38" s="20"/>
      <c r="N38" s="20"/>
      <c r="O38" s="20"/>
      <c r="P38" s="20"/>
      <c r="Q38" s="20"/>
      <c r="R38" s="20"/>
      <c r="S38" s="20"/>
      <c r="T38" s="20"/>
      <c r="U38" s="20"/>
      <c r="V38" s="4"/>
      <c r="W38" s="4"/>
      <c r="X38" s="4"/>
      <c r="Y38" s="4"/>
      <c r="Z38" s="4"/>
      <c r="AA38" s="4"/>
      <c r="AB38" s="4"/>
      <c r="AC38" s="4"/>
      <c r="AD38" s="4"/>
      <c r="AE38" s="4"/>
    </row>
    <row r="39" spans="1:31" ht="12.75" customHeight="1" x14ac:dyDescent="0.2">
      <c r="A39" s="1"/>
      <c r="B39" s="19"/>
      <c r="C39" s="20"/>
      <c r="D39" s="47"/>
      <c r="E39" s="19"/>
      <c r="F39" s="20"/>
      <c r="G39" s="20" t="str">
        <f t="shared" si="1"/>
        <v/>
      </c>
      <c r="H39" s="20"/>
      <c r="I39" s="20"/>
      <c r="J39" s="20"/>
      <c r="K39" s="20"/>
      <c r="L39" s="20"/>
      <c r="M39" s="20"/>
      <c r="N39" s="20"/>
      <c r="O39" s="20"/>
      <c r="P39" s="20"/>
      <c r="Q39" s="20"/>
      <c r="R39" s="20"/>
      <c r="S39" s="20"/>
      <c r="T39" s="20"/>
      <c r="U39" s="20"/>
      <c r="V39" s="19"/>
      <c r="W39" s="19"/>
      <c r="X39" s="19"/>
      <c r="Y39" s="19"/>
      <c r="Z39" s="19"/>
      <c r="AA39" s="19"/>
      <c r="AB39" s="19"/>
      <c r="AC39" s="19"/>
      <c r="AD39" s="19"/>
      <c r="AE39" s="19"/>
    </row>
    <row r="40" spans="1:31" ht="12.75" customHeight="1" x14ac:dyDescent="0.2">
      <c r="A40" s="1"/>
      <c r="B40" s="19"/>
      <c r="C40" s="20"/>
      <c r="D40" s="47"/>
      <c r="E40" s="19"/>
      <c r="F40" s="20"/>
      <c r="G40" s="20" t="str">
        <f t="shared" si="1"/>
        <v/>
      </c>
      <c r="H40" s="20"/>
      <c r="I40" s="20"/>
      <c r="J40" s="20"/>
      <c r="K40" s="20"/>
      <c r="L40" s="20"/>
      <c r="M40" s="20"/>
      <c r="N40" s="20"/>
      <c r="O40" s="20"/>
      <c r="P40" s="20"/>
      <c r="Q40" s="20"/>
      <c r="R40" s="20"/>
      <c r="S40" s="20"/>
      <c r="T40" s="20"/>
      <c r="U40" s="20"/>
      <c r="V40" s="19"/>
      <c r="W40" s="19"/>
      <c r="X40" s="19"/>
      <c r="Y40" s="19"/>
      <c r="Z40" s="19"/>
      <c r="AA40" s="19"/>
      <c r="AB40" s="19"/>
      <c r="AC40" s="19"/>
      <c r="AD40" s="19"/>
      <c r="AE40" s="19"/>
    </row>
    <row r="41" spans="1:31" ht="12.75" customHeight="1" x14ac:dyDescent="0.2">
      <c r="A41" s="1"/>
      <c r="B41" s="19"/>
      <c r="C41" s="20"/>
      <c r="D41" s="47"/>
      <c r="E41" s="19"/>
      <c r="F41" s="20"/>
      <c r="G41" s="20" t="str">
        <f t="shared" si="1"/>
        <v/>
      </c>
      <c r="H41" s="20"/>
      <c r="I41" s="20"/>
      <c r="J41" s="20"/>
      <c r="K41" s="20"/>
      <c r="L41" s="20"/>
      <c r="M41" s="20"/>
      <c r="N41" s="20"/>
      <c r="O41" s="20"/>
      <c r="P41" s="20"/>
      <c r="Q41" s="20"/>
      <c r="R41" s="20"/>
      <c r="S41" s="20"/>
      <c r="T41" s="20"/>
      <c r="U41" s="20"/>
      <c r="V41" s="19"/>
      <c r="W41" s="19"/>
      <c r="X41" s="19"/>
      <c r="Y41" s="19"/>
      <c r="Z41" s="19"/>
      <c r="AA41" s="19"/>
      <c r="AB41" s="19"/>
      <c r="AC41" s="19"/>
      <c r="AD41" s="19"/>
      <c r="AE41" s="19"/>
    </row>
    <row r="42" spans="1:31" ht="12.75" customHeight="1" x14ac:dyDescent="0.2">
      <c r="A42" s="1"/>
      <c r="B42" s="19"/>
      <c r="C42" s="20"/>
      <c r="D42" s="47"/>
      <c r="E42" s="19"/>
      <c r="F42" s="20"/>
      <c r="G42" s="20" t="str">
        <f t="shared" si="1"/>
        <v/>
      </c>
      <c r="H42" s="20"/>
      <c r="I42" s="20"/>
      <c r="J42" s="20"/>
      <c r="K42" s="20"/>
      <c r="L42" s="20"/>
      <c r="M42" s="20"/>
      <c r="N42" s="20"/>
      <c r="O42" s="20"/>
      <c r="P42" s="20"/>
      <c r="Q42" s="20"/>
      <c r="R42" s="20"/>
      <c r="S42" s="20"/>
      <c r="T42" s="20"/>
      <c r="U42" s="20"/>
      <c r="V42" s="19"/>
      <c r="W42" s="19"/>
      <c r="X42" s="19"/>
      <c r="Y42" s="19"/>
      <c r="Z42" s="19"/>
      <c r="AA42" s="19"/>
      <c r="AB42" s="19"/>
      <c r="AC42" s="19"/>
      <c r="AD42" s="19"/>
      <c r="AE42" s="19"/>
    </row>
    <row r="43" spans="1:31" ht="12.75" customHeight="1" x14ac:dyDescent="0.2">
      <c r="A43" s="1"/>
      <c r="B43" s="19"/>
      <c r="C43" s="20"/>
      <c r="D43" s="47"/>
      <c r="E43" s="19"/>
      <c r="F43" s="20"/>
      <c r="G43" s="20" t="str">
        <f t="shared" si="1"/>
        <v/>
      </c>
      <c r="H43" s="20"/>
      <c r="I43" s="20"/>
      <c r="J43" s="20"/>
      <c r="K43" s="20"/>
      <c r="L43" s="20"/>
      <c r="M43" s="20"/>
      <c r="N43" s="20"/>
      <c r="O43" s="20"/>
      <c r="P43" s="20"/>
      <c r="Q43" s="20"/>
      <c r="R43" s="20"/>
      <c r="S43" s="20"/>
      <c r="T43" s="20"/>
      <c r="U43" s="20"/>
      <c r="V43" s="19"/>
      <c r="W43" s="19"/>
      <c r="X43" s="19"/>
      <c r="Y43" s="19"/>
      <c r="Z43" s="19"/>
      <c r="AA43" s="19"/>
      <c r="AB43" s="19"/>
      <c r="AC43" s="19"/>
      <c r="AD43" s="19"/>
      <c r="AE43" s="19"/>
    </row>
    <row r="44" spans="1:31" ht="12.75" customHeight="1" x14ac:dyDescent="0.2">
      <c r="A44" s="1"/>
      <c r="B44" s="19"/>
      <c r="C44" s="20"/>
      <c r="D44" s="47"/>
      <c r="E44" s="19"/>
      <c r="F44" s="20"/>
      <c r="G44" s="20" t="str">
        <f t="shared" si="1"/>
        <v/>
      </c>
      <c r="H44" s="20"/>
      <c r="I44" s="20"/>
      <c r="J44" s="20"/>
      <c r="K44" s="20"/>
      <c r="L44" s="20"/>
      <c r="M44" s="20"/>
      <c r="N44" s="20"/>
      <c r="O44" s="20"/>
      <c r="P44" s="20"/>
      <c r="Q44" s="20"/>
      <c r="R44" s="20"/>
      <c r="S44" s="20"/>
      <c r="T44" s="20"/>
      <c r="U44" s="20"/>
      <c r="V44" s="19"/>
      <c r="W44" s="19"/>
      <c r="X44" s="19"/>
      <c r="Y44" s="19"/>
      <c r="Z44" s="19"/>
      <c r="AA44" s="19"/>
      <c r="AB44" s="19"/>
      <c r="AC44" s="19"/>
      <c r="AD44" s="19"/>
      <c r="AE44" s="19"/>
    </row>
    <row r="45" spans="1:31" ht="12.75" customHeight="1" x14ac:dyDescent="0.2">
      <c r="A45" s="1"/>
      <c r="B45" s="19"/>
      <c r="C45" s="20"/>
      <c r="D45" s="47"/>
      <c r="E45" s="19"/>
      <c r="F45" s="20"/>
      <c r="G45" s="20" t="str">
        <f t="shared" si="1"/>
        <v/>
      </c>
      <c r="H45" s="20"/>
      <c r="I45" s="20"/>
      <c r="J45" s="20"/>
      <c r="K45" s="20"/>
      <c r="L45" s="20"/>
      <c r="M45" s="20"/>
      <c r="N45" s="20"/>
      <c r="O45" s="20"/>
      <c r="P45" s="20"/>
      <c r="Q45" s="20"/>
      <c r="R45" s="20"/>
      <c r="S45" s="20"/>
      <c r="T45" s="20"/>
      <c r="U45" s="20"/>
      <c r="V45" s="19"/>
      <c r="W45" s="19"/>
      <c r="X45" s="19"/>
      <c r="Y45" s="19"/>
      <c r="Z45" s="19"/>
      <c r="AA45" s="19"/>
      <c r="AB45" s="19"/>
      <c r="AC45" s="19"/>
      <c r="AD45" s="19"/>
      <c r="AE45" s="19"/>
    </row>
    <row r="46" spans="1:31" ht="12.75" customHeight="1" x14ac:dyDescent="0.2">
      <c r="A46" s="1"/>
      <c r="B46" s="19"/>
      <c r="C46" s="20"/>
      <c r="D46" s="47"/>
      <c r="E46" s="19"/>
      <c r="F46" s="20"/>
      <c r="G46" s="20" t="str">
        <f t="shared" si="1"/>
        <v/>
      </c>
      <c r="H46" s="20"/>
      <c r="I46" s="20"/>
      <c r="J46" s="20"/>
      <c r="K46" s="20"/>
      <c r="L46" s="20"/>
      <c r="M46" s="20"/>
      <c r="N46" s="20"/>
      <c r="O46" s="20"/>
      <c r="P46" s="20"/>
      <c r="Q46" s="20"/>
      <c r="R46" s="20"/>
      <c r="S46" s="20"/>
      <c r="T46" s="20"/>
      <c r="U46" s="20"/>
      <c r="V46" s="19"/>
      <c r="W46" s="19"/>
      <c r="X46" s="19"/>
      <c r="Y46" s="19"/>
      <c r="Z46" s="19"/>
      <c r="AA46" s="19"/>
      <c r="AB46" s="19"/>
      <c r="AC46" s="19"/>
      <c r="AD46" s="19"/>
      <c r="AE46" s="19"/>
    </row>
    <row r="47" spans="1:31" ht="12.75" customHeight="1" x14ac:dyDescent="0.2">
      <c r="A47" s="1"/>
      <c r="B47" s="19"/>
      <c r="C47" s="20"/>
      <c r="D47" s="47"/>
      <c r="E47" s="19"/>
      <c r="F47" s="20"/>
      <c r="G47" s="20" t="str">
        <f t="shared" si="1"/>
        <v/>
      </c>
      <c r="H47" s="20"/>
      <c r="I47" s="20"/>
      <c r="J47" s="20"/>
      <c r="K47" s="20"/>
      <c r="L47" s="20"/>
      <c r="M47" s="20"/>
      <c r="N47" s="20"/>
      <c r="O47" s="20"/>
      <c r="P47" s="20"/>
      <c r="Q47" s="20"/>
      <c r="R47" s="20"/>
      <c r="S47" s="20"/>
      <c r="T47" s="20"/>
      <c r="U47" s="20"/>
      <c r="V47" s="19"/>
      <c r="W47" s="19"/>
      <c r="X47" s="19"/>
      <c r="Y47" s="19"/>
      <c r="Z47" s="19"/>
      <c r="AA47" s="19"/>
      <c r="AB47" s="19"/>
      <c r="AC47" s="19"/>
      <c r="AD47" s="19"/>
      <c r="AE47" s="19"/>
    </row>
    <row r="48" spans="1:31" ht="12.75" customHeight="1" x14ac:dyDescent="0.2">
      <c r="A48" s="1"/>
      <c r="B48" s="19"/>
      <c r="C48" s="20"/>
      <c r="D48" s="47"/>
      <c r="E48" s="19"/>
      <c r="F48" s="20"/>
      <c r="G48" s="20" t="str">
        <f t="shared" si="1"/>
        <v/>
      </c>
      <c r="H48" s="20"/>
      <c r="I48" s="20"/>
      <c r="J48" s="20"/>
      <c r="K48" s="20"/>
      <c r="L48" s="20"/>
      <c r="M48" s="20"/>
      <c r="N48" s="20"/>
      <c r="O48" s="20"/>
      <c r="P48" s="20"/>
      <c r="Q48" s="20"/>
      <c r="R48" s="20"/>
      <c r="S48" s="20"/>
      <c r="T48" s="20"/>
      <c r="U48" s="20"/>
      <c r="V48" s="19"/>
      <c r="W48" s="19"/>
      <c r="X48" s="19"/>
      <c r="Y48" s="19"/>
      <c r="Z48" s="19"/>
      <c r="AA48" s="19"/>
      <c r="AB48" s="19"/>
      <c r="AC48" s="19"/>
      <c r="AD48" s="19"/>
      <c r="AE48" s="19"/>
    </row>
    <row r="49" spans="1:31" ht="12.75" customHeight="1" x14ac:dyDescent="0.2">
      <c r="A49" s="1"/>
      <c r="B49" s="19"/>
      <c r="C49" s="20"/>
      <c r="D49" s="47"/>
      <c r="E49" s="19"/>
      <c r="F49" s="20"/>
      <c r="G49" s="20" t="str">
        <f t="shared" si="1"/>
        <v/>
      </c>
      <c r="H49" s="20" t="str">
        <f t="shared" ref="H49:U49" si="2">IF(OR(H$21="",$F49=""),"",G49)</f>
        <v/>
      </c>
      <c r="I49" s="20" t="str">
        <f t="shared" si="2"/>
        <v/>
      </c>
      <c r="J49" s="20" t="str">
        <f t="shared" si="2"/>
        <v/>
      </c>
      <c r="K49" s="20" t="str">
        <f t="shared" si="2"/>
        <v/>
      </c>
      <c r="L49" s="20" t="str">
        <f t="shared" si="2"/>
        <v/>
      </c>
      <c r="M49" s="20" t="str">
        <f t="shared" si="2"/>
        <v/>
      </c>
      <c r="N49" s="20" t="str">
        <f t="shared" si="2"/>
        <v/>
      </c>
      <c r="O49" s="20" t="str">
        <f t="shared" si="2"/>
        <v/>
      </c>
      <c r="P49" s="20" t="str">
        <f t="shared" si="2"/>
        <v/>
      </c>
      <c r="Q49" s="20" t="str">
        <f t="shared" si="2"/>
        <v/>
      </c>
      <c r="R49" s="20" t="str">
        <f t="shared" si="2"/>
        <v/>
      </c>
      <c r="S49" s="20" t="str">
        <f t="shared" si="2"/>
        <v/>
      </c>
      <c r="T49" s="20" t="str">
        <f t="shared" si="2"/>
        <v/>
      </c>
      <c r="U49" s="20" t="str">
        <f t="shared" si="2"/>
        <v/>
      </c>
      <c r="V49" s="19"/>
      <c r="W49" s="19"/>
      <c r="X49" s="19"/>
      <c r="Y49" s="19"/>
      <c r="Z49" s="19"/>
      <c r="AA49" s="19"/>
      <c r="AB49" s="19"/>
      <c r="AC49" s="19"/>
      <c r="AD49" s="19"/>
      <c r="AE49" s="19"/>
    </row>
    <row r="50" spans="1:31" ht="12.75" customHeight="1" x14ac:dyDescent="0.2">
      <c r="A50" s="1"/>
      <c r="B50" s="19"/>
      <c r="C50" s="20"/>
      <c r="D50" s="47"/>
      <c r="E50" s="19"/>
      <c r="F50" s="20"/>
      <c r="G50" s="20" t="str">
        <f t="shared" si="1"/>
        <v/>
      </c>
      <c r="H50" s="20" t="str">
        <f t="shared" ref="H50:U50" si="3">IF(OR(H$21="",$F50=""),"",G50)</f>
        <v/>
      </c>
      <c r="I50" s="20" t="str">
        <f t="shared" si="3"/>
        <v/>
      </c>
      <c r="J50" s="20" t="str">
        <f t="shared" si="3"/>
        <v/>
      </c>
      <c r="K50" s="20" t="str">
        <f t="shared" si="3"/>
        <v/>
      </c>
      <c r="L50" s="20" t="str">
        <f t="shared" si="3"/>
        <v/>
      </c>
      <c r="M50" s="20" t="str">
        <f t="shared" si="3"/>
        <v/>
      </c>
      <c r="N50" s="20" t="str">
        <f t="shared" si="3"/>
        <v/>
      </c>
      <c r="O50" s="20" t="str">
        <f t="shared" si="3"/>
        <v/>
      </c>
      <c r="P50" s="20" t="str">
        <f t="shared" si="3"/>
        <v/>
      </c>
      <c r="Q50" s="20" t="str">
        <f t="shared" si="3"/>
        <v/>
      </c>
      <c r="R50" s="20" t="str">
        <f t="shared" si="3"/>
        <v/>
      </c>
      <c r="S50" s="20" t="str">
        <f t="shared" si="3"/>
        <v/>
      </c>
      <c r="T50" s="20" t="str">
        <f t="shared" si="3"/>
        <v/>
      </c>
      <c r="U50" s="20" t="str">
        <f t="shared" si="3"/>
        <v/>
      </c>
      <c r="V50" s="19"/>
      <c r="W50" s="19"/>
      <c r="X50" s="19"/>
      <c r="Y50" s="19"/>
      <c r="Z50" s="19"/>
      <c r="AA50" s="19"/>
      <c r="AB50" s="19"/>
      <c r="AC50" s="19"/>
      <c r="AD50" s="19"/>
      <c r="AE50" s="19"/>
    </row>
    <row r="51" spans="1:31" ht="12.75" customHeight="1" x14ac:dyDescent="0.2">
      <c r="A51" s="1"/>
      <c r="B51" s="19"/>
      <c r="C51" s="20"/>
      <c r="D51" s="47"/>
      <c r="E51" s="19"/>
      <c r="F51" s="20"/>
      <c r="G51" s="20"/>
      <c r="H51" s="20"/>
      <c r="I51" s="20"/>
      <c r="J51" s="20"/>
      <c r="K51" s="20"/>
      <c r="L51" s="20"/>
      <c r="M51" s="20"/>
      <c r="N51" s="20"/>
      <c r="O51" s="20"/>
      <c r="P51" s="20"/>
      <c r="Q51" s="20"/>
      <c r="R51" s="20"/>
      <c r="S51" s="20"/>
      <c r="T51" s="20"/>
      <c r="U51" s="20"/>
      <c r="V51" s="19"/>
      <c r="W51" s="19"/>
      <c r="X51" s="19"/>
      <c r="Y51" s="19"/>
      <c r="Z51" s="19"/>
      <c r="AA51" s="19"/>
      <c r="AB51" s="19"/>
      <c r="AC51" s="19"/>
      <c r="AD51" s="19"/>
      <c r="AE51" s="19"/>
    </row>
    <row r="52" spans="1:31" ht="12.75" customHeight="1" x14ac:dyDescent="0.2">
      <c r="A52" s="1"/>
      <c r="B52" s="19"/>
      <c r="C52" s="20"/>
      <c r="D52" s="19"/>
      <c r="E52" s="19"/>
      <c r="F52" s="20"/>
      <c r="G52" s="20"/>
      <c r="H52" s="20"/>
      <c r="I52" s="20"/>
      <c r="J52" s="20"/>
      <c r="K52" s="20"/>
      <c r="L52" s="20"/>
      <c r="M52" s="20"/>
      <c r="N52" s="20"/>
      <c r="O52" s="20"/>
      <c r="P52" s="20"/>
      <c r="Q52" s="20"/>
      <c r="R52" s="20"/>
      <c r="S52" s="20"/>
      <c r="T52" s="20"/>
      <c r="U52" s="20"/>
      <c r="V52" s="19"/>
      <c r="W52" s="19"/>
      <c r="X52" s="19"/>
      <c r="Y52" s="19"/>
      <c r="Z52" s="19"/>
      <c r="AA52" s="19"/>
      <c r="AB52" s="19"/>
      <c r="AC52" s="19"/>
      <c r="AD52" s="19"/>
      <c r="AE52" s="19"/>
    </row>
    <row r="53" spans="1:31" ht="12.75" customHeight="1" x14ac:dyDescent="0.2">
      <c r="A53" s="1"/>
      <c r="B53" s="82"/>
      <c r="C53" s="20"/>
      <c r="D53" s="47"/>
      <c r="E53" s="19"/>
      <c r="F53" s="20"/>
      <c r="G53" s="20"/>
      <c r="H53" s="20"/>
      <c r="I53" s="20"/>
      <c r="J53" s="20"/>
      <c r="K53" s="20"/>
      <c r="L53" s="20"/>
      <c r="M53" s="20"/>
      <c r="N53" s="20"/>
      <c r="O53" s="20"/>
      <c r="P53" s="20"/>
      <c r="Q53" s="20"/>
      <c r="R53" s="20"/>
      <c r="S53" s="20"/>
      <c r="T53" s="20"/>
      <c r="U53" s="20"/>
      <c r="V53" s="19"/>
      <c r="W53" s="19"/>
      <c r="X53" s="19"/>
      <c r="Y53" s="19"/>
      <c r="Z53" s="19"/>
      <c r="AA53" s="19"/>
      <c r="AB53" s="19"/>
      <c r="AC53" s="19"/>
      <c r="AD53" s="19"/>
      <c r="AE53" s="19"/>
    </row>
    <row r="54" spans="1:31" ht="12.75" customHeight="1" x14ac:dyDescent="0.2">
      <c r="A54" s="1"/>
      <c r="B54" s="82"/>
      <c r="C54" s="20"/>
      <c r="D54" s="47"/>
      <c r="E54" s="19"/>
      <c r="F54" s="20"/>
      <c r="G54" s="20"/>
      <c r="H54" s="20"/>
      <c r="I54" s="20"/>
      <c r="J54" s="20"/>
      <c r="K54" s="20"/>
      <c r="L54" s="20"/>
      <c r="M54" s="20"/>
      <c r="N54" s="20"/>
      <c r="O54" s="20"/>
      <c r="P54" s="20"/>
      <c r="Q54" s="20"/>
      <c r="R54" s="20"/>
      <c r="S54" s="20"/>
      <c r="T54" s="20"/>
      <c r="U54" s="20"/>
      <c r="V54" s="19"/>
      <c r="W54" s="19"/>
      <c r="X54" s="19"/>
      <c r="Y54" s="19"/>
      <c r="Z54" s="19"/>
      <c r="AA54" s="19"/>
      <c r="AB54" s="19"/>
      <c r="AC54" s="19"/>
      <c r="AD54" s="19"/>
      <c r="AE54" s="19"/>
    </row>
    <row r="55" spans="1:31" ht="12.75" customHeight="1" x14ac:dyDescent="0.2">
      <c r="A55" s="1"/>
      <c r="B55" s="82"/>
      <c r="C55" s="20"/>
      <c r="D55" s="47"/>
      <c r="E55" s="19"/>
      <c r="F55" s="20"/>
      <c r="G55" s="20"/>
      <c r="H55" s="20"/>
      <c r="I55" s="20"/>
      <c r="J55" s="20"/>
      <c r="K55" s="20"/>
      <c r="L55" s="20"/>
      <c r="M55" s="20"/>
      <c r="N55" s="20"/>
      <c r="O55" s="20"/>
      <c r="P55" s="20"/>
      <c r="Q55" s="20"/>
      <c r="R55" s="20"/>
      <c r="S55" s="20"/>
      <c r="T55" s="20"/>
      <c r="U55" s="20"/>
      <c r="V55" s="19"/>
      <c r="W55" s="19"/>
      <c r="X55" s="19"/>
      <c r="Y55" s="19"/>
      <c r="Z55" s="19"/>
      <c r="AA55" s="19"/>
      <c r="AB55" s="19"/>
      <c r="AC55" s="19"/>
      <c r="AD55" s="19"/>
      <c r="AE55" s="19"/>
    </row>
    <row r="56" spans="1:31" ht="12.75" customHeight="1" x14ac:dyDescent="0.2">
      <c r="A56" s="1"/>
      <c r="B56" s="82"/>
      <c r="C56" s="20"/>
      <c r="D56" s="47"/>
      <c r="E56" s="19"/>
      <c r="F56" s="20"/>
      <c r="G56" s="20"/>
      <c r="H56" s="20"/>
      <c r="I56" s="20"/>
      <c r="J56" s="20"/>
      <c r="K56" s="20"/>
      <c r="L56" s="20"/>
      <c r="M56" s="20"/>
      <c r="N56" s="20"/>
      <c r="O56" s="20"/>
      <c r="P56" s="20"/>
      <c r="Q56" s="20"/>
      <c r="R56" s="20"/>
      <c r="S56" s="20"/>
      <c r="T56" s="20"/>
      <c r="U56" s="20"/>
      <c r="V56" s="19"/>
      <c r="W56" s="19"/>
      <c r="X56" s="19"/>
      <c r="Y56" s="19"/>
      <c r="Z56" s="19"/>
      <c r="AA56" s="19"/>
      <c r="AB56" s="19"/>
      <c r="AC56" s="19"/>
      <c r="AD56" s="19"/>
      <c r="AE56" s="19"/>
    </row>
    <row r="57" spans="1:31" ht="12.75" customHeight="1" x14ac:dyDescent="0.2">
      <c r="A57" s="1"/>
      <c r="B57" s="82"/>
      <c r="C57" s="20"/>
      <c r="D57" s="47"/>
      <c r="E57" s="19"/>
      <c r="F57" s="20"/>
      <c r="G57" s="20"/>
      <c r="H57" s="20"/>
      <c r="I57" s="20"/>
      <c r="J57" s="20"/>
      <c r="K57" s="20"/>
      <c r="L57" s="20"/>
      <c r="M57" s="20"/>
      <c r="N57" s="20"/>
      <c r="O57" s="20"/>
      <c r="P57" s="20"/>
      <c r="Q57" s="20"/>
      <c r="R57" s="20"/>
      <c r="S57" s="20"/>
      <c r="T57" s="20"/>
      <c r="U57" s="20"/>
      <c r="V57" s="19"/>
      <c r="W57" s="19"/>
      <c r="X57" s="19"/>
      <c r="Y57" s="19"/>
      <c r="Z57" s="19"/>
      <c r="AA57" s="19"/>
      <c r="AB57" s="19"/>
      <c r="AC57" s="19"/>
      <c r="AD57" s="19"/>
      <c r="AE57" s="19"/>
    </row>
    <row r="58" spans="1:31" ht="12.75" customHeight="1" x14ac:dyDescent="0.2">
      <c r="A58" s="1"/>
      <c r="B58" s="82"/>
      <c r="C58" s="20"/>
      <c r="D58" s="47"/>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row>
    <row r="59" spans="1:31" ht="12.75" customHeight="1" x14ac:dyDescent="0.2">
      <c r="A59" s="1"/>
      <c r="B59" s="82"/>
      <c r="C59" s="20"/>
      <c r="D59" s="47"/>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row>
    <row r="60" spans="1:31" ht="12.75" customHeight="1" x14ac:dyDescent="0.2">
      <c r="A60" s="1"/>
      <c r="B60" s="82"/>
      <c r="C60" s="20"/>
      <c r="D60" s="47"/>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row>
    <row r="61" spans="1:31" ht="12.75" customHeight="1" x14ac:dyDescent="0.2">
      <c r="A61" s="1"/>
      <c r="B61" s="82"/>
      <c r="C61" s="20"/>
      <c r="D61" s="47"/>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row>
    <row r="62" spans="1:31" ht="12.75" customHeight="1" x14ac:dyDescent="0.2">
      <c r="A62" s="1"/>
      <c r="B62" s="82"/>
      <c r="C62" s="20"/>
      <c r="D62" s="47"/>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row>
    <row r="63" spans="1:31" ht="12.75" customHeight="1" x14ac:dyDescent="0.2">
      <c r="A63" s="1"/>
      <c r="B63" s="82"/>
      <c r="C63" s="20"/>
      <c r="D63" s="47"/>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row>
    <row r="64" spans="1:31" ht="12.75" customHeight="1" x14ac:dyDescent="0.2">
      <c r="A64" s="1"/>
      <c r="B64" s="82"/>
      <c r="C64" s="20"/>
      <c r="D64" s="47"/>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row>
    <row r="65" spans="1:31" ht="12.75" customHeight="1" x14ac:dyDescent="0.2">
      <c r="A65" s="1"/>
      <c r="B65" s="82"/>
      <c r="C65" s="20"/>
      <c r="D65" s="47"/>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row>
    <row r="66" spans="1:31" ht="12.75" customHeight="1" x14ac:dyDescent="0.2">
      <c r="A66" s="1"/>
      <c r="B66" s="82"/>
      <c r="C66" s="20"/>
      <c r="D66" s="47"/>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row>
    <row r="67" spans="1:31" ht="12.75" customHeight="1" x14ac:dyDescent="0.2">
      <c r="A67" s="1"/>
      <c r="B67" s="82"/>
      <c r="C67" s="20"/>
      <c r="D67" s="47"/>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row>
    <row r="68" spans="1:31" ht="12.75" customHeight="1" x14ac:dyDescent="0.2">
      <c r="A68" s="1"/>
      <c r="B68" s="82"/>
      <c r="C68" s="20"/>
      <c r="D68" s="47"/>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row>
    <row r="69" spans="1:31" ht="12.75" customHeight="1" x14ac:dyDescent="0.2">
      <c r="A69" s="1"/>
      <c r="B69" s="82"/>
      <c r="C69" s="20"/>
      <c r="D69" s="47"/>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row>
    <row r="70" spans="1:31" ht="12.75" customHeight="1" x14ac:dyDescent="0.2">
      <c r="A70" s="1"/>
      <c r="B70" s="82"/>
      <c r="C70" s="20"/>
      <c r="D70" s="47"/>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row>
    <row r="71" spans="1:31" ht="12.75" customHeight="1" x14ac:dyDescent="0.2">
      <c r="A71" s="1"/>
      <c r="B71" s="82"/>
      <c r="C71" s="20"/>
      <c r="D71" s="47"/>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row>
    <row r="72" spans="1:31" ht="12.75" customHeight="1" x14ac:dyDescent="0.2">
      <c r="A72" s="1"/>
      <c r="B72" s="82"/>
      <c r="C72" s="20"/>
      <c r="D72" s="47"/>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row>
    <row r="73" spans="1:31" ht="12.75" customHeight="1" x14ac:dyDescent="0.2">
      <c r="A73" s="1"/>
      <c r="B73" s="82"/>
      <c r="C73" s="20"/>
      <c r="D73" s="47"/>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row>
    <row r="74" spans="1:31" ht="12.75" customHeight="1" x14ac:dyDescent="0.2">
      <c r="A74" s="1"/>
      <c r="B74" s="82"/>
      <c r="C74" s="20"/>
      <c r="D74" s="47"/>
      <c r="E74" s="12"/>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row>
    <row r="75" spans="1:31" ht="12.75" customHeight="1" x14ac:dyDescent="0.2">
      <c r="A75" s="1"/>
      <c r="B75" s="19"/>
      <c r="C75" s="20"/>
      <c r="D75" s="47"/>
      <c r="E75" s="12"/>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row>
    <row r="76" spans="1:31" ht="12.75" customHeight="1" x14ac:dyDescent="0.2">
      <c r="A76" s="1"/>
      <c r="B76" s="19"/>
      <c r="C76" s="20"/>
      <c r="D76" s="47"/>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row>
    <row r="77" spans="1:31" ht="12.75" customHeight="1" x14ac:dyDescent="0.2">
      <c r="A77" s="1"/>
      <c r="B77" s="19"/>
      <c r="C77" s="20"/>
      <c r="D77" s="47"/>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row>
    <row r="78" spans="1:31" ht="12.75" customHeight="1" x14ac:dyDescent="0.2">
      <c r="A78" s="1"/>
      <c r="B78" s="19"/>
      <c r="C78" s="20"/>
      <c r="D78" s="47"/>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row>
    <row r="79" spans="1:31" ht="12.75" customHeight="1" x14ac:dyDescent="0.2">
      <c r="A79" s="1"/>
      <c r="B79" s="19"/>
      <c r="C79" s="20"/>
      <c r="D79" s="47"/>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row>
    <row r="80" spans="1:31" ht="12.75" customHeight="1" x14ac:dyDescent="0.2">
      <c r="A80" s="1"/>
      <c r="B80" s="19"/>
      <c r="C80" s="20"/>
      <c r="D80" s="47"/>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row>
    <row r="81" spans="1:31" ht="12.75" customHeight="1" x14ac:dyDescent="0.2">
      <c r="A81" s="1"/>
      <c r="B81" s="19"/>
      <c r="C81" s="20"/>
      <c r="D81" s="47"/>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row>
    <row r="82" spans="1:31" ht="12.75" customHeight="1" x14ac:dyDescent="0.2">
      <c r="A82" s="1"/>
      <c r="B82" s="19"/>
      <c r="C82" s="20"/>
      <c r="D82" s="47"/>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row>
    <row r="83" spans="1:31" ht="12.75" customHeight="1" x14ac:dyDescent="0.2">
      <c r="A83" s="1"/>
      <c r="B83" s="19"/>
      <c r="C83" s="20"/>
      <c r="D83" s="47"/>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row>
    <row r="84" spans="1:31" ht="12.75" customHeight="1" x14ac:dyDescent="0.2">
      <c r="A84" s="1"/>
      <c r="B84" s="19"/>
      <c r="C84" s="20"/>
      <c r="D84" s="47"/>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row>
    <row r="85" spans="1:31" ht="12.75" customHeight="1" x14ac:dyDescent="0.2">
      <c r="A85" s="1"/>
      <c r="B85" s="19"/>
      <c r="C85" s="20"/>
      <c r="D85" s="47"/>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row>
    <row r="86" spans="1:31" ht="12.75" customHeight="1" x14ac:dyDescent="0.2">
      <c r="A86" s="1"/>
      <c r="B86" s="19"/>
      <c r="C86" s="20"/>
      <c r="D86" s="47"/>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row>
    <row r="87" spans="1:31" ht="12.75" customHeight="1" x14ac:dyDescent="0.2">
      <c r="A87" s="1"/>
      <c r="B87" s="19"/>
      <c r="C87" s="20"/>
      <c r="D87" s="47"/>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row>
    <row r="88" spans="1:31" ht="12.75" customHeight="1" x14ac:dyDescent="0.2">
      <c r="A88" s="1"/>
      <c r="B88" s="19"/>
      <c r="C88" s="20"/>
      <c r="D88" s="47"/>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row>
    <row r="89" spans="1:31" ht="12.75" customHeight="1" x14ac:dyDescent="0.2">
      <c r="A89" s="1"/>
      <c r="B89" s="19"/>
      <c r="C89" s="20"/>
      <c r="D89" s="47"/>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row>
    <row r="90" spans="1:31" ht="12.75" customHeight="1" x14ac:dyDescent="0.2">
      <c r="A90" s="1"/>
      <c r="B90" s="19"/>
      <c r="C90" s="19"/>
      <c r="D90" s="47"/>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row>
    <row r="91" spans="1:31" ht="12.75" customHeight="1" x14ac:dyDescent="0.2">
      <c r="A91" s="1"/>
      <c r="B91" s="19"/>
      <c r="C91" s="20"/>
      <c r="D91" s="19"/>
      <c r="E91" s="19"/>
      <c r="F91" s="20"/>
      <c r="G91" s="20"/>
      <c r="H91" s="20"/>
      <c r="I91" s="20"/>
      <c r="J91" s="20"/>
      <c r="K91" s="20"/>
      <c r="L91" s="20"/>
      <c r="M91" s="20"/>
      <c r="N91" s="20"/>
      <c r="O91" s="20"/>
      <c r="P91" s="20"/>
      <c r="Q91" s="20"/>
      <c r="R91" s="20"/>
      <c r="S91" s="20"/>
      <c r="T91" s="20"/>
      <c r="U91" s="20"/>
      <c r="V91" s="19"/>
      <c r="W91" s="19"/>
      <c r="X91" s="19"/>
      <c r="Y91" s="19"/>
      <c r="Z91" s="19"/>
      <c r="AA91" s="19"/>
      <c r="AB91" s="19"/>
      <c r="AC91" s="19"/>
      <c r="AD91" s="19"/>
      <c r="AE91" s="19"/>
    </row>
    <row r="92" spans="1:31" ht="12.75" x14ac:dyDescent="0.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row>
  </sheetData>
  <conditionalFormatting sqref="C30:D31">
    <cfRule type="expression" dxfId="202" priority="1">
      <formula>$E29="Done"</formula>
    </cfRule>
  </conditionalFormatting>
  <conditionalFormatting sqref="C30:D31">
    <cfRule type="expression" dxfId="201" priority="2">
      <formula>$E29="Ongoing"</formula>
    </cfRule>
  </conditionalFormatting>
  <conditionalFormatting sqref="B30:B31">
    <cfRule type="expression" dxfId="200" priority="3">
      <formula>$E30="Done"</formula>
    </cfRule>
  </conditionalFormatting>
  <conditionalFormatting sqref="B30:B31">
    <cfRule type="expression" dxfId="199" priority="4">
      <formula>$E30="Ongoing"</formula>
    </cfRule>
  </conditionalFormatting>
  <conditionalFormatting sqref="B32:B33">
    <cfRule type="expression" dxfId="198" priority="5">
      <formula>$E36="Done"</formula>
    </cfRule>
  </conditionalFormatting>
  <conditionalFormatting sqref="B32:B33">
    <cfRule type="expression" dxfId="197" priority="6">
      <formula>$E36="Ongoing"</formula>
    </cfRule>
  </conditionalFormatting>
  <conditionalFormatting sqref="F32:O33 I35">
    <cfRule type="expression" dxfId="196" priority="7">
      <formula>$K38="Done"</formula>
    </cfRule>
  </conditionalFormatting>
  <conditionalFormatting sqref="F32:O33 I35">
    <cfRule type="expression" dxfId="195" priority="8">
      <formula>$K38="Ongoing"</formula>
    </cfRule>
  </conditionalFormatting>
  <conditionalFormatting sqref="C22:C36 D22:D29 E22:E67 F22:K36 M22:U36 D32:D36 L32:L36 B36 B38:D69 F38:U69">
    <cfRule type="expression" dxfId="194" priority="9">
      <formula>$E22="Done"</formula>
    </cfRule>
  </conditionalFormatting>
  <conditionalFormatting sqref="C22:C36 D22:D29 E22:E67 F22:K36 M22:U36 D32:D36 L32:L36 B36 B38:D69 F38:U69">
    <cfRule type="expression" dxfId="193" priority="10">
      <formula>$E22="Ongoing"</formula>
    </cfRule>
  </conditionalFormatting>
  <conditionalFormatting sqref="G29 G34">
    <cfRule type="expression" dxfId="192" priority="11">
      <formula>$E29="Done"</formula>
    </cfRule>
  </conditionalFormatting>
  <conditionalFormatting sqref="G29 G34">
    <cfRule type="expression" dxfId="191" priority="12">
      <formula>$E29="Ongoing"</formula>
    </cfRule>
  </conditionalFormatting>
  <conditionalFormatting sqref="E29">
    <cfRule type="expression" dxfId="190" priority="13">
      <formula>$E29="Done"</formula>
    </cfRule>
  </conditionalFormatting>
  <conditionalFormatting sqref="E29">
    <cfRule type="expression" dxfId="189" priority="14">
      <formula>$E29="Ongoing"</formula>
    </cfRule>
  </conditionalFormatting>
  <conditionalFormatting sqref="F29">
    <cfRule type="expression" dxfId="188" priority="15">
      <formula>$E29="Done"</formula>
    </cfRule>
  </conditionalFormatting>
  <conditionalFormatting sqref="F29">
    <cfRule type="expression" dxfId="187" priority="16">
      <formula>$E29="Ongoing"</formula>
    </cfRule>
  </conditionalFormatting>
  <conditionalFormatting sqref="I31">
    <cfRule type="expression" dxfId="186" priority="17">
      <formula>$E30="Done"</formula>
    </cfRule>
  </conditionalFormatting>
  <conditionalFormatting sqref="I31">
    <cfRule type="expression" dxfId="185" priority="18">
      <formula>$E30="Ongoing"</formula>
    </cfRule>
  </conditionalFormatting>
  <conditionalFormatting sqref="M30:M31">
    <cfRule type="expression" dxfId="184" priority="19">
      <formula>$E30="Done"</formula>
    </cfRule>
  </conditionalFormatting>
  <conditionalFormatting sqref="M30:M31">
    <cfRule type="expression" dxfId="183" priority="20">
      <formula>$E30="Ongoing"</formula>
    </cfRule>
  </conditionalFormatting>
  <conditionalFormatting sqref="G29 G34">
    <cfRule type="expression" dxfId="182" priority="21">
      <formula>$E29="Done"</formula>
    </cfRule>
  </conditionalFormatting>
  <conditionalFormatting sqref="G29 G34">
    <cfRule type="expression" dxfId="181" priority="22">
      <formula>$E29="Ongoing"</formula>
    </cfRule>
  </conditionalFormatting>
  <conditionalFormatting sqref="F29">
    <cfRule type="expression" dxfId="180" priority="23">
      <formula>$E29="Done"</formula>
    </cfRule>
  </conditionalFormatting>
  <conditionalFormatting sqref="F29">
    <cfRule type="expression" dxfId="179" priority="24">
      <formula>$E29="Ongoing"</formula>
    </cfRule>
  </conditionalFormatting>
  <conditionalFormatting sqref="I31">
    <cfRule type="expression" dxfId="178" priority="25">
      <formula>$E30="Done"</formula>
    </cfRule>
  </conditionalFormatting>
  <conditionalFormatting sqref="I31">
    <cfRule type="expression" dxfId="177" priority="26">
      <formula>$E30="Ongoing"</formula>
    </cfRule>
  </conditionalFormatting>
  <conditionalFormatting sqref="F34:O35">
    <cfRule type="expression" dxfId="176" priority="27">
      <formula>$K37="Done"</formula>
    </cfRule>
  </conditionalFormatting>
  <conditionalFormatting sqref="F34:O35">
    <cfRule type="expression" dxfId="175" priority="28">
      <formula>$K37="Ongoing"</formula>
    </cfRule>
  </conditionalFormatting>
  <conditionalFormatting sqref="G29 G34">
    <cfRule type="expression" dxfId="174" priority="29">
      <formula>$E29="Done"</formula>
    </cfRule>
  </conditionalFormatting>
  <conditionalFormatting sqref="G29 G34">
    <cfRule type="expression" dxfId="173" priority="30">
      <formula>$E29="Ongoing"</formula>
    </cfRule>
  </conditionalFormatting>
  <conditionalFormatting sqref="G29 G34">
    <cfRule type="expression" dxfId="172" priority="31">
      <formula>$E29="Done"</formula>
    </cfRule>
  </conditionalFormatting>
  <conditionalFormatting sqref="G29 G34">
    <cfRule type="expression" dxfId="171" priority="32">
      <formula>$E29="Ongoing"</formula>
    </cfRule>
  </conditionalFormatting>
  <conditionalFormatting sqref="F29">
    <cfRule type="expression" dxfId="170" priority="33">
      <formula>$E29="Done"</formula>
    </cfRule>
  </conditionalFormatting>
  <conditionalFormatting sqref="F29">
    <cfRule type="expression" dxfId="169" priority="34">
      <formula>$E29="Ongoing"</formula>
    </cfRule>
  </conditionalFormatting>
  <conditionalFormatting sqref="F29">
    <cfRule type="expression" dxfId="168" priority="35">
      <formula>$E29="Done"</formula>
    </cfRule>
  </conditionalFormatting>
  <conditionalFormatting sqref="F29">
    <cfRule type="expression" dxfId="167" priority="36">
      <formula>$E29="Ongoing"</formula>
    </cfRule>
  </conditionalFormatting>
  <conditionalFormatting sqref="F29">
    <cfRule type="expression" dxfId="166" priority="37">
      <formula>$E29="Done"</formula>
    </cfRule>
  </conditionalFormatting>
  <conditionalFormatting sqref="F29">
    <cfRule type="expression" dxfId="165" priority="38">
      <formula>$E29="Ongoing"</formula>
    </cfRule>
  </conditionalFormatting>
  <conditionalFormatting sqref="F29:K29 M29:T29 G34">
    <cfRule type="expression" dxfId="164" priority="39">
      <formula>#REF!="Done"</formula>
    </cfRule>
  </conditionalFormatting>
  <conditionalFormatting sqref="F29:K29 M29:T29 G34">
    <cfRule type="expression" dxfId="163" priority="40">
      <formula>#REF!="Ongoing"</formula>
    </cfRule>
  </conditionalFormatting>
  <conditionalFormatting sqref="E29">
    <cfRule type="expression" dxfId="162" priority="41">
      <formula>$E29="Done"</formula>
    </cfRule>
  </conditionalFormatting>
  <conditionalFormatting sqref="E29">
    <cfRule type="expression" dxfId="161" priority="42">
      <formula>$E29="Ongoing"</formula>
    </cfRule>
  </conditionalFormatting>
  <conditionalFormatting sqref="I29">
    <cfRule type="expression" dxfId="160" priority="43">
      <formula>$E29="Done"</formula>
    </cfRule>
  </conditionalFormatting>
  <conditionalFormatting sqref="I29">
    <cfRule type="expression" dxfId="159" priority="44">
      <formula>$E29="Ongoing"</formula>
    </cfRule>
  </conditionalFormatting>
  <conditionalFormatting sqref="I29">
    <cfRule type="expression" dxfId="158" priority="45">
      <formula>$E29="Done"</formula>
    </cfRule>
  </conditionalFormatting>
  <conditionalFormatting sqref="I29">
    <cfRule type="expression" dxfId="157" priority="46">
      <formula>$E29="Ongoing"</formula>
    </cfRule>
  </conditionalFormatting>
  <conditionalFormatting sqref="I29">
    <cfRule type="expression" dxfId="156" priority="47">
      <formula>$E29="Done"</formula>
    </cfRule>
  </conditionalFormatting>
  <conditionalFormatting sqref="I29">
    <cfRule type="expression" dxfId="155" priority="48">
      <formula>$E29="Ongoing"</formula>
    </cfRule>
  </conditionalFormatting>
  <conditionalFormatting sqref="I29">
    <cfRule type="expression" dxfId="154" priority="49">
      <formula>$E29="Done"</formula>
    </cfRule>
  </conditionalFormatting>
  <conditionalFormatting sqref="I29">
    <cfRule type="expression" dxfId="153" priority="50">
      <formula>$E29="Ongoing"</formula>
    </cfRule>
  </conditionalFormatting>
  <conditionalFormatting sqref="N30:N35">
    <cfRule type="expression" dxfId="152" priority="51">
      <formula>$E30="Done"</formula>
    </cfRule>
  </conditionalFormatting>
  <conditionalFormatting sqref="N30:N35">
    <cfRule type="expression" dxfId="151" priority="52">
      <formula>$E30="Ongoing"</formula>
    </cfRule>
  </conditionalFormatting>
  <conditionalFormatting sqref="H29">
    <cfRule type="expression" dxfId="150" priority="53">
      <formula>$E29="Done"</formula>
    </cfRule>
  </conditionalFormatting>
  <conditionalFormatting sqref="H29">
    <cfRule type="expression" dxfId="149" priority="54">
      <formula>$E29="Ongoing"</formula>
    </cfRule>
  </conditionalFormatting>
  <conditionalFormatting sqref="H29">
    <cfRule type="expression" dxfId="148" priority="55">
      <formula>$E29="Done"</formula>
    </cfRule>
  </conditionalFormatting>
  <conditionalFormatting sqref="H29">
    <cfRule type="expression" dxfId="147" priority="56">
      <formula>$E29="Ongoing"</formula>
    </cfRule>
  </conditionalFormatting>
  <conditionalFormatting sqref="H29">
    <cfRule type="expression" dxfId="146" priority="57">
      <formula>$E29="Done"</formula>
    </cfRule>
  </conditionalFormatting>
  <conditionalFormatting sqref="H29">
    <cfRule type="expression" dxfId="145" priority="58">
      <formula>$E29="Ongoing"</formula>
    </cfRule>
  </conditionalFormatting>
  <conditionalFormatting sqref="H29">
    <cfRule type="expression" dxfId="144" priority="59">
      <formula>$E29="Done"</formula>
    </cfRule>
  </conditionalFormatting>
  <conditionalFormatting sqref="H29">
    <cfRule type="expression" dxfId="143" priority="60">
      <formula>$E29="Ongoing"</formula>
    </cfRule>
  </conditionalFormatting>
  <conditionalFormatting sqref="C22:D27 F22:F35 G22:K27 M22:N27 O22:O35 P22:Q33 R22:U27 D29 G32">
    <cfRule type="expression" dxfId="142" priority="61">
      <formula>$M29="Done"</formula>
    </cfRule>
  </conditionalFormatting>
  <conditionalFormatting sqref="C22:D27 F22:F35 G22:K27 M22:N27 O22:O35 P22:Q33 R22:U27 D29 G32">
    <cfRule type="expression" dxfId="141" priority="62">
      <formula>$M29="Ongoing"</formula>
    </cfRule>
  </conditionalFormatting>
  <conditionalFormatting sqref="C28:D28 F28:K28 M28:U28 M32:M35 G33">
    <cfRule type="expression" dxfId="140" priority="63">
      <formula>$M33="Done"</formula>
    </cfRule>
  </conditionalFormatting>
  <conditionalFormatting sqref="C28:D28 F28:K28 M28:U28 M32:M35 G33">
    <cfRule type="expression" dxfId="139" priority="64">
      <formula>$M33="Ongoing"</formula>
    </cfRule>
  </conditionalFormatting>
  <conditionalFormatting sqref="F30:K30 M30:T30 I32:J35 G35">
    <cfRule type="expression" dxfId="138" priority="65">
      <formula>$M36="Done"</formula>
    </cfRule>
  </conditionalFormatting>
  <conditionalFormatting sqref="F30:K30 M30:T30 I32:J35 G35">
    <cfRule type="expression" dxfId="137" priority="66">
      <formula>$M36="Ongoing"</formula>
    </cfRule>
  </conditionalFormatting>
  <conditionalFormatting sqref="O30:O31">
    <cfRule type="expression" dxfId="136" priority="67">
      <formula>$E30="Done"</formula>
    </cfRule>
  </conditionalFormatting>
  <conditionalFormatting sqref="O30:O31">
    <cfRule type="expression" dxfId="135" priority="68">
      <formula>$E30="Ongoing"</formula>
    </cfRule>
  </conditionalFormatting>
  <conditionalFormatting sqref="P30:P31">
    <cfRule type="expression" dxfId="134" priority="69">
      <formula>$E30="Done"</formula>
    </cfRule>
  </conditionalFormatting>
  <conditionalFormatting sqref="P30:P31">
    <cfRule type="expression" dxfId="133" priority="70">
      <formula>$E30="Ongoing"</formula>
    </cfRule>
  </conditionalFormatting>
  <conditionalFormatting sqref="Q30:Q31">
    <cfRule type="expression" dxfId="132" priority="71">
      <formula>$E30="Done"</formula>
    </cfRule>
  </conditionalFormatting>
  <conditionalFormatting sqref="Q30:Q31">
    <cfRule type="expression" dxfId="131" priority="72">
      <formula>$E30="Ongoing"</formula>
    </cfRule>
  </conditionalFormatting>
  <conditionalFormatting sqref="R30:S31">
    <cfRule type="expression" dxfId="130" priority="73">
      <formula>$E30="Done"</formula>
    </cfRule>
  </conditionalFormatting>
  <conditionalFormatting sqref="R30:S31">
    <cfRule type="expression" dxfId="129" priority="74">
      <formula>$E30="Ongoing"</formula>
    </cfRule>
  </conditionalFormatting>
  <conditionalFormatting sqref="T30:T31">
    <cfRule type="expression" dxfId="128" priority="75">
      <formula>$E30="Done"</formula>
    </cfRule>
  </conditionalFormatting>
  <conditionalFormatting sqref="T30:T31">
    <cfRule type="expression" dxfId="127" priority="76">
      <formula>$E30="Ongoing"</formula>
    </cfRule>
  </conditionalFormatting>
  <conditionalFormatting sqref="C22:C31 D22:D29 E22:E31 F22:F36 G22:K29 M22:N29 O22:O35 P22:Q33 R22:U29 G32:G34 M32:M35 B36:E36 G36 I36:J36 L36 N36 Q36 S36">
    <cfRule type="expression" dxfId="126" priority="77">
      <formula>$E22="Done"</formula>
    </cfRule>
  </conditionalFormatting>
  <conditionalFormatting sqref="C22:C31 D22:D29 E22:E31 F22:F36 G22:K29 M22:N29 O22:O35 P22:Q33 R22:U29 G32:G34 M32:M35 B36:E36 G36 I36:J36 L36 N36 Q36 S36">
    <cfRule type="expression" dxfId="125" priority="78">
      <formula>$E22="Ongoing"</formula>
    </cfRule>
  </conditionalFormatting>
  <conditionalFormatting sqref="I31">
    <cfRule type="expression" dxfId="124" priority="79">
      <formula>$E30="Done"</formula>
    </cfRule>
  </conditionalFormatting>
  <conditionalFormatting sqref="I31">
    <cfRule type="expression" dxfId="123" priority="80">
      <formula>$E30="Ongoing"</formula>
    </cfRule>
  </conditionalFormatting>
  <conditionalFormatting sqref="I30 I32:I35">
    <cfRule type="expression" dxfId="122" priority="81">
      <formula>$E29="Done"</formula>
    </cfRule>
  </conditionalFormatting>
  <conditionalFormatting sqref="I30 I32:I35">
    <cfRule type="expression" dxfId="121" priority="82">
      <formula>$E29="Ongoing"</formula>
    </cfRule>
  </conditionalFormatting>
  <conditionalFormatting sqref="M29:M30">
    <cfRule type="expression" dxfId="120" priority="83">
      <formula>$E29="Done"</formula>
    </cfRule>
  </conditionalFormatting>
  <conditionalFormatting sqref="M29:M30">
    <cfRule type="expression" dxfId="119" priority="84">
      <formula>$E29="Ongoing"</formula>
    </cfRule>
  </conditionalFormatting>
  <conditionalFormatting sqref="I30 I32:I35">
    <cfRule type="expression" dxfId="118" priority="85">
      <formula>$E29="Done"</formula>
    </cfRule>
  </conditionalFormatting>
  <conditionalFormatting sqref="I30 I32:I35">
    <cfRule type="expression" dxfId="117" priority="86">
      <formula>$E29="Ongoing"</formula>
    </cfRule>
  </conditionalFormatting>
  <conditionalFormatting sqref="I29">
    <cfRule type="expression" dxfId="116" priority="87">
      <formula>$E33="Done"</formula>
    </cfRule>
  </conditionalFormatting>
  <conditionalFormatting sqref="I29">
    <cfRule type="expression" dxfId="115" priority="88">
      <formula>$E33="Ongoing"</formula>
    </cfRule>
  </conditionalFormatting>
  <conditionalFormatting sqref="N29:N30">
    <cfRule type="expression" dxfId="114" priority="89">
      <formula>$E29="Done"</formula>
    </cfRule>
  </conditionalFormatting>
  <conditionalFormatting sqref="N29:N30">
    <cfRule type="expression" dxfId="113" priority="90">
      <formula>$E29="Ongoing"</formula>
    </cfRule>
  </conditionalFormatting>
  <conditionalFormatting sqref="F31:G31 I31:J31 K31:K35 M31 N31:N35 O31 G36">
    <cfRule type="expression" dxfId="112" priority="91">
      <formula>$N36="Done"</formula>
    </cfRule>
  </conditionalFormatting>
  <conditionalFormatting sqref="F31:G31 I31:J31 K31:K35 M31 N31:N35 O31 G36">
    <cfRule type="expression" dxfId="111" priority="92">
      <formula>$N36="Ongoing"</formula>
    </cfRule>
  </conditionalFormatting>
  <conditionalFormatting sqref="H31:H35">
    <cfRule type="expression" dxfId="110" priority="93">
      <formula>$N36="Done"</formula>
    </cfRule>
  </conditionalFormatting>
  <conditionalFormatting sqref="H31:H35">
    <cfRule type="expression" dxfId="109" priority="94">
      <formula>$N36="Ongoing"</formula>
    </cfRule>
  </conditionalFormatting>
  <conditionalFormatting sqref="F28:K28 M28:U28 M32:M35 G33">
    <cfRule type="expression" dxfId="108" priority="95">
      <formula>#REF!="Done"</formula>
    </cfRule>
  </conditionalFormatting>
  <conditionalFormatting sqref="F28:K28 M28:U28 M32:M35 G33">
    <cfRule type="expression" dxfId="107" priority="96">
      <formula>#REF!="Ongoing"</formula>
    </cfRule>
  </conditionalFormatting>
  <conditionalFormatting sqref="C28:D28">
    <cfRule type="expression" dxfId="106" priority="97">
      <formula>#REF!="Done"</formula>
    </cfRule>
  </conditionalFormatting>
  <conditionalFormatting sqref="C28:D28">
    <cfRule type="expression" dxfId="105" priority="98">
      <formula>#REF!="Ongoing"</formula>
    </cfRule>
  </conditionalFormatting>
  <conditionalFormatting sqref="C22:D27 F22:F35 G22:K27 M22:N27 O22:O35 P22:Q33 R22:U27 G32">
    <cfRule type="expression" dxfId="104" priority="99">
      <formula>$M28="Done"</formula>
    </cfRule>
  </conditionalFormatting>
  <conditionalFormatting sqref="C22:D27 F22:F35 G22:K27 M22:N27 O22:O35 P22:Q33 R22:U27 G32">
    <cfRule type="expression" dxfId="103" priority="100">
      <formula>$M28="Ongoing"</formula>
    </cfRule>
  </conditionalFormatting>
  <conditionalFormatting sqref="O29:O30">
    <cfRule type="expression" dxfId="102" priority="101">
      <formula>$E29="Done"</formula>
    </cfRule>
  </conditionalFormatting>
  <conditionalFormatting sqref="O29:O30">
    <cfRule type="expression" dxfId="101" priority="102">
      <formula>$E29="Ongoing"</formula>
    </cfRule>
  </conditionalFormatting>
  <conditionalFormatting sqref="P29:P30">
    <cfRule type="expression" dxfId="100" priority="103">
      <formula>$E29="Done"</formula>
    </cfRule>
  </conditionalFormatting>
  <conditionalFormatting sqref="P29:P30">
    <cfRule type="expression" dxfId="99" priority="104">
      <formula>$E29="Ongoing"</formula>
    </cfRule>
  </conditionalFormatting>
  <conditionalFormatting sqref="P31">
    <cfRule type="expression" dxfId="98" priority="105">
      <formula>$N36="Done"</formula>
    </cfRule>
  </conditionalFormatting>
  <conditionalFormatting sqref="P31">
    <cfRule type="expression" dxfId="97" priority="106">
      <formula>$N36="Ongoing"</formula>
    </cfRule>
  </conditionalFormatting>
  <conditionalFormatting sqref="Q29:Q30">
    <cfRule type="expression" dxfId="96" priority="107">
      <formula>$E29="Done"</formula>
    </cfRule>
  </conditionalFormatting>
  <conditionalFormatting sqref="Q29:Q30">
    <cfRule type="expression" dxfId="95" priority="108">
      <formula>$E29="Ongoing"</formula>
    </cfRule>
  </conditionalFormatting>
  <conditionalFormatting sqref="Q31">
    <cfRule type="expression" dxfId="94" priority="109">
      <formula>$N36="Done"</formula>
    </cfRule>
  </conditionalFormatting>
  <conditionalFormatting sqref="Q31">
    <cfRule type="expression" dxfId="93" priority="110">
      <formula>$N36="Ongoing"</formula>
    </cfRule>
  </conditionalFormatting>
  <conditionalFormatting sqref="R29:S30">
    <cfRule type="expression" dxfId="92" priority="111">
      <formula>$E29="Done"</formula>
    </cfRule>
  </conditionalFormatting>
  <conditionalFormatting sqref="R29:S30">
    <cfRule type="expression" dxfId="91" priority="112">
      <formula>$E29="Ongoing"</formula>
    </cfRule>
  </conditionalFormatting>
  <conditionalFormatting sqref="R31:S31">
    <cfRule type="expression" dxfId="90" priority="113">
      <formula>$N36="Done"</formula>
    </cfRule>
  </conditionalFormatting>
  <conditionalFormatting sqref="R31:S31">
    <cfRule type="expression" dxfId="89" priority="114">
      <formula>$N36="Ongoing"</formula>
    </cfRule>
  </conditionalFormatting>
  <conditionalFormatting sqref="T29:T30">
    <cfRule type="expression" dxfId="88" priority="115">
      <formula>$E29="Done"</formula>
    </cfRule>
  </conditionalFormatting>
  <conditionalFormatting sqref="T29:T30">
    <cfRule type="expression" dxfId="87" priority="116">
      <formula>$E29="Ongoing"</formula>
    </cfRule>
  </conditionalFormatting>
  <conditionalFormatting sqref="T31">
    <cfRule type="expression" dxfId="86" priority="117">
      <formula>$N36="Done"</formula>
    </cfRule>
  </conditionalFormatting>
  <conditionalFormatting sqref="T31">
    <cfRule type="expression" dxfId="85" priority="118">
      <formula>$N36="Ongoing"</formula>
    </cfRule>
  </conditionalFormatting>
  <conditionalFormatting sqref="F30:K30 M30:T30 I32:J35 G35">
    <cfRule type="expression" dxfId="84" priority="119">
      <formula>#REF!="Done"</formula>
    </cfRule>
  </conditionalFormatting>
  <conditionalFormatting sqref="F30:K30 M30:T30 I32:J35 G35">
    <cfRule type="expression" dxfId="83" priority="120">
      <formula>#REF!="Ongoing"</formula>
    </cfRule>
  </conditionalFormatting>
  <conditionalFormatting sqref="F31:G31 H31:H35 I31:J31 K31:K35 M31 N31:N35 O31:T31 G36">
    <cfRule type="expression" dxfId="82" priority="121">
      <formula>#REF!="Done"</formula>
    </cfRule>
  </conditionalFormatting>
  <conditionalFormatting sqref="F31:G31 H31:H35 I31:J31 K31:K35 M31 N31:N35 O31:T31 G36">
    <cfRule type="expression" dxfId="81" priority="122">
      <formula>#REF!="Ongoing"</formula>
    </cfRule>
  </conditionalFormatting>
  <conditionalFormatting sqref="D22:D27">
    <cfRule type="expression" dxfId="80" priority="123">
      <formula>$M30="Done"</formula>
    </cfRule>
  </conditionalFormatting>
  <conditionalFormatting sqref="D22:D27">
    <cfRule type="expression" dxfId="79" priority="124">
      <formula>$M30="Ongoing"</formula>
    </cfRule>
  </conditionalFormatting>
  <conditionalFormatting sqref="D22:D27">
    <cfRule type="expression" dxfId="78" priority="125">
      <formula>$M29="Done"</formula>
    </cfRule>
  </conditionalFormatting>
  <conditionalFormatting sqref="D22:D27">
    <cfRule type="expression" dxfId="77" priority="126">
      <formula>$M29="Ongoing"</formula>
    </cfRule>
  </conditionalFormatting>
  <conditionalFormatting sqref="B22:B27">
    <cfRule type="expression" dxfId="76" priority="127">
      <formula>$E27="Done"</formula>
    </cfRule>
  </conditionalFormatting>
  <conditionalFormatting sqref="B22:B27">
    <cfRule type="expression" dxfId="75" priority="128">
      <formula>$E27="Ongoing"</formula>
    </cfRule>
  </conditionalFormatting>
  <conditionalFormatting sqref="B32 B34:B35">
    <cfRule type="expression" dxfId="74" priority="129">
      <formula>$E34="Done"</formula>
    </cfRule>
  </conditionalFormatting>
  <conditionalFormatting sqref="B32 B34:B35">
    <cfRule type="expression" dxfId="73" priority="130">
      <formula>$E34="Ongoing"</formula>
    </cfRule>
  </conditionalFormatting>
  <conditionalFormatting sqref="L22:L35">
    <cfRule type="expression" dxfId="72" priority="131">
      <formula>$E22="Done"</formula>
    </cfRule>
  </conditionalFormatting>
  <conditionalFormatting sqref="L22:L35">
    <cfRule type="expression" dxfId="71" priority="132">
      <formula>$E22="Ongoing"</formula>
    </cfRule>
  </conditionalFormatting>
  <conditionalFormatting sqref="L29">
    <cfRule type="expression" dxfId="70" priority="133">
      <formula>#REF!="Done"</formula>
    </cfRule>
  </conditionalFormatting>
  <conditionalFormatting sqref="L29">
    <cfRule type="expression" dxfId="69" priority="134">
      <formula>#REF!="Ongoing"</formula>
    </cfRule>
  </conditionalFormatting>
  <conditionalFormatting sqref="L22:L27">
    <cfRule type="expression" dxfId="68" priority="135">
      <formula>$M29="Done"</formula>
    </cfRule>
  </conditionalFormatting>
  <conditionalFormatting sqref="L22:L27">
    <cfRule type="expression" dxfId="67" priority="136">
      <formula>$M29="Ongoing"</formula>
    </cfRule>
  </conditionalFormatting>
  <conditionalFormatting sqref="L28">
    <cfRule type="expression" dxfId="66" priority="137">
      <formula>$M33="Done"</formula>
    </cfRule>
  </conditionalFormatting>
  <conditionalFormatting sqref="L28">
    <cfRule type="expression" dxfId="65" priority="138">
      <formula>$M33="Ongoing"</formula>
    </cfRule>
  </conditionalFormatting>
  <conditionalFormatting sqref="L30 L32:L35">
    <cfRule type="expression" dxfId="64" priority="139">
      <formula>$M36="Done"</formula>
    </cfRule>
  </conditionalFormatting>
  <conditionalFormatting sqref="L30 L32:L35">
    <cfRule type="expression" dxfId="63" priority="140">
      <formula>$M36="Ongoing"</formula>
    </cfRule>
  </conditionalFormatting>
  <conditionalFormatting sqref="L22:L29">
    <cfRule type="expression" dxfId="62" priority="141">
      <formula>$E22="Done"</formula>
    </cfRule>
  </conditionalFormatting>
  <conditionalFormatting sqref="L22:L29">
    <cfRule type="expression" dxfId="61" priority="142">
      <formula>$E22="Ongoing"</formula>
    </cfRule>
  </conditionalFormatting>
  <conditionalFormatting sqref="L31">
    <cfRule type="expression" dxfId="60" priority="143">
      <formula>$N36="Done"</formula>
    </cfRule>
  </conditionalFormatting>
  <conditionalFormatting sqref="L31">
    <cfRule type="expression" dxfId="59" priority="144">
      <formula>$N36="Ongoing"</formula>
    </cfRule>
  </conditionalFormatting>
  <conditionalFormatting sqref="L28">
    <cfRule type="expression" dxfId="58" priority="145">
      <formula>#REF!="Done"</formula>
    </cfRule>
  </conditionalFormatting>
  <conditionalFormatting sqref="L28">
    <cfRule type="expression" dxfId="57" priority="146">
      <formula>#REF!="Ongoing"</formula>
    </cfRule>
  </conditionalFormatting>
  <conditionalFormatting sqref="L22:L27">
    <cfRule type="expression" dxfId="56" priority="147">
      <formula>$M28="Done"</formula>
    </cfRule>
  </conditionalFormatting>
  <conditionalFormatting sqref="L22:L27">
    <cfRule type="expression" dxfId="55" priority="148">
      <formula>$M28="Ongoing"</formula>
    </cfRule>
  </conditionalFormatting>
  <conditionalFormatting sqref="L30 L32:L35">
    <cfRule type="expression" dxfId="54" priority="149">
      <formula>#REF!="Done"</formula>
    </cfRule>
  </conditionalFormatting>
  <conditionalFormatting sqref="L30 L32:L35">
    <cfRule type="expression" dxfId="53" priority="150">
      <formula>#REF!="Ongoing"</formula>
    </cfRule>
  </conditionalFormatting>
  <conditionalFormatting sqref="L31">
    <cfRule type="expression" dxfId="52" priority="151">
      <formula>#REF!="Done"</formula>
    </cfRule>
  </conditionalFormatting>
  <conditionalFormatting sqref="L31">
    <cfRule type="expression" dxfId="51" priority="152">
      <formula>#REF!="Ongoing"</formula>
    </cfRule>
  </conditionalFormatting>
  <dataValidations count="1">
    <dataValidation type="list" allowBlank="1" showInputMessage="1" prompt=" - " sqref="E4:E15 E36:E73">
      <formula1>"Planned,Ongoing,Done"</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workbookViewId="0"/>
  </sheetViews>
  <sheetFormatPr defaultColWidth="14.42578125" defaultRowHeight="15" customHeight="1" x14ac:dyDescent="0.2"/>
  <cols>
    <col min="1" max="1" width="9.140625" customWidth="1"/>
    <col min="2" max="2" width="30.5703125" customWidth="1"/>
    <col min="3" max="3" width="13.42578125" customWidth="1"/>
    <col min="4" max="4" width="10.85546875" customWidth="1"/>
    <col min="5" max="5" width="9.85546875" customWidth="1"/>
    <col min="6" max="15" width="11.42578125" customWidth="1"/>
  </cols>
  <sheetData>
    <row r="1" spans="1:15" ht="12.75" customHeight="1" x14ac:dyDescent="0.2">
      <c r="A1" s="47"/>
      <c r="B1" s="47"/>
      <c r="C1" s="47"/>
      <c r="D1" s="47"/>
      <c r="E1" s="47"/>
      <c r="F1" s="47"/>
      <c r="G1" s="47"/>
      <c r="H1" s="47"/>
      <c r="I1" s="47"/>
      <c r="J1" s="47"/>
      <c r="K1" s="47"/>
      <c r="L1" s="47"/>
      <c r="M1" s="47"/>
      <c r="N1" s="47"/>
      <c r="O1" s="47"/>
    </row>
    <row r="2" spans="1:15" ht="18" customHeight="1" x14ac:dyDescent="0.25">
      <c r="A2" s="47"/>
      <c r="B2" s="138" t="s">
        <v>184</v>
      </c>
      <c r="C2" s="130"/>
      <c r="D2" s="130"/>
      <c r="E2" s="130"/>
      <c r="F2" s="47"/>
      <c r="G2" s="47"/>
      <c r="H2" s="47"/>
      <c r="I2" s="47"/>
      <c r="J2" s="47"/>
      <c r="K2" s="47"/>
      <c r="L2" s="47"/>
      <c r="M2" s="47"/>
      <c r="N2" s="47"/>
      <c r="O2" s="47"/>
    </row>
    <row r="3" spans="1:15" ht="12.75" customHeight="1" x14ac:dyDescent="0.2">
      <c r="A3" s="47"/>
      <c r="B3" s="4"/>
      <c r="C3" s="4"/>
      <c r="D3" s="4"/>
      <c r="E3" s="4"/>
      <c r="F3" s="47"/>
      <c r="G3" s="47"/>
      <c r="H3" s="47"/>
      <c r="I3" s="47"/>
      <c r="J3" s="47"/>
      <c r="K3" s="47"/>
      <c r="L3" s="47"/>
      <c r="M3" s="47"/>
      <c r="N3" s="47"/>
      <c r="O3" s="47"/>
    </row>
    <row r="4" spans="1:15" ht="12.75" customHeight="1" x14ac:dyDescent="0.2">
      <c r="A4" s="83"/>
      <c r="B4" s="84" t="s">
        <v>185</v>
      </c>
      <c r="C4" s="84" t="s">
        <v>186</v>
      </c>
      <c r="D4" s="84" t="s">
        <v>187</v>
      </c>
      <c r="E4" s="84" t="s">
        <v>188</v>
      </c>
      <c r="F4" s="83"/>
      <c r="G4" s="83"/>
      <c r="H4" s="83"/>
      <c r="I4" s="83"/>
      <c r="J4" s="83"/>
      <c r="K4" s="83"/>
      <c r="L4" s="83"/>
      <c r="M4" s="83"/>
      <c r="N4" s="83"/>
      <c r="O4" s="83"/>
    </row>
    <row r="5" spans="1:15" ht="12.75" customHeight="1" x14ac:dyDescent="0.2">
      <c r="A5" s="47"/>
      <c r="B5" s="139">
        <v>1</v>
      </c>
      <c r="C5" s="62" t="s">
        <v>189</v>
      </c>
      <c r="D5" s="85">
        <v>0.79166666666666663</v>
      </c>
      <c r="E5" s="85">
        <v>0.80208333333333337</v>
      </c>
      <c r="F5" s="47"/>
      <c r="G5" s="47"/>
      <c r="H5" s="47"/>
      <c r="I5" s="47"/>
      <c r="J5" s="47"/>
      <c r="K5" s="47"/>
      <c r="L5" s="47"/>
      <c r="M5" s="47"/>
      <c r="N5" s="47"/>
      <c r="O5" s="47"/>
    </row>
    <row r="6" spans="1:15" ht="12.75" customHeight="1" x14ac:dyDescent="0.2">
      <c r="A6" s="47"/>
      <c r="B6" s="134"/>
      <c r="C6" s="62"/>
      <c r="D6" s="85"/>
      <c r="E6" s="85"/>
      <c r="F6" s="47"/>
      <c r="G6" s="47"/>
      <c r="H6" s="47"/>
      <c r="I6" s="47"/>
      <c r="J6" s="47"/>
      <c r="K6" s="47"/>
      <c r="L6" s="47"/>
      <c r="M6" s="47"/>
      <c r="N6" s="47"/>
      <c r="O6" s="47"/>
    </row>
    <row r="7" spans="1:15" ht="12.75" customHeight="1" x14ac:dyDescent="0.2">
      <c r="A7" s="47"/>
      <c r="B7" s="135"/>
      <c r="C7" s="86" t="s">
        <v>190</v>
      </c>
      <c r="D7" s="85">
        <v>0.58333333333333337</v>
      </c>
      <c r="E7" s="85">
        <v>0.60416666666666663</v>
      </c>
      <c r="F7" s="47"/>
      <c r="G7" s="47"/>
      <c r="H7" s="47"/>
      <c r="I7" s="47"/>
      <c r="J7" s="47"/>
      <c r="K7" s="47"/>
      <c r="L7" s="47"/>
      <c r="M7" s="47"/>
      <c r="N7" s="47"/>
      <c r="O7" s="47"/>
    </row>
    <row r="8" spans="1:15" ht="12.75" customHeight="1" x14ac:dyDescent="0.2">
      <c r="A8" s="47"/>
      <c r="B8" s="139">
        <v>2</v>
      </c>
      <c r="C8" s="62" t="s">
        <v>191</v>
      </c>
      <c r="D8" s="85">
        <v>0.79166666666666663</v>
      </c>
      <c r="E8" s="85">
        <v>0.80208333333333337</v>
      </c>
      <c r="F8" s="47"/>
      <c r="G8" s="47"/>
      <c r="H8" s="47"/>
      <c r="I8" s="47"/>
      <c r="J8" s="47"/>
      <c r="K8" s="47"/>
      <c r="L8" s="47"/>
      <c r="M8" s="47"/>
      <c r="N8" s="47"/>
      <c r="O8" s="47"/>
    </row>
    <row r="9" spans="1:15" ht="12.75" customHeight="1" x14ac:dyDescent="0.2">
      <c r="A9" s="47"/>
      <c r="B9" s="134"/>
      <c r="C9" s="62"/>
      <c r="D9" s="85"/>
      <c r="E9" s="85"/>
      <c r="F9" s="47"/>
      <c r="G9" s="47"/>
      <c r="H9" s="47"/>
      <c r="I9" s="47"/>
      <c r="J9" s="47"/>
      <c r="K9" s="47"/>
      <c r="L9" s="47"/>
      <c r="M9" s="47"/>
      <c r="N9" s="47"/>
      <c r="O9" s="47"/>
    </row>
    <row r="10" spans="1:15" ht="12.75" customHeight="1" x14ac:dyDescent="0.2">
      <c r="A10" s="47"/>
      <c r="B10" s="135"/>
      <c r="C10" s="62" t="s">
        <v>192</v>
      </c>
      <c r="D10" s="85">
        <v>0.58333333333333337</v>
      </c>
      <c r="E10" s="85">
        <v>0.60416666666666663</v>
      </c>
      <c r="F10" s="47"/>
      <c r="G10" s="47"/>
      <c r="H10" s="47"/>
      <c r="I10" s="47"/>
      <c r="J10" s="47"/>
      <c r="K10" s="47"/>
      <c r="L10" s="47"/>
      <c r="M10" s="47"/>
      <c r="N10" s="47"/>
      <c r="O10" s="47"/>
    </row>
    <row r="11" spans="1:15" ht="12.75" customHeight="1" x14ac:dyDescent="0.2">
      <c r="A11" s="47"/>
      <c r="B11" s="47"/>
      <c r="C11" s="47"/>
      <c r="D11" s="87"/>
      <c r="E11" s="87"/>
      <c r="F11" s="47"/>
      <c r="G11" s="47"/>
      <c r="H11" s="47"/>
      <c r="I11" s="47"/>
      <c r="J11" s="47"/>
      <c r="K11" s="47"/>
      <c r="L11" s="47"/>
      <c r="M11" s="47"/>
      <c r="N11" s="47"/>
      <c r="O11" s="47"/>
    </row>
    <row r="12" spans="1:15" ht="12.75" customHeight="1" x14ac:dyDescent="0.2">
      <c r="A12" s="47"/>
      <c r="B12" s="47"/>
      <c r="C12" s="47"/>
      <c r="D12" s="47"/>
      <c r="E12" s="47"/>
      <c r="F12" s="47"/>
      <c r="G12" s="47"/>
      <c r="H12" s="47"/>
      <c r="I12" s="47"/>
      <c r="J12" s="47"/>
      <c r="K12" s="47"/>
      <c r="L12" s="47"/>
      <c r="M12" s="47"/>
      <c r="N12" s="47"/>
      <c r="O12" s="47"/>
    </row>
    <row r="13" spans="1:15" ht="12.75" customHeight="1" x14ac:dyDescent="0.2">
      <c r="A13" s="83"/>
      <c r="B13" s="84" t="s">
        <v>193</v>
      </c>
      <c r="C13" s="84" t="s">
        <v>194</v>
      </c>
      <c r="D13" s="140" t="s">
        <v>195</v>
      </c>
      <c r="E13" s="132"/>
      <c r="F13" s="83"/>
      <c r="G13" s="83"/>
      <c r="H13" s="83"/>
      <c r="I13" s="83"/>
      <c r="J13" s="83"/>
      <c r="K13" s="83"/>
      <c r="L13" s="83"/>
      <c r="M13" s="83"/>
      <c r="N13" s="83"/>
      <c r="O13" s="83"/>
    </row>
    <row r="14" spans="1:15" ht="12.75" customHeight="1" x14ac:dyDescent="0.2">
      <c r="A14" s="47"/>
      <c r="B14" s="25" t="s">
        <v>196</v>
      </c>
      <c r="C14" s="62" t="s">
        <v>197</v>
      </c>
      <c r="D14" s="137">
        <v>15</v>
      </c>
      <c r="E14" s="132"/>
      <c r="F14" s="47"/>
      <c r="G14" s="47"/>
      <c r="H14" s="47"/>
      <c r="I14" s="47"/>
      <c r="J14" s="47"/>
      <c r="K14" s="47"/>
      <c r="L14" s="47"/>
      <c r="M14" s="47"/>
      <c r="N14" s="47"/>
      <c r="O14" s="47"/>
    </row>
    <row r="15" spans="1:15" ht="12.75" customHeight="1" x14ac:dyDescent="0.2">
      <c r="A15" s="47"/>
      <c r="B15" s="25" t="s">
        <v>198</v>
      </c>
      <c r="C15" s="62" t="s">
        <v>199</v>
      </c>
      <c r="D15" s="137">
        <v>30</v>
      </c>
      <c r="E15" s="132"/>
      <c r="F15" s="47"/>
      <c r="G15" s="47"/>
      <c r="H15" s="47"/>
      <c r="I15" s="47"/>
      <c r="J15" s="47"/>
      <c r="K15" s="47"/>
      <c r="L15" s="47"/>
      <c r="M15" s="47"/>
      <c r="N15" s="47"/>
      <c r="O15" s="47"/>
    </row>
    <row r="16" spans="1:15" ht="12.75" customHeight="1" x14ac:dyDescent="0.2">
      <c r="A16" s="47"/>
      <c r="B16" s="47"/>
      <c r="C16" s="47"/>
      <c r="D16" s="47"/>
      <c r="E16" s="47"/>
      <c r="F16" s="47"/>
      <c r="G16" s="47"/>
      <c r="H16" s="47"/>
      <c r="I16" s="47"/>
      <c r="J16" s="47"/>
      <c r="K16" s="47"/>
      <c r="L16" s="47"/>
      <c r="M16" s="47"/>
      <c r="N16" s="47"/>
      <c r="O16" s="47"/>
    </row>
    <row r="17" spans="1:15" ht="12.75" customHeight="1" x14ac:dyDescent="0.2">
      <c r="A17" s="47"/>
      <c r="B17" s="47"/>
      <c r="C17" s="47"/>
      <c r="D17" s="47"/>
      <c r="E17" s="47"/>
      <c r="F17" s="47"/>
      <c r="G17" s="47"/>
      <c r="H17" s="47"/>
      <c r="I17" s="47"/>
      <c r="J17" s="47"/>
      <c r="K17" s="47"/>
      <c r="L17" s="47"/>
      <c r="M17" s="47"/>
      <c r="N17" s="47"/>
      <c r="O17" s="47"/>
    </row>
    <row r="18" spans="1:15" ht="12.75" customHeight="1" x14ac:dyDescent="0.2">
      <c r="A18" s="47"/>
      <c r="B18" s="47"/>
      <c r="C18" s="47"/>
      <c r="D18" s="47"/>
      <c r="E18" s="47"/>
      <c r="F18" s="47"/>
      <c r="G18" s="47"/>
      <c r="H18" s="47"/>
      <c r="I18" s="47"/>
      <c r="J18" s="47"/>
      <c r="K18" s="47"/>
      <c r="L18" s="47"/>
      <c r="M18" s="47"/>
      <c r="N18" s="47"/>
      <c r="O18" s="47"/>
    </row>
    <row r="19" spans="1:15" ht="12.75" customHeight="1" x14ac:dyDescent="0.2">
      <c r="A19" s="47"/>
      <c r="B19" s="47"/>
      <c r="C19" s="47"/>
      <c r="D19" s="47"/>
      <c r="E19" s="47"/>
      <c r="F19" s="47"/>
      <c r="G19" s="47"/>
      <c r="H19" s="47"/>
      <c r="I19" s="47"/>
      <c r="J19" s="47"/>
      <c r="K19" s="47"/>
      <c r="L19" s="47"/>
      <c r="M19" s="47"/>
      <c r="N19" s="47"/>
      <c r="O19" s="47"/>
    </row>
    <row r="20" spans="1:15" ht="12.75" customHeight="1" x14ac:dyDescent="0.2">
      <c r="A20" s="47"/>
      <c r="B20" s="47"/>
      <c r="C20" s="47"/>
      <c r="D20" s="47"/>
      <c r="E20" s="47"/>
      <c r="F20" s="47"/>
      <c r="G20" s="47"/>
      <c r="H20" s="47"/>
      <c r="I20" s="47"/>
      <c r="J20" s="47"/>
      <c r="K20" s="47"/>
      <c r="L20" s="47"/>
      <c r="M20" s="47"/>
      <c r="N20" s="47"/>
      <c r="O20" s="47"/>
    </row>
    <row r="21" spans="1:15" ht="12.75" customHeight="1" x14ac:dyDescent="0.2">
      <c r="A21" s="47"/>
      <c r="B21" s="47"/>
      <c r="C21" s="47"/>
      <c r="D21" s="47"/>
      <c r="E21" s="47"/>
      <c r="F21" s="47"/>
      <c r="G21" s="47"/>
      <c r="H21" s="47"/>
      <c r="I21" s="47"/>
      <c r="J21" s="47"/>
      <c r="K21" s="47"/>
      <c r="L21" s="47"/>
      <c r="M21" s="47"/>
      <c r="N21" s="47"/>
      <c r="O21" s="47"/>
    </row>
    <row r="22" spans="1:15" ht="12.75" x14ac:dyDescent="0.2">
      <c r="A22" s="12"/>
      <c r="B22" s="12"/>
      <c r="C22" s="12"/>
      <c r="D22" s="12"/>
      <c r="E22" s="12"/>
      <c r="F22" s="12"/>
      <c r="G22" s="12"/>
      <c r="H22" s="12"/>
      <c r="I22" s="12"/>
      <c r="J22" s="12"/>
      <c r="K22" s="12"/>
      <c r="L22" s="12"/>
      <c r="M22" s="12"/>
      <c r="N22" s="12"/>
      <c r="O22" s="12"/>
    </row>
  </sheetData>
  <mergeCells count="6">
    <mergeCell ref="D15:E15"/>
    <mergeCell ref="B2:E2"/>
    <mergeCell ref="B5:B7"/>
    <mergeCell ref="B8:B10"/>
    <mergeCell ref="D13:E13"/>
    <mergeCell ref="D14:E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heetViews>
  <sheetFormatPr defaultColWidth="14.42578125" defaultRowHeight="15" customHeight="1" x14ac:dyDescent="0.2"/>
  <cols>
    <col min="1" max="1" width="7.140625" customWidth="1"/>
    <col min="2" max="2" width="11.7109375" customWidth="1"/>
    <col min="3" max="3" width="8.140625" customWidth="1"/>
    <col min="4" max="4" width="12" customWidth="1"/>
    <col min="5" max="5" width="10.140625" customWidth="1"/>
    <col min="6" max="6" width="10.42578125" customWidth="1"/>
    <col min="7" max="7" width="23.5703125" customWidth="1"/>
    <col min="8" max="8" width="36.7109375" customWidth="1"/>
    <col min="9" max="18" width="11.42578125" customWidth="1"/>
  </cols>
  <sheetData>
    <row r="1" spans="1:18" ht="12.75" customHeight="1" x14ac:dyDescent="0.2">
      <c r="A1" s="47"/>
      <c r="B1" s="47"/>
      <c r="C1" s="47"/>
      <c r="D1" s="47"/>
      <c r="E1" s="47"/>
      <c r="F1" s="47"/>
      <c r="G1" s="49"/>
      <c r="H1" s="47"/>
      <c r="I1" s="47"/>
      <c r="J1" s="47"/>
      <c r="K1" s="47"/>
      <c r="L1" s="47"/>
      <c r="M1" s="47"/>
      <c r="N1" s="47"/>
      <c r="O1" s="47"/>
      <c r="P1" s="47"/>
      <c r="Q1" s="47"/>
      <c r="R1" s="47"/>
    </row>
    <row r="2" spans="1:18" ht="18" customHeight="1" x14ac:dyDescent="0.2">
      <c r="A2" s="141" t="s">
        <v>200</v>
      </c>
      <c r="B2" s="130"/>
      <c r="C2" s="130"/>
      <c r="D2" s="130"/>
      <c r="E2" s="130"/>
      <c r="F2" s="130"/>
      <c r="G2" s="130"/>
      <c r="H2" s="130"/>
      <c r="I2" s="47"/>
      <c r="J2" s="47"/>
      <c r="K2" s="47"/>
      <c r="L2" s="47"/>
      <c r="M2" s="47"/>
      <c r="N2" s="47"/>
      <c r="O2" s="47"/>
      <c r="P2" s="47"/>
      <c r="Q2" s="47"/>
      <c r="R2" s="47"/>
    </row>
    <row r="3" spans="1:18" ht="12.75" customHeight="1" x14ac:dyDescent="0.2">
      <c r="A3" s="47"/>
      <c r="B3" s="47"/>
      <c r="C3" s="47"/>
      <c r="D3" s="47"/>
      <c r="E3" s="47"/>
      <c r="F3" s="47"/>
      <c r="G3" s="49"/>
      <c r="H3" s="47"/>
      <c r="I3" s="47"/>
      <c r="J3" s="47"/>
      <c r="K3" s="47"/>
      <c r="L3" s="47"/>
      <c r="M3" s="47"/>
      <c r="N3" s="47"/>
      <c r="O3" s="47"/>
      <c r="P3" s="47"/>
      <c r="Q3" s="47"/>
      <c r="R3" s="47"/>
    </row>
    <row r="4" spans="1:18" ht="12.75" customHeight="1" x14ac:dyDescent="0.2">
      <c r="A4" s="88" t="s">
        <v>14</v>
      </c>
      <c r="B4" s="89" t="s">
        <v>201</v>
      </c>
      <c r="C4" s="89" t="s">
        <v>38</v>
      </c>
      <c r="D4" s="89" t="s">
        <v>202</v>
      </c>
      <c r="E4" s="89" t="s">
        <v>13</v>
      </c>
      <c r="F4" s="90" t="s">
        <v>7</v>
      </c>
      <c r="G4" s="89" t="s">
        <v>203</v>
      </c>
      <c r="H4" s="91" t="s">
        <v>204</v>
      </c>
      <c r="I4" s="92"/>
      <c r="J4" s="47"/>
      <c r="K4" s="47"/>
      <c r="L4" s="47"/>
      <c r="M4" s="47"/>
      <c r="N4" s="47"/>
      <c r="O4" s="47"/>
      <c r="P4" s="47"/>
      <c r="Q4" s="47"/>
      <c r="R4" s="47"/>
    </row>
    <row r="5" spans="1:18" ht="38.25" customHeight="1" x14ac:dyDescent="0.2">
      <c r="A5" s="93">
        <v>1</v>
      </c>
      <c r="B5" s="94">
        <v>40539</v>
      </c>
      <c r="C5" s="93">
        <v>27</v>
      </c>
      <c r="D5" s="94">
        <f t="shared" ref="D5:D6" si="0">IF(AND(B5&lt;&gt;"",C5&lt;&gt;""),B5+C5-1,"")</f>
        <v>40565</v>
      </c>
      <c r="E5" s="93">
        <v>26</v>
      </c>
      <c r="F5" s="93" t="s">
        <v>26</v>
      </c>
      <c r="G5" s="94">
        <v>40565</v>
      </c>
      <c r="H5" s="95" t="s">
        <v>205</v>
      </c>
      <c r="I5" s="47"/>
      <c r="J5" s="47"/>
      <c r="K5" s="47"/>
      <c r="L5" s="47"/>
      <c r="M5" s="47"/>
      <c r="N5" s="47"/>
      <c r="O5" s="47"/>
      <c r="P5" s="47"/>
      <c r="Q5" s="47"/>
      <c r="R5" s="47"/>
    </row>
    <row r="6" spans="1:18" ht="63.75" customHeight="1" x14ac:dyDescent="0.2">
      <c r="A6" s="25">
        <v>2</v>
      </c>
      <c r="B6" s="96">
        <f>IF(AND(B5&lt;&gt;"",C5&lt;&gt;"",C6&lt;&gt;""),B5+C5,"")</f>
        <v>40566</v>
      </c>
      <c r="C6" s="25">
        <v>14</v>
      </c>
      <c r="D6" s="96">
        <f t="shared" si="0"/>
        <v>40579</v>
      </c>
      <c r="E6" s="25">
        <v>24</v>
      </c>
      <c r="F6" s="1" t="s">
        <v>43</v>
      </c>
      <c r="G6" s="96">
        <v>40579</v>
      </c>
      <c r="H6" s="21" t="s">
        <v>206</v>
      </c>
      <c r="I6" s="47"/>
      <c r="J6" s="47"/>
      <c r="K6" s="47"/>
      <c r="L6" s="47"/>
      <c r="M6" s="47"/>
      <c r="N6" s="47"/>
      <c r="O6" s="47"/>
      <c r="P6" s="47"/>
      <c r="Q6" s="47"/>
      <c r="R6" s="47"/>
    </row>
    <row r="7" spans="1:18" ht="12.75" customHeight="1" x14ac:dyDescent="0.2">
      <c r="A7" s="97"/>
      <c r="B7" s="97"/>
      <c r="C7" s="97"/>
      <c r="D7" s="98" t="s">
        <v>207</v>
      </c>
      <c r="E7" s="99">
        <v>6</v>
      </c>
      <c r="F7" s="97"/>
      <c r="G7" s="99"/>
      <c r="H7" s="97"/>
      <c r="I7" s="47"/>
      <c r="J7" s="47"/>
      <c r="K7" s="47"/>
      <c r="L7" s="47"/>
      <c r="M7" s="47"/>
      <c r="N7" s="47"/>
      <c r="O7" s="47"/>
      <c r="P7" s="47"/>
      <c r="Q7" s="47"/>
      <c r="R7" s="47"/>
    </row>
    <row r="8" spans="1:18" ht="12.75" customHeight="1" x14ac:dyDescent="0.2">
      <c r="A8" s="47"/>
      <c r="B8" s="47"/>
      <c r="C8" s="47"/>
      <c r="D8" s="100" t="s">
        <v>208</v>
      </c>
      <c r="E8" s="49">
        <f>E5+E6</f>
        <v>50</v>
      </c>
      <c r="F8" s="47"/>
      <c r="G8" s="49"/>
      <c r="H8" s="47"/>
      <c r="I8" s="47"/>
      <c r="J8" s="47"/>
      <c r="K8" s="47"/>
      <c r="L8" s="47"/>
      <c r="M8" s="47"/>
      <c r="N8" s="47"/>
      <c r="O8" s="47"/>
      <c r="P8" s="47"/>
      <c r="Q8" s="47"/>
      <c r="R8" s="47"/>
    </row>
    <row r="9" spans="1:18" ht="12.75" customHeight="1" x14ac:dyDescent="0.2">
      <c r="A9" s="47"/>
      <c r="B9" s="47"/>
      <c r="C9" s="47"/>
      <c r="D9" s="47"/>
      <c r="E9" s="47"/>
      <c r="F9" s="47"/>
      <c r="G9" s="47"/>
      <c r="H9" s="47"/>
      <c r="I9" s="47"/>
      <c r="J9" s="47"/>
      <c r="K9" s="47"/>
      <c r="L9" s="47"/>
      <c r="M9" s="47"/>
      <c r="N9" s="47"/>
      <c r="O9" s="47"/>
      <c r="P9" s="47"/>
      <c r="Q9" s="47"/>
      <c r="R9" s="47"/>
    </row>
    <row r="10" spans="1:18" ht="12.75" customHeight="1" x14ac:dyDescent="0.2">
      <c r="A10" s="47"/>
      <c r="B10" s="47"/>
      <c r="C10" s="47"/>
      <c r="D10" s="47"/>
      <c r="E10" s="47"/>
      <c r="F10" s="47"/>
      <c r="G10" s="47"/>
      <c r="H10" s="47"/>
      <c r="I10" s="47"/>
      <c r="J10" s="47"/>
      <c r="K10" s="47"/>
      <c r="L10" s="47"/>
      <c r="M10" s="47"/>
      <c r="N10" s="47"/>
      <c r="O10" s="47"/>
      <c r="P10" s="47"/>
      <c r="Q10" s="47"/>
      <c r="R10" s="47"/>
    </row>
    <row r="11" spans="1:18" ht="12.75" customHeight="1" x14ac:dyDescent="0.2">
      <c r="A11" s="47"/>
      <c r="B11" s="47"/>
      <c r="C11" s="47"/>
      <c r="D11" s="47"/>
      <c r="E11" s="47"/>
      <c r="F11" s="47"/>
      <c r="G11" s="47"/>
      <c r="H11" s="47"/>
      <c r="I11" s="47"/>
      <c r="J11" s="47"/>
      <c r="K11" s="47"/>
      <c r="L11" s="47"/>
      <c r="M11" s="47"/>
      <c r="N11" s="47"/>
      <c r="O11" s="47"/>
      <c r="P11" s="47"/>
      <c r="Q11" s="47"/>
      <c r="R11" s="47"/>
    </row>
    <row r="12" spans="1:18" ht="12.75" customHeight="1" x14ac:dyDescent="0.2">
      <c r="A12" s="47"/>
      <c r="B12" s="47"/>
      <c r="C12" s="47"/>
      <c r="D12" s="47"/>
      <c r="E12" s="47"/>
      <c r="F12" s="47"/>
      <c r="G12" s="47"/>
      <c r="H12" s="47"/>
      <c r="I12" s="47"/>
      <c r="J12" s="47"/>
      <c r="K12" s="47"/>
      <c r="L12" s="47"/>
      <c r="M12" s="47"/>
      <c r="N12" s="47"/>
      <c r="O12" s="47"/>
      <c r="P12" s="47"/>
      <c r="Q12" s="47"/>
      <c r="R12" s="47"/>
    </row>
    <row r="13" spans="1:18" ht="12.75" customHeight="1" x14ac:dyDescent="0.2">
      <c r="A13" s="47"/>
      <c r="B13" s="47"/>
      <c r="C13" s="47"/>
      <c r="D13" s="47"/>
      <c r="E13" s="47"/>
      <c r="F13" s="47"/>
      <c r="G13" s="47"/>
      <c r="H13" s="47"/>
      <c r="I13" s="47"/>
      <c r="J13" s="47"/>
      <c r="K13" s="47"/>
      <c r="L13" s="47"/>
      <c r="M13" s="47"/>
      <c r="N13" s="47"/>
      <c r="O13" s="47"/>
      <c r="P13" s="47"/>
      <c r="Q13" s="47"/>
      <c r="R13" s="47"/>
    </row>
    <row r="14" spans="1:18" ht="12.75" customHeight="1" x14ac:dyDescent="0.2">
      <c r="A14" s="47"/>
      <c r="B14" s="47"/>
      <c r="C14" s="47"/>
      <c r="D14" s="47"/>
      <c r="E14" s="47"/>
      <c r="F14" s="47"/>
      <c r="G14" s="47"/>
      <c r="H14" s="47"/>
      <c r="I14" s="47"/>
      <c r="J14" s="47"/>
      <c r="K14" s="47"/>
      <c r="L14" s="47"/>
      <c r="M14" s="47"/>
      <c r="N14" s="47"/>
      <c r="O14" s="47"/>
      <c r="P14" s="47"/>
      <c r="Q14" s="47"/>
      <c r="R14" s="47"/>
    </row>
    <row r="15" spans="1:18" ht="12.75" customHeight="1" x14ac:dyDescent="0.2">
      <c r="A15" s="47"/>
      <c r="B15" s="47"/>
      <c r="C15" s="47"/>
      <c r="D15" s="47"/>
      <c r="E15" s="47"/>
      <c r="F15" s="47"/>
      <c r="G15" s="47"/>
      <c r="H15" s="47"/>
      <c r="I15" s="47"/>
      <c r="J15" s="47"/>
      <c r="K15" s="47"/>
      <c r="L15" s="47"/>
      <c r="M15" s="47"/>
      <c r="N15" s="47"/>
      <c r="O15" s="47"/>
      <c r="P15" s="47"/>
      <c r="Q15" s="47"/>
      <c r="R15" s="47"/>
    </row>
    <row r="16" spans="1:18" ht="12.75" customHeight="1" x14ac:dyDescent="0.2">
      <c r="A16" s="47"/>
      <c r="B16" s="47"/>
      <c r="C16" s="47"/>
      <c r="D16" s="47"/>
      <c r="E16" s="47"/>
      <c r="F16" s="47"/>
      <c r="G16" s="47"/>
      <c r="H16" s="47"/>
      <c r="I16" s="47"/>
      <c r="J16" s="47"/>
      <c r="K16" s="47"/>
      <c r="L16" s="47"/>
      <c r="M16" s="47"/>
      <c r="N16" s="47"/>
      <c r="O16" s="47"/>
      <c r="P16" s="47"/>
      <c r="Q16" s="47"/>
      <c r="R16" s="47"/>
    </row>
    <row r="17" spans="1:18" ht="12.75" customHeight="1" x14ac:dyDescent="0.2">
      <c r="A17" s="47"/>
      <c r="B17" s="47"/>
      <c r="C17" s="47"/>
      <c r="D17" s="47"/>
      <c r="E17" s="47"/>
      <c r="F17" s="47"/>
      <c r="G17" s="47"/>
      <c r="H17" s="47"/>
      <c r="I17" s="47"/>
      <c r="J17" s="47"/>
      <c r="K17" s="47"/>
      <c r="L17" s="47"/>
      <c r="M17" s="47"/>
      <c r="N17" s="47"/>
      <c r="O17" s="47"/>
      <c r="P17" s="47"/>
      <c r="Q17" s="47"/>
      <c r="R17" s="47"/>
    </row>
    <row r="18" spans="1:18" ht="12.75" customHeight="1" x14ac:dyDescent="0.2">
      <c r="A18" s="47"/>
      <c r="B18" s="47"/>
      <c r="C18" s="47"/>
      <c r="D18" s="47"/>
      <c r="E18" s="47"/>
      <c r="F18" s="47"/>
      <c r="G18" s="47"/>
      <c r="H18" s="47"/>
      <c r="I18" s="47"/>
      <c r="J18" s="47"/>
      <c r="K18" s="47"/>
      <c r="L18" s="47"/>
      <c r="M18" s="47"/>
      <c r="N18" s="47"/>
      <c r="O18" s="47"/>
      <c r="P18" s="47"/>
      <c r="Q18" s="47"/>
      <c r="R18" s="47"/>
    </row>
    <row r="19" spans="1:18" ht="12.75" customHeight="1" x14ac:dyDescent="0.2">
      <c r="A19" s="47"/>
      <c r="B19" s="47"/>
      <c r="C19" s="47"/>
      <c r="D19" s="47"/>
      <c r="E19" s="47"/>
      <c r="F19" s="47"/>
      <c r="G19" s="47"/>
      <c r="H19" s="47"/>
      <c r="I19" s="47"/>
      <c r="J19" s="47"/>
      <c r="K19" s="47"/>
      <c r="L19" s="47"/>
      <c r="M19" s="47"/>
      <c r="N19" s="47"/>
      <c r="O19" s="47"/>
      <c r="P19" s="47"/>
      <c r="Q19" s="47"/>
      <c r="R19" s="47"/>
    </row>
    <row r="20" spans="1:18" ht="12.75" customHeight="1" x14ac:dyDescent="0.2">
      <c r="A20" s="47"/>
      <c r="B20" s="47"/>
      <c r="C20" s="47"/>
      <c r="D20" s="47"/>
      <c r="E20" s="47"/>
      <c r="F20" s="47"/>
      <c r="G20" s="47"/>
      <c r="H20" s="47"/>
      <c r="I20" s="47"/>
      <c r="J20" s="47"/>
      <c r="K20" s="47"/>
      <c r="L20" s="47"/>
      <c r="M20" s="47"/>
      <c r="N20" s="47"/>
      <c r="O20" s="47"/>
      <c r="P20" s="47"/>
      <c r="Q20" s="47"/>
      <c r="R20" s="47"/>
    </row>
    <row r="21" spans="1:18" ht="12.75" customHeight="1" x14ac:dyDescent="0.2">
      <c r="A21" s="47"/>
      <c r="B21" s="47"/>
      <c r="C21" s="47"/>
      <c r="D21" s="47"/>
      <c r="E21" s="47"/>
      <c r="F21" s="47"/>
      <c r="G21" s="49"/>
      <c r="H21" s="47"/>
      <c r="I21" s="47"/>
      <c r="J21" s="47"/>
      <c r="K21" s="47"/>
      <c r="L21" s="47"/>
      <c r="M21" s="47"/>
      <c r="N21" s="47"/>
      <c r="O21" s="47"/>
      <c r="P21" s="47"/>
      <c r="Q21" s="47"/>
      <c r="R21" s="47"/>
    </row>
    <row r="22" spans="1:18" ht="12.75" x14ac:dyDescent="0.2">
      <c r="A22" s="12"/>
      <c r="B22" s="12"/>
      <c r="C22" s="12"/>
      <c r="D22" s="12"/>
      <c r="E22" s="12"/>
      <c r="F22" s="12"/>
      <c r="G22" s="12"/>
      <c r="H22" s="12"/>
      <c r="I22" s="12"/>
      <c r="J22" s="12"/>
      <c r="K22" s="12"/>
      <c r="L22" s="12"/>
      <c r="M22" s="12"/>
      <c r="N22" s="12"/>
      <c r="O22" s="12"/>
      <c r="P22" s="12"/>
      <c r="Q22" s="12"/>
      <c r="R22" s="12"/>
    </row>
  </sheetData>
  <mergeCells count="1">
    <mergeCell ref="A2:H2"/>
  </mergeCells>
  <conditionalFormatting sqref="E7">
    <cfRule type="expression" dxfId="50" priority="1">
      <formula>$F7="Planned"</formula>
    </cfRule>
  </conditionalFormatting>
  <conditionalFormatting sqref="E7">
    <cfRule type="expression" dxfId="49" priority="2">
      <formula>$F7="Ongoing"</formula>
    </cfRule>
  </conditionalFormatting>
  <conditionalFormatting sqref="H5 G5:G6 A5:E6">
    <cfRule type="expression" dxfId="48" priority="3">
      <formula>OR($F5="Planned",$F5="Unplanned")</formula>
    </cfRule>
  </conditionalFormatting>
  <conditionalFormatting sqref="H5 G5:G6 A5:E6">
    <cfRule type="expression" dxfId="47" priority="4">
      <formula>$F5="Ongoing"</formula>
    </cfRule>
  </conditionalFormatting>
  <conditionalFormatting sqref="H6">
    <cfRule type="expression" dxfId="46" priority="5">
      <formula>OR($F6="Planned",$F6="Unplanned")</formula>
    </cfRule>
  </conditionalFormatting>
  <conditionalFormatting sqref="H6">
    <cfRule type="expression" dxfId="45" priority="6">
      <formula>$F6="Ongoing"</formula>
    </cfRule>
  </conditionalFormatting>
  <conditionalFormatting sqref="E8">
    <cfRule type="expression" dxfId="44" priority="7">
      <formula>$F8="Planned"</formula>
    </cfRule>
  </conditionalFormatting>
  <conditionalFormatting sqref="E8">
    <cfRule type="expression" dxfId="43" priority="8">
      <formula>$F8="Ongoing"</formula>
    </cfRule>
  </conditionalFormatting>
  <conditionalFormatting sqref="F5">
    <cfRule type="expression" dxfId="42" priority="9">
      <formula>OR($F5="Planned",$F5="Unplanned")</formula>
    </cfRule>
  </conditionalFormatting>
  <conditionalFormatting sqref="F5">
    <cfRule type="expression" dxfId="41" priority="10">
      <formula>$F5="Ongoing"</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39"/>
  <sheetViews>
    <sheetView workbookViewId="0"/>
  </sheetViews>
  <sheetFormatPr defaultColWidth="14.42578125" defaultRowHeight="15" customHeight="1" x14ac:dyDescent="0.2"/>
  <cols>
    <col min="1" max="1" width="11.85546875" customWidth="1"/>
    <col min="2" max="2" width="11.42578125" customWidth="1"/>
    <col min="3" max="3" width="9.7109375" customWidth="1"/>
    <col min="4" max="4" width="10.140625" customWidth="1"/>
    <col min="5" max="5" width="14.42578125" customWidth="1"/>
    <col min="6" max="6" width="15.7109375" hidden="1" customWidth="1"/>
    <col min="7" max="8" width="5.5703125" hidden="1" customWidth="1"/>
    <col min="9" max="9" width="7.28515625" hidden="1" customWidth="1"/>
    <col min="10" max="10" width="4.28515625" hidden="1" customWidth="1"/>
    <col min="11" max="13" width="6.85546875" hidden="1" customWidth="1"/>
    <col min="14" max="16" width="9.140625" hidden="1" customWidth="1"/>
    <col min="17" max="17" width="10.5703125" hidden="1" customWidth="1"/>
    <col min="18" max="27" width="11.42578125" customWidth="1"/>
  </cols>
  <sheetData>
    <row r="1" spans="1:27" ht="18" customHeight="1" x14ac:dyDescent="0.2">
      <c r="A1" s="141" t="s">
        <v>209</v>
      </c>
      <c r="B1" s="130"/>
      <c r="C1" s="130"/>
      <c r="D1" s="130"/>
      <c r="E1" s="47"/>
      <c r="F1" s="47"/>
      <c r="G1" s="47"/>
      <c r="H1" s="47"/>
      <c r="I1" s="47"/>
      <c r="J1" s="47"/>
      <c r="K1" s="47"/>
      <c r="L1" s="47"/>
      <c r="M1" s="47"/>
      <c r="N1" s="47"/>
      <c r="O1" s="47"/>
      <c r="P1" s="47"/>
      <c r="Q1" s="47"/>
      <c r="R1" s="47"/>
      <c r="S1" s="47"/>
      <c r="T1" s="47"/>
      <c r="U1" s="47"/>
      <c r="V1" s="47"/>
      <c r="W1" s="47"/>
      <c r="X1" s="47"/>
      <c r="Y1" s="47"/>
      <c r="Z1" s="47"/>
      <c r="AA1" s="47"/>
    </row>
    <row r="2" spans="1:27" ht="12.75" customHeight="1" x14ac:dyDescent="0.2">
      <c r="A2" s="47"/>
      <c r="B2" s="47"/>
      <c r="C2" s="47"/>
      <c r="D2" s="47"/>
      <c r="E2" s="47"/>
      <c r="F2" s="47"/>
      <c r="G2" s="47"/>
      <c r="H2" s="47"/>
      <c r="I2" s="47"/>
      <c r="J2" s="47"/>
      <c r="K2" s="47"/>
      <c r="L2" s="47"/>
      <c r="M2" s="47"/>
      <c r="N2" s="47"/>
      <c r="O2" s="47"/>
      <c r="P2" s="47"/>
      <c r="Q2" s="47"/>
      <c r="R2" s="47"/>
      <c r="S2" s="47"/>
      <c r="T2" s="47"/>
      <c r="U2" s="47"/>
      <c r="V2" s="47"/>
      <c r="W2" s="47"/>
      <c r="X2" s="47"/>
      <c r="Y2" s="47"/>
      <c r="Z2" s="47"/>
      <c r="AA2" s="47"/>
    </row>
    <row r="3" spans="1:27" ht="12.75" customHeight="1" x14ac:dyDescent="0.2">
      <c r="A3" s="47" t="s">
        <v>210</v>
      </c>
      <c r="B3" s="47"/>
      <c r="C3" s="47"/>
      <c r="D3" s="47">
        <v>50</v>
      </c>
      <c r="E3" s="47"/>
      <c r="F3" s="47" t="s">
        <v>211</v>
      </c>
      <c r="G3" s="101">
        <f>IF(COUNT(B28:B37)=0,1,COUNT(B28:B37))</f>
        <v>2</v>
      </c>
      <c r="H3" s="47"/>
      <c r="I3" s="47"/>
      <c r="J3" s="47"/>
      <c r="K3" s="47"/>
      <c r="L3" s="47"/>
      <c r="M3" s="47"/>
      <c r="N3" s="47"/>
      <c r="O3" s="47"/>
      <c r="P3" s="47"/>
      <c r="Q3" s="47"/>
      <c r="R3" s="47"/>
      <c r="S3" s="47"/>
      <c r="T3" s="47"/>
      <c r="U3" s="47"/>
      <c r="V3" s="47"/>
      <c r="W3" s="47"/>
      <c r="X3" s="47"/>
      <c r="Y3" s="47"/>
      <c r="Z3" s="47"/>
      <c r="AA3" s="47"/>
    </row>
    <row r="4" spans="1:27" ht="12.75" customHeight="1" x14ac:dyDescent="0.2">
      <c r="A4" s="47" t="s">
        <v>212</v>
      </c>
      <c r="B4" s="47"/>
      <c r="C4" s="47"/>
      <c r="D4" s="47">
        <v>2</v>
      </c>
      <c r="E4" s="47" t="s">
        <v>213</v>
      </c>
      <c r="F4" s="47" t="s">
        <v>214</v>
      </c>
      <c r="G4" s="101">
        <f>IF(COUNT(D28:D37)=0,1,COUNT(D28:D37)+1)</f>
        <v>2</v>
      </c>
      <c r="H4" s="47"/>
      <c r="I4" s="47"/>
      <c r="J4" s="47"/>
      <c r="K4" s="47"/>
      <c r="L4" s="47"/>
      <c r="M4" s="47"/>
      <c r="N4" s="47"/>
      <c r="O4" s="47"/>
      <c r="P4" s="47"/>
      <c r="Q4" s="47"/>
      <c r="R4" s="47"/>
      <c r="S4" s="47"/>
      <c r="T4" s="47"/>
      <c r="U4" s="47"/>
      <c r="V4" s="47"/>
      <c r="W4" s="47"/>
      <c r="X4" s="47"/>
      <c r="Y4" s="47"/>
      <c r="Z4" s="47"/>
      <c r="AA4" s="47"/>
    </row>
    <row r="5" spans="1:27" ht="12.75" customHeight="1" x14ac:dyDescent="0.2">
      <c r="A5" s="47"/>
      <c r="B5" s="47"/>
      <c r="C5" s="47"/>
      <c r="D5" s="47"/>
      <c r="E5" s="47"/>
      <c r="F5" s="47" t="s">
        <v>215</v>
      </c>
      <c r="G5" s="101">
        <f>IF(G4&gt;D4,G4-D4,0)</f>
        <v>0</v>
      </c>
      <c r="H5" s="47"/>
      <c r="I5" s="47"/>
      <c r="J5" s="47"/>
      <c r="K5" s="47"/>
      <c r="L5" s="47"/>
      <c r="M5" s="47"/>
      <c r="N5" s="47"/>
      <c r="O5" s="47"/>
      <c r="P5" s="47"/>
      <c r="Q5" s="47"/>
      <c r="R5" s="47"/>
      <c r="S5" s="47"/>
      <c r="T5" s="47"/>
      <c r="U5" s="47"/>
      <c r="V5" s="47"/>
      <c r="W5" s="47"/>
      <c r="X5" s="47"/>
      <c r="Y5" s="47"/>
      <c r="Z5" s="102"/>
      <c r="AA5" s="47"/>
    </row>
    <row r="6" spans="1:27" ht="12.75" customHeight="1" x14ac:dyDescent="0.2">
      <c r="A6" s="92" t="s">
        <v>216</v>
      </c>
      <c r="B6" s="47"/>
      <c r="C6" s="47"/>
      <c r="D6" s="47"/>
      <c r="E6" s="47"/>
      <c r="F6" s="47" t="s">
        <v>217</v>
      </c>
      <c r="G6" s="101">
        <f>'Release Burndown Chart'!TrendSprintCount-'Release Burndown Chart'!TrendOffset</f>
        <v>2</v>
      </c>
      <c r="H6" s="47"/>
      <c r="I6" s="47"/>
      <c r="J6" s="47"/>
      <c r="K6" s="47"/>
      <c r="L6" s="47"/>
      <c r="M6" s="47"/>
      <c r="N6" s="47"/>
      <c r="O6" s="47"/>
      <c r="P6" s="47"/>
      <c r="Q6" s="47"/>
      <c r="R6" s="47"/>
      <c r="S6" s="47"/>
      <c r="T6" s="47"/>
      <c r="U6" s="47"/>
      <c r="V6" s="47"/>
      <c r="W6" s="47"/>
      <c r="X6" s="47"/>
      <c r="Y6" s="47"/>
      <c r="Z6" s="102"/>
      <c r="AA6" s="47"/>
    </row>
    <row r="7" spans="1:27" ht="12.75" customHeight="1" x14ac:dyDescent="0.2">
      <c r="A7" s="47" t="s">
        <v>218</v>
      </c>
      <c r="B7" s="47"/>
      <c r="C7" s="47"/>
      <c r="D7" s="47">
        <v>14</v>
      </c>
      <c r="E7" s="47"/>
      <c r="F7" s="47"/>
      <c r="G7" s="47"/>
      <c r="H7" s="47"/>
      <c r="I7" s="47"/>
      <c r="J7" s="47"/>
      <c r="K7" s="47"/>
      <c r="L7" s="47"/>
      <c r="M7" s="47"/>
      <c r="N7" s="47"/>
      <c r="O7" s="47"/>
      <c r="P7" s="47"/>
      <c r="Q7" s="47"/>
      <c r="R7" s="47"/>
      <c r="S7" s="47"/>
      <c r="T7" s="47"/>
      <c r="U7" s="47"/>
      <c r="V7" s="47"/>
      <c r="W7" s="47"/>
      <c r="X7" s="47"/>
      <c r="Y7" s="47"/>
      <c r="Z7" s="102"/>
      <c r="AA7" s="47"/>
    </row>
    <row r="8" spans="1:27" ht="12.75" customHeight="1" x14ac:dyDescent="0.2">
      <c r="A8" s="142">
        <f>D$4</f>
        <v>2</v>
      </c>
      <c r="B8" s="130"/>
      <c r="C8" s="103"/>
      <c r="D8" s="104">
        <f ca="1">IF(D28="","",AVERAGE(OFFSET(D27,'Release Burndown Chart'!TrendOffset,0,'Release Burndown Chart'!SprintsInTrend,1)))</f>
        <v>26</v>
      </c>
      <c r="E8" s="47"/>
      <c r="F8" s="47"/>
      <c r="G8" s="47"/>
      <c r="H8" s="47"/>
      <c r="I8" s="47"/>
      <c r="J8" s="47"/>
      <c r="K8" s="47"/>
      <c r="L8" s="47"/>
      <c r="M8" s="47"/>
      <c r="N8" s="47"/>
      <c r="O8" s="47"/>
      <c r="P8" s="47"/>
      <c r="Q8" s="47"/>
      <c r="R8" s="47"/>
      <c r="S8" s="47"/>
      <c r="T8" s="47"/>
      <c r="U8" s="47"/>
      <c r="V8" s="47"/>
      <c r="W8" s="47"/>
      <c r="X8" s="47"/>
      <c r="Y8" s="47"/>
      <c r="Z8" s="102"/>
      <c r="AA8" s="47"/>
    </row>
    <row r="9" spans="1:27" ht="12.75" customHeight="1" x14ac:dyDescent="0.2">
      <c r="A9" s="47" t="s">
        <v>219</v>
      </c>
      <c r="B9" s="47"/>
      <c r="C9" s="47"/>
      <c r="D9" s="104">
        <f ca="1">IF(D28="","",AVERAGE(OFFSET(D27,1,0,'Release Burndown Chart'!SprintCount,1)))</f>
        <v>26</v>
      </c>
      <c r="E9" s="47"/>
      <c r="F9" s="47" t="s">
        <v>220</v>
      </c>
      <c r="G9" s="101">
        <f ca="1">IF(M28="",1,COUNT(M28:M96))</f>
        <v>3</v>
      </c>
      <c r="H9" s="47"/>
      <c r="I9" s="47"/>
      <c r="J9" s="47"/>
      <c r="K9" s="47"/>
      <c r="L9" s="47"/>
      <c r="M9" s="47"/>
      <c r="N9" s="47"/>
      <c r="O9" s="47"/>
      <c r="P9" s="47"/>
      <c r="Q9" s="47"/>
      <c r="R9" s="47"/>
      <c r="S9" s="47"/>
      <c r="T9" s="47"/>
      <c r="U9" s="47"/>
      <c r="V9" s="47"/>
      <c r="W9" s="47"/>
      <c r="X9" s="47"/>
      <c r="Y9" s="47"/>
      <c r="Z9" s="102"/>
      <c r="AA9" s="47"/>
    </row>
    <row r="10" spans="1:27" ht="12.75" customHeight="1" x14ac:dyDescent="0.2">
      <c r="A10" s="47" t="s">
        <v>221</v>
      </c>
      <c r="B10" s="47"/>
      <c r="C10" s="47"/>
      <c r="D10" s="104" t="e">
        <f>IF(D28="","",AVERAGE(LastEight))</f>
        <v>#NAME?</v>
      </c>
      <c r="E10" s="47"/>
      <c r="F10" s="47"/>
      <c r="G10" s="47"/>
      <c r="H10" s="47"/>
      <c r="I10" s="47"/>
      <c r="J10" s="47"/>
      <c r="K10" s="47"/>
      <c r="L10" s="47"/>
      <c r="M10" s="47"/>
      <c r="N10" s="47"/>
      <c r="O10" s="47"/>
      <c r="P10" s="47"/>
      <c r="Q10" s="47"/>
      <c r="R10" s="47"/>
      <c r="S10" s="47"/>
      <c r="T10" s="47"/>
      <c r="U10" s="47"/>
      <c r="V10" s="47"/>
      <c r="W10" s="47"/>
      <c r="X10" s="47"/>
      <c r="Y10" s="47"/>
      <c r="Z10" s="102"/>
      <c r="AA10" s="47"/>
    </row>
    <row r="11" spans="1:27" ht="12.75" customHeight="1" x14ac:dyDescent="0.2">
      <c r="A11" s="47" t="s">
        <v>222</v>
      </c>
      <c r="B11" s="47"/>
      <c r="C11" s="47"/>
      <c r="D11" s="104" t="e">
        <f>IF(D28="","",IF('Release Burndown Chart'!TrendSprintCount&lt;4,D10,AVERAGE(SMALL(LastEight,1),SMALL(LastEight,2),SMALL(LastEight,3))))</f>
        <v>#NAME?</v>
      </c>
      <c r="E11" s="47"/>
      <c r="F11" s="47"/>
      <c r="G11" s="47"/>
      <c r="H11" s="47"/>
      <c r="I11" s="47"/>
      <c r="J11" s="47"/>
      <c r="K11" s="47"/>
      <c r="L11" s="47"/>
      <c r="M11" s="47"/>
      <c r="N11" s="47"/>
      <c r="O11" s="47"/>
      <c r="P11" s="47"/>
      <c r="Q11" s="47"/>
      <c r="R11" s="47"/>
      <c r="S11" s="47"/>
      <c r="T11" s="47"/>
      <c r="U11" s="47"/>
      <c r="V11" s="47"/>
      <c r="W11" s="47"/>
      <c r="X11" s="47"/>
      <c r="Y11" s="47"/>
      <c r="Z11" s="102"/>
      <c r="AA11" s="47"/>
    </row>
    <row r="12" spans="1:27" ht="12.75" customHeight="1" x14ac:dyDescent="0.2">
      <c r="A12" s="47" t="s">
        <v>223</v>
      </c>
      <c r="B12" s="47"/>
      <c r="C12" s="47"/>
      <c r="D12" s="104">
        <f ca="1">IF(M29="","",M28-M29)</f>
        <v>26</v>
      </c>
      <c r="E12" s="47"/>
      <c r="F12" s="47"/>
      <c r="G12" s="47"/>
      <c r="H12" s="47"/>
      <c r="I12" s="47"/>
      <c r="J12" s="47"/>
      <c r="K12" s="47"/>
      <c r="L12" s="47"/>
      <c r="M12" s="47"/>
      <c r="N12" s="47"/>
      <c r="O12" s="47"/>
      <c r="P12" s="47"/>
      <c r="Q12" s="47"/>
      <c r="R12" s="47"/>
      <c r="S12" s="47"/>
      <c r="T12" s="47"/>
      <c r="U12" s="47"/>
      <c r="V12" s="47"/>
      <c r="W12" s="47"/>
      <c r="X12" s="47"/>
      <c r="Y12" s="47"/>
      <c r="Z12" s="102"/>
      <c r="AA12" s="47"/>
    </row>
    <row r="13" spans="1:27" ht="12.75" customHeight="1" x14ac:dyDescent="0.2">
      <c r="A13" s="47"/>
      <c r="B13" s="47"/>
      <c r="C13" s="47"/>
      <c r="D13" s="47"/>
      <c r="E13" s="47"/>
      <c r="F13" s="52" t="s">
        <v>224</v>
      </c>
      <c r="G13" s="47"/>
      <c r="H13" s="47"/>
      <c r="I13" s="47"/>
      <c r="J13" s="47"/>
      <c r="K13" s="47"/>
      <c r="L13" s="47"/>
      <c r="M13" s="47"/>
      <c r="N13" s="47"/>
      <c r="O13" s="47"/>
      <c r="P13" s="47"/>
      <c r="Q13" s="47"/>
      <c r="R13" s="47"/>
      <c r="S13" s="47"/>
      <c r="T13" s="47"/>
      <c r="U13" s="47"/>
      <c r="V13" s="47"/>
      <c r="W13" s="47"/>
      <c r="X13" s="47"/>
      <c r="Y13" s="47"/>
      <c r="Z13" s="102"/>
      <c r="AA13" s="47"/>
    </row>
    <row r="14" spans="1:27" ht="12.75" customHeight="1" x14ac:dyDescent="0.2">
      <c r="A14" s="92" t="s">
        <v>225</v>
      </c>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row>
    <row r="15" spans="1:27" ht="12.75" customHeight="1" x14ac:dyDescent="0.2">
      <c r="A15" s="47" t="s">
        <v>226</v>
      </c>
      <c r="B15" s="47"/>
      <c r="C15" s="47"/>
      <c r="D15" s="105">
        <f>IF(D7="",0,ROUNDUP(D3/D7*0.6,0))</f>
        <v>3</v>
      </c>
      <c r="E15" s="47"/>
      <c r="F15" s="47"/>
      <c r="G15" s="47"/>
      <c r="H15" s="47"/>
      <c r="I15" s="47"/>
      <c r="J15" s="47"/>
      <c r="K15" s="47"/>
      <c r="L15" s="47"/>
      <c r="M15" s="47"/>
      <c r="N15" s="47"/>
      <c r="O15" s="47"/>
      <c r="P15" s="47"/>
      <c r="Q15" s="47"/>
      <c r="R15" s="47"/>
      <c r="S15" s="47"/>
      <c r="T15" s="47"/>
      <c r="U15" s="47"/>
      <c r="V15" s="47"/>
      <c r="W15" s="47"/>
      <c r="X15" s="47"/>
      <c r="Y15" s="47"/>
      <c r="Z15" s="47"/>
      <c r="AA15" s="47"/>
    </row>
    <row r="16" spans="1:27" ht="12.75" customHeight="1" x14ac:dyDescent="0.2">
      <c r="A16" s="47" t="s">
        <v>227</v>
      </c>
      <c r="B16" s="47"/>
      <c r="C16" s="47"/>
      <c r="D16" s="105">
        <f>IF(D7="",0,ROUNDUP(D3/D7,0))</f>
        <v>4</v>
      </c>
      <c r="E16" s="47"/>
      <c r="F16" s="47"/>
      <c r="G16" s="47"/>
      <c r="H16" s="47"/>
      <c r="I16" s="47"/>
      <c r="J16" s="47"/>
      <c r="K16" s="47"/>
      <c r="L16" s="47"/>
      <c r="M16" s="47"/>
      <c r="N16" s="47"/>
      <c r="O16" s="47"/>
      <c r="P16" s="47"/>
      <c r="Q16" s="47"/>
      <c r="R16" s="47"/>
      <c r="S16" s="47"/>
      <c r="T16" s="47"/>
      <c r="U16" s="47"/>
      <c r="V16" s="47"/>
      <c r="W16" s="47"/>
      <c r="X16" s="47"/>
      <c r="Y16" s="47"/>
      <c r="Z16" s="47"/>
      <c r="AA16" s="47"/>
    </row>
    <row r="17" spans="1:27" ht="12.75" customHeight="1" x14ac:dyDescent="0.2">
      <c r="A17" s="47" t="s">
        <v>228</v>
      </c>
      <c r="B17" s="47"/>
      <c r="C17" s="47"/>
      <c r="D17" s="105">
        <f>IF(D7="",0,ROUNDUP(D3/D7*1.6,0))</f>
        <v>6</v>
      </c>
      <c r="E17" s="47"/>
      <c r="F17" s="47" t="s">
        <v>229</v>
      </c>
      <c r="G17" s="47">
        <f>IF(OR(D28="",D29=""),1,STDEV(D28:D37))</f>
        <v>1</v>
      </c>
      <c r="H17" s="47"/>
      <c r="I17" s="47"/>
      <c r="J17" s="47"/>
      <c r="K17" s="47"/>
      <c r="L17" s="47"/>
      <c r="M17" s="47"/>
      <c r="N17" s="47"/>
      <c r="O17" s="47"/>
      <c r="P17" s="47"/>
      <c r="Q17" s="47"/>
      <c r="R17" s="47"/>
      <c r="S17" s="47"/>
      <c r="T17" s="47"/>
      <c r="U17" s="47"/>
      <c r="V17" s="47"/>
      <c r="W17" s="47"/>
      <c r="X17" s="47"/>
      <c r="Y17" s="47"/>
      <c r="Z17" s="47"/>
      <c r="AA17" s="47"/>
    </row>
    <row r="18" spans="1:27" ht="12.75" customHeight="1" x14ac:dyDescent="0.2">
      <c r="A18" s="142">
        <f>D$4</f>
        <v>2</v>
      </c>
      <c r="B18" s="130"/>
      <c r="C18" s="47"/>
      <c r="D18" s="105" t="e">
        <f ca="1">IF(D8="","",IF(LastRealized="",ROUNDUP(LastPlanned/D8,0)+'Release Burndown Chart'!SprintCount-1,ROUNDUP((LastPlanned-LastRealized)/D8+'Release Burndown Chart'!SprintCount,0)))</f>
        <v>#NAME?</v>
      </c>
      <c r="E18" s="47"/>
      <c r="F18" s="47"/>
      <c r="G18" s="47"/>
      <c r="H18" s="47"/>
      <c r="I18" s="47"/>
      <c r="J18" s="47"/>
      <c r="K18" s="47"/>
      <c r="L18" s="47"/>
      <c r="M18" s="47"/>
      <c r="N18" s="47"/>
      <c r="O18" s="47"/>
      <c r="P18" s="47"/>
      <c r="Q18" s="47"/>
      <c r="R18" s="47"/>
      <c r="S18" s="47"/>
      <c r="T18" s="47"/>
      <c r="U18" s="47"/>
      <c r="V18" s="47"/>
      <c r="W18" s="47"/>
      <c r="X18" s="47"/>
      <c r="Y18" s="47"/>
      <c r="Z18" s="47"/>
      <c r="AA18" s="47"/>
    </row>
    <row r="19" spans="1:27" ht="12.75" customHeight="1" x14ac:dyDescent="0.2">
      <c r="A19" s="47" t="s">
        <v>231</v>
      </c>
      <c r="B19" s="47"/>
      <c r="C19" s="47"/>
      <c r="D19" s="105" t="e">
        <f ca="1">IF(D9="","",IF(LastRealized="",ROUNDUP(LastPlanned/D9+'Release Burndown Chart'!SprintCount-1,0),ROUNDUP((LastPlanned-LastRealized)/D9,0)+'Release Burndown Chart'!SprintCount))</f>
        <v>#NAME?</v>
      </c>
      <c r="E19" s="47"/>
      <c r="F19" s="47" t="s">
        <v>232</v>
      </c>
      <c r="G19" s="47" t="e">
        <f>LastPlanned</f>
        <v>#NAME?</v>
      </c>
      <c r="H19" s="47"/>
      <c r="I19" s="47"/>
      <c r="J19" s="47"/>
      <c r="K19" s="47"/>
      <c r="L19" s="47"/>
      <c r="M19" s="47"/>
      <c r="N19" s="47"/>
      <c r="O19" s="47"/>
      <c r="P19" s="47"/>
      <c r="Q19" s="47"/>
      <c r="R19" s="47"/>
      <c r="S19" s="47"/>
      <c r="T19" s="47"/>
      <c r="U19" s="47"/>
      <c r="V19" s="47"/>
      <c r="W19" s="47"/>
      <c r="X19" s="47"/>
      <c r="Y19" s="47"/>
      <c r="Z19" s="47"/>
      <c r="AA19" s="47"/>
    </row>
    <row r="20" spans="1:27" ht="12.75" customHeight="1" x14ac:dyDescent="0.2">
      <c r="A20" s="47" t="s">
        <v>221</v>
      </c>
      <c r="B20" s="47"/>
      <c r="C20" s="47"/>
      <c r="D20" s="105" t="e">
        <f>IF(D10="","",IF(LastRealized="",ROUNDUP(LastPlanned/D10+'Release Burndown Chart'!SprintCount-1,0),ROUNDUP((LastPlanned-LastRealized)/D10,0)+'Release Burndown Chart'!SprintCount))</f>
        <v>#NAME?</v>
      </c>
      <c r="E20" s="47"/>
      <c r="F20" s="47" t="s">
        <v>235</v>
      </c>
      <c r="G20" s="47" t="e">
        <f>LastRealized</f>
        <v>#NAME?</v>
      </c>
      <c r="H20" s="47"/>
      <c r="I20" s="47"/>
      <c r="J20" s="47"/>
      <c r="K20" s="47"/>
      <c r="L20" s="47"/>
      <c r="M20" s="47"/>
      <c r="N20" s="47"/>
      <c r="O20" s="47"/>
      <c r="P20" s="47"/>
      <c r="Q20" s="47"/>
      <c r="R20" s="47"/>
      <c r="S20" s="47"/>
      <c r="T20" s="47"/>
      <c r="U20" s="47"/>
      <c r="V20" s="47"/>
      <c r="W20" s="47"/>
      <c r="X20" s="47"/>
      <c r="Y20" s="47"/>
      <c r="Z20" s="47"/>
      <c r="AA20" s="47"/>
    </row>
    <row r="21" spans="1:27" ht="12.75" customHeight="1" x14ac:dyDescent="0.2">
      <c r="A21" s="47" t="s">
        <v>222</v>
      </c>
      <c r="B21" s="47"/>
      <c r="C21" s="47"/>
      <c r="D21" s="105" t="e">
        <f>IF(D11="","",IF(LastRealized="",ROUNDUP(LastPlanned/D11+'Release Burndown Chart'!SprintCount-1,0),ROUNDUP((LastPlanned-LastRealized)/D11,0)+'Release Burndown Chart'!SprintCount))</f>
        <v>#NAME?</v>
      </c>
      <c r="E21" s="47"/>
      <c r="F21" s="47"/>
      <c r="G21" s="47"/>
      <c r="H21" s="47"/>
      <c r="I21" s="47"/>
      <c r="J21" s="47"/>
      <c r="K21" s="47"/>
      <c r="L21" s="47"/>
      <c r="M21" s="47"/>
      <c r="N21" s="47"/>
      <c r="O21" s="47"/>
      <c r="P21" s="47"/>
      <c r="Q21" s="47"/>
      <c r="R21" s="47"/>
      <c r="S21" s="47"/>
      <c r="T21" s="47"/>
      <c r="U21" s="47"/>
      <c r="V21" s="47"/>
      <c r="W21" s="47"/>
      <c r="X21" s="47"/>
      <c r="Y21" s="47"/>
      <c r="Z21" s="47"/>
      <c r="AA21" s="47"/>
    </row>
    <row r="22" spans="1:27" ht="12.75" customHeight="1" x14ac:dyDescent="0.2">
      <c r="A22" s="47" t="s">
        <v>223</v>
      </c>
      <c r="B22" s="47"/>
      <c r="C22" s="47"/>
      <c r="D22" s="105">
        <f ca="1">IF(COUNT(M28:M37)-1&gt;0,COUNT(M28:M37)-1,"")</f>
        <v>2</v>
      </c>
      <c r="E22" s="47"/>
      <c r="F22" s="47"/>
      <c r="G22" s="47"/>
      <c r="H22" s="47"/>
      <c r="I22" s="47"/>
      <c r="J22" s="47"/>
      <c r="K22" s="47"/>
      <c r="L22" s="47"/>
      <c r="M22" s="47"/>
      <c r="N22" s="47"/>
      <c r="O22" s="47"/>
      <c r="P22" s="47"/>
      <c r="Q22" s="47"/>
      <c r="R22" s="47"/>
      <c r="S22" s="47"/>
      <c r="T22" s="47"/>
      <c r="U22" s="47"/>
      <c r="V22" s="47"/>
      <c r="W22" s="47"/>
      <c r="X22" s="47"/>
      <c r="Y22" s="47"/>
      <c r="Z22" s="47"/>
      <c r="AA22" s="47"/>
    </row>
    <row r="23" spans="1:27" ht="12.75" customHeight="1" x14ac:dyDescent="0.2">
      <c r="A23" s="47" t="s">
        <v>245</v>
      </c>
      <c r="B23" s="47"/>
      <c r="C23" s="47"/>
      <c r="D23" s="105" t="e">
        <f ca="1">IF(D9="","",IF(LastRealized="",ROUNDUP(LastPlanned/(D9+G17)+'Release Burndown Chart'!SprintCount-1,0),ROUNDUP((LastPlanned-LastRealized)/(D9+G17)+'Release Burndown Chart'!SprintCount,0)))</f>
        <v>#NAME?</v>
      </c>
      <c r="E23" s="47"/>
      <c r="F23" s="47"/>
      <c r="G23" s="47"/>
      <c r="H23" s="47"/>
      <c r="I23" s="47"/>
      <c r="J23" s="47"/>
      <c r="K23" s="47"/>
      <c r="L23" s="47"/>
      <c r="M23" s="47"/>
      <c r="N23" s="47"/>
      <c r="O23" s="47"/>
      <c r="P23" s="47"/>
      <c r="Q23" s="47"/>
      <c r="R23" s="47"/>
      <c r="S23" s="47"/>
      <c r="T23" s="47"/>
      <c r="U23" s="47"/>
      <c r="V23" s="47"/>
      <c r="W23" s="47"/>
      <c r="X23" s="47"/>
      <c r="Y23" s="47"/>
      <c r="Z23" s="47"/>
      <c r="AA23" s="47"/>
    </row>
    <row r="24" spans="1:27" ht="12.75" customHeight="1" x14ac:dyDescent="0.2">
      <c r="A24" s="47" t="s">
        <v>248</v>
      </c>
      <c r="B24" s="47"/>
      <c r="C24" s="47"/>
      <c r="D24" s="105" t="e">
        <f ca="1">IF(D9="","",IF(LastRealized="",ROUNDUP(LastPlanned/(D9-G17)+'Release Burndown Chart'!SprintCount-1,0),ROUNDUP((LastPlanned-LastRealized)/(D9-G17)+'Release Burndown Chart'!SprintCount,0)))</f>
        <v>#NAME?</v>
      </c>
      <c r="E24" s="47"/>
      <c r="F24" s="47"/>
      <c r="G24" s="47"/>
      <c r="H24" s="47"/>
      <c r="I24" s="47"/>
      <c r="J24" s="47"/>
      <c r="K24" s="47"/>
      <c r="L24" s="47"/>
      <c r="M24" s="47"/>
      <c r="N24" s="47"/>
      <c r="O24" s="47"/>
      <c r="P24" s="47"/>
      <c r="Q24" s="47"/>
      <c r="R24" s="47"/>
      <c r="S24" s="47"/>
      <c r="T24" s="47"/>
      <c r="U24" s="47"/>
      <c r="V24" s="47"/>
      <c r="W24" s="47"/>
      <c r="X24" s="47"/>
      <c r="Y24" s="47"/>
      <c r="Z24" s="47"/>
      <c r="AA24" s="47"/>
    </row>
    <row r="25" spans="1:27" ht="12.75" customHeight="1" x14ac:dyDescent="0.2">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row>
    <row r="26" spans="1:27" ht="12.75" customHeight="1" x14ac:dyDescent="0.2">
      <c r="A26" s="47"/>
      <c r="B26" s="47"/>
      <c r="C26" s="47"/>
      <c r="D26" s="47"/>
      <c r="E26" s="47"/>
      <c r="F26" s="110" t="s">
        <v>123</v>
      </c>
      <c r="G26" s="110"/>
      <c r="H26" s="110"/>
      <c r="I26" s="110"/>
      <c r="J26" s="110"/>
      <c r="K26" s="110"/>
      <c r="L26" s="110"/>
      <c r="M26" s="110"/>
      <c r="N26" s="110"/>
      <c r="O26" s="145" t="s">
        <v>253</v>
      </c>
      <c r="P26" s="146"/>
      <c r="Q26" s="144"/>
      <c r="R26" s="47"/>
      <c r="S26" s="47"/>
      <c r="T26" s="47"/>
      <c r="U26" s="47"/>
      <c r="V26" s="47"/>
      <c r="W26" s="47"/>
      <c r="X26" s="47"/>
      <c r="Y26" s="47"/>
      <c r="Z26" s="47"/>
      <c r="AA26" s="47"/>
    </row>
    <row r="27" spans="1:27" ht="26.25" customHeight="1" x14ac:dyDescent="0.2">
      <c r="A27" s="111" t="s">
        <v>14</v>
      </c>
      <c r="B27" s="112" t="s">
        <v>262</v>
      </c>
      <c r="C27" s="112" t="s">
        <v>264</v>
      </c>
      <c r="D27" s="113" t="s">
        <v>265</v>
      </c>
      <c r="E27" s="113" t="s">
        <v>268</v>
      </c>
      <c r="F27" s="110" t="s">
        <v>269</v>
      </c>
      <c r="G27" s="143" t="s">
        <v>271</v>
      </c>
      <c r="H27" s="144"/>
      <c r="I27" s="110" t="s">
        <v>273</v>
      </c>
      <c r="J27" s="114"/>
      <c r="K27" s="110" t="s">
        <v>280</v>
      </c>
      <c r="L27" s="110" t="s">
        <v>282</v>
      </c>
      <c r="M27" s="110" t="s">
        <v>284</v>
      </c>
      <c r="N27" s="115" t="s">
        <v>286</v>
      </c>
      <c r="O27" s="110" t="s">
        <v>287</v>
      </c>
      <c r="P27" s="110" t="s">
        <v>288</v>
      </c>
      <c r="Q27" s="110" t="s">
        <v>289</v>
      </c>
      <c r="R27" s="47"/>
      <c r="S27" s="47"/>
      <c r="T27" s="47"/>
      <c r="U27" s="47"/>
      <c r="V27" s="47"/>
      <c r="W27" s="47"/>
      <c r="X27" s="47"/>
      <c r="Y27" s="47"/>
      <c r="Z27" s="47"/>
      <c r="AA27" s="47"/>
    </row>
    <row r="28" spans="1:27" ht="12.75" customHeight="1" x14ac:dyDescent="0.2">
      <c r="A28" s="116">
        <v>1</v>
      </c>
      <c r="B28" s="49">
        <f>D3</f>
        <v>50</v>
      </c>
      <c r="C28" s="49">
        <f>('Release Plan'!E$5)</f>
        <v>26</v>
      </c>
      <c r="D28" s="49">
        <v>26</v>
      </c>
      <c r="E28" s="116">
        <f>B28</f>
        <v>50</v>
      </c>
      <c r="F28" s="101">
        <f>B28</f>
        <v>50</v>
      </c>
      <c r="G28" s="101">
        <f t="shared" ref="G28:G37" si="0">F28</f>
        <v>50</v>
      </c>
      <c r="H28" s="101">
        <f t="shared" ref="H28:H37" si="1">I28</f>
        <v>0</v>
      </c>
      <c r="I28" s="101">
        <v>0</v>
      </c>
      <c r="J28" s="47"/>
      <c r="K28" s="47">
        <f t="shared" ref="K28:K37" si="2">IF(F28&lt;I28,I28,F28)</f>
        <v>50</v>
      </c>
      <c r="L28" s="101">
        <f t="array" aca="1" ref="L28" ca="1">IF(TREND(OFFSET($K$27,'Release Burndown Chart'!TrendOffset+1,0,'Release Burndown Chart'!SprintsInTrend,1),OFFSET($A$27,'Release Burndown Chart'!TrendOffset+1,0,'Release Burndown Chart'!SprintsInTrend,1),A28)&lt;N28,N28,TREND(OFFSET($K$27,'Release Burndown Chart'!TrendOffset+1,0,'Release Burndown Chart'!SprintsInTrend,1),OFFSET($A$27,'Release Burndown Chart'!TrendOffset+1,0,'Release Burndown Chart'!SprintsInTrend,1),A28))</f>
        <v>50</v>
      </c>
      <c r="M28" s="101">
        <f ca="1">L28</f>
        <v>50</v>
      </c>
      <c r="N28" s="101">
        <f ca="1">OFFSET($I$27,'Release Burndown Chart'!TrendSprintCount,0,1,1)</f>
        <v>0</v>
      </c>
      <c r="O28" s="117">
        <f t="shared" ref="O28:O37" ca="1" si="3">D$9</f>
        <v>26</v>
      </c>
      <c r="P28" s="117" t="e">
        <f t="shared" ref="P28:P37" si="4">D$10</f>
        <v>#NAME?</v>
      </c>
      <c r="Q28" s="117" t="e">
        <f t="shared" ref="Q28:Q37" si="5">D$11</f>
        <v>#NAME?</v>
      </c>
      <c r="R28" s="47"/>
      <c r="S28" s="47"/>
      <c r="T28" s="47"/>
      <c r="U28" s="47"/>
      <c r="V28" s="47"/>
      <c r="W28" s="47"/>
      <c r="X28" s="47"/>
      <c r="Y28" s="47"/>
      <c r="Z28" s="47"/>
      <c r="AA28" s="47"/>
    </row>
    <row r="29" spans="1:27" ht="12.75" customHeight="1" x14ac:dyDescent="0.2">
      <c r="A29" s="116">
        <v>2</v>
      </c>
      <c r="B29" s="49">
        <f t="shared" ref="B29:B32" si="6">IF(OR(B28="",C28=""),"",IF(D28="",IF(B28-C28&lt;=0,"",B28-C28),IF(B28-D28&lt;=0,"",B28-D28)))</f>
        <v>24</v>
      </c>
      <c r="C29" s="49">
        <f>('Release Plan'!E$6)</f>
        <v>24</v>
      </c>
      <c r="D29" s="49"/>
      <c r="E29" s="116">
        <f t="shared" ref="E29:E37" si="7">IF(B29="","",IF(D28="",E28,B29+SUM(D$28:D28)))</f>
        <v>50</v>
      </c>
      <c r="F29" s="101">
        <f t="shared" ref="F29:F37" si="8">IF(B29="",IF(B28="","",IF(D28="","",I28)),IF(AND(D28="",C28=""),"",IF(AND(D28="",C28&lt;&gt;""),IF(I28&gt;F28,F28,I28),F28-D28)))</f>
        <v>24</v>
      </c>
      <c r="G29" s="101">
        <f t="shared" si="0"/>
        <v>24</v>
      </c>
      <c r="H29" s="101">
        <f t="shared" si="1"/>
        <v>0</v>
      </c>
      <c r="I29" s="101">
        <f t="shared" ref="I29:I37" si="9">IF(B29="",IF(B28="","",IF(D28="","",F28-D28)),IF(AND(C28="",D28=""),"",IF(AND(D28="",C28&lt;&gt;""),IF(I28&gt;F28,I28-C28,F28-C28),B$28-B29-SUM(D$28:D28))))</f>
        <v>0</v>
      </c>
      <c r="J29" s="47"/>
      <c r="K29" s="47">
        <f t="shared" si="2"/>
        <v>24</v>
      </c>
      <c r="L29" s="101">
        <f t="array" aca="1" ref="L29" ca="1">IF(TREND(OFFSET($K$27,'Release Burndown Chart'!TrendOffset+1,0,'Release Burndown Chart'!SprintsInTrend,1),OFFSET($A$27,'Release Burndown Chart'!TrendOffset+1,0,'Release Burndown Chart'!SprintsInTrend,1),A29)&lt;N29,N29,TREND(OFFSET($K$27,'Release Burndown Chart'!TrendOffset+1,0,'Release Burndown Chart'!SprintsInTrend,1),OFFSET($A$27,'Release Burndown Chart'!TrendOffset+1,0,'Release Burndown Chart'!SprintsInTrend,1),A29))</f>
        <v>24</v>
      </c>
      <c r="M29" s="101">
        <f t="shared" ref="M29:M37" ca="1" si="10">IF(L29=L28,"",L29)</f>
        <v>24</v>
      </c>
      <c r="N29" s="101">
        <f ca="1">OFFSET($I$27,'Release Burndown Chart'!TrendSprintCount,0,1,1)</f>
        <v>0</v>
      </c>
      <c r="O29" s="117">
        <f t="shared" ca="1" si="3"/>
        <v>26</v>
      </c>
      <c r="P29" s="117" t="e">
        <f t="shared" si="4"/>
        <v>#NAME?</v>
      </c>
      <c r="Q29" s="117" t="e">
        <f t="shared" si="5"/>
        <v>#NAME?</v>
      </c>
      <c r="R29" s="47"/>
      <c r="S29" s="47"/>
      <c r="T29" s="47"/>
      <c r="U29" s="47"/>
      <c r="V29" s="47"/>
      <c r="W29" s="47"/>
      <c r="X29" s="47"/>
      <c r="Y29" s="47"/>
      <c r="Z29" s="47"/>
      <c r="AA29" s="47"/>
    </row>
    <row r="30" spans="1:27" ht="12.75" customHeight="1" x14ac:dyDescent="0.2">
      <c r="A30" s="116">
        <v>3</v>
      </c>
      <c r="B30" s="49" t="str">
        <f t="shared" si="6"/>
        <v/>
      </c>
      <c r="C30" s="49"/>
      <c r="D30" s="49"/>
      <c r="E30" s="116" t="str">
        <f t="shared" si="7"/>
        <v/>
      </c>
      <c r="F30" s="101" t="str">
        <f t="shared" si="8"/>
        <v/>
      </c>
      <c r="G30" s="101" t="str">
        <f t="shared" si="0"/>
        <v/>
      </c>
      <c r="H30" s="101" t="str">
        <f t="shared" si="1"/>
        <v/>
      </c>
      <c r="I30" s="101" t="str">
        <f t="shared" si="9"/>
        <v/>
      </c>
      <c r="J30" s="47"/>
      <c r="K30" s="47" t="str">
        <f t="shared" si="2"/>
        <v/>
      </c>
      <c r="L30" s="101">
        <f t="array" aca="1" ref="L30" ca="1">IF(TREND(OFFSET($K$27,'Release Burndown Chart'!TrendOffset+1,0,'Release Burndown Chart'!SprintsInTrend,1),OFFSET($A$27,'Release Burndown Chart'!TrendOffset+1,0,'Release Burndown Chart'!SprintsInTrend,1),A30)&lt;N30,N30,TREND(OFFSET($K$27,'Release Burndown Chart'!TrendOffset+1,0,'Release Burndown Chart'!SprintsInTrend,1),OFFSET($A$27,'Release Burndown Chart'!TrendOffset+1,0,'Release Burndown Chart'!SprintsInTrend,1),A30))</f>
        <v>0</v>
      </c>
      <c r="M30" s="101">
        <f t="shared" ca="1" si="10"/>
        <v>0</v>
      </c>
      <c r="N30" s="101">
        <f ca="1">OFFSET($I$27,'Release Burndown Chart'!TrendSprintCount,0,1,1)</f>
        <v>0</v>
      </c>
      <c r="O30" s="117">
        <f t="shared" ca="1" si="3"/>
        <v>26</v>
      </c>
      <c r="P30" s="117" t="e">
        <f t="shared" si="4"/>
        <v>#NAME?</v>
      </c>
      <c r="Q30" s="117" t="e">
        <f t="shared" si="5"/>
        <v>#NAME?</v>
      </c>
      <c r="R30" s="47"/>
      <c r="S30" s="47"/>
      <c r="T30" s="47"/>
      <c r="U30" s="47"/>
      <c r="V30" s="47"/>
      <c r="W30" s="47"/>
      <c r="X30" s="47"/>
      <c r="Y30" s="47"/>
      <c r="Z30" s="47"/>
      <c r="AA30" s="47"/>
    </row>
    <row r="31" spans="1:27" ht="12.75" customHeight="1" x14ac:dyDescent="0.2">
      <c r="A31" s="116">
        <v>4</v>
      </c>
      <c r="B31" s="49" t="str">
        <f t="shared" si="6"/>
        <v/>
      </c>
      <c r="C31" s="49"/>
      <c r="D31" s="49"/>
      <c r="E31" s="116" t="str">
        <f t="shared" si="7"/>
        <v/>
      </c>
      <c r="F31" s="101" t="str">
        <f t="shared" si="8"/>
        <v/>
      </c>
      <c r="G31" s="101" t="str">
        <f t="shared" si="0"/>
        <v/>
      </c>
      <c r="H31" s="101" t="str">
        <f t="shared" si="1"/>
        <v/>
      </c>
      <c r="I31" s="101" t="str">
        <f t="shared" si="9"/>
        <v/>
      </c>
      <c r="J31" s="47"/>
      <c r="K31" s="47" t="str">
        <f t="shared" si="2"/>
        <v/>
      </c>
      <c r="L31" s="101">
        <f t="array" aca="1" ref="L31" ca="1">IF(TREND(OFFSET($K$27,'Release Burndown Chart'!TrendOffset+1,0,'Release Burndown Chart'!SprintsInTrend,1),OFFSET($A$27,'Release Burndown Chart'!TrendOffset+1,0,'Release Burndown Chart'!SprintsInTrend,1),A31)&lt;N31,N31,TREND(OFFSET($K$27,'Release Burndown Chart'!TrendOffset+1,0,'Release Burndown Chart'!SprintsInTrend,1),OFFSET($A$27,'Release Burndown Chart'!TrendOffset+1,0,'Release Burndown Chart'!SprintsInTrend,1),A31))</f>
        <v>0</v>
      </c>
      <c r="M31" s="101" t="str">
        <f t="shared" ca="1" si="10"/>
        <v/>
      </c>
      <c r="N31" s="101">
        <f ca="1">OFFSET($I$27,'Release Burndown Chart'!TrendSprintCount,0,1,1)</f>
        <v>0</v>
      </c>
      <c r="O31" s="117">
        <f t="shared" ca="1" si="3"/>
        <v>26</v>
      </c>
      <c r="P31" s="117" t="e">
        <f t="shared" si="4"/>
        <v>#NAME?</v>
      </c>
      <c r="Q31" s="117" t="e">
        <f t="shared" si="5"/>
        <v>#NAME?</v>
      </c>
      <c r="R31" s="47"/>
      <c r="S31" s="47"/>
      <c r="T31" s="47"/>
      <c r="U31" s="47"/>
      <c r="V31" s="47"/>
      <c r="W31" s="47"/>
      <c r="X31" s="47"/>
      <c r="Y31" s="47"/>
      <c r="Z31" s="47"/>
      <c r="AA31" s="47"/>
    </row>
    <row r="32" spans="1:27" ht="12.75" customHeight="1" x14ac:dyDescent="0.2">
      <c r="A32" s="116">
        <v>5</v>
      </c>
      <c r="B32" s="49" t="str">
        <f t="shared" si="6"/>
        <v/>
      </c>
      <c r="C32" s="49"/>
      <c r="D32" s="49"/>
      <c r="E32" s="116" t="str">
        <f t="shared" si="7"/>
        <v/>
      </c>
      <c r="F32" s="101" t="str">
        <f t="shared" si="8"/>
        <v/>
      </c>
      <c r="G32" s="101" t="str">
        <f t="shared" si="0"/>
        <v/>
      </c>
      <c r="H32" s="101" t="str">
        <f t="shared" si="1"/>
        <v/>
      </c>
      <c r="I32" s="101" t="str">
        <f t="shared" si="9"/>
        <v/>
      </c>
      <c r="J32" s="47"/>
      <c r="K32" s="47" t="str">
        <f t="shared" si="2"/>
        <v/>
      </c>
      <c r="L32" s="101">
        <f t="array" aca="1" ref="L32" ca="1">IF(TREND(OFFSET($K$27,'Release Burndown Chart'!TrendOffset+1,0,'Release Burndown Chart'!SprintsInTrend,1),OFFSET($A$27,'Release Burndown Chart'!TrendOffset+1,0,'Release Burndown Chart'!SprintsInTrend,1),A32)&lt;N32,N32,TREND(OFFSET($K$27,'Release Burndown Chart'!TrendOffset+1,0,'Release Burndown Chart'!SprintsInTrend,1),OFFSET($A$27,'Release Burndown Chart'!TrendOffset+1,0,'Release Burndown Chart'!SprintsInTrend,1),A32))</f>
        <v>0</v>
      </c>
      <c r="M32" s="101" t="str">
        <f t="shared" ca="1" si="10"/>
        <v/>
      </c>
      <c r="N32" s="101">
        <f ca="1">OFFSET($I$27,'Release Burndown Chart'!TrendSprintCount,0,1,1)</f>
        <v>0</v>
      </c>
      <c r="O32" s="117">
        <f t="shared" ca="1" si="3"/>
        <v>26</v>
      </c>
      <c r="P32" s="117" t="e">
        <f t="shared" si="4"/>
        <v>#NAME?</v>
      </c>
      <c r="Q32" s="117" t="e">
        <f t="shared" si="5"/>
        <v>#NAME?</v>
      </c>
      <c r="R32" s="47"/>
      <c r="S32" s="47"/>
      <c r="T32" s="47"/>
      <c r="U32" s="47"/>
      <c r="V32" s="47"/>
      <c r="W32" s="47"/>
      <c r="X32" s="47"/>
      <c r="Y32" s="47"/>
      <c r="Z32" s="47"/>
      <c r="AA32" s="47"/>
    </row>
    <row r="33" spans="1:27" ht="12.75" customHeight="1" x14ac:dyDescent="0.2">
      <c r="A33" s="116">
        <v>6</v>
      </c>
      <c r="B33" s="49"/>
      <c r="C33" s="49"/>
      <c r="D33" s="49"/>
      <c r="E33" s="116" t="str">
        <f t="shared" si="7"/>
        <v/>
      </c>
      <c r="F33" s="101" t="str">
        <f t="shared" si="8"/>
        <v/>
      </c>
      <c r="G33" s="101" t="str">
        <f t="shared" si="0"/>
        <v/>
      </c>
      <c r="H33" s="101" t="str">
        <f t="shared" si="1"/>
        <v/>
      </c>
      <c r="I33" s="101" t="str">
        <f t="shared" si="9"/>
        <v/>
      </c>
      <c r="J33" s="47"/>
      <c r="K33" s="47" t="str">
        <f t="shared" si="2"/>
        <v/>
      </c>
      <c r="L33" s="101">
        <f t="array" aca="1" ref="L33" ca="1">IF(TREND(OFFSET($K$27,'Release Burndown Chart'!TrendOffset+1,0,'Release Burndown Chart'!SprintsInTrend,1),OFFSET($A$27,'Release Burndown Chart'!TrendOffset+1,0,'Release Burndown Chart'!SprintsInTrend,1),A33)&lt;N33,N33,TREND(OFFSET($K$27,'Release Burndown Chart'!TrendOffset+1,0,'Release Burndown Chart'!SprintsInTrend,1),OFFSET($A$27,'Release Burndown Chart'!TrendOffset+1,0,'Release Burndown Chart'!SprintsInTrend,1),A33))</f>
        <v>0</v>
      </c>
      <c r="M33" s="101" t="str">
        <f t="shared" ca="1" si="10"/>
        <v/>
      </c>
      <c r="N33" s="101">
        <f ca="1">OFFSET($I$27,'Release Burndown Chart'!TrendSprintCount,0,1,1)</f>
        <v>0</v>
      </c>
      <c r="O33" s="117">
        <f t="shared" ca="1" si="3"/>
        <v>26</v>
      </c>
      <c r="P33" s="117" t="e">
        <f t="shared" si="4"/>
        <v>#NAME?</v>
      </c>
      <c r="Q33" s="117" t="e">
        <f t="shared" si="5"/>
        <v>#NAME?</v>
      </c>
      <c r="R33" s="47"/>
      <c r="S33" s="47"/>
      <c r="T33" s="47"/>
      <c r="U33" s="47"/>
      <c r="V33" s="47"/>
      <c r="W33" s="47"/>
      <c r="X33" s="47"/>
      <c r="Y33" s="47"/>
      <c r="Z33" s="47"/>
      <c r="AA33" s="47"/>
    </row>
    <row r="34" spans="1:27" ht="12.75" customHeight="1" x14ac:dyDescent="0.2">
      <c r="A34" s="116">
        <v>7</v>
      </c>
      <c r="B34" s="49" t="str">
        <f t="shared" ref="B34:B37" si="11">IF(OR(B33="",C33=""),"",IF(D33="",IF(B33-C33&lt;=0,"",B33-C33),IF(B33-D33&lt;=0,"",B33-D33)))</f>
        <v/>
      </c>
      <c r="C34" s="49"/>
      <c r="D34" s="49"/>
      <c r="E34" s="116" t="str">
        <f t="shared" si="7"/>
        <v/>
      </c>
      <c r="F34" s="101" t="str">
        <f t="shared" si="8"/>
        <v/>
      </c>
      <c r="G34" s="101" t="str">
        <f t="shared" si="0"/>
        <v/>
      </c>
      <c r="H34" s="101" t="str">
        <f t="shared" si="1"/>
        <v/>
      </c>
      <c r="I34" s="101" t="str">
        <f t="shared" si="9"/>
        <v/>
      </c>
      <c r="J34" s="47"/>
      <c r="K34" s="47" t="str">
        <f t="shared" si="2"/>
        <v/>
      </c>
      <c r="L34" s="101">
        <f t="array" aca="1" ref="L34" ca="1">IF(TREND(OFFSET($K$27,'Release Burndown Chart'!TrendOffset+1,0,'Release Burndown Chart'!SprintsInTrend,1),OFFSET($A$27,'Release Burndown Chart'!TrendOffset+1,0,'Release Burndown Chart'!SprintsInTrend,1),A34)&lt;N34,N34,TREND(OFFSET($K$27,'Release Burndown Chart'!TrendOffset+1,0,'Release Burndown Chart'!SprintsInTrend,1),OFFSET($A$27,'Release Burndown Chart'!TrendOffset+1,0,'Release Burndown Chart'!SprintsInTrend,1),A34))</f>
        <v>0</v>
      </c>
      <c r="M34" s="101" t="str">
        <f t="shared" ca="1" si="10"/>
        <v/>
      </c>
      <c r="N34" s="101">
        <f ca="1">OFFSET($I$27,'Release Burndown Chart'!TrendSprintCount,0,1,1)</f>
        <v>0</v>
      </c>
      <c r="O34" s="117">
        <f t="shared" ca="1" si="3"/>
        <v>26</v>
      </c>
      <c r="P34" s="117" t="e">
        <f t="shared" si="4"/>
        <v>#NAME?</v>
      </c>
      <c r="Q34" s="117" t="e">
        <f t="shared" si="5"/>
        <v>#NAME?</v>
      </c>
      <c r="R34" s="47"/>
      <c r="S34" s="47"/>
      <c r="T34" s="47"/>
      <c r="U34" s="47"/>
      <c r="V34" s="47"/>
      <c r="W34" s="47"/>
      <c r="X34" s="47"/>
      <c r="Y34" s="47"/>
      <c r="Z34" s="47"/>
      <c r="AA34" s="47"/>
    </row>
    <row r="35" spans="1:27" ht="12.75" customHeight="1" x14ac:dyDescent="0.2">
      <c r="A35" s="116">
        <v>8</v>
      </c>
      <c r="B35" s="49" t="str">
        <f t="shared" si="11"/>
        <v/>
      </c>
      <c r="C35" s="49"/>
      <c r="D35" s="49"/>
      <c r="E35" s="116" t="str">
        <f t="shared" si="7"/>
        <v/>
      </c>
      <c r="F35" s="101" t="str">
        <f t="shared" si="8"/>
        <v/>
      </c>
      <c r="G35" s="101" t="str">
        <f t="shared" si="0"/>
        <v/>
      </c>
      <c r="H35" s="101" t="str">
        <f t="shared" si="1"/>
        <v/>
      </c>
      <c r="I35" s="101" t="str">
        <f t="shared" si="9"/>
        <v/>
      </c>
      <c r="J35" s="47"/>
      <c r="K35" s="47" t="str">
        <f t="shared" si="2"/>
        <v/>
      </c>
      <c r="L35" s="101">
        <f t="array" aca="1" ref="L35" ca="1">IF(TREND(OFFSET($K$27,'Release Burndown Chart'!TrendOffset+1,0,'Release Burndown Chart'!SprintsInTrend,1),OFFSET($A$27,'Release Burndown Chart'!TrendOffset+1,0,'Release Burndown Chart'!SprintsInTrend,1),A35)&lt;N35,N35,TREND(OFFSET($K$27,'Release Burndown Chart'!TrendOffset+1,0,'Release Burndown Chart'!SprintsInTrend,1),OFFSET($A$27,'Release Burndown Chart'!TrendOffset+1,0,'Release Burndown Chart'!SprintsInTrend,1),A35))</f>
        <v>0</v>
      </c>
      <c r="M35" s="101" t="str">
        <f t="shared" ca="1" si="10"/>
        <v/>
      </c>
      <c r="N35" s="101">
        <f ca="1">OFFSET($I$27,'Release Burndown Chart'!TrendSprintCount,0,1,1)</f>
        <v>0</v>
      </c>
      <c r="O35" s="117">
        <f t="shared" ca="1" si="3"/>
        <v>26</v>
      </c>
      <c r="P35" s="117" t="e">
        <f t="shared" si="4"/>
        <v>#NAME?</v>
      </c>
      <c r="Q35" s="117" t="e">
        <f t="shared" si="5"/>
        <v>#NAME?</v>
      </c>
      <c r="R35" s="47"/>
      <c r="S35" s="47"/>
      <c r="T35" s="47"/>
      <c r="U35" s="47"/>
      <c r="V35" s="47"/>
      <c r="W35" s="47"/>
      <c r="X35" s="47"/>
      <c r="Y35" s="47"/>
      <c r="Z35" s="47"/>
      <c r="AA35" s="47"/>
    </row>
    <row r="36" spans="1:27" ht="12.75" customHeight="1" x14ac:dyDescent="0.2">
      <c r="A36" s="116">
        <v>9</v>
      </c>
      <c r="B36" s="49" t="str">
        <f t="shared" si="11"/>
        <v/>
      </c>
      <c r="C36" s="49"/>
      <c r="D36" s="49"/>
      <c r="E36" s="116" t="str">
        <f t="shared" si="7"/>
        <v/>
      </c>
      <c r="F36" s="101" t="str">
        <f t="shared" si="8"/>
        <v/>
      </c>
      <c r="G36" s="101" t="str">
        <f t="shared" si="0"/>
        <v/>
      </c>
      <c r="H36" s="101" t="str">
        <f t="shared" si="1"/>
        <v/>
      </c>
      <c r="I36" s="101" t="str">
        <f t="shared" si="9"/>
        <v/>
      </c>
      <c r="J36" s="47"/>
      <c r="K36" s="47" t="str">
        <f t="shared" si="2"/>
        <v/>
      </c>
      <c r="L36" s="101">
        <f t="array" aca="1" ref="L36" ca="1">IF(TREND(OFFSET($K$27,'Release Burndown Chart'!TrendOffset+1,0,'Release Burndown Chart'!SprintsInTrend,1),OFFSET($A$27,'Release Burndown Chart'!TrendOffset+1,0,'Release Burndown Chart'!SprintsInTrend,1),A36)&lt;N36,N36,TREND(OFFSET($K$27,'Release Burndown Chart'!TrendOffset+1,0,'Release Burndown Chart'!SprintsInTrend,1),OFFSET($A$27,'Release Burndown Chart'!TrendOffset+1,0,'Release Burndown Chart'!SprintsInTrend,1),A36))</f>
        <v>0</v>
      </c>
      <c r="M36" s="101" t="str">
        <f t="shared" ca="1" si="10"/>
        <v/>
      </c>
      <c r="N36" s="101">
        <f ca="1">OFFSET($I$27,'Release Burndown Chart'!TrendSprintCount,0,1,1)</f>
        <v>0</v>
      </c>
      <c r="O36" s="117">
        <f t="shared" ca="1" si="3"/>
        <v>26</v>
      </c>
      <c r="P36" s="117" t="e">
        <f t="shared" si="4"/>
        <v>#NAME?</v>
      </c>
      <c r="Q36" s="117" t="e">
        <f t="shared" si="5"/>
        <v>#NAME?</v>
      </c>
      <c r="R36" s="47"/>
      <c r="S36" s="47"/>
      <c r="T36" s="47"/>
      <c r="U36" s="47"/>
      <c r="V36" s="47"/>
      <c r="W36" s="47"/>
      <c r="X36" s="47"/>
      <c r="Y36" s="47"/>
      <c r="Z36" s="47"/>
      <c r="AA36" s="47"/>
    </row>
    <row r="37" spans="1:27" ht="12.75" customHeight="1" x14ac:dyDescent="0.2">
      <c r="A37" s="116">
        <v>10</v>
      </c>
      <c r="B37" s="49" t="str">
        <f t="shared" si="11"/>
        <v/>
      </c>
      <c r="C37" s="49"/>
      <c r="D37" s="49"/>
      <c r="E37" s="116" t="str">
        <f t="shared" si="7"/>
        <v/>
      </c>
      <c r="F37" s="101" t="str">
        <f t="shared" si="8"/>
        <v/>
      </c>
      <c r="G37" s="101" t="str">
        <f t="shared" si="0"/>
        <v/>
      </c>
      <c r="H37" s="101" t="str">
        <f t="shared" si="1"/>
        <v/>
      </c>
      <c r="I37" s="101" t="str">
        <f t="shared" si="9"/>
        <v/>
      </c>
      <c r="J37" s="47"/>
      <c r="K37" s="47" t="str">
        <f t="shared" si="2"/>
        <v/>
      </c>
      <c r="L37" s="101">
        <f t="array" aca="1" ref="L37" ca="1">IF(TREND(OFFSET($K$27,'Release Burndown Chart'!TrendOffset+1,0,'Release Burndown Chart'!SprintsInTrend,1),OFFSET($A$27,'Release Burndown Chart'!TrendOffset+1,0,'Release Burndown Chart'!SprintsInTrend,1),A37)&lt;N37,N37,TREND(OFFSET($K$27,'Release Burndown Chart'!TrendOffset+1,0,'Release Burndown Chart'!SprintsInTrend,1),OFFSET($A$27,'Release Burndown Chart'!TrendOffset+1,0,'Release Burndown Chart'!SprintsInTrend,1),A37))</f>
        <v>0</v>
      </c>
      <c r="M37" s="101" t="str">
        <f t="shared" ca="1" si="10"/>
        <v/>
      </c>
      <c r="N37" s="101">
        <f ca="1">OFFSET($I$27,'Release Burndown Chart'!TrendSprintCount,0,1,1)</f>
        <v>0</v>
      </c>
      <c r="O37" s="117">
        <f t="shared" ca="1" si="3"/>
        <v>26</v>
      </c>
      <c r="P37" s="117" t="e">
        <f t="shared" si="4"/>
        <v>#NAME?</v>
      </c>
      <c r="Q37" s="117" t="e">
        <f t="shared" si="5"/>
        <v>#NAME?</v>
      </c>
      <c r="R37" s="47"/>
      <c r="S37" s="47"/>
      <c r="T37" s="47"/>
      <c r="U37" s="47"/>
      <c r="V37" s="47"/>
      <c r="W37" s="47"/>
      <c r="X37" s="47"/>
      <c r="Y37" s="47"/>
      <c r="Z37" s="47"/>
      <c r="AA37" s="47"/>
    </row>
    <row r="38" spans="1:27" ht="12.75" customHeight="1" x14ac:dyDescent="0.2">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row>
    <row r="39" spans="1:27" ht="12.75" x14ac:dyDescent="0.2">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sheetData>
  <mergeCells count="5">
    <mergeCell ref="A8:B8"/>
    <mergeCell ref="A18:B18"/>
    <mergeCell ref="G27:H27"/>
    <mergeCell ref="O26:Q26"/>
    <mergeCell ref="A1:D1"/>
  </mergeCells>
  <conditionalFormatting sqref="K27:N27 A27:G27 F26 I27 O26:O27 P27:Q27">
    <cfRule type="expression" dxfId="40" priority="1">
      <formula>$D27="Done"</formula>
    </cfRule>
  </conditionalFormatting>
  <conditionalFormatting sqref="K27:N27 A27:G27 F26 I27 O26:O27 P27:Q27">
    <cfRule type="expression" dxfId="39" priority="2">
      <formula>$D27="Ongoing"</formula>
    </cfRule>
  </conditionalFormatting>
  <conditionalFormatting sqref="K27:N27 A27:G27 F26 I27 O26:O27 P27:Q27">
    <cfRule type="expression" dxfId="38" priority="3">
      <formula>$D27="Removed"</formula>
    </cfRule>
  </conditionalFormatting>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 customHeight="1" x14ac:dyDescent="0.2"/>
  <cols>
    <col min="1" max="6" width="14.42578125" customWidth="1"/>
  </cols>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1"/>
  <sheetViews>
    <sheetView workbookViewId="0"/>
  </sheetViews>
  <sheetFormatPr defaultColWidth="14.42578125" defaultRowHeight="15" customHeight="1" x14ac:dyDescent="0.2"/>
  <cols>
    <col min="1" max="1" width="40.28515625" customWidth="1"/>
    <col min="2" max="2" width="10.28515625" customWidth="1"/>
    <col min="3" max="3" width="12.140625" customWidth="1"/>
    <col min="4" max="4" width="8.7109375" customWidth="1"/>
    <col min="5" max="5" width="11.42578125" customWidth="1"/>
    <col min="6" max="6" width="3.42578125" customWidth="1"/>
    <col min="7" max="19" width="3" customWidth="1"/>
    <col min="20" max="38" width="11.42578125" customWidth="1"/>
  </cols>
  <sheetData>
    <row r="1" spans="1:38" ht="12.75" customHeight="1" x14ac:dyDescent="0.2">
      <c r="A1" s="82"/>
      <c r="B1" s="20"/>
      <c r="C1" s="19"/>
      <c r="D1" s="19"/>
      <c r="E1" s="20"/>
      <c r="F1" s="20"/>
      <c r="G1" s="20"/>
      <c r="H1" s="20"/>
      <c r="I1" s="20"/>
      <c r="J1" s="20"/>
      <c r="K1" s="20"/>
      <c r="L1" s="20"/>
      <c r="M1" s="20"/>
      <c r="N1" s="20"/>
      <c r="O1" s="20"/>
      <c r="P1" s="20"/>
      <c r="Q1" s="20"/>
      <c r="R1" s="20"/>
      <c r="S1" s="20"/>
      <c r="T1" s="19"/>
      <c r="U1" s="19"/>
      <c r="V1" s="19"/>
      <c r="W1" s="19"/>
      <c r="X1" s="19"/>
      <c r="Y1" s="19"/>
      <c r="Z1" s="19"/>
      <c r="AA1" s="19"/>
      <c r="AB1" s="19"/>
      <c r="AC1" s="19"/>
      <c r="AD1" s="19"/>
      <c r="AE1" s="19"/>
      <c r="AF1" s="19"/>
      <c r="AG1" s="19"/>
      <c r="AH1" s="19"/>
      <c r="AI1" s="19"/>
      <c r="AJ1" s="19"/>
      <c r="AK1" s="19"/>
      <c r="AL1" s="19"/>
    </row>
    <row r="2" spans="1:38" ht="18" customHeight="1" x14ac:dyDescent="0.2">
      <c r="A2" s="118">
        <v>1</v>
      </c>
      <c r="B2" s="23"/>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row>
    <row r="3" spans="1:38" ht="12.75" customHeight="1" x14ac:dyDescent="0.2">
      <c r="A3" s="82"/>
      <c r="B3" s="20"/>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row>
    <row r="4" spans="1:38" ht="12.75" customHeight="1" x14ac:dyDescent="0.2">
      <c r="A4" s="82"/>
      <c r="B4" s="20"/>
      <c r="C4" s="19"/>
      <c r="D4" s="19"/>
      <c r="E4" s="20"/>
      <c r="F4" s="20"/>
      <c r="G4" s="20"/>
      <c r="H4" s="20"/>
      <c r="I4" s="20"/>
      <c r="J4" s="20"/>
      <c r="K4" s="20"/>
      <c r="L4" s="20"/>
      <c r="M4" s="20"/>
      <c r="N4" s="20"/>
      <c r="O4" s="20"/>
      <c r="P4" s="20"/>
      <c r="Q4" s="20"/>
      <c r="R4" s="20"/>
      <c r="S4" s="20"/>
      <c r="T4" s="19"/>
      <c r="U4" s="19"/>
      <c r="V4" s="19"/>
      <c r="W4" s="19"/>
      <c r="X4" s="19"/>
      <c r="Y4" s="19"/>
      <c r="Z4" s="19"/>
      <c r="AA4" s="19"/>
      <c r="AB4" s="19"/>
      <c r="AC4" s="19"/>
      <c r="AD4" s="19"/>
      <c r="AE4" s="19"/>
      <c r="AF4" s="19"/>
      <c r="AG4" s="19"/>
      <c r="AH4" s="19"/>
      <c r="AI4" s="19"/>
      <c r="AJ4" s="19"/>
      <c r="AK4" s="19"/>
      <c r="AL4" s="19"/>
    </row>
    <row r="5" spans="1:38" ht="12.75" customHeight="1" x14ac:dyDescent="0.2">
      <c r="A5" s="82"/>
      <c r="B5" s="20"/>
      <c r="C5" s="19"/>
      <c r="D5" s="19"/>
      <c r="E5" s="20"/>
      <c r="F5" s="20"/>
      <c r="G5" s="20"/>
      <c r="H5" s="20"/>
      <c r="I5" s="20"/>
      <c r="J5" s="20"/>
      <c r="K5" s="20"/>
      <c r="L5" s="20"/>
      <c r="M5" s="20"/>
      <c r="N5" s="20"/>
      <c r="O5" s="20"/>
      <c r="P5" s="20"/>
      <c r="Q5" s="20"/>
      <c r="R5" s="20"/>
      <c r="S5" s="20"/>
      <c r="T5" s="19"/>
      <c r="U5" s="19"/>
      <c r="V5" s="19"/>
      <c r="W5" s="19"/>
      <c r="X5" s="19"/>
      <c r="Y5" s="19"/>
      <c r="Z5" s="19"/>
      <c r="AA5" s="19"/>
      <c r="AB5" s="19"/>
      <c r="AC5" s="19"/>
      <c r="AD5" s="19"/>
      <c r="AE5" s="19"/>
      <c r="AF5" s="19"/>
      <c r="AG5" s="19"/>
      <c r="AH5" s="19"/>
      <c r="AI5" s="19"/>
      <c r="AJ5" s="19"/>
      <c r="AK5" s="19"/>
      <c r="AL5" s="19"/>
    </row>
    <row r="6" spans="1:38" ht="12.75" customHeight="1" x14ac:dyDescent="0.2">
      <c r="A6" s="82"/>
      <c r="B6" s="20"/>
      <c r="C6" s="19"/>
      <c r="D6" s="19"/>
      <c r="E6" s="20"/>
      <c r="F6" s="20"/>
      <c r="G6" s="20"/>
      <c r="H6" s="20"/>
      <c r="I6" s="20"/>
      <c r="J6" s="20"/>
      <c r="K6" s="20"/>
      <c r="L6" s="20"/>
      <c r="M6" s="20"/>
      <c r="N6" s="20"/>
      <c r="O6" s="20"/>
      <c r="P6" s="20"/>
      <c r="Q6" s="20"/>
      <c r="R6" s="20"/>
      <c r="S6" s="20"/>
      <c r="T6" s="19"/>
      <c r="U6" s="19"/>
      <c r="V6" s="19"/>
      <c r="W6" s="19"/>
      <c r="X6" s="19"/>
      <c r="Y6" s="19"/>
      <c r="Z6" s="19"/>
      <c r="AA6" s="19"/>
      <c r="AB6" s="19"/>
      <c r="AC6" s="19"/>
      <c r="AD6" s="19"/>
      <c r="AE6" s="19"/>
      <c r="AF6" s="19"/>
      <c r="AG6" s="19"/>
      <c r="AH6" s="19"/>
      <c r="AI6" s="19"/>
      <c r="AJ6" s="19"/>
      <c r="AK6" s="19"/>
      <c r="AL6" s="19"/>
    </row>
    <row r="7" spans="1:38" ht="12.75" customHeight="1" x14ac:dyDescent="0.2">
      <c r="A7" s="82"/>
      <c r="B7" s="20"/>
      <c r="C7" s="19"/>
      <c r="D7" s="19"/>
      <c r="E7" s="20"/>
      <c r="F7" s="20"/>
      <c r="G7" s="20"/>
      <c r="H7" s="20"/>
      <c r="I7" s="20"/>
      <c r="J7" s="20"/>
      <c r="K7" s="20"/>
      <c r="L7" s="20"/>
      <c r="M7" s="20"/>
      <c r="N7" s="20"/>
      <c r="O7" s="20"/>
      <c r="P7" s="20"/>
      <c r="Q7" s="20"/>
      <c r="R7" s="20"/>
      <c r="S7" s="20"/>
      <c r="T7" s="19"/>
      <c r="U7" s="19"/>
      <c r="V7" s="19"/>
      <c r="W7" s="19"/>
      <c r="X7" s="19"/>
      <c r="Y7" s="19"/>
      <c r="Z7" s="19"/>
      <c r="AA7" s="19"/>
      <c r="AB7" s="19"/>
      <c r="AC7" s="19"/>
      <c r="AD7" s="19"/>
      <c r="AE7" s="19"/>
      <c r="AF7" s="19"/>
      <c r="AG7" s="19"/>
      <c r="AH7" s="19"/>
      <c r="AI7" s="19"/>
      <c r="AJ7" s="19"/>
      <c r="AK7" s="19"/>
      <c r="AL7" s="19"/>
    </row>
    <row r="8" spans="1:38" ht="12.75" customHeight="1" x14ac:dyDescent="0.2">
      <c r="A8" s="82"/>
      <c r="B8" s="20"/>
      <c r="C8" s="19"/>
      <c r="D8" s="19"/>
      <c r="E8" s="20"/>
      <c r="F8" s="20"/>
      <c r="G8" s="20"/>
      <c r="H8" s="20"/>
      <c r="I8" s="20"/>
      <c r="J8" s="20"/>
      <c r="K8" s="20"/>
      <c r="L8" s="20"/>
      <c r="M8" s="20"/>
      <c r="N8" s="20"/>
      <c r="O8" s="20"/>
      <c r="P8" s="20"/>
      <c r="Q8" s="20"/>
      <c r="R8" s="20"/>
      <c r="S8" s="20"/>
      <c r="T8" s="19"/>
      <c r="U8" s="19"/>
      <c r="V8" s="19"/>
      <c r="W8" s="19"/>
      <c r="X8" s="19"/>
      <c r="Y8" s="19"/>
      <c r="Z8" s="19"/>
      <c r="AA8" s="19"/>
      <c r="AB8" s="19"/>
      <c r="AC8" s="19"/>
      <c r="AD8" s="19"/>
      <c r="AE8" s="19"/>
      <c r="AF8" s="19"/>
      <c r="AG8" s="19"/>
      <c r="AH8" s="19"/>
      <c r="AI8" s="19"/>
      <c r="AJ8" s="19"/>
      <c r="AK8" s="19"/>
      <c r="AL8" s="19"/>
    </row>
    <row r="9" spans="1:38" ht="12.75" customHeight="1" x14ac:dyDescent="0.2">
      <c r="A9" s="82"/>
      <c r="B9" s="20"/>
      <c r="C9" s="19"/>
      <c r="D9" s="19"/>
      <c r="E9" s="20"/>
      <c r="F9" s="20"/>
      <c r="G9" s="20"/>
      <c r="H9" s="20"/>
      <c r="I9" s="20"/>
      <c r="J9" s="20"/>
      <c r="K9" s="20"/>
      <c r="L9" s="20"/>
      <c r="M9" s="20"/>
      <c r="N9" s="20"/>
      <c r="O9" s="20"/>
      <c r="P9" s="20"/>
      <c r="Q9" s="20"/>
      <c r="R9" s="20"/>
      <c r="S9" s="20"/>
      <c r="T9" s="19"/>
      <c r="U9" s="19"/>
      <c r="V9" s="19"/>
      <c r="W9" s="19"/>
      <c r="X9" s="19"/>
      <c r="Y9" s="19"/>
      <c r="Z9" s="19"/>
      <c r="AA9" s="19"/>
      <c r="AB9" s="19"/>
      <c r="AC9" s="19"/>
      <c r="AD9" s="19"/>
      <c r="AE9" s="19"/>
      <c r="AF9" s="19"/>
      <c r="AG9" s="19"/>
      <c r="AH9" s="19"/>
      <c r="AI9" s="19"/>
      <c r="AJ9" s="19"/>
      <c r="AK9" s="19"/>
      <c r="AL9" s="19"/>
    </row>
    <row r="10" spans="1:38" ht="12.75" customHeight="1" x14ac:dyDescent="0.2">
      <c r="A10" s="82"/>
      <c r="B10" s="20"/>
      <c r="C10" s="19"/>
      <c r="D10" s="19"/>
      <c r="E10" s="20"/>
      <c r="F10" s="20"/>
      <c r="G10" s="20"/>
      <c r="H10" s="20"/>
      <c r="I10" s="20"/>
      <c r="J10" s="20"/>
      <c r="K10" s="20"/>
      <c r="L10" s="20"/>
      <c r="M10" s="20"/>
      <c r="N10" s="20"/>
      <c r="O10" s="20"/>
      <c r="P10" s="20"/>
      <c r="Q10" s="20"/>
      <c r="R10" s="20"/>
      <c r="S10" s="20"/>
      <c r="T10" s="19"/>
      <c r="U10" s="19"/>
      <c r="V10" s="19"/>
      <c r="W10" s="19"/>
      <c r="X10" s="19"/>
      <c r="Y10" s="19"/>
      <c r="Z10" s="19"/>
      <c r="AA10" s="19"/>
      <c r="AB10" s="19"/>
      <c r="AC10" s="19"/>
      <c r="AD10" s="19"/>
      <c r="AE10" s="19"/>
      <c r="AF10" s="19"/>
      <c r="AG10" s="19"/>
      <c r="AH10" s="19"/>
      <c r="AI10" s="19"/>
      <c r="AJ10" s="19"/>
      <c r="AK10" s="19"/>
      <c r="AL10" s="19"/>
    </row>
    <row r="11" spans="1:38" ht="12.75" customHeight="1" x14ac:dyDescent="0.2">
      <c r="A11" s="82"/>
      <c r="B11" s="20"/>
      <c r="C11" s="19"/>
      <c r="D11" s="19"/>
      <c r="E11" s="20"/>
      <c r="F11" s="20"/>
      <c r="G11" s="20"/>
      <c r="H11" s="20"/>
      <c r="I11" s="20"/>
      <c r="J11" s="20"/>
      <c r="K11" s="20"/>
      <c r="L11" s="20"/>
      <c r="M11" s="20"/>
      <c r="N11" s="20"/>
      <c r="O11" s="20"/>
      <c r="P11" s="20"/>
      <c r="Q11" s="20"/>
      <c r="R11" s="20"/>
      <c r="S11" s="20"/>
      <c r="T11" s="19"/>
      <c r="U11" s="19"/>
      <c r="V11" s="19"/>
      <c r="W11" s="19"/>
      <c r="X11" s="19"/>
      <c r="Y11" s="19"/>
      <c r="Z11" s="19"/>
      <c r="AA11" s="19"/>
      <c r="AB11" s="19"/>
      <c r="AC11" s="19"/>
      <c r="AD11" s="19"/>
      <c r="AE11" s="19"/>
      <c r="AF11" s="19"/>
      <c r="AG11" s="19"/>
      <c r="AH11" s="19"/>
      <c r="AI11" s="19"/>
      <c r="AJ11" s="19"/>
      <c r="AK11" s="19"/>
      <c r="AL11" s="19"/>
    </row>
    <row r="12" spans="1:38" ht="12.75" customHeight="1" x14ac:dyDescent="0.2">
      <c r="A12" s="82"/>
      <c r="B12" s="20"/>
      <c r="C12" s="19"/>
      <c r="D12" s="19"/>
      <c r="E12" s="20"/>
      <c r="F12" s="20"/>
      <c r="G12" s="20"/>
      <c r="H12" s="20"/>
      <c r="I12" s="20"/>
      <c r="J12" s="20"/>
      <c r="K12" s="20"/>
      <c r="L12" s="20"/>
      <c r="M12" s="20"/>
      <c r="N12" s="20"/>
      <c r="O12" s="20"/>
      <c r="P12" s="20"/>
      <c r="Q12" s="20"/>
      <c r="R12" s="20"/>
      <c r="S12" s="20"/>
      <c r="T12" s="19"/>
      <c r="U12" s="19"/>
      <c r="V12" s="19"/>
      <c r="W12" s="19"/>
      <c r="X12" s="19"/>
      <c r="Y12" s="19"/>
      <c r="Z12" s="19"/>
      <c r="AA12" s="19"/>
      <c r="AB12" s="19"/>
      <c r="AC12" s="19"/>
      <c r="AD12" s="19"/>
      <c r="AE12" s="19"/>
      <c r="AF12" s="19"/>
      <c r="AG12" s="19"/>
      <c r="AH12" s="19"/>
      <c r="AI12" s="19"/>
      <c r="AJ12" s="19"/>
      <c r="AK12" s="19"/>
      <c r="AL12" s="19"/>
    </row>
    <row r="13" spans="1:38" ht="12.75" customHeight="1" x14ac:dyDescent="0.2">
      <c r="A13" s="119" t="s">
        <v>32</v>
      </c>
      <c r="B13" s="120">
        <v>14</v>
      </c>
      <c r="C13" s="121"/>
      <c r="D13" s="122"/>
      <c r="E13" s="121" t="s">
        <v>35</v>
      </c>
      <c r="F13" s="121" t="s">
        <v>316</v>
      </c>
      <c r="G13" s="121"/>
      <c r="H13" s="121"/>
      <c r="I13" s="121"/>
      <c r="J13" s="121"/>
      <c r="K13" s="121"/>
      <c r="L13" s="121"/>
      <c r="M13" s="122"/>
      <c r="N13" s="122"/>
      <c r="O13" s="122"/>
      <c r="P13" s="122"/>
      <c r="Q13" s="122"/>
      <c r="R13" s="122"/>
      <c r="S13" s="122"/>
      <c r="T13" s="19"/>
      <c r="U13" s="19"/>
      <c r="V13" s="19"/>
      <c r="W13" s="19"/>
      <c r="X13" s="19"/>
      <c r="Y13" s="19"/>
      <c r="Z13" s="19"/>
      <c r="AA13" s="19"/>
      <c r="AB13" s="19"/>
      <c r="AC13" s="19"/>
      <c r="AD13" s="19"/>
      <c r="AE13" s="19"/>
      <c r="AF13" s="19"/>
      <c r="AG13" s="19"/>
      <c r="AH13" s="19"/>
      <c r="AI13" s="19"/>
      <c r="AJ13" s="19"/>
      <c r="AK13" s="19"/>
      <c r="AL13" s="19"/>
    </row>
    <row r="14" spans="1:38" ht="25.5" customHeight="1" x14ac:dyDescent="0.2">
      <c r="A14" s="119" t="s">
        <v>37</v>
      </c>
      <c r="B14" s="120">
        <v>14</v>
      </c>
      <c r="C14" s="121" t="s">
        <v>38</v>
      </c>
      <c r="D14" s="121" t="s">
        <v>39</v>
      </c>
      <c r="E14" s="123">
        <f ca="1">SUM(OFFSET(E18,1,0,B15,1))</f>
        <v>63</v>
      </c>
      <c r="F14" s="123">
        <f ca="1">IF(AND(SUM(OFFSET(F18,1,0,TaskRows,1))=0),0,SUM(OFFSET(F18,1,0,TaskRows,1)))</f>
        <v>63</v>
      </c>
      <c r="G14" s="123" t="str">
        <f t="shared" ref="G14:X14" ca="1" si="0">IF(AND(SUM(OFFSET(G18,1,0,TaskRows,1))=0),"",SUM(OFFSET(G18,1,0,TaskRows,1)))</f>
        <v/>
      </c>
      <c r="H14" s="123" t="str">
        <f t="shared" ca="1" si="0"/>
        <v/>
      </c>
      <c r="I14" s="123" t="str">
        <f t="shared" ca="1" si="0"/>
        <v/>
      </c>
      <c r="J14" s="123" t="str">
        <f t="shared" ca="1" si="0"/>
        <v/>
      </c>
      <c r="K14" s="123" t="str">
        <f t="shared" ca="1" si="0"/>
        <v/>
      </c>
      <c r="L14" s="123" t="str">
        <f t="shared" ca="1" si="0"/>
        <v/>
      </c>
      <c r="M14" s="123" t="str">
        <f t="shared" ca="1" si="0"/>
        <v/>
      </c>
      <c r="N14" s="123" t="str">
        <f t="shared" ca="1" si="0"/>
        <v/>
      </c>
      <c r="O14" s="123" t="str">
        <f t="shared" ca="1" si="0"/>
        <v/>
      </c>
      <c r="P14" s="123" t="str">
        <f t="shared" ca="1" si="0"/>
        <v/>
      </c>
      <c r="Q14" s="123" t="str">
        <f t="shared" ca="1" si="0"/>
        <v/>
      </c>
      <c r="R14" s="123" t="str">
        <f t="shared" ca="1" si="0"/>
        <v/>
      </c>
      <c r="S14" s="123" t="str">
        <f t="shared" ca="1" si="0"/>
        <v/>
      </c>
      <c r="T14" s="123" t="str">
        <f t="shared" ca="1" si="0"/>
        <v/>
      </c>
      <c r="U14" s="123" t="str">
        <f t="shared" ca="1" si="0"/>
        <v/>
      </c>
      <c r="V14" s="123" t="str">
        <f t="shared" ca="1" si="0"/>
        <v/>
      </c>
      <c r="W14" s="123" t="str">
        <f t="shared" ca="1" si="0"/>
        <v/>
      </c>
      <c r="X14" s="123" t="str">
        <f t="shared" ca="1" si="0"/>
        <v/>
      </c>
      <c r="Y14" s="19"/>
      <c r="Z14" s="19"/>
      <c r="AA14" s="19"/>
      <c r="AB14" s="19"/>
      <c r="AC14" s="19"/>
      <c r="AD14" s="19"/>
      <c r="AE14" s="19"/>
      <c r="AF14" s="19"/>
      <c r="AG14" s="19"/>
      <c r="AH14" s="19"/>
      <c r="AI14" s="19"/>
      <c r="AJ14" s="19"/>
      <c r="AK14" s="19"/>
      <c r="AL14" s="19"/>
    </row>
    <row r="15" spans="1:38" ht="12.75" customHeight="1" x14ac:dyDescent="0.2">
      <c r="A15" s="124" t="s">
        <v>75</v>
      </c>
      <c r="B15" s="125">
        <f>IF(COUNTA(A19:A249)=0,1,COUNTA(A19:A249))</f>
        <v>11</v>
      </c>
      <c r="C15" s="126" t="s">
        <v>82</v>
      </c>
      <c r="D15" s="125">
        <f ca="1">IF(COUNTIF(F14:S14,"&gt;0")=0,1,COUNTIF(F14:S14,"&gt;0"))</f>
        <v>1</v>
      </c>
      <c r="E15" s="125"/>
      <c r="F15" s="125">
        <f ca="1">IF(F18="","",$E14-$E14/($B13-1)*(F18-1))</f>
        <v>63</v>
      </c>
      <c r="G15" s="125">
        <f t="shared" ref="G15:AB15" ca="1" si="1">IF(G18="","",TotalEffort-TotalEffort/(ImplementationDays)*(G18-1))</f>
        <v>58.5</v>
      </c>
      <c r="H15" s="125">
        <f t="shared" ca="1" si="1"/>
        <v>54</v>
      </c>
      <c r="I15" s="125">
        <f t="shared" ca="1" si="1"/>
        <v>49.5</v>
      </c>
      <c r="J15" s="125">
        <f t="shared" ca="1" si="1"/>
        <v>45</v>
      </c>
      <c r="K15" s="125">
        <f t="shared" ca="1" si="1"/>
        <v>40.5</v>
      </c>
      <c r="L15" s="125">
        <f t="shared" ca="1" si="1"/>
        <v>36</v>
      </c>
      <c r="M15" s="125">
        <f t="shared" ca="1" si="1"/>
        <v>31.5</v>
      </c>
      <c r="N15" s="125">
        <f t="shared" ca="1" si="1"/>
        <v>27</v>
      </c>
      <c r="O15" s="125">
        <f t="shared" ca="1" si="1"/>
        <v>22.5</v>
      </c>
      <c r="P15" s="125">
        <f t="shared" ca="1" si="1"/>
        <v>18</v>
      </c>
      <c r="Q15" s="125">
        <f t="shared" ca="1" si="1"/>
        <v>13.5</v>
      </c>
      <c r="R15" s="125">
        <f t="shared" ca="1" si="1"/>
        <v>9</v>
      </c>
      <c r="S15" s="125">
        <f t="shared" ca="1" si="1"/>
        <v>4.5</v>
      </c>
      <c r="T15" s="125" t="str">
        <f t="shared" si="1"/>
        <v/>
      </c>
      <c r="U15" s="125" t="str">
        <f t="shared" si="1"/>
        <v/>
      </c>
      <c r="V15" s="125" t="str">
        <f t="shared" si="1"/>
        <v/>
      </c>
      <c r="W15" s="125" t="str">
        <f t="shared" si="1"/>
        <v/>
      </c>
      <c r="X15" s="125" t="str">
        <f t="shared" si="1"/>
        <v/>
      </c>
      <c r="Y15" s="49" t="str">
        <f t="shared" si="1"/>
        <v/>
      </c>
      <c r="Z15" s="49" t="str">
        <f t="shared" si="1"/>
        <v/>
      </c>
      <c r="AA15" s="49" t="str">
        <f t="shared" si="1"/>
        <v/>
      </c>
      <c r="AB15" s="49" t="str">
        <f t="shared" si="1"/>
        <v/>
      </c>
      <c r="AC15" s="47"/>
      <c r="AD15" s="47"/>
      <c r="AE15" s="47"/>
      <c r="AF15" s="47"/>
      <c r="AG15" s="47"/>
      <c r="AH15" s="47"/>
      <c r="AI15" s="47"/>
      <c r="AJ15" s="47"/>
      <c r="AK15" s="47"/>
      <c r="AL15" s="47"/>
    </row>
    <row r="16" spans="1:38" ht="12.75" customHeight="1" x14ac:dyDescent="0.2">
      <c r="A16" s="127" t="s">
        <v>317</v>
      </c>
      <c r="B16" s="126"/>
      <c r="C16" s="126" t="s">
        <v>123</v>
      </c>
      <c r="D16" s="125"/>
      <c r="E16" s="125"/>
      <c r="F16" s="125">
        <f t="array" aca="1" ref="F16" ca="1">IF(TREND(OFFSET($F14,0,DoneDays-TrendDays,1,TrendDays),OFFSET($F17,0,DoneDays-TrendDays,1,TrendDays),F17)&lt;0,"",TREND(OFFSET($F14,0,DoneDays-TrendDays,1,TrendDays),OFFSET($F17,0,DoneDays-TrendDays,1,TrendDays),F17))</f>
        <v>63</v>
      </c>
      <c r="G16" s="125">
        <f t="array" aca="1" ref="G16" ca="1">IF(TREND(OFFSET($F14,0,DoneDays-TrendDays,1,TrendDays),OFFSET($F17,0,DoneDays-TrendDays,1,TrendDays),G17)&lt;0,"",TREND(OFFSET($F14,0,DoneDays-TrendDays,1,TrendDays),OFFSET($F17,0,DoneDays-TrendDays,1,TrendDays),G17))</f>
        <v>63</v>
      </c>
      <c r="H16" s="125">
        <f t="array" aca="1" ref="H16" ca="1">IF(TREND(OFFSET($F14,0,DoneDays-TrendDays,1,TrendDays),OFFSET($F17,0,DoneDays-TrendDays,1,TrendDays),H17)&lt;0,"",TREND(OFFSET($F14,0,DoneDays-TrendDays,1,TrendDays),OFFSET($F17,0,DoneDays-TrendDays,1,TrendDays),H17))</f>
        <v>63</v>
      </c>
      <c r="I16" s="125">
        <f t="array" aca="1" ref="I16" ca="1">IF(TREND(OFFSET($F14,0,DoneDays-TrendDays,1,TrendDays),OFFSET($F17,0,DoneDays-TrendDays,1,TrendDays),I17)&lt;0,"",TREND(OFFSET($F14,0,DoneDays-TrendDays,1,TrendDays),OFFSET($F17,0,DoneDays-TrendDays,1,TrendDays),I17))</f>
        <v>63</v>
      </c>
      <c r="J16" s="125">
        <f t="array" aca="1" ref="J16" ca="1">IF(TREND(OFFSET($F14,0,DoneDays-TrendDays,1,TrendDays),OFFSET($F17,0,DoneDays-TrendDays,1,TrendDays),J17)&lt;0,"",TREND(OFFSET($F14,0,DoneDays-TrendDays,1,TrendDays),OFFSET($F17,0,DoneDays-TrendDays,1,TrendDays),J17))</f>
        <v>63</v>
      </c>
      <c r="K16" s="125">
        <f t="array" aca="1" ref="K16" ca="1">IF(TREND(OFFSET($F14,0,DoneDays-TrendDays,1,TrendDays),OFFSET($F17,0,DoneDays-TrendDays,1,TrendDays),K17)&lt;0,"",TREND(OFFSET($F14,0,DoneDays-TrendDays,1,TrendDays),OFFSET($F17,0,DoneDays-TrendDays,1,TrendDays),K17))</f>
        <v>63</v>
      </c>
      <c r="L16" s="125">
        <f t="array" aca="1" ref="L16" ca="1">IF(TREND(OFFSET($F14,0,DoneDays-TrendDays,1,TrendDays),OFFSET($F17,0,DoneDays-TrendDays,1,TrendDays),L17)&lt;0,"",TREND(OFFSET($F14,0,DoneDays-TrendDays,1,TrendDays),OFFSET($F17,0,DoneDays-TrendDays,1,TrendDays),L17))</f>
        <v>63</v>
      </c>
      <c r="M16" s="125">
        <f t="array" aca="1" ref="M16" ca="1">IF(TREND(OFFSET($F14,0,DoneDays-TrendDays,1,TrendDays),OFFSET($F17,0,DoneDays-TrendDays,1,TrendDays),M17)&lt;0,"",TREND(OFFSET($F14,0,DoneDays-TrendDays,1,TrendDays),OFFSET($F17,0,DoneDays-TrendDays,1,TrendDays),M17))</f>
        <v>63</v>
      </c>
      <c r="N16" s="125">
        <f t="array" aca="1" ref="N16" ca="1">IF(TREND(OFFSET($F14,0,DoneDays-TrendDays,1,TrendDays),OFFSET($F17,0,DoneDays-TrendDays,1,TrendDays),N17)&lt;0,"",TREND(OFFSET($F14,0,DoneDays-TrendDays,1,TrendDays),OFFSET($F17,0,DoneDays-TrendDays,1,TrendDays),N17))</f>
        <v>63</v>
      </c>
      <c r="O16" s="125">
        <f t="array" aca="1" ref="O16" ca="1">IF(TREND(OFFSET($F14,0,DoneDays-TrendDays,1,TrendDays),OFFSET($F17,0,DoneDays-TrendDays,1,TrendDays),O17)&lt;0,"",TREND(OFFSET($F14,0,DoneDays-TrendDays,1,TrendDays),OFFSET($F17,0,DoneDays-TrendDays,1,TrendDays),O17))</f>
        <v>63</v>
      </c>
      <c r="P16" s="125">
        <f t="array" aca="1" ref="P16" ca="1">IF(TREND(OFFSET($F14,0,DoneDays-TrendDays,1,TrendDays),OFFSET($F17,0,DoneDays-TrendDays,1,TrendDays),P17)&lt;0,"",TREND(OFFSET($F14,0,DoneDays-TrendDays,1,TrendDays),OFFSET($F17,0,DoneDays-TrendDays,1,TrendDays),P17))</f>
        <v>63</v>
      </c>
      <c r="Q16" s="125">
        <f t="array" aca="1" ref="Q16" ca="1">IF(TREND(OFFSET($F14,0,DoneDays-TrendDays,1,TrendDays),OFFSET($F17,0,DoneDays-TrendDays,1,TrendDays),Q17)&lt;0,"",TREND(OFFSET($F14,0,DoneDays-TrendDays,1,TrendDays),OFFSET($F17,0,DoneDays-TrendDays,1,TrendDays),Q17))</f>
        <v>63</v>
      </c>
      <c r="R16" s="125">
        <f t="array" aca="1" ref="R16" ca="1">IF(TREND(OFFSET($F14,0,DoneDays-TrendDays,1,TrendDays),OFFSET($F17,0,DoneDays-TrendDays,1,TrendDays),R17)&lt;0,"",TREND(OFFSET($F14,0,DoneDays-TrendDays,1,TrendDays),OFFSET($F17,0,DoneDays-TrendDays,1,TrendDays),R17))</f>
        <v>63</v>
      </c>
      <c r="S16" s="125">
        <f t="array" aca="1" ref="S16" ca="1">IF(TREND(OFFSET($F14,0,DoneDays-TrendDays,1,TrendDays),OFFSET($F17,0,DoneDays-TrendDays,1,TrendDays),S17)&lt;0,"",TREND(OFFSET($F14,0,DoneDays-TrendDays,1,TrendDays),OFFSET($F17,0,DoneDays-TrendDays,1,TrendDays),S17))</f>
        <v>63</v>
      </c>
      <c r="T16" s="125">
        <f t="array" aca="1" ref="T16" ca="1">IF(TREND(OFFSET($F14,0,DoneDays-TrendDays,1,TrendDays),OFFSET($F17,0,DoneDays-TrendDays,1,TrendDays),T17)&lt;0,"",TREND(OFFSET($F14,0,DoneDays-TrendDays,1,TrendDays),OFFSET($F17,0,DoneDays-TrendDays,1,TrendDays),T17))</f>
        <v>63</v>
      </c>
      <c r="U16" s="125">
        <f t="array" aca="1" ref="U16" ca="1">IF(TREND(OFFSET($F14,0,DoneDays-TrendDays,1,TrendDays),OFFSET($F17,0,DoneDays-TrendDays,1,TrendDays),U17)&lt;0,"",TREND(OFFSET($F14,0,DoneDays-TrendDays,1,TrendDays),OFFSET($F17,0,DoneDays-TrendDays,1,TrendDays),U17))</f>
        <v>63</v>
      </c>
      <c r="V16" s="125">
        <f t="array" aca="1" ref="V16" ca="1">IF(TREND(OFFSET($F14,0,DoneDays-TrendDays,1,TrendDays),OFFSET($F17,0,DoneDays-TrendDays,1,TrendDays),V17)&lt;0,"",TREND(OFFSET($F14,0,DoneDays-TrendDays,1,TrendDays),OFFSET($F17,0,DoneDays-TrendDays,1,TrendDays),V17))</f>
        <v>63</v>
      </c>
      <c r="W16" s="125">
        <f t="array" aca="1" ref="W16" ca="1">IF(TREND(OFFSET($F14,0,DoneDays-TrendDays,1,TrendDays),OFFSET($F17,0,DoneDays-TrendDays,1,TrendDays),W17)&lt;0,"",TREND(OFFSET($F14,0,DoneDays-TrendDays,1,TrendDays),OFFSET($F17,0,DoneDays-TrendDays,1,TrendDays),W17))</f>
        <v>63</v>
      </c>
      <c r="X16" s="125">
        <f t="array" aca="1" ref="X16" ca="1">IF(TREND(OFFSET($F14,0,DoneDays-TrendDays,1,TrendDays),OFFSET($F17,0,DoneDays-TrendDays,1,TrendDays),X17)&lt;0,"",TREND(OFFSET($F14,0,DoneDays-TrendDays,1,TrendDays),OFFSET($F17,0,DoneDays-TrendDays,1,TrendDays),X17))</f>
        <v>63</v>
      </c>
      <c r="Y16" s="49"/>
      <c r="Z16" s="49"/>
      <c r="AA16" s="49"/>
      <c r="AB16" s="49"/>
      <c r="AC16" s="47"/>
      <c r="AD16" s="47"/>
      <c r="AE16" s="47"/>
      <c r="AF16" s="47"/>
      <c r="AG16" s="47"/>
      <c r="AH16" s="47"/>
      <c r="AI16" s="47"/>
      <c r="AJ16" s="47"/>
      <c r="AK16" s="47"/>
      <c r="AL16" s="47"/>
    </row>
    <row r="17" spans="1:38" ht="12.75" customHeight="1" x14ac:dyDescent="0.2">
      <c r="A17" s="127" t="s">
        <v>318</v>
      </c>
      <c r="B17" s="126"/>
      <c r="C17" s="126" t="s">
        <v>124</v>
      </c>
      <c r="D17" s="125">
        <f ca="1">IF(DoneDays&gt;B14,B14,DoneDays)</f>
        <v>1</v>
      </c>
      <c r="E17" s="125"/>
      <c r="F17" s="125">
        <f ca="1">IF(D15&gt;E17,E17+1,"")</f>
        <v>1</v>
      </c>
      <c r="G17" s="125">
        <v>2</v>
      </c>
      <c r="H17" s="125">
        <v>3</v>
      </c>
      <c r="I17" s="125">
        <v>4</v>
      </c>
      <c r="J17" s="125">
        <v>5</v>
      </c>
      <c r="K17" s="125">
        <v>6</v>
      </c>
      <c r="L17" s="125">
        <v>7</v>
      </c>
      <c r="M17" s="125">
        <v>8</v>
      </c>
      <c r="N17" s="125">
        <v>9</v>
      </c>
      <c r="O17" s="125">
        <v>10</v>
      </c>
      <c r="P17" s="125">
        <v>11</v>
      </c>
      <c r="Q17" s="125">
        <v>12</v>
      </c>
      <c r="R17" s="125">
        <v>13</v>
      </c>
      <c r="S17" s="125">
        <v>14</v>
      </c>
      <c r="T17" s="125">
        <v>15</v>
      </c>
      <c r="U17" s="125">
        <v>16</v>
      </c>
      <c r="V17" s="125">
        <v>17</v>
      </c>
      <c r="W17" s="125">
        <v>18</v>
      </c>
      <c r="X17" s="125">
        <v>19</v>
      </c>
      <c r="Y17" s="47"/>
      <c r="Z17" s="47"/>
      <c r="AA17" s="47"/>
      <c r="AB17" s="47"/>
      <c r="AC17" s="47"/>
      <c r="AD17" s="47"/>
      <c r="AE17" s="47"/>
      <c r="AF17" s="47"/>
      <c r="AG17" s="47"/>
      <c r="AH17" s="47"/>
      <c r="AI17" s="47"/>
      <c r="AJ17" s="47"/>
      <c r="AK17" s="47"/>
      <c r="AL17" s="47"/>
    </row>
    <row r="18" spans="1:38" ht="12.75" customHeight="1" x14ac:dyDescent="0.2">
      <c r="A18" s="119" t="s">
        <v>126</v>
      </c>
      <c r="B18" s="128" t="s">
        <v>127</v>
      </c>
      <c r="C18" s="121" t="s">
        <v>131</v>
      </c>
      <c r="D18" s="121" t="s">
        <v>7</v>
      </c>
      <c r="E18" s="128" t="s">
        <v>319</v>
      </c>
      <c r="F18" s="128">
        <v>1</v>
      </c>
      <c r="G18" s="128">
        <f t="shared" ref="G18:X18" si="2">IF($B$13&gt;F18,F18+1,"")</f>
        <v>2</v>
      </c>
      <c r="H18" s="128">
        <f t="shared" si="2"/>
        <v>3</v>
      </c>
      <c r="I18" s="128">
        <f t="shared" si="2"/>
        <v>4</v>
      </c>
      <c r="J18" s="128">
        <f t="shared" si="2"/>
        <v>5</v>
      </c>
      <c r="K18" s="128">
        <f t="shared" si="2"/>
        <v>6</v>
      </c>
      <c r="L18" s="128">
        <f t="shared" si="2"/>
        <v>7</v>
      </c>
      <c r="M18" s="128">
        <f t="shared" si="2"/>
        <v>8</v>
      </c>
      <c r="N18" s="128">
        <f t="shared" si="2"/>
        <v>9</v>
      </c>
      <c r="O18" s="128">
        <f t="shared" si="2"/>
        <v>10</v>
      </c>
      <c r="P18" s="128">
        <f t="shared" si="2"/>
        <v>11</v>
      </c>
      <c r="Q18" s="128">
        <f t="shared" si="2"/>
        <v>12</v>
      </c>
      <c r="R18" s="128">
        <f t="shared" si="2"/>
        <v>13</v>
      </c>
      <c r="S18" s="128">
        <f t="shared" si="2"/>
        <v>14</v>
      </c>
      <c r="T18" s="128" t="str">
        <f t="shared" si="2"/>
        <v/>
      </c>
      <c r="U18" s="128" t="str">
        <f t="shared" si="2"/>
        <v/>
      </c>
      <c r="V18" s="128" t="str">
        <f t="shared" si="2"/>
        <v/>
      </c>
      <c r="W18" s="128" t="str">
        <f t="shared" si="2"/>
        <v/>
      </c>
      <c r="X18" s="128" t="str">
        <f t="shared" si="2"/>
        <v/>
      </c>
      <c r="Y18" s="19"/>
      <c r="Z18" s="19"/>
      <c r="AA18" s="19"/>
      <c r="AB18" s="19"/>
      <c r="AC18" s="19"/>
      <c r="AD18" s="19"/>
      <c r="AE18" s="19"/>
      <c r="AF18" s="19"/>
      <c r="AG18" s="19"/>
      <c r="AH18" s="19"/>
      <c r="AI18" s="19"/>
      <c r="AJ18" s="19"/>
      <c r="AK18" s="19"/>
      <c r="AL18" s="19"/>
    </row>
    <row r="19" spans="1:38" ht="12.75" customHeight="1" x14ac:dyDescent="0.2">
      <c r="A19" s="28" t="s">
        <v>320</v>
      </c>
      <c r="B19" s="25">
        <v>1</v>
      </c>
      <c r="C19" s="62" t="s">
        <v>12</v>
      </c>
      <c r="D19" s="62" t="s">
        <v>43</v>
      </c>
      <c r="E19" s="25">
        <v>7</v>
      </c>
      <c r="F19" s="25">
        <v>7</v>
      </c>
      <c r="G19" s="25"/>
      <c r="H19" s="25"/>
      <c r="I19" s="25"/>
      <c r="J19" s="25"/>
      <c r="K19" s="25"/>
      <c r="L19" s="25"/>
      <c r="M19" s="25"/>
      <c r="N19" s="25"/>
      <c r="O19" s="25"/>
      <c r="P19" s="25"/>
      <c r="Q19" s="25"/>
      <c r="R19" s="25"/>
      <c r="S19" s="25"/>
      <c r="T19" s="25"/>
      <c r="U19" s="25"/>
      <c r="V19" s="25"/>
      <c r="W19" s="25"/>
      <c r="X19" s="25"/>
      <c r="Y19" s="4"/>
      <c r="Z19" s="4"/>
      <c r="AA19" s="4"/>
      <c r="AB19" s="4"/>
      <c r="AC19" s="4"/>
      <c r="AD19" s="4"/>
      <c r="AE19" s="4"/>
      <c r="AF19" s="4"/>
      <c r="AG19" s="4"/>
      <c r="AH19" s="4"/>
      <c r="AI19" s="4"/>
      <c r="AJ19" s="4"/>
      <c r="AK19" s="4"/>
      <c r="AL19" s="4"/>
    </row>
    <row r="20" spans="1:38" ht="12.75" customHeight="1" x14ac:dyDescent="0.2">
      <c r="A20" s="28" t="s">
        <v>321</v>
      </c>
      <c r="B20" s="25">
        <v>1</v>
      </c>
      <c r="C20" s="62" t="s">
        <v>322</v>
      </c>
      <c r="D20" s="62" t="s">
        <v>43</v>
      </c>
      <c r="E20" s="25">
        <v>4</v>
      </c>
      <c r="F20" s="25">
        <v>4</v>
      </c>
      <c r="G20" s="25"/>
      <c r="H20" s="25"/>
      <c r="I20" s="25"/>
      <c r="J20" s="25"/>
      <c r="K20" s="25"/>
      <c r="L20" s="25"/>
      <c r="M20" s="25"/>
      <c r="N20" s="25"/>
      <c r="O20" s="25"/>
      <c r="P20" s="25"/>
      <c r="Q20" s="25"/>
      <c r="R20" s="25"/>
      <c r="S20" s="25"/>
      <c r="T20" s="25"/>
      <c r="U20" s="25"/>
      <c r="V20" s="25"/>
      <c r="W20" s="25"/>
      <c r="X20" s="25"/>
      <c r="Y20" s="4"/>
      <c r="Z20" s="4"/>
      <c r="AA20" s="4"/>
      <c r="AB20" s="4"/>
      <c r="AC20" s="4"/>
      <c r="AD20" s="4"/>
      <c r="AE20" s="4"/>
      <c r="AF20" s="4"/>
      <c r="AG20" s="4"/>
      <c r="AH20" s="4"/>
      <c r="AI20" s="4"/>
      <c r="AJ20" s="4"/>
      <c r="AK20" s="4"/>
      <c r="AL20" s="4"/>
    </row>
    <row r="21" spans="1:38" ht="12.75" customHeight="1" x14ac:dyDescent="0.2">
      <c r="A21" s="28" t="s">
        <v>323</v>
      </c>
      <c r="B21" s="25">
        <v>1</v>
      </c>
      <c r="C21" s="62" t="s">
        <v>9</v>
      </c>
      <c r="D21" s="62" t="s">
        <v>43</v>
      </c>
      <c r="E21" s="25">
        <v>6</v>
      </c>
      <c r="F21" s="25">
        <v>6</v>
      </c>
      <c r="G21" s="25"/>
      <c r="H21" s="25"/>
      <c r="I21" s="25"/>
      <c r="J21" s="25"/>
      <c r="K21" s="25"/>
      <c r="L21" s="25"/>
      <c r="M21" s="25"/>
      <c r="N21" s="25"/>
      <c r="O21" s="25"/>
      <c r="P21" s="25"/>
      <c r="Q21" s="25"/>
      <c r="R21" s="25"/>
      <c r="S21" s="25"/>
      <c r="T21" s="25"/>
      <c r="U21" s="25"/>
      <c r="V21" s="25"/>
      <c r="W21" s="25"/>
      <c r="X21" s="25"/>
      <c r="Y21" s="4"/>
      <c r="Z21" s="4"/>
      <c r="AA21" s="4"/>
      <c r="AB21" s="4"/>
      <c r="AC21" s="4"/>
      <c r="AD21" s="4"/>
      <c r="AE21" s="4"/>
      <c r="AF21" s="4"/>
      <c r="AG21" s="4"/>
      <c r="AH21" s="4"/>
      <c r="AI21" s="4"/>
      <c r="AJ21" s="4"/>
      <c r="AK21" s="4"/>
      <c r="AL21" s="4"/>
    </row>
    <row r="22" spans="1:38" ht="12.75" customHeight="1" x14ac:dyDescent="0.2">
      <c r="A22" s="28" t="s">
        <v>324</v>
      </c>
      <c r="B22" s="25">
        <v>1</v>
      </c>
      <c r="C22" s="62" t="s">
        <v>325</v>
      </c>
      <c r="D22" s="62" t="s">
        <v>43</v>
      </c>
      <c r="E22" s="25">
        <v>5</v>
      </c>
      <c r="F22" s="25">
        <v>5</v>
      </c>
      <c r="G22" s="25"/>
      <c r="H22" s="25"/>
      <c r="I22" s="25"/>
      <c r="J22" s="25"/>
      <c r="K22" s="25"/>
      <c r="L22" s="25"/>
      <c r="M22" s="25"/>
      <c r="N22" s="25"/>
      <c r="O22" s="25"/>
      <c r="P22" s="25"/>
      <c r="Q22" s="25"/>
      <c r="R22" s="25"/>
      <c r="S22" s="25"/>
      <c r="T22" s="25"/>
      <c r="U22" s="25"/>
      <c r="V22" s="25"/>
      <c r="W22" s="25"/>
      <c r="X22" s="25"/>
      <c r="Y22" s="4"/>
      <c r="Z22" s="4"/>
      <c r="AA22" s="4"/>
      <c r="AB22" s="4"/>
      <c r="AC22" s="4"/>
      <c r="AD22" s="4"/>
      <c r="AE22" s="4"/>
      <c r="AF22" s="4"/>
      <c r="AG22" s="4"/>
      <c r="AH22" s="4"/>
      <c r="AI22" s="4"/>
      <c r="AJ22" s="4"/>
      <c r="AK22" s="4"/>
      <c r="AL22" s="4"/>
    </row>
    <row r="23" spans="1:38" ht="12.75" customHeight="1" x14ac:dyDescent="0.2">
      <c r="A23" s="28" t="s">
        <v>326</v>
      </c>
      <c r="B23" s="25">
        <v>1</v>
      </c>
      <c r="C23" s="62" t="s">
        <v>327</v>
      </c>
      <c r="D23" s="62" t="s">
        <v>43</v>
      </c>
      <c r="E23" s="25">
        <v>6</v>
      </c>
      <c r="F23" s="25">
        <v>6</v>
      </c>
      <c r="G23" s="25"/>
      <c r="H23" s="25"/>
      <c r="I23" s="25"/>
      <c r="J23" s="25"/>
      <c r="K23" s="25"/>
      <c r="L23" s="25"/>
      <c r="M23" s="25"/>
      <c r="N23" s="25"/>
      <c r="O23" s="25"/>
      <c r="P23" s="25"/>
      <c r="Q23" s="25"/>
      <c r="R23" s="25"/>
      <c r="S23" s="25"/>
      <c r="T23" s="25"/>
      <c r="U23" s="25"/>
      <c r="V23" s="25"/>
      <c r="W23" s="25"/>
      <c r="X23" s="25"/>
      <c r="Y23" s="4"/>
      <c r="Z23" s="4"/>
      <c r="AA23" s="4"/>
      <c r="AB23" s="4"/>
      <c r="AC23" s="4"/>
      <c r="AD23" s="4"/>
      <c r="AE23" s="4"/>
      <c r="AF23" s="4"/>
      <c r="AG23" s="4"/>
      <c r="AH23" s="4"/>
      <c r="AI23" s="4"/>
      <c r="AJ23" s="4"/>
      <c r="AK23" s="4"/>
      <c r="AL23" s="4"/>
    </row>
    <row r="24" spans="1:38" ht="25.5" customHeight="1" x14ac:dyDescent="0.2">
      <c r="A24" s="28" t="s">
        <v>328</v>
      </c>
      <c r="B24" s="25">
        <v>5</v>
      </c>
      <c r="C24" s="62" t="s">
        <v>329</v>
      </c>
      <c r="D24" s="62" t="s">
        <v>43</v>
      </c>
      <c r="E24" s="25">
        <v>9</v>
      </c>
      <c r="F24" s="25">
        <v>9</v>
      </c>
      <c r="G24" s="25"/>
      <c r="H24" s="25"/>
      <c r="I24" s="25"/>
      <c r="J24" s="25"/>
      <c r="K24" s="25"/>
      <c r="L24" s="25"/>
      <c r="M24" s="25"/>
      <c r="N24" s="25"/>
      <c r="O24" s="25"/>
      <c r="P24" s="25"/>
      <c r="Q24" s="25"/>
      <c r="R24" s="25"/>
      <c r="S24" s="25"/>
      <c r="T24" s="25"/>
      <c r="U24" s="25"/>
      <c r="V24" s="25"/>
      <c r="W24" s="25"/>
      <c r="X24" s="25"/>
      <c r="Y24" s="4"/>
      <c r="Z24" s="4"/>
      <c r="AA24" s="4"/>
      <c r="AB24" s="4"/>
      <c r="AC24" s="4"/>
      <c r="AD24" s="4"/>
      <c r="AE24" s="4"/>
      <c r="AF24" s="4"/>
      <c r="AG24" s="4"/>
      <c r="AH24" s="4"/>
      <c r="AI24" s="4"/>
      <c r="AJ24" s="4"/>
      <c r="AK24" s="4"/>
      <c r="AL24" s="4"/>
    </row>
    <row r="25" spans="1:38" ht="25.5" customHeight="1" x14ac:dyDescent="0.2">
      <c r="A25" s="28" t="s">
        <v>330</v>
      </c>
      <c r="B25" s="25">
        <v>5</v>
      </c>
      <c r="C25" s="62" t="s">
        <v>12</v>
      </c>
      <c r="D25" s="62" t="s">
        <v>43</v>
      </c>
      <c r="E25" s="25">
        <v>8</v>
      </c>
      <c r="F25" s="25">
        <v>8</v>
      </c>
      <c r="G25" s="25"/>
      <c r="H25" s="25"/>
      <c r="I25" s="25"/>
      <c r="J25" s="25"/>
      <c r="K25" s="25"/>
      <c r="L25" s="25"/>
      <c r="M25" s="25"/>
      <c r="N25" s="25"/>
      <c r="O25" s="25"/>
      <c r="P25" s="25"/>
      <c r="Q25" s="25"/>
      <c r="R25" s="25"/>
      <c r="S25" s="25"/>
      <c r="T25" s="25"/>
      <c r="U25" s="25"/>
      <c r="V25" s="25"/>
      <c r="W25" s="25"/>
      <c r="X25" s="25"/>
      <c r="Y25" s="4"/>
      <c r="Z25" s="4"/>
      <c r="AA25" s="4"/>
      <c r="AB25" s="4"/>
      <c r="AC25" s="4"/>
      <c r="AD25" s="4"/>
      <c r="AE25" s="4"/>
      <c r="AF25" s="4"/>
      <c r="AG25" s="4"/>
      <c r="AH25" s="4"/>
      <c r="AI25" s="4"/>
      <c r="AJ25" s="4"/>
      <c r="AK25" s="4"/>
      <c r="AL25" s="4"/>
    </row>
    <row r="26" spans="1:38" ht="12.75" customHeight="1" x14ac:dyDescent="0.2">
      <c r="A26" s="28" t="s">
        <v>331</v>
      </c>
      <c r="B26" s="25">
        <v>5</v>
      </c>
      <c r="C26" s="62" t="s">
        <v>325</v>
      </c>
      <c r="D26" s="62" t="s">
        <v>43</v>
      </c>
      <c r="E26" s="25">
        <v>4</v>
      </c>
      <c r="F26" s="25">
        <v>4</v>
      </c>
      <c r="G26" s="25"/>
      <c r="H26" s="25"/>
      <c r="I26" s="25"/>
      <c r="J26" s="25"/>
      <c r="K26" s="25"/>
      <c r="L26" s="25"/>
      <c r="M26" s="25"/>
      <c r="N26" s="25"/>
      <c r="O26" s="25"/>
      <c r="P26" s="25"/>
      <c r="Q26" s="25"/>
      <c r="R26" s="25"/>
      <c r="S26" s="25"/>
      <c r="T26" s="25"/>
      <c r="U26" s="25"/>
      <c r="V26" s="25"/>
      <c r="W26" s="25"/>
      <c r="X26" s="25"/>
      <c r="Y26" s="4"/>
      <c r="Z26" s="4"/>
      <c r="AA26" s="4"/>
      <c r="AB26" s="4"/>
      <c r="AC26" s="4"/>
      <c r="AD26" s="4"/>
      <c r="AE26" s="4"/>
      <c r="AF26" s="4"/>
      <c r="AG26" s="4"/>
      <c r="AH26" s="4"/>
      <c r="AI26" s="4"/>
      <c r="AJ26" s="4"/>
      <c r="AK26" s="4"/>
      <c r="AL26" s="4"/>
    </row>
    <row r="27" spans="1:38" ht="25.5" customHeight="1" x14ac:dyDescent="0.2">
      <c r="A27" s="28" t="s">
        <v>332</v>
      </c>
      <c r="B27" s="25">
        <v>5</v>
      </c>
      <c r="C27" s="62" t="s">
        <v>9</v>
      </c>
      <c r="D27" s="62" t="s">
        <v>43</v>
      </c>
      <c r="E27" s="25">
        <v>6</v>
      </c>
      <c r="F27" s="25">
        <v>6</v>
      </c>
      <c r="G27" s="25"/>
      <c r="H27" s="25"/>
      <c r="I27" s="25"/>
      <c r="J27" s="25"/>
      <c r="K27" s="25"/>
      <c r="L27" s="25"/>
      <c r="M27" s="25"/>
      <c r="N27" s="25"/>
      <c r="O27" s="25"/>
      <c r="P27" s="25"/>
      <c r="Q27" s="25"/>
      <c r="R27" s="25"/>
      <c r="S27" s="25"/>
      <c r="T27" s="25"/>
      <c r="U27" s="25"/>
      <c r="V27" s="25"/>
      <c r="W27" s="25"/>
      <c r="X27" s="25"/>
      <c r="Y27" s="4"/>
      <c r="Z27" s="4"/>
      <c r="AA27" s="4"/>
      <c r="AB27" s="4"/>
      <c r="AC27" s="4"/>
      <c r="AD27" s="4"/>
      <c r="AE27" s="4"/>
      <c r="AF27" s="4"/>
      <c r="AG27" s="4"/>
      <c r="AH27" s="4"/>
      <c r="AI27" s="4"/>
      <c r="AJ27" s="4"/>
      <c r="AK27" s="4"/>
      <c r="AL27" s="4"/>
    </row>
    <row r="28" spans="1:38" ht="12.75" customHeight="1" x14ac:dyDescent="0.2">
      <c r="A28" s="28" t="s">
        <v>333</v>
      </c>
      <c r="B28" s="25">
        <v>5</v>
      </c>
      <c r="C28" s="62" t="s">
        <v>327</v>
      </c>
      <c r="D28" s="62" t="s">
        <v>43</v>
      </c>
      <c r="E28" s="25">
        <v>4</v>
      </c>
      <c r="F28" s="25">
        <v>4</v>
      </c>
      <c r="G28" s="25"/>
      <c r="H28" s="25"/>
      <c r="I28" s="25"/>
      <c r="J28" s="25"/>
      <c r="K28" s="25"/>
      <c r="L28" s="25"/>
      <c r="M28" s="25"/>
      <c r="N28" s="25"/>
      <c r="O28" s="25"/>
      <c r="P28" s="25"/>
      <c r="Q28" s="25"/>
      <c r="R28" s="25"/>
      <c r="S28" s="25"/>
      <c r="T28" s="25"/>
      <c r="U28" s="25"/>
      <c r="V28" s="25"/>
      <c r="W28" s="25"/>
      <c r="X28" s="25"/>
      <c r="Y28" s="4"/>
      <c r="Z28" s="4"/>
      <c r="AA28" s="4"/>
      <c r="AB28" s="4"/>
      <c r="AC28" s="4"/>
      <c r="AD28" s="4"/>
      <c r="AE28" s="4"/>
      <c r="AF28" s="4"/>
      <c r="AG28" s="4"/>
      <c r="AH28" s="4"/>
      <c r="AI28" s="4"/>
      <c r="AJ28" s="4"/>
      <c r="AK28" s="4"/>
      <c r="AL28" s="4"/>
    </row>
    <row r="29" spans="1:38" ht="12.75" customHeight="1" x14ac:dyDescent="0.2">
      <c r="A29" s="28" t="s">
        <v>334</v>
      </c>
      <c r="B29" s="25">
        <v>5</v>
      </c>
      <c r="C29" s="62" t="s">
        <v>329</v>
      </c>
      <c r="D29" s="62" t="s">
        <v>43</v>
      </c>
      <c r="E29" s="25">
        <v>4</v>
      </c>
      <c r="F29" s="25">
        <v>4</v>
      </c>
      <c r="G29" s="25"/>
      <c r="H29" s="25"/>
      <c r="I29" s="25"/>
      <c r="J29" s="25"/>
      <c r="K29" s="25"/>
      <c r="L29" s="25"/>
      <c r="M29" s="25"/>
      <c r="N29" s="25"/>
      <c r="O29" s="25"/>
      <c r="P29" s="25"/>
      <c r="Q29" s="25"/>
      <c r="R29" s="25"/>
      <c r="S29" s="25"/>
      <c r="T29" s="25"/>
      <c r="U29" s="25"/>
      <c r="V29" s="25"/>
      <c r="W29" s="25"/>
      <c r="X29" s="25"/>
      <c r="Y29" s="4"/>
      <c r="Z29" s="4"/>
      <c r="AA29" s="4"/>
      <c r="AB29" s="4"/>
      <c r="AC29" s="4"/>
      <c r="AD29" s="4"/>
      <c r="AE29" s="4"/>
      <c r="AF29" s="4"/>
      <c r="AG29" s="4"/>
      <c r="AH29" s="4"/>
      <c r="AI29" s="4"/>
      <c r="AJ29" s="4"/>
      <c r="AK29" s="4"/>
      <c r="AL29" s="4"/>
    </row>
    <row r="30" spans="1:38" ht="15" customHeight="1" x14ac:dyDescent="0.2">
      <c r="A30" s="82"/>
      <c r="B30" s="20"/>
      <c r="C30" s="47"/>
      <c r="D30" s="19"/>
      <c r="E30" s="20"/>
      <c r="F30" s="20"/>
      <c r="G30" s="20"/>
      <c r="H30" s="20"/>
      <c r="I30" s="20"/>
      <c r="J30" s="20"/>
      <c r="K30" s="20"/>
      <c r="L30" s="20"/>
      <c r="M30" s="20"/>
      <c r="N30" s="20"/>
      <c r="O30" s="20"/>
      <c r="P30" s="20"/>
      <c r="Q30" s="20"/>
      <c r="R30" s="20"/>
      <c r="S30" s="20"/>
      <c r="T30" s="19"/>
      <c r="U30" s="19"/>
      <c r="V30" s="19"/>
      <c r="W30" s="19"/>
      <c r="X30" s="19"/>
      <c r="Y30" s="19"/>
      <c r="Z30" s="19"/>
      <c r="AA30" s="19"/>
      <c r="AB30" s="19"/>
      <c r="AC30" s="19"/>
      <c r="AD30" s="19"/>
      <c r="AE30" s="19"/>
      <c r="AF30" s="19"/>
      <c r="AG30" s="19"/>
      <c r="AH30" s="19"/>
      <c r="AI30" s="19"/>
      <c r="AJ30" s="19"/>
      <c r="AK30" s="19"/>
      <c r="AL30" s="19"/>
    </row>
    <row r="31" spans="1:38" ht="12.75" customHeight="1" x14ac:dyDescent="0.2">
      <c r="A31" s="82"/>
      <c r="B31" s="20"/>
      <c r="C31" s="47"/>
      <c r="D31" s="19"/>
      <c r="E31" s="20"/>
      <c r="F31" s="20"/>
      <c r="G31" s="20"/>
      <c r="H31" s="20"/>
      <c r="I31" s="20"/>
      <c r="J31" s="20"/>
      <c r="K31" s="20"/>
      <c r="L31" s="20"/>
      <c r="M31" s="20"/>
      <c r="N31" s="20"/>
      <c r="O31" s="20"/>
      <c r="P31" s="20"/>
      <c r="Q31" s="20"/>
      <c r="R31" s="20"/>
      <c r="S31" s="20"/>
      <c r="T31" s="19"/>
      <c r="U31" s="19"/>
      <c r="V31" s="19"/>
      <c r="W31" s="19"/>
      <c r="X31" s="19"/>
      <c r="Y31" s="19"/>
      <c r="Z31" s="19"/>
      <c r="AA31" s="19"/>
      <c r="AB31" s="19"/>
      <c r="AC31" s="19"/>
      <c r="AD31" s="19"/>
      <c r="AE31" s="19"/>
      <c r="AF31" s="19"/>
      <c r="AG31" s="19"/>
      <c r="AH31" s="19"/>
      <c r="AI31" s="19"/>
      <c r="AJ31" s="19"/>
      <c r="AK31" s="19"/>
      <c r="AL31" s="19"/>
    </row>
    <row r="32" spans="1:38" ht="12.75" customHeight="1" x14ac:dyDescent="0.2">
      <c r="A32" s="82"/>
      <c r="B32" s="20"/>
      <c r="C32" s="47"/>
      <c r="D32" s="19"/>
      <c r="E32" s="20"/>
      <c r="F32" s="20"/>
      <c r="G32" s="20"/>
      <c r="H32" s="20"/>
      <c r="I32" s="20"/>
      <c r="J32" s="20"/>
      <c r="K32" s="20"/>
      <c r="L32" s="20"/>
      <c r="M32" s="20"/>
      <c r="N32" s="20"/>
      <c r="O32" s="20"/>
      <c r="P32" s="20"/>
      <c r="Q32" s="20"/>
      <c r="R32" s="20"/>
      <c r="S32" s="20"/>
      <c r="T32" s="19"/>
      <c r="U32" s="19"/>
      <c r="V32" s="19"/>
      <c r="W32" s="19"/>
      <c r="X32" s="19"/>
      <c r="Y32" s="19"/>
      <c r="Z32" s="19"/>
      <c r="AA32" s="19"/>
      <c r="AB32" s="19"/>
      <c r="AC32" s="19"/>
      <c r="AD32" s="19"/>
      <c r="AE32" s="19"/>
      <c r="AF32" s="19"/>
      <c r="AG32" s="19"/>
      <c r="AH32" s="19"/>
      <c r="AI32" s="19"/>
      <c r="AJ32" s="19"/>
      <c r="AK32" s="19"/>
      <c r="AL32" s="19"/>
    </row>
    <row r="33" spans="1:38" ht="12.75" customHeight="1" x14ac:dyDescent="0.2">
      <c r="A33" s="82"/>
      <c r="B33" s="20"/>
      <c r="C33" s="47"/>
      <c r="D33" s="19"/>
      <c r="E33" s="20"/>
      <c r="F33" s="20" t="str">
        <f t="shared" ref="F33:F47" si="3">IF(OR(F$18="",$E33=""),"",E33)</f>
        <v/>
      </c>
      <c r="G33" s="20"/>
      <c r="H33" s="20"/>
      <c r="I33" s="20"/>
      <c r="J33" s="20"/>
      <c r="K33" s="20"/>
      <c r="L33" s="20"/>
      <c r="M33" s="20"/>
      <c r="N33" s="20"/>
      <c r="O33" s="20"/>
      <c r="P33" s="20"/>
      <c r="Q33" s="20"/>
      <c r="R33" s="20"/>
      <c r="S33" s="20"/>
      <c r="T33" s="19"/>
      <c r="U33" s="19"/>
      <c r="V33" s="19"/>
      <c r="W33" s="19"/>
      <c r="X33" s="19"/>
      <c r="Y33" s="19"/>
      <c r="Z33" s="19"/>
      <c r="AA33" s="19"/>
      <c r="AB33" s="19"/>
      <c r="AC33" s="19"/>
      <c r="AD33" s="19"/>
      <c r="AE33" s="19"/>
      <c r="AF33" s="19"/>
      <c r="AG33" s="19"/>
      <c r="AH33" s="19"/>
      <c r="AI33" s="19"/>
      <c r="AJ33" s="19"/>
      <c r="AK33" s="19"/>
      <c r="AL33" s="19"/>
    </row>
    <row r="34" spans="1:38" ht="12.75" customHeight="1" x14ac:dyDescent="0.2">
      <c r="A34" s="82"/>
      <c r="B34" s="20"/>
      <c r="C34" s="47"/>
      <c r="D34" s="19"/>
      <c r="E34" s="20"/>
      <c r="F34" s="20" t="str">
        <f t="shared" si="3"/>
        <v/>
      </c>
      <c r="G34" s="20"/>
      <c r="H34" s="20"/>
      <c r="I34" s="20"/>
      <c r="J34" s="20"/>
      <c r="K34" s="20"/>
      <c r="L34" s="20"/>
      <c r="M34" s="20"/>
      <c r="N34" s="20"/>
      <c r="O34" s="20"/>
      <c r="P34" s="20"/>
      <c r="Q34" s="20"/>
      <c r="R34" s="20"/>
      <c r="S34" s="20"/>
      <c r="T34" s="19"/>
      <c r="U34" s="19"/>
      <c r="V34" s="19"/>
      <c r="W34" s="19"/>
      <c r="X34" s="19"/>
      <c r="Y34" s="19"/>
      <c r="Z34" s="19"/>
      <c r="AA34" s="19"/>
      <c r="AB34" s="19"/>
      <c r="AC34" s="19"/>
      <c r="AD34" s="19"/>
      <c r="AE34" s="19"/>
      <c r="AF34" s="19"/>
      <c r="AG34" s="19"/>
      <c r="AH34" s="19"/>
      <c r="AI34" s="19"/>
      <c r="AJ34" s="19"/>
      <c r="AK34" s="19"/>
      <c r="AL34" s="19"/>
    </row>
    <row r="35" spans="1:38" ht="12.75" customHeight="1" x14ac:dyDescent="0.2">
      <c r="A35" s="82"/>
      <c r="B35" s="20"/>
      <c r="C35" s="47"/>
      <c r="D35" s="19"/>
      <c r="E35" s="20"/>
      <c r="F35" s="20" t="str">
        <f t="shared" si="3"/>
        <v/>
      </c>
      <c r="G35" s="20"/>
      <c r="H35" s="20"/>
      <c r="I35" s="20"/>
      <c r="J35" s="20"/>
      <c r="K35" s="20"/>
      <c r="L35" s="20"/>
      <c r="M35" s="20"/>
      <c r="N35" s="20"/>
      <c r="O35" s="20"/>
      <c r="P35" s="20"/>
      <c r="Q35" s="20"/>
      <c r="R35" s="20"/>
      <c r="S35" s="20"/>
      <c r="T35" s="19"/>
      <c r="U35" s="19"/>
      <c r="V35" s="19"/>
      <c r="W35" s="19"/>
      <c r="X35" s="19"/>
      <c r="Y35" s="19"/>
      <c r="Z35" s="19"/>
      <c r="AA35" s="19"/>
      <c r="AB35" s="19"/>
      <c r="AC35" s="19"/>
      <c r="AD35" s="19"/>
      <c r="AE35" s="19"/>
      <c r="AF35" s="19"/>
      <c r="AG35" s="19"/>
      <c r="AH35" s="19"/>
      <c r="AI35" s="19"/>
      <c r="AJ35" s="19"/>
      <c r="AK35" s="19"/>
      <c r="AL35" s="19"/>
    </row>
    <row r="36" spans="1:38" ht="12.75" customHeight="1" x14ac:dyDescent="0.2">
      <c r="A36" s="82"/>
      <c r="B36" s="20"/>
      <c r="C36" s="47"/>
      <c r="D36" s="19"/>
      <c r="E36" s="20"/>
      <c r="F36" s="20" t="str">
        <f t="shared" si="3"/>
        <v/>
      </c>
      <c r="G36" s="20"/>
      <c r="H36" s="20"/>
      <c r="I36" s="20"/>
      <c r="J36" s="20"/>
      <c r="K36" s="20"/>
      <c r="L36" s="20"/>
      <c r="M36" s="20"/>
      <c r="N36" s="20"/>
      <c r="O36" s="20"/>
      <c r="P36" s="20"/>
      <c r="Q36" s="20"/>
      <c r="R36" s="20"/>
      <c r="S36" s="20"/>
      <c r="T36" s="19"/>
      <c r="U36" s="19"/>
      <c r="V36" s="19"/>
      <c r="W36" s="19"/>
      <c r="X36" s="19"/>
      <c r="Y36" s="19"/>
      <c r="Z36" s="19"/>
      <c r="AA36" s="19"/>
      <c r="AB36" s="19"/>
      <c r="AC36" s="19"/>
      <c r="AD36" s="19"/>
      <c r="AE36" s="19"/>
      <c r="AF36" s="19"/>
      <c r="AG36" s="19"/>
      <c r="AH36" s="19"/>
      <c r="AI36" s="19"/>
      <c r="AJ36" s="19"/>
      <c r="AK36" s="19"/>
      <c r="AL36" s="19"/>
    </row>
    <row r="37" spans="1:38" ht="12.75" customHeight="1" x14ac:dyDescent="0.2">
      <c r="A37" s="82"/>
      <c r="B37" s="20"/>
      <c r="C37" s="47"/>
      <c r="D37" s="19"/>
      <c r="E37" s="20"/>
      <c r="F37" s="20" t="str">
        <f t="shared" si="3"/>
        <v/>
      </c>
      <c r="G37" s="20"/>
      <c r="H37" s="20"/>
      <c r="I37" s="20"/>
      <c r="J37" s="20"/>
      <c r="K37" s="20"/>
      <c r="L37" s="20"/>
      <c r="M37" s="20"/>
      <c r="N37" s="20"/>
      <c r="O37" s="20"/>
      <c r="P37" s="20"/>
      <c r="Q37" s="20"/>
      <c r="R37" s="20"/>
      <c r="S37" s="20"/>
      <c r="T37" s="19"/>
      <c r="U37" s="19"/>
      <c r="V37" s="19"/>
      <c r="W37" s="19"/>
      <c r="X37" s="19"/>
      <c r="Y37" s="19"/>
      <c r="Z37" s="19"/>
      <c r="AA37" s="19"/>
      <c r="AB37" s="19"/>
      <c r="AC37" s="19"/>
      <c r="AD37" s="19"/>
      <c r="AE37" s="19"/>
      <c r="AF37" s="19"/>
      <c r="AG37" s="19"/>
      <c r="AH37" s="19"/>
      <c r="AI37" s="19"/>
      <c r="AJ37" s="19"/>
      <c r="AK37" s="19"/>
      <c r="AL37" s="19"/>
    </row>
    <row r="38" spans="1:38" ht="12.75" customHeight="1" x14ac:dyDescent="0.2">
      <c r="A38" s="82"/>
      <c r="B38" s="20"/>
      <c r="C38" s="47"/>
      <c r="D38" s="19"/>
      <c r="E38" s="20"/>
      <c r="F38" s="20" t="str">
        <f t="shared" si="3"/>
        <v/>
      </c>
      <c r="G38" s="20"/>
      <c r="H38" s="20"/>
      <c r="I38" s="20"/>
      <c r="J38" s="20"/>
      <c r="K38" s="20"/>
      <c r="L38" s="20"/>
      <c r="M38" s="20"/>
      <c r="N38" s="20"/>
      <c r="O38" s="20"/>
      <c r="P38" s="20"/>
      <c r="Q38" s="20"/>
      <c r="R38" s="20"/>
      <c r="S38" s="20"/>
      <c r="T38" s="19"/>
      <c r="U38" s="19"/>
      <c r="V38" s="19"/>
      <c r="W38" s="19"/>
      <c r="X38" s="19"/>
      <c r="Y38" s="19"/>
      <c r="Z38" s="19"/>
      <c r="AA38" s="19"/>
      <c r="AB38" s="19"/>
      <c r="AC38" s="19"/>
      <c r="AD38" s="19"/>
      <c r="AE38" s="19"/>
      <c r="AF38" s="19"/>
      <c r="AG38" s="19"/>
      <c r="AH38" s="19"/>
      <c r="AI38" s="19"/>
      <c r="AJ38" s="19"/>
      <c r="AK38" s="19"/>
      <c r="AL38" s="19"/>
    </row>
    <row r="39" spans="1:38" ht="12.75" customHeight="1" x14ac:dyDescent="0.2">
      <c r="A39" s="82"/>
      <c r="B39" s="20"/>
      <c r="C39" s="47"/>
      <c r="D39" s="19"/>
      <c r="E39" s="20"/>
      <c r="F39" s="20" t="str">
        <f t="shared" si="3"/>
        <v/>
      </c>
      <c r="G39" s="20"/>
      <c r="H39" s="20"/>
      <c r="I39" s="20"/>
      <c r="J39" s="20"/>
      <c r="K39" s="20"/>
      <c r="L39" s="20"/>
      <c r="M39" s="20"/>
      <c r="N39" s="20"/>
      <c r="O39" s="20"/>
      <c r="P39" s="20"/>
      <c r="Q39" s="20"/>
      <c r="R39" s="20"/>
      <c r="S39" s="20"/>
      <c r="T39" s="19"/>
      <c r="U39" s="19"/>
      <c r="V39" s="19"/>
      <c r="W39" s="19"/>
      <c r="X39" s="19"/>
      <c r="Y39" s="19"/>
      <c r="Z39" s="19"/>
      <c r="AA39" s="19"/>
      <c r="AB39" s="19"/>
      <c r="AC39" s="19"/>
      <c r="AD39" s="19"/>
      <c r="AE39" s="19"/>
      <c r="AF39" s="19"/>
      <c r="AG39" s="19"/>
      <c r="AH39" s="19"/>
      <c r="AI39" s="19"/>
      <c r="AJ39" s="19"/>
      <c r="AK39" s="19"/>
      <c r="AL39" s="19"/>
    </row>
    <row r="40" spans="1:38" ht="12.75" customHeight="1" x14ac:dyDescent="0.2">
      <c r="A40" s="82"/>
      <c r="B40" s="20"/>
      <c r="C40" s="47"/>
      <c r="D40" s="19"/>
      <c r="E40" s="20"/>
      <c r="F40" s="20" t="str">
        <f t="shared" si="3"/>
        <v/>
      </c>
      <c r="G40" s="20"/>
      <c r="H40" s="20"/>
      <c r="I40" s="20"/>
      <c r="J40" s="20"/>
      <c r="K40" s="20"/>
      <c r="L40" s="20"/>
      <c r="M40" s="20"/>
      <c r="N40" s="20"/>
      <c r="O40" s="20"/>
      <c r="P40" s="20"/>
      <c r="Q40" s="20"/>
      <c r="R40" s="20"/>
      <c r="S40" s="20"/>
      <c r="T40" s="19"/>
      <c r="U40" s="19"/>
      <c r="V40" s="19"/>
      <c r="W40" s="19"/>
      <c r="X40" s="19"/>
      <c r="Y40" s="19"/>
      <c r="Z40" s="19"/>
      <c r="AA40" s="19"/>
      <c r="AB40" s="19"/>
      <c r="AC40" s="19"/>
      <c r="AD40" s="19"/>
      <c r="AE40" s="19"/>
      <c r="AF40" s="19"/>
      <c r="AG40" s="19"/>
      <c r="AH40" s="19"/>
      <c r="AI40" s="19"/>
      <c r="AJ40" s="19"/>
      <c r="AK40" s="19"/>
      <c r="AL40" s="19"/>
    </row>
    <row r="41" spans="1:38" ht="12.75" customHeight="1" x14ac:dyDescent="0.2">
      <c r="A41" s="82"/>
      <c r="B41" s="20"/>
      <c r="C41" s="47"/>
      <c r="D41" s="19"/>
      <c r="E41" s="20"/>
      <c r="F41" s="20" t="str">
        <f t="shared" si="3"/>
        <v/>
      </c>
      <c r="G41" s="20"/>
      <c r="H41" s="20"/>
      <c r="I41" s="20"/>
      <c r="J41" s="20"/>
      <c r="K41" s="20"/>
      <c r="L41" s="20"/>
      <c r="M41" s="20"/>
      <c r="N41" s="20"/>
      <c r="O41" s="20"/>
      <c r="P41" s="20"/>
      <c r="Q41" s="20"/>
      <c r="R41" s="20"/>
      <c r="S41" s="20"/>
      <c r="T41" s="19"/>
      <c r="U41" s="19"/>
      <c r="V41" s="19"/>
      <c r="W41" s="19"/>
      <c r="X41" s="19"/>
      <c r="Y41" s="19"/>
      <c r="Z41" s="19"/>
      <c r="AA41" s="19"/>
      <c r="AB41" s="19"/>
      <c r="AC41" s="19"/>
      <c r="AD41" s="19"/>
      <c r="AE41" s="19"/>
      <c r="AF41" s="19"/>
      <c r="AG41" s="19"/>
      <c r="AH41" s="19"/>
      <c r="AI41" s="19"/>
      <c r="AJ41" s="19"/>
      <c r="AK41" s="19"/>
      <c r="AL41" s="19"/>
    </row>
    <row r="42" spans="1:38" ht="12.75" customHeight="1" x14ac:dyDescent="0.2">
      <c r="A42" s="82"/>
      <c r="B42" s="20"/>
      <c r="C42" s="47"/>
      <c r="D42" s="19"/>
      <c r="E42" s="20"/>
      <c r="F42" s="20" t="str">
        <f t="shared" si="3"/>
        <v/>
      </c>
      <c r="G42" s="20"/>
      <c r="H42" s="20"/>
      <c r="I42" s="20"/>
      <c r="J42" s="20"/>
      <c r="K42" s="20"/>
      <c r="L42" s="20"/>
      <c r="M42" s="20"/>
      <c r="N42" s="20"/>
      <c r="O42" s="20"/>
      <c r="P42" s="20"/>
      <c r="Q42" s="20"/>
      <c r="R42" s="20"/>
      <c r="S42" s="20"/>
      <c r="T42" s="19"/>
      <c r="U42" s="19"/>
      <c r="V42" s="19"/>
      <c r="W42" s="19"/>
      <c r="X42" s="19"/>
      <c r="Y42" s="19"/>
      <c r="Z42" s="19"/>
      <c r="AA42" s="19"/>
      <c r="AB42" s="19"/>
      <c r="AC42" s="19"/>
      <c r="AD42" s="19"/>
      <c r="AE42" s="19"/>
      <c r="AF42" s="19"/>
      <c r="AG42" s="19"/>
      <c r="AH42" s="19"/>
      <c r="AI42" s="19"/>
      <c r="AJ42" s="19"/>
      <c r="AK42" s="19"/>
      <c r="AL42" s="19"/>
    </row>
    <row r="43" spans="1:38" ht="12.75" customHeight="1" x14ac:dyDescent="0.2">
      <c r="A43" s="82"/>
      <c r="B43" s="20"/>
      <c r="C43" s="47"/>
      <c r="D43" s="19"/>
      <c r="E43" s="20"/>
      <c r="F43" s="20" t="str">
        <f t="shared" si="3"/>
        <v/>
      </c>
      <c r="G43" s="20"/>
      <c r="H43" s="20"/>
      <c r="I43" s="20"/>
      <c r="J43" s="20"/>
      <c r="K43" s="20"/>
      <c r="L43" s="20"/>
      <c r="M43" s="20"/>
      <c r="N43" s="20"/>
      <c r="O43" s="20"/>
      <c r="P43" s="20"/>
      <c r="Q43" s="20"/>
      <c r="R43" s="20"/>
      <c r="S43" s="20"/>
      <c r="T43" s="19"/>
      <c r="U43" s="19"/>
      <c r="V43" s="19"/>
      <c r="W43" s="19"/>
      <c r="X43" s="19"/>
      <c r="Y43" s="19"/>
      <c r="Z43" s="19"/>
      <c r="AA43" s="19"/>
      <c r="AB43" s="19"/>
      <c r="AC43" s="19"/>
      <c r="AD43" s="19"/>
      <c r="AE43" s="19"/>
      <c r="AF43" s="19"/>
      <c r="AG43" s="19"/>
      <c r="AH43" s="19"/>
      <c r="AI43" s="19"/>
      <c r="AJ43" s="19"/>
      <c r="AK43" s="19"/>
      <c r="AL43" s="19"/>
    </row>
    <row r="44" spans="1:38" ht="12.75" customHeight="1" x14ac:dyDescent="0.2">
      <c r="A44" s="82"/>
      <c r="B44" s="20"/>
      <c r="C44" s="47"/>
      <c r="D44" s="19"/>
      <c r="E44" s="20"/>
      <c r="F44" s="20" t="str">
        <f t="shared" si="3"/>
        <v/>
      </c>
      <c r="G44" s="20"/>
      <c r="H44" s="20"/>
      <c r="I44" s="20"/>
      <c r="J44" s="20"/>
      <c r="K44" s="20"/>
      <c r="L44" s="20"/>
      <c r="M44" s="20"/>
      <c r="N44" s="20"/>
      <c r="O44" s="20"/>
      <c r="P44" s="20"/>
      <c r="Q44" s="20"/>
      <c r="R44" s="20"/>
      <c r="S44" s="20"/>
      <c r="T44" s="19"/>
      <c r="U44" s="19"/>
      <c r="V44" s="19"/>
      <c r="W44" s="19"/>
      <c r="X44" s="19"/>
      <c r="Y44" s="19"/>
      <c r="Z44" s="19"/>
      <c r="AA44" s="19"/>
      <c r="AB44" s="19"/>
      <c r="AC44" s="19"/>
      <c r="AD44" s="19"/>
      <c r="AE44" s="19"/>
      <c r="AF44" s="19"/>
      <c r="AG44" s="19"/>
      <c r="AH44" s="19"/>
      <c r="AI44" s="19"/>
      <c r="AJ44" s="19"/>
      <c r="AK44" s="19"/>
      <c r="AL44" s="19"/>
    </row>
    <row r="45" spans="1:38" ht="12.75" customHeight="1" x14ac:dyDescent="0.2">
      <c r="A45" s="82"/>
      <c r="B45" s="20"/>
      <c r="C45" s="47"/>
      <c r="D45" s="19"/>
      <c r="E45" s="20"/>
      <c r="F45" s="20" t="str">
        <f t="shared" si="3"/>
        <v/>
      </c>
      <c r="G45" s="20"/>
      <c r="H45" s="20"/>
      <c r="I45" s="20"/>
      <c r="J45" s="20"/>
      <c r="K45" s="20"/>
      <c r="L45" s="20"/>
      <c r="M45" s="20"/>
      <c r="N45" s="20"/>
      <c r="O45" s="20"/>
      <c r="P45" s="20"/>
      <c r="Q45" s="20"/>
      <c r="R45" s="20"/>
      <c r="S45" s="20"/>
      <c r="T45" s="19"/>
      <c r="U45" s="19"/>
      <c r="V45" s="19"/>
      <c r="W45" s="19"/>
      <c r="X45" s="19"/>
      <c r="Y45" s="19"/>
      <c r="Z45" s="19"/>
      <c r="AA45" s="19"/>
      <c r="AB45" s="19"/>
      <c r="AC45" s="19"/>
      <c r="AD45" s="19"/>
      <c r="AE45" s="19"/>
      <c r="AF45" s="19"/>
      <c r="AG45" s="19"/>
      <c r="AH45" s="19"/>
      <c r="AI45" s="19"/>
      <c r="AJ45" s="19"/>
      <c r="AK45" s="19"/>
      <c r="AL45" s="19"/>
    </row>
    <row r="46" spans="1:38" ht="12.75" customHeight="1" x14ac:dyDescent="0.2">
      <c r="A46" s="82"/>
      <c r="B46" s="20"/>
      <c r="C46" s="47"/>
      <c r="D46" s="19"/>
      <c r="E46" s="20"/>
      <c r="F46" s="20" t="str">
        <f t="shared" si="3"/>
        <v/>
      </c>
      <c r="G46" s="20" t="str">
        <f t="shared" ref="G46:S46" si="4">IF(OR(G$18="",$E46=""),"",F46)</f>
        <v/>
      </c>
      <c r="H46" s="20" t="str">
        <f t="shared" si="4"/>
        <v/>
      </c>
      <c r="I46" s="20" t="str">
        <f t="shared" si="4"/>
        <v/>
      </c>
      <c r="J46" s="20" t="str">
        <f t="shared" si="4"/>
        <v/>
      </c>
      <c r="K46" s="20" t="str">
        <f t="shared" si="4"/>
        <v/>
      </c>
      <c r="L46" s="20" t="str">
        <f t="shared" si="4"/>
        <v/>
      </c>
      <c r="M46" s="20" t="str">
        <f t="shared" si="4"/>
        <v/>
      </c>
      <c r="N46" s="20" t="str">
        <f t="shared" si="4"/>
        <v/>
      </c>
      <c r="O46" s="20" t="str">
        <f t="shared" si="4"/>
        <v/>
      </c>
      <c r="P46" s="20" t="str">
        <f t="shared" si="4"/>
        <v/>
      </c>
      <c r="Q46" s="20" t="str">
        <f t="shared" si="4"/>
        <v/>
      </c>
      <c r="R46" s="20" t="str">
        <f t="shared" si="4"/>
        <v/>
      </c>
      <c r="S46" s="20" t="str">
        <f t="shared" si="4"/>
        <v/>
      </c>
      <c r="T46" s="19"/>
      <c r="U46" s="19"/>
      <c r="V46" s="19"/>
      <c r="W46" s="19"/>
      <c r="X46" s="19"/>
      <c r="Y46" s="19"/>
      <c r="Z46" s="19"/>
      <c r="AA46" s="19"/>
      <c r="AB46" s="19"/>
      <c r="AC46" s="19"/>
      <c r="AD46" s="19"/>
      <c r="AE46" s="19"/>
      <c r="AF46" s="19"/>
      <c r="AG46" s="19"/>
      <c r="AH46" s="19"/>
      <c r="AI46" s="19"/>
      <c r="AJ46" s="19"/>
      <c r="AK46" s="19"/>
      <c r="AL46" s="19"/>
    </row>
    <row r="47" spans="1:38" ht="12.75" customHeight="1" x14ac:dyDescent="0.2">
      <c r="A47" s="82"/>
      <c r="B47" s="20"/>
      <c r="C47" s="47"/>
      <c r="D47" s="19"/>
      <c r="E47" s="20"/>
      <c r="F47" s="20" t="str">
        <f t="shared" si="3"/>
        <v/>
      </c>
      <c r="G47" s="20" t="str">
        <f t="shared" ref="G47:S47" si="5">IF(OR(G$18="",$E47=""),"",F47)</f>
        <v/>
      </c>
      <c r="H47" s="20" t="str">
        <f t="shared" si="5"/>
        <v/>
      </c>
      <c r="I47" s="20" t="str">
        <f t="shared" si="5"/>
        <v/>
      </c>
      <c r="J47" s="20" t="str">
        <f t="shared" si="5"/>
        <v/>
      </c>
      <c r="K47" s="20" t="str">
        <f t="shared" si="5"/>
        <v/>
      </c>
      <c r="L47" s="20" t="str">
        <f t="shared" si="5"/>
        <v/>
      </c>
      <c r="M47" s="20" t="str">
        <f t="shared" si="5"/>
        <v/>
      </c>
      <c r="N47" s="20" t="str">
        <f t="shared" si="5"/>
        <v/>
      </c>
      <c r="O47" s="20" t="str">
        <f t="shared" si="5"/>
        <v/>
      </c>
      <c r="P47" s="20" t="str">
        <f t="shared" si="5"/>
        <v/>
      </c>
      <c r="Q47" s="20" t="str">
        <f t="shared" si="5"/>
        <v/>
      </c>
      <c r="R47" s="20" t="str">
        <f t="shared" si="5"/>
        <v/>
      </c>
      <c r="S47" s="20" t="str">
        <f t="shared" si="5"/>
        <v/>
      </c>
      <c r="T47" s="19"/>
      <c r="U47" s="19"/>
      <c r="V47" s="19"/>
      <c r="W47" s="19"/>
      <c r="X47" s="19"/>
      <c r="Y47" s="19"/>
      <c r="Z47" s="19"/>
      <c r="AA47" s="19"/>
      <c r="AB47" s="19"/>
      <c r="AC47" s="19"/>
      <c r="AD47" s="19"/>
      <c r="AE47" s="19"/>
      <c r="AF47" s="19"/>
      <c r="AG47" s="19"/>
      <c r="AH47" s="19"/>
      <c r="AI47" s="19"/>
      <c r="AJ47" s="19"/>
      <c r="AK47" s="19"/>
      <c r="AL47" s="19"/>
    </row>
    <row r="48" spans="1:38" ht="12.75" customHeight="1" x14ac:dyDescent="0.2">
      <c r="A48" s="82"/>
      <c r="B48" s="20"/>
      <c r="C48" s="19"/>
      <c r="D48" s="19"/>
      <c r="E48" s="20"/>
      <c r="F48" s="20"/>
      <c r="G48" s="20"/>
      <c r="H48" s="20"/>
      <c r="I48" s="20"/>
      <c r="J48" s="20"/>
      <c r="K48" s="20"/>
      <c r="L48" s="20"/>
      <c r="M48" s="20"/>
      <c r="N48" s="20"/>
      <c r="O48" s="20"/>
      <c r="P48" s="20"/>
      <c r="Q48" s="20"/>
      <c r="R48" s="20"/>
      <c r="S48" s="20"/>
      <c r="T48" s="19"/>
      <c r="U48" s="19"/>
      <c r="V48" s="19"/>
      <c r="W48" s="19"/>
      <c r="X48" s="19"/>
      <c r="Y48" s="19"/>
      <c r="Z48" s="19"/>
      <c r="AA48" s="19"/>
      <c r="AB48" s="19"/>
      <c r="AC48" s="19"/>
      <c r="AD48" s="19"/>
      <c r="AE48" s="19"/>
      <c r="AF48" s="19"/>
      <c r="AG48" s="19"/>
      <c r="AH48" s="19"/>
      <c r="AI48" s="19"/>
      <c r="AJ48" s="19"/>
      <c r="AK48" s="19"/>
      <c r="AL48" s="19"/>
    </row>
    <row r="49" spans="1:38" ht="12.75" customHeight="1" x14ac:dyDescent="0.2">
      <c r="A49" s="82"/>
      <c r="B49" s="20"/>
      <c r="C49" s="47"/>
      <c r="D49" s="19"/>
      <c r="E49" s="20"/>
      <c r="F49" s="20"/>
      <c r="G49" s="20"/>
      <c r="H49" s="20"/>
      <c r="I49" s="20"/>
      <c r="J49" s="20"/>
      <c r="K49" s="20"/>
      <c r="L49" s="20"/>
      <c r="M49" s="20"/>
      <c r="N49" s="20"/>
      <c r="O49" s="20"/>
      <c r="P49" s="20"/>
      <c r="Q49" s="20"/>
      <c r="R49" s="20"/>
      <c r="S49" s="20"/>
      <c r="T49" s="19"/>
      <c r="U49" s="19"/>
      <c r="V49" s="19"/>
      <c r="W49" s="19"/>
      <c r="X49" s="19"/>
      <c r="Y49" s="19"/>
      <c r="Z49" s="19"/>
      <c r="AA49" s="19"/>
      <c r="AB49" s="19"/>
      <c r="AC49" s="19"/>
      <c r="AD49" s="19"/>
      <c r="AE49" s="19"/>
      <c r="AF49" s="19"/>
      <c r="AG49" s="19"/>
      <c r="AH49" s="19"/>
      <c r="AI49" s="19"/>
      <c r="AJ49" s="19"/>
      <c r="AK49" s="19"/>
      <c r="AL49" s="19"/>
    </row>
    <row r="50" spans="1:38" ht="12.75" customHeight="1" x14ac:dyDescent="0.2">
      <c r="A50" s="82"/>
      <c r="B50" s="20"/>
      <c r="C50" s="19"/>
      <c r="D50" s="19"/>
      <c r="E50" s="20"/>
      <c r="F50" s="20"/>
      <c r="G50" s="20"/>
      <c r="H50" s="20"/>
      <c r="I50" s="20"/>
      <c r="J50" s="20"/>
      <c r="K50" s="20"/>
      <c r="L50" s="20"/>
      <c r="M50" s="20"/>
      <c r="N50" s="20"/>
      <c r="O50" s="20"/>
      <c r="P50" s="20"/>
      <c r="Q50" s="20"/>
      <c r="R50" s="20"/>
      <c r="S50" s="20"/>
      <c r="T50" s="19"/>
      <c r="U50" s="19"/>
      <c r="V50" s="19"/>
      <c r="W50" s="19"/>
      <c r="X50" s="19"/>
      <c r="Y50" s="19"/>
      <c r="Z50" s="19"/>
      <c r="AA50" s="19"/>
      <c r="AB50" s="19"/>
      <c r="AC50" s="19"/>
      <c r="AD50" s="19"/>
      <c r="AE50" s="19"/>
      <c r="AF50" s="19"/>
      <c r="AG50" s="19"/>
      <c r="AH50" s="19"/>
      <c r="AI50" s="19"/>
      <c r="AJ50" s="19"/>
      <c r="AK50" s="19"/>
      <c r="AL50" s="19"/>
    </row>
    <row r="51" spans="1:38" ht="12.75" x14ac:dyDescent="0.2">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row>
  </sheetData>
  <conditionalFormatting sqref="E27:S1000 J21:J22 E21:G26 H21:I25 A20:C1000 E21:F29 T27:X29 K21:X25 H26:X26">
    <cfRule type="expression" dxfId="37" priority="1">
      <formula>$D27="Done"</formula>
    </cfRule>
  </conditionalFormatting>
  <conditionalFormatting sqref="E27:S1000 J21:J22 E21:G26 H21:I25 A20:C1000 E21:F29 T27:X29 K21:X25 H26:X26">
    <cfRule type="expression" dxfId="36" priority="2">
      <formula>$D27="Ongoing"</formula>
    </cfRule>
  </conditionalFormatting>
  <conditionalFormatting sqref="F20">
    <cfRule type="expression" dxfId="35" priority="3">
      <formula>$D20="Done"</formula>
    </cfRule>
  </conditionalFormatting>
  <conditionalFormatting sqref="F20">
    <cfRule type="expression" dxfId="34" priority="4">
      <formula>$D20="Ongoing"</formula>
    </cfRule>
  </conditionalFormatting>
  <conditionalFormatting sqref="E20">
    <cfRule type="expression" dxfId="33" priority="5">
      <formula>$D20="Done"</formula>
    </cfRule>
  </conditionalFormatting>
  <conditionalFormatting sqref="E20">
    <cfRule type="expression" dxfId="32" priority="6">
      <formula>$D20="Ongoing"</formula>
    </cfRule>
  </conditionalFormatting>
  <conditionalFormatting sqref="G20:X20">
    <cfRule type="expression" dxfId="31" priority="7">
      <formula>$D20="Done"</formula>
    </cfRule>
  </conditionalFormatting>
  <conditionalFormatting sqref="G20:X20">
    <cfRule type="expression" dxfId="30" priority="8">
      <formula>$D20="Ongoing"</formula>
    </cfRule>
  </conditionalFormatting>
  <conditionalFormatting sqref="G22">
    <cfRule type="expression" dxfId="29" priority="9">
      <formula>$D21="Done"</formula>
    </cfRule>
  </conditionalFormatting>
  <conditionalFormatting sqref="G22">
    <cfRule type="expression" dxfId="28" priority="10">
      <formula>$D21="Ongoing"</formula>
    </cfRule>
  </conditionalFormatting>
  <conditionalFormatting sqref="A19:C19 E19:X19">
    <cfRule type="expression" dxfId="27" priority="11">
      <formula>$J23="Done"</formula>
    </cfRule>
  </conditionalFormatting>
  <conditionalFormatting sqref="A19:C19 E19:X19">
    <cfRule type="expression" dxfId="26" priority="12">
      <formula>$J23="Ongoing"</formula>
    </cfRule>
  </conditionalFormatting>
  <conditionalFormatting sqref="E21:J25">
    <cfRule type="expression" dxfId="25" priority="13">
      <formula>$J29="Done"</formula>
    </cfRule>
  </conditionalFormatting>
  <conditionalFormatting sqref="E21:J25">
    <cfRule type="expression" dxfId="24" priority="14">
      <formula>$J29="Ongoing"</formula>
    </cfRule>
  </conditionalFormatting>
  <conditionalFormatting sqref="E20:M20">
    <cfRule type="expression" dxfId="23" priority="15">
      <formula>$J27="Done"</formula>
    </cfRule>
  </conditionalFormatting>
  <conditionalFormatting sqref="E20:M20">
    <cfRule type="expression" dxfId="22" priority="16">
      <formula>$J27="Ongoing"</formula>
    </cfRule>
  </conditionalFormatting>
  <conditionalFormatting sqref="E26:M26">
    <cfRule type="expression" dxfId="21" priority="17">
      <formula>$J28="Done"</formula>
    </cfRule>
  </conditionalFormatting>
  <conditionalFormatting sqref="E26:M26">
    <cfRule type="expression" dxfId="20" priority="18">
      <formula>$J28="Ongoing"</formula>
    </cfRule>
  </conditionalFormatting>
  <conditionalFormatting sqref="J21:M21">
    <cfRule type="expression" dxfId="19" priority="19">
      <formula>$J29="Done"</formula>
    </cfRule>
  </conditionalFormatting>
  <conditionalFormatting sqref="J21:M21">
    <cfRule type="expression" dxfId="18" priority="20">
      <formula>$J29="Ongoing"</formula>
    </cfRule>
  </conditionalFormatting>
  <conditionalFormatting sqref="J22:M22">
    <cfRule type="expression" dxfId="17" priority="21">
      <formula>$J30="Done"</formula>
    </cfRule>
  </conditionalFormatting>
  <conditionalFormatting sqref="J22:M22">
    <cfRule type="expression" dxfId="16" priority="22">
      <formula>$J30="Ongoing"</formula>
    </cfRule>
  </conditionalFormatting>
  <conditionalFormatting sqref="H23:M25">
    <cfRule type="expression" dxfId="15" priority="23">
      <formula>$J31="Done"</formula>
    </cfRule>
  </conditionalFormatting>
  <conditionalFormatting sqref="H23:M25">
    <cfRule type="expression" dxfId="14" priority="24">
      <formula>$J31="Ongoing"</formula>
    </cfRule>
  </conditionalFormatting>
  <conditionalFormatting sqref="F20">
    <cfRule type="expression" dxfId="13" priority="25">
      <formula>$D20="Done"</formula>
    </cfRule>
  </conditionalFormatting>
  <conditionalFormatting sqref="F20">
    <cfRule type="expression" dxfId="12" priority="26">
      <formula>$D20="Ongoing"</formula>
    </cfRule>
  </conditionalFormatting>
  <conditionalFormatting sqref="G21">
    <cfRule type="expression" dxfId="11" priority="27">
      <formula>$D26="Done"</formula>
    </cfRule>
  </conditionalFormatting>
  <conditionalFormatting sqref="G21">
    <cfRule type="expression" dxfId="10" priority="28">
      <formula>$D26="Ongoing"</formula>
    </cfRule>
  </conditionalFormatting>
  <conditionalFormatting sqref="A19">
    <cfRule type="expression" dxfId="9" priority="29">
      <formula>$D19="Done"</formula>
    </cfRule>
  </conditionalFormatting>
  <conditionalFormatting sqref="A19">
    <cfRule type="expression" dxfId="8" priority="30">
      <formula>$D19="Ongoing"</formula>
    </cfRule>
  </conditionalFormatting>
  <conditionalFormatting sqref="F20">
    <cfRule type="expression" dxfId="7" priority="31">
      <formula>$D20="Done"</formula>
    </cfRule>
  </conditionalFormatting>
  <conditionalFormatting sqref="F20">
    <cfRule type="expression" dxfId="6" priority="32">
      <formula>$D20="Ongoing"</formula>
    </cfRule>
  </conditionalFormatting>
  <conditionalFormatting sqref="E20">
    <cfRule type="expression" dxfId="5" priority="33">
      <formula>$D20="Done"</formula>
    </cfRule>
  </conditionalFormatting>
  <conditionalFormatting sqref="E20">
    <cfRule type="expression" dxfId="4" priority="34">
      <formula>$D20="Ongoing"</formula>
    </cfRule>
  </conditionalFormatting>
  <conditionalFormatting sqref="E20">
    <cfRule type="expression" dxfId="3" priority="35">
      <formula>$D20="Done"</formula>
    </cfRule>
  </conditionalFormatting>
  <conditionalFormatting sqref="E20">
    <cfRule type="expression" dxfId="2" priority="36">
      <formula>$D20="Ongoing"</formula>
    </cfRule>
  </conditionalFormatting>
  <conditionalFormatting sqref="E20">
    <cfRule type="expression" dxfId="1" priority="37">
      <formula>$D20="Done"</formula>
    </cfRule>
  </conditionalFormatting>
  <conditionalFormatting sqref="E20">
    <cfRule type="expression" dxfId="0" priority="38">
      <formula>$D20="Ongoing"</formula>
    </cfRule>
  </conditionalFormatting>
  <dataValidations count="1">
    <dataValidation type="list" allowBlank="1" showInputMessage="1" prompt=" - " sqref="D4:D12">
      <formula1>"Planned,Ongoing,Done"</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37</vt:i4>
      </vt:variant>
    </vt:vector>
  </HeadingPairs>
  <TitlesOfParts>
    <vt:vector size="46" baseType="lpstr">
      <vt:lpstr>Product Backlog</vt:lpstr>
      <vt:lpstr>Entregable 4 Juego - Sprint_Bac</vt:lpstr>
      <vt:lpstr>Juego - Sprint_Backlog_Burd (2)</vt:lpstr>
      <vt:lpstr>Juego - Sprint_Backlog_Burdown_</vt:lpstr>
      <vt:lpstr>Daily Scrum</vt:lpstr>
      <vt:lpstr>Release Plan</vt:lpstr>
      <vt:lpstr>Release Burndown Chart</vt:lpstr>
      <vt:lpstr>Mockups</vt:lpstr>
      <vt:lpstr>Sprint Backlog</vt:lpstr>
      <vt:lpstr>'Entregable 4 Juego - Sprint_Bac'!DoneDays</vt:lpstr>
      <vt:lpstr>'Juego - Sprint_Backlog_Burd (2)'!DoneDays</vt:lpstr>
      <vt:lpstr>'Juego - Sprint_Backlog_Burdown_'!DoneDays</vt:lpstr>
      <vt:lpstr>DoneDays</vt:lpstr>
      <vt:lpstr>'Entregable 4 Juego - Sprint_Bac'!ImplementationDays</vt:lpstr>
      <vt:lpstr>'Juego - Sprint_Backlog_Burd (2)'!ImplementationDays</vt:lpstr>
      <vt:lpstr>'Juego - Sprint_Backlog_Burdown_'!ImplementationDays</vt:lpstr>
      <vt:lpstr>ImplementationDays</vt:lpstr>
      <vt:lpstr>ProductBacklog</vt:lpstr>
      <vt:lpstr>Sprint</vt:lpstr>
      <vt:lpstr>'Release Burndown Chart'!SprintCount</vt:lpstr>
      <vt:lpstr>'Release Burndown Chart'!SprintsInTrend</vt:lpstr>
      <vt:lpstr>'Entregable 4 Juego - Sprint_Bac'!SprintTasks</vt:lpstr>
      <vt:lpstr>'Juego - Sprint_Backlog_Burd (2)'!SprintTasks</vt:lpstr>
      <vt:lpstr>'Juego - Sprint_Backlog_Burdown_'!SprintTasks</vt:lpstr>
      <vt:lpstr>Status</vt:lpstr>
      <vt:lpstr>StoryName</vt:lpstr>
      <vt:lpstr>'Entregable 4 Juego - Sprint_Bac'!TaskRows</vt:lpstr>
      <vt:lpstr>'Juego - Sprint_Backlog_Burd (2)'!TaskRows</vt:lpstr>
      <vt:lpstr>'Juego - Sprint_Backlog_Burdown_'!TaskRows</vt:lpstr>
      <vt:lpstr>TaskRows</vt:lpstr>
      <vt:lpstr>'Entregable 4 Juego - Sprint_Bac'!TaskStatus</vt:lpstr>
      <vt:lpstr>'Juego - Sprint_Backlog_Burd (2)'!TaskStatus</vt:lpstr>
      <vt:lpstr>'Juego - Sprint_Backlog_Burdown_'!TaskStatus</vt:lpstr>
      <vt:lpstr>'Entregable 4 Juego - Sprint_Bac'!TaskStoryID</vt:lpstr>
      <vt:lpstr>'Juego - Sprint_Backlog_Burd (2)'!TaskStoryID</vt:lpstr>
      <vt:lpstr>'Juego - Sprint_Backlog_Burdown_'!TaskStoryID</vt:lpstr>
      <vt:lpstr>'Entregable 4 Juego - Sprint_Bac'!TotalEffort</vt:lpstr>
      <vt:lpstr>'Juego - Sprint_Backlog_Burd (2)'!TotalEffort</vt:lpstr>
      <vt:lpstr>'Juego - Sprint_Backlog_Burdown_'!TotalEffort</vt:lpstr>
      <vt:lpstr>TotalEffort</vt:lpstr>
      <vt:lpstr>'Entregable 4 Juego - Sprint_Bac'!TrendDays</vt:lpstr>
      <vt:lpstr>'Juego - Sprint_Backlog_Burd (2)'!TrendDays</vt:lpstr>
      <vt:lpstr>'Juego - Sprint_Backlog_Burdown_'!TrendDays</vt:lpstr>
      <vt:lpstr>TrendDays</vt:lpstr>
      <vt:lpstr>'Release Burndown Chart'!TrendOffset</vt:lpstr>
      <vt:lpstr>'Release Burndown Chart'!TrendSprintCount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Rikrdo Mandujano</cp:lastModifiedBy>
  <dcterms:modified xsi:type="dcterms:W3CDTF">2017-10-30T19:53:55Z</dcterms:modified>
</cp:coreProperties>
</file>