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61B42F5E-3D0A-4A49-83F4-418C236FDF95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<sst xmlns="http://schemas.openxmlformats.org/spreadsheetml/2006/main" count="1471" uniqueCount="622">
  <si>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</si>
  <si>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</si>
  <si>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</si>
  <si>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</si>
  <si>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</si>
  <si>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</si>
  <si>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</si>
  <si>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</si>
  <si>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</si>
  <si>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</si>
  <si>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</si>
  <si>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</si>
  <si>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</si>
  <si>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</si>
  <si>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</si>
  <si>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</si>
  <si>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</si>
  <si>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</si>
  <si>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</si>
  <si>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</si>
  <si>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</si>
  <si>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</si>
  <si>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</si>
  <si>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</si>
  <si>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</si>
  <si>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</si>
  <si>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</si>
  <si>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</si>
  <si>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</si>
  <si>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</si>
  <si>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</si>
  <si>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</si>
  <si>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</si>
  <si>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</si>
  <si>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</si>
  <si>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</si>
  <si>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</si>
  <si>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</si>
  <si>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</si>
  <si>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</si>
  <si>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</si>
  <si>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</si>
  <si>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</si>
  <si>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</si>
  <si>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</si>
  <si>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</si>
  <si>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</si>
  <si>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</si>
  <si>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</si>
  <si>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</si>
  <si>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</si>
  <si>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</si>
  <si>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</si>
  <si>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</si>
  <si>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</si>
  <si>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</si>
  <si>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</si>
  <si>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</si>
  <si>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</si>
  <si>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</si>
  <si>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</si>
  <si>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</si>
  <si>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</si>
  <si>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</si>
  <si>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</si>
  <si>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</si>
  <si>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</si>
  <si>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</si>
  <si>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</si>
  <si>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</si>
  <si>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</si>
  <si>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</si>
  <si>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</si>
  <si>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</si>
  <si>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</si>
  <si>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</si>
  <si>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</si>
  <si>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</si>
  <si>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</si>
  <si>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</si>
  <si>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</si>
  <si>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</si>
  <si>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</si>
  <si>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</si>
  <si>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</si>
  <si>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</si>
  <si>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</si>
  <si>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</si>
  <si>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</si>
  <si>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</si>
  <si>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</si>
  <si>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</si>
  <si>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</si>
  <si>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</si>
  <si>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</si>
  <si>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</si>
  <si>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</si>
  <si>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</si>
  <si>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</si>
  <si>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</si>
  <si>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</si>
  <si>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</si>
  <si>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</si>
  <si>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</si>
  <si>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</si>
  <si>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</si>
  <si>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</si>
  <si>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</si>
  <si>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</si>
  <si>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</si>
  <si>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</si>
  <si>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</si>
  <si>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</si>
  <si>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</si>
  <si>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</si>
  <si>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</si>
  <si>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</si>
  <si>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</si>
  <si>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</si>
  <si>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</si>
  <si>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</si>
  <si>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</si>
  <si>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</si>
  <si>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</si>
  <si>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</si>
  <si>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</si>
  <si>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</si>
  <si>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</si>
  <si>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</si>
  <si>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</si>
  <si>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</si>
  <si>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</si>
  <si>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</si>
  <si>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</si>
  <si>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</si>
  <si>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</si>
  <si>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</si>
  <si>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</si>
  <si>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</si>
  <si>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</si>
  <si>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</si>
  <si>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</si>
  <si>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</si>
  <si>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</si>
  <si>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</si>
  <si>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</si>
  <si>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</si>
  <si>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</si>
  <si>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</si>
  <si>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</si>
  <si>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</si>
  <si>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</si>
  <si>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</si>
  <si>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</si>
  <si>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</si>
  <si>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</si>
  <si>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</si>
  <si>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</si>
  <si>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</si>
  <si>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</si>
  <si>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</si>
  <si>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</si>
  <si>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</si>
  <si>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</si>
  <si>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</si>
  <si>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</si>
  <si>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</si>
  <si>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</si>
  <si>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</si>
  <si>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</si>
  <si>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</si>
  <si>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</si>
  <si>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</si>
  <si>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</si>
  <si>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</si>
  <si>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</si>
  <si>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</si>
  <si>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</si>
  <si>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</si>
  <si>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</si>
  <si>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</si>
  <si>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</si>
  <si>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</si>
  <si>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</si>
  <si>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</si>
  <si>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</si>
  <si>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</si>
  <si>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</si>
  <si>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</si>
  <si>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</si>
  <si>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</si>
  <si>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</si>
  <si>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</si>
  <si>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</si>
  <si>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</si>
  <si>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</si>
  <si>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</si>
  <si>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</si>
  <si>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</si>
  <si>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</si>
  <si>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</si>
  <si>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</si>
  <si>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</si>
  <si>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</si>
  <si>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</si>
  <si>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</si>
  <si>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</si>
  <si>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</si>
  <si>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</si>
  <si>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</si>
  <si>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</si>
  <si>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</si>
  <si>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</si>
  <si>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</si>
  <si>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</si>
  <si>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</si>
  <si>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</si>
  <si>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</si>
  <si>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</si>
  <si>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</si>
  <si>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</si>
  <si>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</si>
  <si>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</si>
  <si>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</si>
  <si>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</si>
  <si>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</si>
  <si>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</si>
  <si>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</si>
  <si>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</si>
  <si>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</si>
  <si>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</si>
  <si>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</si>
  <si>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</si>
  <si>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</si>
  <si>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</si>
  <si>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</si>
  <si>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</si>
  <si>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</si>
  <si>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</si>
  <si>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</si>
  <si>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</si>
  <si>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</si>
  <si>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</si>
  <si>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</si>
  <si>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</si>
  <si>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</si>
  <si>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</si>
  <si>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</si>
  <si>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</si>
  <si>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</si>
  <si>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</si>
  <si>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</si>
  <si>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</si>
  <si>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</si>
  <si>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</si>
  <si>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</si>
  <si>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</si>
  <si>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</si>
  <si>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</si>
  <si>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</si>
  <si>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</si>
  <si>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</si>
  <si>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</si>
  <si>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</si>
  <si>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</si>
  <si>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</si>
  <si>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</si>
  <si>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</si>
  <si>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</si>
  <si>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</si>
  <si>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</si>
  <si>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</si>
  <si>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</si>
  <si>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</si>
  <si>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</si>
  <si>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</si>
  <si>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</si>
  <si>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</si>
  <si>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</si>
  <si>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</si>
  <si>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</si>
  <si>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</si>
  <si>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</si>
  <si>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</si>
  <si>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</si>
  <si>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</si>
  <si>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</si>
  <si>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</si>
  <si>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</si>
  <si>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</si>
  <si>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</si>
  <si>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</si>
  <si>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</si>
  <si>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</si>
  <si>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</si>
  <si>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</si>
  <si>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</si>
  <si>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</si>
  <si>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</si>
  <si>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</si>
  <si>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</si>
  <si>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</si>
  <si>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</si>
  <si>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</si>
  <si>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</si>
  <si>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</si>
  <si>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</si>
  <si>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</si>
  <si>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</si>
  <si>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</si>
  <si>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</si>
  <si>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</si>
  <si>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</si>
  <si>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</si>
  <si>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</si>
  <si>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</si>
  <si>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</si>
  <si>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</si>
  <si>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</si>
  <si>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</si>
  <si>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</si>
  <si>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</si>
  <si>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</si>
  <si>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</si>
  <si>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</si>
  <si>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</si>
  <si>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</si>
  <si>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</si>
  <si>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</si>
  <si>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</si>
  <si>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</si>
  <si>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</si>
  <si>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</si>
  <si>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</si>
  <si>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</si>
  <si>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</si>
  <si>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</si>
  <si>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</si>
  <si>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</si>
  <si>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</si>
  <si>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</si>
  <si>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</si>
  <si>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</si>
  <si>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</si>
  <si>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</si>
  <si>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</si>
  <si>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</si>
  <si>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</si>
  <si>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</si>
  <si>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</si>
  <si>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</si>
  <si>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</si>
  <si>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</si>
  <si>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</si>
  <si>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</si>
  <si>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</si>
  <si>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</si>
  <si>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</si>
  <si>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</si>
  <si>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</si>
  <si>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</si>
  <si>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</si>
  <si>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</si>
  <si>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</si>
  <si>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</si>
  <si>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</si>
  <si>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</si>
  <si>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</si>
  <si>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</si>
  <si>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</si>
  <si>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</si>
  <si>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</si>
  <si>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</si>
  <si>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</si>
  <si>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</si>
  <si>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</si>
  <si>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</si>
  <si>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</si>
  <si>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</si>
  <si>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</si>
  <si>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</si>
  <si>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</si>
  <si>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</si>
  <si>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</si>
  <si>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</si>
  <si>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</si>
  <si>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</si>
  <si>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</si>
  <si>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</si>
  <si>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</si>
  <si>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</si>
  <si>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</si>
  <si>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</si>
  <si>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</si>
  <si>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</si>
  <si>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</si>
  <si>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</si>
  <si>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</si>
  <si>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</si>
  <si>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</si>
  <si>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</si>
  <si>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</si>
  <si>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</si>
  <si>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</si>
  <si>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</si>
  <si>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</si>
  <si>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</si>
  <si>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</si>
  <si>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</si>
  <si>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</si>
  <si>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</si>
  <si>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</si>
  <si>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</si>
  <si>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</si>
  <si>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</si>
  <si>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</si>
  <si>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</si>
  <si>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</si>
  <si>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</si>
  <si>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</si>
  <si>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</si>
  <si>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</si>
  <si>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</si>
  <si>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</si>
  <si>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</si>
  <si>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</si>
  <si>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</si>
  <si>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</si>
  <si>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</si>
  <si>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</si>
  <si>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</si>
  <si>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</si>
  <si>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</si>
  <si>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</si>
  <si>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</si>
  <si>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</si>
  <si>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</si>
  <si>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</si>
  <si>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</si>
  <si>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</si>
  <si>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</si>
  <si>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</si>
  <si>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</si>
  <si>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</si>
  <si>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</si>
  <si>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</si>
  <si>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</si>
  <si>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</si>
  <si>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</si>
  <si>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</si>
  <si>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</si>
  <si>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</si>
  <si>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</si>
  <si>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</si>
  <si>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</si>
  <si>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</si>
  <si>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</si>
  <si>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</si>
  <si>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</si>
  <si>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</si>
  <si>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</si>
  <si>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</si>
  <si>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</si>
  <si>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</si>
  <si>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</si>
  <si>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</si>
  <si>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</si>
  <si>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</si>
  <si>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</si>
  <si>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</si>
  <si>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</si>
  <si>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</si>
  <si>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</si>
  <si>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</si>
  <si>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</si>
  <si>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</si>
  <si>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</si>
  <si>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</si>
  <si>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</si>
  <si>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</si>
  <si>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</si>
  <si>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</si>
  <si>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</si>
  <si>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</si>
  <si>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</si>
  <si>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</si>
  <si>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</si>
  <si>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</si>
  <si>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</si>
  <si>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</si>
  <si>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</si>
  <si>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</si>
  <si>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</si>
  <si>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</si>
  <si>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</si>
  <si>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</si>
  <si>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</si>
  <si>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</si>
  <si>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</si>
  <si>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</si>
  <si>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</si>
  <si>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</si>
  <si>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</si>
  <si>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</si>
  <si>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</si>
  <si>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</si>
  <si>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</si>
  <si>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</si>
  <si>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</si>
  <si>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</si>
  <si>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</si>
  <si>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</si>
  <si>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</si>
  <si>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</si>
  <si>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</si>
  <si>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</si>
  <si>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</si>
  <si>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</si>
  <si>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</si>
  <si>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</si>
  <si>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</si>
  <si>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</si>
  <si>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</si>
  <si>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</si>
  <si>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</si>
  <si>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</si>
  <si>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</si>
  <si>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</si>
  <si>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</si>
  <si>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</si>
  <si>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</si>
  <si>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</si>
  <si>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</si>
  <si>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</si>
  <si>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</si>
  <si>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</si>
  <si>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</si>
  <si>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</si>
  <si>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</si>
  <si>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</si>
  <si>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</si>
  <si>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</si>
  <si>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</si>
  <si>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</si>
  <si>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</si>
  <si>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</si>
  <si>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</si>
  <si>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</si>
  <si>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</si>
  <si>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</si>
  <si>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</si>
  <si>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</si>
  <si>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</si>
  <si>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</si>
  <si>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</si>
  <si>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</si>
  <si>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</si>
  <si>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</si>
  <si>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</si>
  <si>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</si>
  <si>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</si>
  <si>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</si>
  <si>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</si>
  <si>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</si>
  <si>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</si>
  <si>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</si>
  <si>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</si>
  <si>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</si>
  <si>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</si>
  <si>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</si>
  <si>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</si>
  <si>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</si>
  <si>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</si>
  <si>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</si>
  <si>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</si>
  <si>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</si>
  <si>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</si>
  <si>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</si>
  <si>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</si>
  <si>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</si>
  <si>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</si>
  <si>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</si>
  <si>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</si>
  <si>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</si>
  <si>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</si>
  <si>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</si>
  <si>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</si>
  <si>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</si>
  <si>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</si>
  <si>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</si>
  <si>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</si>
  <si>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</si>
  <si>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</si>
  <si>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</si>
  <si>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</si>
  <si>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</si>
  <si>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</si>
  <si>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</si>
  <si>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</si>
  <si>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</si>
  <si>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</si>
  <si>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</si>
  <si>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</si>
  <si>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</si>
  <si>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</si>
  <si>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</si>
  <si>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</si>
  <si>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</si>
  <si>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</si>
  <si>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</si>
  <si>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</si>
  <si>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</si>
  <si>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</si>
  <si>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Agosto</t>
  </si>
  <si>
    <t>Agosto 2018</t>
  </si>
  <si>
    <t>Al mes de Agosto del 2018</t>
  </si>
  <si>
    <t>Agosto 2007 - 2018</t>
  </si>
  <si>
    <t>Agosto 2006 -2018 Acumulado</t>
  </si>
  <si>
    <t>Acumulado al mes de Agosto 2006 - 2018</t>
  </si>
  <si>
    <t>Agosto 2006 - 2018</t>
  </si>
  <si>
    <t>Agosto 2007 - 2017</t>
  </si>
  <si>
    <t>Cifras acumuladas al mes de Agosto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</si>
</sst>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2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  <xf numFmtId="0" fontId="28" fillId="13" borderId="14" xfId="0" applyFont="1" applyFill="1" applyBorder="1" applyAlignment="1">
      <alignment horizontal="left" vertical="center" wrapText="1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0.29061862168879582</c:v>
                </c:pt>
                <c:pt idx="1">
                  <c:v>0.2465241673925318</c:v>
                </c:pt>
                <c:pt idx="2">
                  <c:v>-8.3723949233187822E-2</c:v>
                </c:pt>
                <c:pt idx="3">
                  <c:v>0.13663197281393558</c:v>
                </c:pt>
                <c:pt idx="4">
                  <c:v>8.3692662598556788E-2</c:v>
                </c:pt>
                <c:pt idx="5">
                  <c:v>9.8047682817266724E-2</c:v>
                </c:pt>
                <c:pt idx="6">
                  <c:v>8.6416871530603512E-2</c:v>
                </c:pt>
                <c:pt idx="7">
                  <c:v>7.6278323302791051E-2</c:v>
                </c:pt>
                <c:pt idx="8">
                  <c:v>8.881896026658298E-2</c:v>
                </c:pt>
                <c:pt idx="9">
                  <c:v>8.9872270740698923E-2</c:v>
                </c:pt>
                <c:pt idx="10">
                  <c:v>5.5105726739028027E-2</c:v>
                </c:pt>
                <c:pt idx="11">
                  <c:v>2.4916509080850968E-2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0.18257734095522649</c:v>
                </c:pt>
                <c:pt idx="1">
                  <c:v>0.15264538053476229</c:v>
                </c:pt>
                <c:pt idx="2">
                  <c:v>-9.8122230573022939E-2</c:v>
                </c:pt>
                <c:pt idx="3">
                  <c:v>0.29785229587158213</c:v>
                </c:pt>
                <c:pt idx="4">
                  <c:v>9.3363737286441095E-2</c:v>
                </c:pt>
                <c:pt idx="5">
                  <c:v>7.825796331576651E-3</c:v>
                </c:pt>
                <c:pt idx="6">
                  <c:v>7.0071094312455395E-2</c:v>
                </c:pt>
                <c:pt idx="7">
                  <c:v>8.8703878600208341E-2</c:v>
                </c:pt>
                <c:pt idx="8">
                  <c:v>0.13741038787984161</c:v>
                </c:pt>
                <c:pt idx="9">
                  <c:v>-2.8341202865735604E-2</c:v>
                </c:pt>
                <c:pt idx="10">
                  <c:v>5.147871534059334E-2</c:v>
                </c:pt>
                <c:pt idx="11">
                  <c:v>3.4314372435485296E-2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0.28597679511373841</c:v>
                </c:pt>
                <c:pt idx="1">
                  <c:v>0.25890381242462679</c:v>
                </c:pt>
                <c:pt idx="2">
                  <c:v>-9.0210100522483017E-2</c:v>
                </c:pt>
                <c:pt idx="3">
                  <c:v>7.4712602556261887E-2</c:v>
                </c:pt>
                <c:pt idx="4">
                  <c:v>9.0685687057779241E-2</c:v>
                </c:pt>
                <c:pt idx="5">
                  <c:v>0.10395271835751352</c:v>
                </c:pt>
                <c:pt idx="6">
                  <c:v>9.6614452269243589E-2</c:v>
                </c:pt>
                <c:pt idx="7">
                  <c:v>7.1366941341801216E-2</c:v>
                </c:pt>
                <c:pt idx="8">
                  <c:v>8.7085296231857789E-2</c:v>
                </c:pt>
                <c:pt idx="9">
                  <c:v>8.5924099330256576E-2</c:v>
                </c:pt>
                <c:pt idx="10">
                  <c:v>5.7484443625652526E-2</c:v>
                </c:pt>
                <c:pt idx="11">
                  <c:v>1.9569327654650248E-2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0.19784956343385018</c:v>
                </c:pt>
                <c:pt idx="1">
                  <c:v>0.17499180284224369</c:v>
                </c:pt>
                <c:pt idx="2">
                  <c:v>-0.10432927432809358</c:v>
                </c:pt>
                <c:pt idx="3">
                  <c:v>0.14743856033190239</c:v>
                </c:pt>
                <c:pt idx="4">
                  <c:v>0.14000620795488583</c:v>
                </c:pt>
                <c:pt idx="5">
                  <c:v>3.6062229853899952E-2</c:v>
                </c:pt>
                <c:pt idx="6">
                  <c:v>7.4711853217067636E-2</c:v>
                </c:pt>
                <c:pt idx="7">
                  <c:v>6.4561142740133137E-2</c:v>
                </c:pt>
                <c:pt idx="8">
                  <c:v>0.14940816576253169</c:v>
                </c:pt>
                <c:pt idx="9">
                  <c:v>-4.1540413935390319E-3</c:v>
                </c:pt>
                <c:pt idx="10">
                  <c:v>6.7204594385073868E-2</c:v>
                </c:pt>
                <c:pt idx="11">
                  <c:v>-1.5730401400030236E-2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0.33321819918551976</c:v>
                </c:pt>
                <c:pt idx="1">
                  <c:v>0.33538377733016994</c:v>
                </c:pt>
                <c:pt idx="2">
                  <c:v>0.34050334188895881</c:v>
                </c:pt>
                <c:pt idx="3">
                  <c:v>0.26237455057211517</c:v>
                </c:pt>
                <c:pt idx="4">
                  <c:v>0.2885458604213989</c:v>
                </c:pt>
                <c:pt idx="5">
                  <c:v>0.30218367837059829</c:v>
                </c:pt>
                <c:pt idx="6">
                  <c:v>0.30330474223012771</c:v>
                </c:pt>
                <c:pt idx="7">
                  <c:v>0.27086105345457717</c:v>
                </c:pt>
                <c:pt idx="8">
                  <c:v>0.28825189920078603</c:v>
                </c:pt>
                <c:pt idx="9">
                  <c:v>0.27327623614625646</c:v>
                </c:pt>
                <c:pt idx="10">
                  <c:v>0.27589557939862996</c:v>
                </c:pt>
                <c:pt idx="11">
                  <c:v>0.2637319225136292</c:v>
                </c:pt>
                <c:pt idx="12">
                  <c:v>0.2529986082606871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0.22736314732607571</c:v>
                </c:pt>
                <c:pt idx="1">
                  <c:v>0.24198664514506593</c:v>
                </c:pt>
                <c:pt idx="2">
                  <c:v>0.2732580658687217</c:v>
                </c:pt>
                <c:pt idx="3">
                  <c:v>0.28810482748016075</c:v>
                </c:pt>
                <c:pt idx="4">
                  <c:v>0.2696607790919297</c:v>
                </c:pt>
                <c:pt idx="5">
                  <c:v>0.26786824523492014</c:v>
                </c:pt>
                <c:pt idx="6">
                  <c:v>0.27462253000038384</c:v>
                </c:pt>
                <c:pt idx="7">
                  <c:v>0.28908450585862228</c:v>
                </c:pt>
                <c:pt idx="8">
                  <c:v>0.2889844808685077</c:v>
                </c:pt>
                <c:pt idx="9">
                  <c:v>0.30654310694330833</c:v>
                </c:pt>
                <c:pt idx="10">
                  <c:v>0.31975454588271807</c:v>
                </c:pt>
                <c:pt idx="11">
                  <c:v>0.33987900149084982</c:v>
                </c:pt>
                <c:pt idx="12">
                  <c:v>0.34370672731611701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0.20363948581220459</c:v>
                </c:pt>
                <c:pt idx="1">
                  <c:v>0.19479528635164678</c:v>
                </c:pt>
                <c:pt idx="2">
                  <c:v>0.19006712242066784</c:v>
                </c:pt>
                <c:pt idx="3">
                  <c:v>0.21173733699623987</c:v>
                </c:pt>
                <c:pt idx="4">
                  <c:v>0.21242604631732853</c:v>
                </c:pt>
                <c:pt idx="5">
                  <c:v>0.20788496961143801</c:v>
                </c:pt>
                <c:pt idx="6">
                  <c:v>0.21159857631398116</c:v>
                </c:pt>
                <c:pt idx="7">
                  <c:v>0.20434690059631255</c:v>
                </c:pt>
                <c:pt idx="8">
                  <c:v>0.2008452673733909</c:v>
                </c:pt>
                <c:pt idx="9">
                  <c:v>0.19475578305262456</c:v>
                </c:pt>
                <c:pt idx="10">
                  <c:v>0.19479096942415919</c:v>
                </c:pt>
                <c:pt idx="11">
                  <c:v>0.18911126198561495</c:v>
                </c:pt>
                <c:pt idx="12">
                  <c:v>0.18864495292564409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0.22385715237744438</c:v>
                </c:pt>
                <c:pt idx="1">
                  <c:v>0.21746824988088936</c:v>
                </c:pt>
                <c:pt idx="2">
                  <c:v>0.18644317671903199</c:v>
                </c:pt>
                <c:pt idx="3">
                  <c:v>0.22619864856314253</c:v>
                </c:pt>
                <c:pt idx="4">
                  <c:v>0.21853913735933789</c:v>
                </c:pt>
                <c:pt idx="5">
                  <c:v>0.21135839268843246</c:v>
                </c:pt>
                <c:pt idx="6">
                  <c:v>0.20069807365671291</c:v>
                </c:pt>
                <c:pt idx="7">
                  <c:v>0.22785138831463045</c:v>
                </c:pt>
                <c:pt idx="8">
                  <c:v>0.21510410185289131</c:v>
                </c:pt>
                <c:pt idx="9">
                  <c:v>0.21916482501018525</c:v>
                </c:pt>
                <c:pt idx="10">
                  <c:v>0.20366922597213968</c:v>
                </c:pt>
                <c:pt idx="11">
                  <c:v>0.20070709248995736</c:v>
                </c:pt>
                <c:pt idx="12">
                  <c:v>0.20910538400782483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1.1922015298755547E-2</c:v>
                </c:pt>
                <c:pt idx="1">
                  <c:v>1.036604129222804E-2</c:v>
                </c:pt>
                <c:pt idx="2">
                  <c:v>9.7282931026197034E-3</c:v>
                </c:pt>
                <c:pt idx="3">
                  <c:v>1.1584636388341608E-2</c:v>
                </c:pt>
                <c:pt idx="4">
                  <c:v>1.0828176810004961E-2</c:v>
                </c:pt>
                <c:pt idx="5">
                  <c:v>1.070471409461104E-2</c:v>
                </c:pt>
                <c:pt idx="6">
                  <c:v>9.7760777987944119E-3</c:v>
                </c:pt>
                <c:pt idx="7">
                  <c:v>7.8561517758574968E-3</c:v>
                </c:pt>
                <c:pt idx="8">
                  <c:v>6.8142507044240833E-3</c:v>
                </c:pt>
                <c:pt idx="9">
                  <c:v>6.2600488476254618E-3</c:v>
                </c:pt>
                <c:pt idx="10">
                  <c:v>5.889679322353081E-3</c:v>
                </c:pt>
                <c:pt idx="11">
                  <c:v>6.5707215199487801E-3</c:v>
                </c:pt>
                <c:pt idx="12">
                  <c:v>5.544327489726982E-3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0.36868799558655585</c:v>
                </c:pt>
                <c:pt idx="1">
                  <c:v>0.42158928106007409</c:v>
                </c:pt>
                <c:pt idx="2">
                  <c:v>-4.0779048190702771E-2</c:v>
                </c:pt>
                <c:pt idx="3">
                  <c:v>5.9110784084084322E-3</c:v>
                </c:pt>
                <c:pt idx="4">
                  <c:v>8.3435500256456185E-2</c:v>
                </c:pt>
                <c:pt idx="5">
                  <c:v>0.13178883241745032</c:v>
                </c:pt>
                <c:pt idx="6">
                  <c:v>0.15436358062550415</c:v>
                </c:pt>
                <c:pt idx="7">
                  <c:v>7.0996241890447065E-2</c:v>
                </c:pt>
                <c:pt idx="8">
                  <c:v>0.15313633181198028</c:v>
                </c:pt>
                <c:pt idx="9">
                  <c:v>0.13272541244472325</c:v>
                </c:pt>
                <c:pt idx="10">
                  <c:v>0.12403955289950175</c:v>
                </c:pt>
                <c:pt idx="11">
                  <c:v>3.1051742952433958E-2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-0.18137532120923427</c:v>
                </c:pt>
                <c:pt idx="1">
                  <c:v>0.37071264089201317</c:v>
                </c:pt>
                <c:pt idx="2">
                  <c:v>0.22692809301708694</c:v>
                </c:pt>
                <c:pt idx="3">
                  <c:v>2.5925592288982946E-2</c:v>
                </c:pt>
                <c:pt idx="4">
                  <c:v>0.16523602135431426</c:v>
                </c:pt>
                <c:pt idx="5">
                  <c:v>0.10014588595576379</c:v>
                </c:pt>
                <c:pt idx="6">
                  <c:v>0.2055064371450217</c:v>
                </c:pt>
                <c:pt idx="7">
                  <c:v>0.21684594737715512</c:v>
                </c:pt>
                <c:pt idx="8">
                  <c:v>8.9360883508185385E-2</c:v>
                </c:pt>
                <c:pt idx="9">
                  <c:v>-0.26133953575772428</c:v>
                </c:pt>
                <c:pt idx="10">
                  <c:v>0.50073588680285375</c:v>
                </c:pt>
                <c:pt idx="11">
                  <c:v>0.43548450502340375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0.25376501568514209</c:v>
                </c:pt>
                <c:pt idx="1">
                  <c:v>0.26526734569492283</c:v>
                </c:pt>
                <c:pt idx="2">
                  <c:v>-0.13684232171153465</c:v>
                </c:pt>
                <c:pt idx="3">
                  <c:v>0.12538219918105908</c:v>
                </c:pt>
                <c:pt idx="4">
                  <c:v>8.8599051557820774E-2</c:v>
                </c:pt>
                <c:pt idx="5">
                  <c:v>0.12212697931764271</c:v>
                </c:pt>
                <c:pt idx="6">
                  <c:v>2.5930485841462181E-2</c:v>
                </c:pt>
                <c:pt idx="7">
                  <c:v>9.7550203453551365E-2</c:v>
                </c:pt>
                <c:pt idx="8">
                  <c:v>3.1735501024978685E-2</c:v>
                </c:pt>
                <c:pt idx="9">
                  <c:v>7.5455317664912203E-2</c:v>
                </c:pt>
                <c:pt idx="10">
                  <c:v>3.574163928274765E-2</c:v>
                </c:pt>
                <c:pt idx="11">
                  <c:v>1.2543907528502762E-2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0.23146006034852618</c:v>
                </c:pt>
                <c:pt idx="1">
                  <c:v>0.24606741405771948</c:v>
                </c:pt>
                <c:pt idx="2">
                  <c:v>-0.17214837221360024</c:v>
                </c:pt>
                <c:pt idx="3">
                  <c:v>0.10918106266027183</c:v>
                </c:pt>
                <c:pt idx="4">
                  <c:v>0.22268698194289271</c:v>
                </c:pt>
                <c:pt idx="5">
                  <c:v>-6.5760211454179984E-4</c:v>
                </c:pt>
                <c:pt idx="6">
                  <c:v>-4.9033178585118353E-3</c:v>
                </c:pt>
                <c:pt idx="7">
                  <c:v>0.10182707277795355</c:v>
                </c:pt>
                <c:pt idx="8">
                  <c:v>3.1588260086742315E-2</c:v>
                </c:pt>
                <c:pt idx="9">
                  <c:v>0.1341150111320828</c:v>
                </c:pt>
                <c:pt idx="10">
                  <c:v>3.5614893514448465E-3</c:v>
                </c:pt>
                <c:pt idx="11">
                  <c:v>-6.5601806418030817E-3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0.29433433155332245</c:v>
                </c:pt>
                <c:pt idx="1">
                  <c:v>0.27812072086402484</c:v>
                </c:pt>
                <c:pt idx="2">
                  <c:v>-0.29896219324535311</c:v>
                </c:pt>
                <c:pt idx="3">
                  <c:v>0.18191292537377279</c:v>
                </c:pt>
                <c:pt idx="4">
                  <c:v>0.14223580397218671</c:v>
                </c:pt>
                <c:pt idx="5">
                  <c:v>0.10804824562706417</c:v>
                </c:pt>
                <c:pt idx="6">
                  <c:v>-2.068743274117868E-2</c:v>
                </c:pt>
                <c:pt idx="7">
                  <c:v>0.14015489360304212</c:v>
                </c:pt>
                <c:pt idx="8">
                  <c:v>3.0607530940320649E-2</c:v>
                </c:pt>
                <c:pt idx="9">
                  <c:v>9.6332644186854388E-2</c:v>
                </c:pt>
                <c:pt idx="10">
                  <c:v>1.0862174571811156E-2</c:v>
                </c:pt>
                <c:pt idx="11">
                  <c:v>-2.192492109641897E-2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0.28301649830663145</c:v>
                </c:pt>
                <c:pt idx="1">
                  <c:v>0.18871338236349633</c:v>
                </c:pt>
                <c:pt idx="2">
                  <c:v>-0.32987158073587486</c:v>
                </c:pt>
                <c:pt idx="3">
                  <c:v>0.18857201372177568</c:v>
                </c:pt>
                <c:pt idx="4">
                  <c:v>0.24832773326440871</c:v>
                </c:pt>
                <c:pt idx="5">
                  <c:v>2.6412521205244621E-2</c:v>
                </c:pt>
                <c:pt idx="6">
                  <c:v>-8.0139644594823034E-2</c:v>
                </c:pt>
                <c:pt idx="7">
                  <c:v>0.12764579465212633</c:v>
                </c:pt>
                <c:pt idx="8">
                  <c:v>2.8417481178392601E-2</c:v>
                </c:pt>
                <c:pt idx="9">
                  <c:v>0.18709343956431845</c:v>
                </c:pt>
                <c:pt idx="10">
                  <c:v>-4.9712301189402175E-2</c:v>
                </c:pt>
                <c:pt idx="11">
                  <c:v>-4.1053023250901433E-2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0.18510437784681977</c:v>
                </c:pt>
                <c:pt idx="1">
                  <c:v>0.17238006674567385</c:v>
                </c:pt>
                <c:pt idx="2">
                  <c:v>0.22651721138719205</c:v>
                </c:pt>
                <c:pt idx="3">
                  <c:v>0.22791478266114562</c:v>
                </c:pt>
                <c:pt idx="4">
                  <c:v>0.10249862090783735</c:v>
                </c:pt>
                <c:pt idx="5">
                  <c:v>0.10671791511933204</c:v>
                </c:pt>
                <c:pt idx="6">
                  <c:v>0.13215652864541427</c:v>
                </c:pt>
                <c:pt idx="7">
                  <c:v>8.9567067273460976E-2</c:v>
                </c:pt>
                <c:pt idx="8">
                  <c:v>9.5734413765863557E-2</c:v>
                </c:pt>
                <c:pt idx="9">
                  <c:v>2.0075482908327613E-2</c:v>
                </c:pt>
                <c:pt idx="10">
                  <c:v>8.605608378087215E-2</c:v>
                </c:pt>
                <c:pt idx="11">
                  <c:v>7.7895126611423393E-2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0.24647059959854745</c:v>
                </c:pt>
                <c:pt idx="1">
                  <c:v>0.18736958968918449</c:v>
                </c:pt>
                <c:pt idx="2">
                  <c:v>0.24680280503577534</c:v>
                </c:pt>
                <c:pt idx="3">
                  <c:v>0.15661021272055264</c:v>
                </c:pt>
                <c:pt idx="4">
                  <c:v>9.1348515504857675E-2</c:v>
                </c:pt>
                <c:pt idx="5">
                  <c:v>0.18943828823144915</c:v>
                </c:pt>
                <c:pt idx="6">
                  <c:v>8.291886104822499E-2</c:v>
                </c:pt>
                <c:pt idx="7">
                  <c:v>2.3543656075607933E-2</c:v>
                </c:pt>
                <c:pt idx="8">
                  <c:v>0.19004749107093977</c:v>
                </c:pt>
                <c:pt idx="9">
                  <c:v>-7.452822481823318E-2</c:v>
                </c:pt>
                <c:pt idx="10">
                  <c:v>4.5523523243333752E-2</c:v>
                </c:pt>
                <c:pt idx="11">
                  <c:v>0.12734219809373504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0.36527781725629382</c:v>
                </c:pt>
                <c:pt idx="1">
                  <c:v>0.3472206059602716</c:v>
                </c:pt>
                <c:pt idx="2">
                  <c:v>0.38965533334535185</c:v>
                </c:pt>
                <c:pt idx="3">
                  <c:v>0.38960116256748928</c:v>
                </c:pt>
                <c:pt idx="4">
                  <c:v>0.39785467387273538</c:v>
                </c:pt>
                <c:pt idx="5">
                  <c:v>0.39216404659296739</c:v>
                </c:pt>
                <c:pt idx="6">
                  <c:v>0.38207602471521218</c:v>
                </c:pt>
                <c:pt idx="7">
                  <c:v>0.37962438779126306</c:v>
                </c:pt>
                <c:pt idx="8">
                  <c:v>0.3748725240377796</c:v>
                </c:pt>
                <c:pt idx="9">
                  <c:v>0.37988366038602539</c:v>
                </c:pt>
                <c:pt idx="10">
                  <c:v>0.35894510182728678</c:v>
                </c:pt>
                <c:pt idx="11">
                  <c:v>0.35102386544482689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0.27922604115853034</c:v>
                </c:pt>
                <c:pt idx="1">
                  <c:v>0.23517606039009678</c:v>
                </c:pt>
                <c:pt idx="2">
                  <c:v>0.13367437926030112</c:v>
                </c:pt>
                <c:pt idx="3">
                  <c:v>0.11732690889749876</c:v>
                </c:pt>
                <c:pt idx="4">
                  <c:v>0.11736837915270296</c:v>
                </c:pt>
                <c:pt idx="5">
                  <c:v>0.11204088360023201</c:v>
                </c:pt>
                <c:pt idx="6">
                  <c:v>0.1278356568642178</c:v>
                </c:pt>
                <c:pt idx="7">
                  <c:v>0.11745239848595045</c:v>
                </c:pt>
                <c:pt idx="8">
                  <c:v>0.12144921570928162</c:v>
                </c:pt>
                <c:pt idx="9">
                  <c:v>0.1271841000280132</c:v>
                </c:pt>
                <c:pt idx="10">
                  <c:v>0.14272451109365444</c:v>
                </c:pt>
                <c:pt idx="11">
                  <c:v>0.15738441841853326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0.28799601405760572</c:v>
                </c:pt>
                <c:pt idx="1">
                  <c:v>0.31885817654695114</c:v>
                </c:pt>
                <c:pt idx="2">
                  <c:v>0.35334067587927609</c:v>
                </c:pt>
                <c:pt idx="3">
                  <c:v>0.38816089684509542</c:v>
                </c:pt>
                <c:pt idx="4">
                  <c:v>0.38907833971574346</c:v>
                </c:pt>
                <c:pt idx="5">
                  <c:v>0.39888832886625714</c:v>
                </c:pt>
                <c:pt idx="6">
                  <c:v>0.39633734273426713</c:v>
                </c:pt>
                <c:pt idx="7">
                  <c:v>0.39338887797978755</c:v>
                </c:pt>
                <c:pt idx="8">
                  <c:v>0.39087637486359417</c:v>
                </c:pt>
                <c:pt idx="9">
                  <c:v>0.40663912361304194</c:v>
                </c:pt>
                <c:pt idx="10">
                  <c:v>0.39932427964538936</c:v>
                </c:pt>
                <c:pt idx="11">
                  <c:v>0.40340747418530903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2.5888335998252802E-2</c:v>
                </c:pt>
                <c:pt idx="1">
                  <c:v>5.5264933486502479E-2</c:v>
                </c:pt>
                <c:pt idx="2">
                  <c:v>6.1364398244550811E-2</c:v>
                </c:pt>
                <c:pt idx="3">
                  <c:v>5.2491305236122852E-2</c:v>
                </c:pt>
                <c:pt idx="4">
                  <c:v>4.7955090577896681E-2</c:v>
                </c:pt>
                <c:pt idx="5">
                  <c:v>5.6741461548072816E-2</c:v>
                </c:pt>
                <c:pt idx="6">
                  <c:v>4.3534042649067232E-2</c:v>
                </c:pt>
                <c:pt idx="7">
                  <c:v>5.3083079157350624E-2</c:v>
                </c:pt>
                <c:pt idx="8">
                  <c:v>5.1328527418261952E-2</c:v>
                </c:pt>
                <c:pt idx="9">
                  <c:v>3.3451988893896077E-2</c:v>
                </c:pt>
                <c:pt idx="10">
                  <c:v>5.6441091539711219E-2</c:v>
                </c:pt>
                <c:pt idx="11">
                  <c:v>4.6771726042597467E-2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2.6866733258549061E-2</c:v>
                </c:pt>
                <c:pt idx="1">
                  <c:v>2.8769283261291346E-2</c:v>
                </c:pt>
                <c:pt idx="2">
                  <c:v>3.1485728845967328E-2</c:v>
                </c:pt>
                <c:pt idx="3">
                  <c:v>2.9497730540964995E-2</c:v>
                </c:pt>
                <c:pt idx="4">
                  <c:v>2.9265191825133097E-2</c:v>
                </c:pt>
                <c:pt idx="5">
                  <c:v>2.8224277737630522E-2</c:v>
                </c:pt>
                <c:pt idx="6">
                  <c:v>2.8325702604226143E-2</c:v>
                </c:pt>
                <c:pt idx="7">
                  <c:v>2.93781794028753E-2</c:v>
                </c:pt>
                <c:pt idx="8">
                  <c:v>2.8540777013429663E-2</c:v>
                </c:pt>
                <c:pt idx="9">
                  <c:v>2.7533819200005565E-2</c:v>
                </c:pt>
                <c:pt idx="10">
                  <c:v>2.8911580875719108E-2</c:v>
                </c:pt>
                <c:pt idx="11">
                  <c:v>2.8096253421925527E-2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9.9440878936283197E-3</c:v>
                </c:pt>
                <c:pt idx="1">
                  <c:v>1.4300694712232467E-2</c:v>
                </c:pt>
                <c:pt idx="2">
                  <c:v>2.1551445025284718E-2</c:v>
                </c:pt>
                <c:pt idx="3">
                  <c:v>1.3155356921766587E-2</c:v>
                </c:pt>
                <c:pt idx="4">
                  <c:v>1.0550775391367114E-2</c:v>
                </c:pt>
                <c:pt idx="5">
                  <c:v>7.683367860564126E-3</c:v>
                </c:pt>
                <c:pt idx="6">
                  <c:v>8.2747800151236148E-3</c:v>
                </c:pt>
                <c:pt idx="7">
                  <c:v>1.1071886966395286E-2</c:v>
                </c:pt>
                <c:pt idx="8">
                  <c:v>1.072308117980433E-2</c:v>
                </c:pt>
                <c:pt idx="9">
                  <c:v>9.7213480179354078E-3</c:v>
                </c:pt>
                <c:pt idx="10">
                  <c:v>9.0450973396185089E-3</c:v>
                </c:pt>
                <c:pt idx="11">
                  <c:v>6.686267717831206E-3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26E9-4D17-B9C4-3CBF67D680B9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0.1488576492340401</c:v>
                </c:pt>
                <c:pt idx="1">
                  <c:v>0.13359199800352983</c:v>
                </c:pt>
                <c:pt idx="2">
                  <c:v>0.23865853326914244</c:v>
                </c:pt>
                <c:pt idx="3">
                  <c:v>0.25013051578378298</c:v>
                </c:pt>
                <c:pt idx="4">
                  <c:v>0.11320644487858456</c:v>
                </c:pt>
                <c:pt idx="5">
                  <c:v>0.10405172986879641</c:v>
                </c:pt>
                <c:pt idx="6">
                  <c:v>0.13611613309249293</c:v>
                </c:pt>
                <c:pt idx="7">
                  <c:v>7.239317544059598E-2</c:v>
                </c:pt>
                <c:pt idx="8">
                  <c:v>9.08445215917979E-2</c:v>
                </c:pt>
                <c:pt idx="9">
                  <c:v>4.8482895789779379E-2</c:v>
                </c:pt>
                <c:pt idx="10">
                  <c:v>7.2976862677401888E-2</c:v>
                </c:pt>
                <c:pt idx="11">
                  <c:v>8.9494153483795635E-2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0.18085512265485693</c:v>
                </c:pt>
                <c:pt idx="1">
                  <c:v>0.25390985076857842</c:v>
                </c:pt>
                <c:pt idx="2">
                  <c:v>0.18227075678233207</c:v>
                </c:pt>
                <c:pt idx="3">
                  <c:v>0.22686992160256669</c:v>
                </c:pt>
                <c:pt idx="4">
                  <c:v>3.44008078293363E-2</c:v>
                </c:pt>
                <c:pt idx="5">
                  <c:v>0.1735016151445341</c:v>
                </c:pt>
                <c:pt idx="6">
                  <c:v>9.3589428476014147E-2</c:v>
                </c:pt>
                <c:pt idx="7">
                  <c:v>7.8543980379000233E-2</c:v>
                </c:pt>
                <c:pt idx="8">
                  <c:v>5.7585256873094348E-2</c:v>
                </c:pt>
                <c:pt idx="9">
                  <c:v>2.8346619633381698E-2</c:v>
                </c:pt>
                <c:pt idx="10">
                  <c:v>4.7840933584962997E-2</c:v>
                </c:pt>
                <c:pt idx="11">
                  <c:v>0.12677035949540461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0.12651970845911875</c:v>
                </c:pt>
                <c:pt idx="1">
                  <c:v>0.22140320013247816</c:v>
                </c:pt>
                <c:pt idx="2">
                  <c:v>0.32116832660162009</c:v>
                </c:pt>
                <c:pt idx="3">
                  <c:v>0.22774407513263673</c:v>
                </c:pt>
                <c:pt idx="4">
                  <c:v>0.12585451844088125</c:v>
                </c:pt>
                <c:pt idx="5">
                  <c:v>9.0888217562981266E-2</c:v>
                </c:pt>
                <c:pt idx="6">
                  <c:v>0.10303295158820225</c:v>
                </c:pt>
                <c:pt idx="7">
                  <c:v>8.2575728690419625E-2</c:v>
                </c:pt>
                <c:pt idx="8">
                  <c:v>8.2018802199091745E-2</c:v>
                </c:pt>
                <c:pt idx="9">
                  <c:v>3.3711417799733967E-2</c:v>
                </c:pt>
                <c:pt idx="10">
                  <c:v>2.619447013523124E-2</c:v>
                </c:pt>
                <c:pt idx="11">
                  <c:v>5.4108029225431009E-2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0.22732756198844761</c:v>
                </c:pt>
                <c:pt idx="1">
                  <c:v>0.26683273063014501</c:v>
                </c:pt>
                <c:pt idx="2">
                  <c:v>0.2349024675030873</c:v>
                </c:pt>
                <c:pt idx="3">
                  <c:v>0.22179912161198412</c:v>
                </c:pt>
                <c:pt idx="4">
                  <c:v>0.10556214708880729</c:v>
                </c:pt>
                <c:pt idx="5">
                  <c:v>0.11540275041962622</c:v>
                </c:pt>
                <c:pt idx="6">
                  <c:v>9.0701065876052311E-2</c:v>
                </c:pt>
                <c:pt idx="7">
                  <c:v>0.12633855086343559</c:v>
                </c:pt>
                <c:pt idx="8">
                  <c:v>-2.1352833249411174E-2</c:v>
                </c:pt>
                <c:pt idx="9">
                  <c:v>6.8447560801775165E-2</c:v>
                </c:pt>
                <c:pt idx="10">
                  <c:v>8.1364860289671492E-2</c:v>
                </c:pt>
                <c:pt idx="11">
                  <c:v>-1.1508622192205831E-2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-1.8546351311286013E-3</c:v>
                </c:pt>
                <c:pt idx="1">
                  <c:v>-0.20864146827904118</c:v>
                </c:pt>
                <c:pt idx="2">
                  <c:v>3.281812067431833E-2</c:v>
                </c:pt>
                <c:pt idx="3">
                  <c:v>7.7749129162866026E-2</c:v>
                </c:pt>
                <c:pt idx="4">
                  <c:v>0.10288830899900892</c:v>
                </c:pt>
                <c:pt idx="5">
                  <c:v>5.6482623355039507E-2</c:v>
                </c:pt>
                <c:pt idx="6">
                  <c:v>0.29176037230216423</c:v>
                </c:pt>
                <c:pt idx="7">
                  <c:v>1.0686259350800587E-3</c:v>
                </c:pt>
                <c:pt idx="8">
                  <c:v>0.13302143585813675</c:v>
                </c:pt>
                <c:pt idx="9">
                  <c:v>6.8243886933734732E-2</c:v>
                </c:pt>
                <c:pt idx="10">
                  <c:v>0.21875944826257854</c:v>
                </c:pt>
                <c:pt idx="11">
                  <c:v>0.18861081616591724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-7.1274040928588578E-2</c:v>
                </c:pt>
                <c:pt idx="1">
                  <c:v>-0.26350267202397681</c:v>
                </c:pt>
                <c:pt idx="2">
                  <c:v>0.50201056295762814</c:v>
                </c:pt>
                <c:pt idx="3">
                  <c:v>-5.8422072603040998E-2</c:v>
                </c:pt>
                <c:pt idx="4">
                  <c:v>-0.55702670129517551</c:v>
                </c:pt>
                <c:pt idx="5">
                  <c:v>0.12956008583691259</c:v>
                </c:pt>
                <c:pt idx="6">
                  <c:v>-0.19329477219526914</c:v>
                </c:pt>
                <c:pt idx="7">
                  <c:v>-0.12557166437124423</c:v>
                </c:pt>
                <c:pt idx="8">
                  <c:v>7.4555444675545646E-2</c:v>
                </c:pt>
                <c:pt idx="9">
                  <c:v>-0.22441649696779387</c:v>
                </c:pt>
                <c:pt idx="10">
                  <c:v>0.55636527971492278</c:v>
                </c:pt>
                <c:pt idx="11">
                  <c:v>0.92742255037656962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0.31210226007663189</c:v>
                </c:pt>
                <c:pt idx="1">
                  <c:v>0.28644134977389379</c:v>
                </c:pt>
                <c:pt idx="2">
                  <c:v>0.23864872207806531</c:v>
                </c:pt>
                <c:pt idx="3">
                  <c:v>0.34892056257329318</c:v>
                </c:pt>
                <c:pt idx="4">
                  <c:v>0.10510444624437265</c:v>
                </c:pt>
                <c:pt idx="5">
                  <c:v>0.13462204041176484</c:v>
                </c:pt>
                <c:pt idx="6">
                  <c:v>0.12491611724499752</c:v>
                </c:pt>
                <c:pt idx="7">
                  <c:v>8.1461471991082002E-2</c:v>
                </c:pt>
                <c:pt idx="8">
                  <c:v>8.8736157629988544E-2</c:v>
                </c:pt>
                <c:pt idx="9">
                  <c:v>6.1211746383363019E-2</c:v>
                </c:pt>
                <c:pt idx="10">
                  <c:v>6.6519520937655008E-2</c:v>
                </c:pt>
                <c:pt idx="11">
                  <c:v>8.8916884415617403E-2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0.29734365296779086</c:v>
                </c:pt>
                <c:pt idx="1">
                  <c:v>0.48617022599268123</c:v>
                </c:pt>
                <c:pt idx="2">
                  <c:v>4.6581213861146553E-2</c:v>
                </c:pt>
                <c:pt idx="3">
                  <c:v>0.34751874149854678</c:v>
                </c:pt>
                <c:pt idx="4">
                  <c:v>0.10825077091759683</c:v>
                </c:pt>
                <c:pt idx="5">
                  <c:v>0.23433825654713769</c:v>
                </c:pt>
                <c:pt idx="6">
                  <c:v>0.12044341366074218</c:v>
                </c:pt>
                <c:pt idx="7">
                  <c:v>5.0057473562806543E-2</c:v>
                </c:pt>
                <c:pt idx="8">
                  <c:v>0.12587099425572146</c:v>
                </c:pt>
                <c:pt idx="9">
                  <c:v>7.8279819116706673E-3</c:v>
                </c:pt>
                <c:pt idx="10">
                  <c:v>1.3399684528605516E-3</c:v>
                </c:pt>
                <c:pt idx="11">
                  <c:v>0.18745542211288435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1.1499638250629944</c:v>
                </c:pt>
                <c:pt idx="1">
                  <c:v>0.82462577021711114</c:v>
                </c:pt>
                <c:pt idx="2">
                  <c:v>-5.0179414340841832E-3</c:v>
                </c:pt>
                <c:pt idx="3">
                  <c:v>8.756293873350729E-2</c:v>
                </c:pt>
                <c:pt idx="4">
                  <c:v>-1.0398843968854155E-2</c:v>
                </c:pt>
                <c:pt idx="5">
                  <c:v>0.20804585413873533</c:v>
                </c:pt>
                <c:pt idx="6">
                  <c:v>6.07256300756156E-2</c:v>
                </c:pt>
                <c:pt idx="7">
                  <c:v>0.31708303352833678</c:v>
                </c:pt>
                <c:pt idx="8">
                  <c:v>0.14932089875897647</c:v>
                </c:pt>
                <c:pt idx="9">
                  <c:v>-0.31950091066734176</c:v>
                </c:pt>
                <c:pt idx="10">
                  <c:v>0.36787455109176204</c:v>
                </c:pt>
                <c:pt idx="11">
                  <c:v>-5.7342067613962211E-2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2.8053473263368307</c:v>
                </c:pt>
                <c:pt idx="1">
                  <c:v>-0.61886626079941476</c:v>
                </c:pt>
                <c:pt idx="2">
                  <c:v>2.7930100910657152</c:v>
                </c:pt>
                <c:pt idx="3">
                  <c:v>-0.68342742197196804</c:v>
                </c:pt>
                <c:pt idx="4">
                  <c:v>3.0726627995225613</c:v>
                </c:pt>
                <c:pt idx="5">
                  <c:v>0.47229645734951586</c:v>
                </c:pt>
                <c:pt idx="6">
                  <c:v>-5.0821269249832768E-2</c:v>
                </c:pt>
                <c:pt idx="7">
                  <c:v>-0.60408833571027254</c:v>
                </c:pt>
                <c:pt idx="8">
                  <c:v>3.9205963686642606</c:v>
                </c:pt>
                <c:pt idx="9">
                  <c:v>-0.7342304286498651</c:v>
                </c:pt>
                <c:pt idx="10">
                  <c:v>0.10846769670777601</c:v>
                </c:pt>
                <c:pt idx="11">
                  <c:v>0.25177280313530326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0.26902676303687278</c:v>
                </c:pt>
                <c:pt idx="1">
                  <c:v>0.17731897991550771</c:v>
                </c:pt>
                <c:pt idx="2">
                  <c:v>0.33669596150819947</c:v>
                </c:pt>
                <c:pt idx="3">
                  <c:v>0.15038465723321481</c:v>
                </c:pt>
                <c:pt idx="4">
                  <c:v>9.380732131255809E-2</c:v>
                </c:pt>
                <c:pt idx="5">
                  <c:v>6.7353803801604606E-2</c:v>
                </c:pt>
                <c:pt idx="6">
                  <c:v>0.13622497021726443</c:v>
                </c:pt>
                <c:pt idx="7">
                  <c:v>0.13005129020343098</c:v>
                </c:pt>
                <c:pt idx="8">
                  <c:v>6.4501347764655215E-2</c:v>
                </c:pt>
                <c:pt idx="9">
                  <c:v>-1.5914181189239596E-2</c:v>
                </c:pt>
                <c:pt idx="10">
                  <c:v>0.14040112175179487</c:v>
                </c:pt>
                <c:pt idx="11">
                  <c:v>4.7497705840334303E-2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0.14793691319387259</c:v>
                </c:pt>
                <c:pt idx="1">
                  <c:v>0.22257098272738784</c:v>
                </c:pt>
                <c:pt idx="2">
                  <c:v>0.31985563803878936</c:v>
                </c:pt>
                <c:pt idx="3">
                  <c:v>5.9723889555822751E-2</c:v>
                </c:pt>
                <c:pt idx="4">
                  <c:v>-2.8981402813179624E-2</c:v>
                </c:pt>
                <c:pt idx="5">
                  <c:v>0.17587011471903624</c:v>
                </c:pt>
                <c:pt idx="6">
                  <c:v>9.5512378852601776E-2</c:v>
                </c:pt>
                <c:pt idx="7">
                  <c:v>7.6015496595446264E-2</c:v>
                </c:pt>
                <c:pt idx="8">
                  <c:v>0.10636158887754443</c:v>
                </c:pt>
                <c:pt idx="9">
                  <c:v>3.6227239108231002E-2</c:v>
                </c:pt>
                <c:pt idx="10">
                  <c:v>3.3395888723936284E-2</c:v>
                </c:pt>
                <c:pt idx="11">
                  <c:v>0.36851824777297004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2.1951752162997461E-2</c:v>
                </c:pt>
                <c:pt idx="1">
                  <c:v>2.5877832602964654E-2</c:v>
                </c:pt>
                <c:pt idx="2">
                  <c:v>2.5283469574134357E-2</c:v>
                </c:pt>
                <c:pt idx="3">
                  <c:v>-3.5485309857702374E-3</c:v>
                </c:pt>
                <c:pt idx="4">
                  <c:v>-1.280957608461069E-2</c:v>
                </c:pt>
                <c:pt idx="5">
                  <c:v>-1.4442022596958006E-2</c:v>
                </c:pt>
                <c:pt idx="6">
                  <c:v>-1.5546103733351106E-2</c:v>
                </c:pt>
                <c:pt idx="7">
                  <c:v>-1.8316999922352317E-2</c:v>
                </c:pt>
                <c:pt idx="8">
                  <c:v>-2.0541887444418913E-2</c:v>
                </c:pt>
                <c:pt idx="9">
                  <c:v>-2.1006079409976546E-2</c:v>
                </c:pt>
                <c:pt idx="10">
                  <c:v>-1.3739169316921153E-2</c:v>
                </c:pt>
                <c:pt idx="11">
                  <c:v>-1.4761154526748716E-2</c:v>
                </c:pt>
                <c:pt idx="12">
                  <c:v>-1.7896067078676799E-2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-2.533618596299746E-2</c:v>
                </c:pt>
                <c:pt idx="1">
                  <c:v>-2.1460050802964658E-2</c:v>
                </c:pt>
                <c:pt idx="2">
                  <c:v>-1.4677016774134355E-2</c:v>
                </c:pt>
                <c:pt idx="3">
                  <c:v>-1.4130109914229758E-2</c:v>
                </c:pt>
                <c:pt idx="4">
                  <c:v>-1.3439909615389307E-2</c:v>
                </c:pt>
                <c:pt idx="5">
                  <c:v>-1.3567717803041991E-2</c:v>
                </c:pt>
                <c:pt idx="6">
                  <c:v>-1.278900386664889E-2</c:v>
                </c:pt>
                <c:pt idx="7">
                  <c:v>-1.5530516777647694E-2</c:v>
                </c:pt>
                <c:pt idx="8">
                  <c:v>-1.4196198155581099E-2</c:v>
                </c:pt>
                <c:pt idx="9">
                  <c:v>-1.4966916790023458E-2</c:v>
                </c:pt>
                <c:pt idx="10">
                  <c:v>-1.5028978783078852E-2</c:v>
                </c:pt>
                <c:pt idx="11">
                  <c:v>-1.7227924907242183E-2</c:v>
                </c:pt>
                <c:pt idx="12">
                  <c:v>-1.9593021210703009E-2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-3.3844338000000003E-3</c:v>
                </c:pt>
                <c:pt idx="1">
                  <c:v>4.4177818000000002E-3</c:v>
                </c:pt>
                <c:pt idx="2">
                  <c:v>1.0606452799999999E-2</c:v>
                </c:pt>
                <c:pt idx="3">
                  <c:v>-1.7678640900000001E-2</c:v>
                </c:pt>
                <c:pt idx="4">
                  <c:v>-2.6249485699999998E-2</c:v>
                </c:pt>
                <c:pt idx="5">
                  <c:v>-2.8009740399999997E-2</c:v>
                </c:pt>
                <c:pt idx="6">
                  <c:v>-2.8335107599999999E-2</c:v>
                </c:pt>
                <c:pt idx="7">
                  <c:v>-3.3847516699999997E-2</c:v>
                </c:pt>
                <c:pt idx="8">
                  <c:v>-3.4738085600000003E-2</c:v>
                </c:pt>
                <c:pt idx="9">
                  <c:v>-3.5972996199999996E-2</c:v>
                </c:pt>
                <c:pt idx="10">
                  <c:v>-2.8768148099999998E-2</c:v>
                </c:pt>
                <c:pt idx="11">
                  <c:v>-3.1989079433990902E-2</c:v>
                </c:pt>
                <c:pt idx="12">
                  <c:v>-3.7489088289379802E-2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0.38919430735909377</c:v>
                </c:pt>
                <c:pt idx="1">
                  <c:v>0.13051158061442525</c:v>
                </c:pt>
                <c:pt idx="2">
                  <c:v>-1.1505663875145218</c:v>
                </c:pt>
                <c:pt idx="3">
                  <c:v>3.0902799038379598</c:v>
                </c:pt>
                <c:pt idx="4">
                  <c:v>0.23172666025338895</c:v>
                </c:pt>
                <c:pt idx="5">
                  <c:v>0.20649626778600494</c:v>
                </c:pt>
                <c:pt idx="6">
                  <c:v>0.25333033517582759</c:v>
                </c:pt>
                <c:pt idx="7">
                  <c:v>0.22818476698144607</c:v>
                </c:pt>
                <c:pt idx="8">
                  <c:v>9.8961537182440162E-2</c:v>
                </c:pt>
                <c:pt idx="9">
                  <c:v>-0.30419305088787396</c:v>
                </c:pt>
                <c:pt idx="10">
                  <c:v>0.14228466833673825</c:v>
                </c:pt>
                <c:pt idx="11">
                  <c:v>0.26709305836566233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-0.18238610019766166</c:v>
                </c:pt>
                <c:pt idx="1">
                  <c:v>-0.32303636273193059</c:v>
                </c:pt>
                <c:pt idx="2">
                  <c:v>-2.456320572170382</c:v>
                </c:pt>
                <c:pt idx="3">
                  <c:v>-0.40067477109619043</c:v>
                </c:pt>
                <c:pt idx="4">
                  <c:v>0.92605979648816894</c:v>
                </c:pt>
                <c:pt idx="5">
                  <c:v>1.3746648871696765</c:v>
                </c:pt>
                <c:pt idx="6">
                  <c:v>0.15792192747901823</c:v>
                </c:pt>
                <c:pt idx="7">
                  <c:v>-0.12564632720821112</c:v>
                </c:pt>
                <c:pt idx="8">
                  <c:v>0.36687170698182592</c:v>
                </c:pt>
                <c:pt idx="9">
                  <c:v>-0.1832580042371138</c:v>
                </c:pt>
                <c:pt idx="10">
                  <c:v>-1.1421798648625359E-2</c:v>
                </c:pt>
                <c:pt idx="11">
                  <c:v>0.33993715991993101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252.7825</c:v>
                </c:pt>
                <c:pt idx="1">
                  <c:v>351.16401000000013</c:v>
                </c:pt>
                <c:pt idx="2">
                  <c:v>396.99498</c:v>
                </c:pt>
                <c:pt idx="3">
                  <c:v>-59.774099999999862</c:v>
                </c:pt>
                <c:pt idx="4">
                  <c:v>-244.49280000000005</c:v>
                </c:pt>
                <c:pt idx="5">
                  <c:v>-301.14829999999984</c:v>
                </c:pt>
                <c:pt idx="6">
                  <c:v>-363.33430000009992</c:v>
                </c:pt>
                <c:pt idx="7">
                  <c:v>-455.3778999999999</c:v>
                </c:pt>
                <c:pt idx="8">
                  <c:v>-559.28820000000019</c:v>
                </c:pt>
                <c:pt idx="9">
                  <c:v>-614.63622000000021</c:v>
                </c:pt>
                <c:pt idx="10">
                  <c:v>-427.66815305200964</c:v>
                </c:pt>
                <c:pt idx="11">
                  <c:v>-488.51877436720019</c:v>
                </c:pt>
                <c:pt idx="12">
                  <c:v>-618.99874788198065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-38.972999999999999</c:v>
                </c:pt>
                <c:pt idx="1">
                  <c:v>59.949610000000099</c:v>
                </c:pt>
                <c:pt idx="2">
                  <c:v>166.53997999999999</c:v>
                </c:pt>
                <c:pt idx="3">
                  <c:v>-297.79219999999998</c:v>
                </c:pt>
                <c:pt idx="4">
                  <c:v>-501.0166000000001</c:v>
                </c:pt>
                <c:pt idx="5">
                  <c:v>-584.06539999999995</c:v>
                </c:pt>
                <c:pt idx="6">
                  <c:v>-662.23130000009996</c:v>
                </c:pt>
                <c:pt idx="7">
                  <c:v>-841.48119999999972</c:v>
                </c:pt>
                <c:pt idx="8">
                  <c:v>-945.80410000000006</c:v>
                </c:pt>
                <c:pt idx="9">
                  <c:v>-1052.56702</c:v>
                </c:pt>
                <c:pt idx="10">
                  <c:v>-895.48505305200956</c:v>
                </c:pt>
                <c:pt idx="11">
                  <c:v>-1058.6750412991103</c:v>
                </c:pt>
                <c:pt idx="12">
                  <c:v>-1296.6926536620306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291.75549999999998</c:v>
                </c:pt>
                <c:pt idx="1">
                  <c:v>291.21440000000001</c:v>
                </c:pt>
                <c:pt idx="2">
                  <c:v>230.45500000000001</c:v>
                </c:pt>
                <c:pt idx="3">
                  <c:v>238.0181</c:v>
                </c:pt>
                <c:pt idx="4">
                  <c:v>256.52379999999999</c:v>
                </c:pt>
                <c:pt idx="5">
                  <c:v>282.9171</c:v>
                </c:pt>
                <c:pt idx="6">
                  <c:v>298.89699999999999</c:v>
                </c:pt>
                <c:pt idx="7">
                  <c:v>386.10329999999999</c:v>
                </c:pt>
                <c:pt idx="8">
                  <c:v>386.51590000000004</c:v>
                </c:pt>
                <c:pt idx="9">
                  <c:v>437.93079999999998</c:v>
                </c:pt>
                <c:pt idx="10">
                  <c:v>467.81690000000003</c:v>
                </c:pt>
                <c:pt idx="11">
                  <c:v>570.15626693190995</c:v>
                </c:pt>
                <c:pt idx="12">
                  <c:v>677.69390578005004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252.78250000000003</c:v>
                </c:pt>
                <c:pt idx="1">
                  <c:v>351.16401000000019</c:v>
                </c:pt>
                <c:pt idx="2">
                  <c:v>396.99497999999994</c:v>
                </c:pt>
                <c:pt idx="3">
                  <c:v>-59.774099999999862</c:v>
                </c:pt>
                <c:pt idx="4">
                  <c:v>-244.49279999999999</c:v>
                </c:pt>
                <c:pt idx="5">
                  <c:v>-301.14829999999984</c:v>
                </c:pt>
                <c:pt idx="6">
                  <c:v>-363.3343000000998</c:v>
                </c:pt>
                <c:pt idx="7">
                  <c:v>-455.37789999999995</c:v>
                </c:pt>
                <c:pt idx="8">
                  <c:v>-559.28820000000042</c:v>
                </c:pt>
                <c:pt idx="9">
                  <c:v>-614.63621999999987</c:v>
                </c:pt>
                <c:pt idx="10">
                  <c:v>-427.66815305200998</c:v>
                </c:pt>
                <c:pt idx="11">
                  <c:v>-488.51877436720042</c:v>
                </c:pt>
                <c:pt idx="12">
                  <c:v>-618.99874788198076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1005.8991</c:v>
                </c:pt>
                <c:pt idx="1">
                  <c:v>1298.2321100000001</c:v>
                </c:pt>
                <c:pt idx="2">
                  <c:v>1618.2776999999999</c:v>
                </c:pt>
                <c:pt idx="3">
                  <c:v>1482.7891000000002</c:v>
                </c:pt>
                <c:pt idx="4">
                  <c:v>1685.3855000000001</c:v>
                </c:pt>
                <c:pt idx="5">
                  <c:v>1826.4398999999999</c:v>
                </c:pt>
                <c:pt idx="6">
                  <c:v>2005.5181</c:v>
                </c:pt>
                <c:pt idx="7">
                  <c:v>2178.8287</c:v>
                </c:pt>
                <c:pt idx="8">
                  <c:v>2345.0261</c:v>
                </c:pt>
                <c:pt idx="9">
                  <c:v>2553.30888</c:v>
                </c:pt>
                <c:pt idx="10">
                  <c:v>2782.7805469479904</c:v>
                </c:pt>
                <c:pt idx="11">
                  <c:v>2936.1276913427896</c:v>
                </c:pt>
                <c:pt idx="12">
                  <c:v>3009.28574362667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753.11659999999995</c:v>
                </c:pt>
                <c:pt idx="1">
                  <c:v>947.06809999999996</c:v>
                </c:pt>
                <c:pt idx="2">
                  <c:v>1221.2827199999999</c:v>
                </c:pt>
                <c:pt idx="3">
                  <c:v>1542.5632000000001</c:v>
                </c:pt>
                <c:pt idx="4">
                  <c:v>1929.8783000000001</c:v>
                </c:pt>
                <c:pt idx="5">
                  <c:v>2127.5881999999997</c:v>
                </c:pt>
                <c:pt idx="6">
                  <c:v>2368.8524000000998</c:v>
                </c:pt>
                <c:pt idx="7">
                  <c:v>2634.2066</c:v>
                </c:pt>
                <c:pt idx="8">
                  <c:v>2904.3143000000005</c:v>
                </c:pt>
                <c:pt idx="9">
                  <c:v>3167.9450999999999</c:v>
                </c:pt>
                <c:pt idx="10">
                  <c:v>3210.4487000000004</c:v>
                </c:pt>
                <c:pt idx="11">
                  <c:v>3424.64646570999</c:v>
                </c:pt>
                <c:pt idx="12">
                  <c:v>3628.2844915086507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-38.972999999999999</c:v>
                </c:pt>
                <c:pt idx="1">
                  <c:v>59.949610000000099</c:v>
                </c:pt>
                <c:pt idx="2">
                  <c:v>166.53997999999999</c:v>
                </c:pt>
                <c:pt idx="3">
                  <c:v>-297.79219999999998</c:v>
                </c:pt>
                <c:pt idx="4">
                  <c:v>-501.0166000000001</c:v>
                </c:pt>
                <c:pt idx="5">
                  <c:v>-584.06539999999995</c:v>
                </c:pt>
                <c:pt idx="6">
                  <c:v>-662.23130000009996</c:v>
                </c:pt>
                <c:pt idx="7">
                  <c:v>-841.48119999999972</c:v>
                </c:pt>
                <c:pt idx="8">
                  <c:v>-945.80410000000006</c:v>
                </c:pt>
                <c:pt idx="9">
                  <c:v>-1052.56702</c:v>
                </c:pt>
                <c:pt idx="10">
                  <c:v>-895.48505305200956</c:v>
                </c:pt>
                <c:pt idx="11">
                  <c:v>-1058.6750412991103</c:v>
                </c:pt>
                <c:pt idx="12">
                  <c:v>-1296.6926536620306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1005.8991</c:v>
                </c:pt>
                <c:pt idx="1">
                  <c:v>1298.2321100000001</c:v>
                </c:pt>
                <c:pt idx="2">
                  <c:v>1618.2776999999999</c:v>
                </c:pt>
                <c:pt idx="3">
                  <c:v>1482.7891000000002</c:v>
                </c:pt>
                <c:pt idx="4">
                  <c:v>1685.3855000000001</c:v>
                </c:pt>
                <c:pt idx="5">
                  <c:v>1826.4398999999999</c:v>
                </c:pt>
                <c:pt idx="6">
                  <c:v>2005.5181</c:v>
                </c:pt>
                <c:pt idx="7">
                  <c:v>2178.8287</c:v>
                </c:pt>
                <c:pt idx="8">
                  <c:v>2345.0261</c:v>
                </c:pt>
                <c:pt idx="9">
                  <c:v>2553.30888</c:v>
                </c:pt>
                <c:pt idx="10">
                  <c:v>2782.7805469479904</c:v>
                </c:pt>
                <c:pt idx="11">
                  <c:v>2936.1276913427896</c:v>
                </c:pt>
                <c:pt idx="12">
                  <c:v>3009.28574362667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1044.8721</c:v>
                </c:pt>
                <c:pt idx="1">
                  <c:v>1238.2825</c:v>
                </c:pt>
                <c:pt idx="2">
                  <c:v>1451.7377200000001</c:v>
                </c:pt>
                <c:pt idx="3">
                  <c:v>1780.5813000000001</c:v>
                </c:pt>
                <c:pt idx="4">
                  <c:v>2186.4021000000002</c:v>
                </c:pt>
                <c:pt idx="5">
                  <c:v>2410.5052999999998</c:v>
                </c:pt>
                <c:pt idx="6">
                  <c:v>2667.7494000001002</c:v>
                </c:pt>
                <c:pt idx="7">
                  <c:v>3020.3098999999997</c:v>
                </c:pt>
                <c:pt idx="8">
                  <c:v>3290.8302000000003</c:v>
                </c:pt>
                <c:pt idx="9">
                  <c:v>3605.8759</c:v>
                </c:pt>
                <c:pt idx="10">
                  <c:v>3678.2656000000002</c:v>
                </c:pt>
                <c:pt idx="11">
                  <c:v>3994.8027326419001</c:v>
                </c:pt>
                <c:pt idx="12">
                  <c:v>4305.9783972887008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-3.3844338000000003E-3</c:v>
                </c:pt>
                <c:pt idx="1">
                  <c:v>4.4177818000000002E-3</c:v>
                </c:pt>
                <c:pt idx="2">
                  <c:v>1.0606452799999999E-2</c:v>
                </c:pt>
                <c:pt idx="3">
                  <c:v>-1.7678640900000001E-2</c:v>
                </c:pt>
                <c:pt idx="4">
                  <c:v>-2.6249485699999998E-2</c:v>
                </c:pt>
                <c:pt idx="5">
                  <c:v>-2.8009740399999997E-2</c:v>
                </c:pt>
                <c:pt idx="6">
                  <c:v>-2.8335107599999999E-2</c:v>
                </c:pt>
                <c:pt idx="7">
                  <c:v>-3.3847516699999997E-2</c:v>
                </c:pt>
                <c:pt idx="8">
                  <c:v>-3.4738085600000003E-2</c:v>
                </c:pt>
                <c:pt idx="9">
                  <c:v>-3.5972996199999996E-2</c:v>
                </c:pt>
                <c:pt idx="10">
                  <c:v>-2.8768148099999998E-2</c:v>
                </c:pt>
                <c:pt idx="11">
                  <c:v>-3.1989079433990902E-2</c:v>
                </c:pt>
                <c:pt idx="12">
                  <c:v>-3.7489088289379802E-2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8.7352754815630818E-2</c:v>
                </c:pt>
                <c:pt idx="1">
                  <c:v>9.5668782294556859E-2</c:v>
                </c:pt>
                <c:pt idx="2">
                  <c:v>0.10306345684887534</c:v>
                </c:pt>
                <c:pt idx="3">
                  <c:v>8.8026805367414585E-2</c:v>
                </c:pt>
                <c:pt idx="4">
                  <c:v>8.8301470612425506E-2</c:v>
                </c:pt>
                <c:pt idx="5">
                  <c:v>8.7589690221680602E-2</c:v>
                </c:pt>
                <c:pt idx="6">
                  <c:v>8.5810760012761375E-2</c:v>
                </c:pt>
                <c:pt idx="7">
                  <c:v>8.764062798989368E-2</c:v>
                </c:pt>
                <c:pt idx="8">
                  <c:v>8.6129587930559998E-2</c:v>
                </c:pt>
                <c:pt idx="9">
                  <c:v>8.7263014033696643E-2</c:v>
                </c:pt>
                <c:pt idx="10">
                  <c:v>8.9398971687525405E-2</c:v>
                </c:pt>
                <c:pt idx="11">
                  <c:v>8.8718462495771838E-2</c:v>
                </c:pt>
                <c:pt idx="12">
                  <c:v>8.7002404627023008E-2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9.073718861563082E-2</c:v>
                </c:pt>
                <c:pt idx="1">
                  <c:v>9.1251000494556853E-2</c:v>
                </c:pt>
                <c:pt idx="2">
                  <c:v>9.245700404887533E-2</c:v>
                </c:pt>
                <c:pt idx="3">
                  <c:v>0.10570544626741459</c:v>
                </c:pt>
                <c:pt idx="4">
                  <c:v>0.1145509563124255</c:v>
                </c:pt>
                <c:pt idx="5">
                  <c:v>0.1155994306216806</c:v>
                </c:pt>
                <c:pt idx="6">
                  <c:v>0.11414586761276137</c:v>
                </c:pt>
                <c:pt idx="7">
                  <c:v>0.12148814468989368</c:v>
                </c:pt>
                <c:pt idx="8">
                  <c:v>0.12086767353056001</c:v>
                </c:pt>
                <c:pt idx="9">
                  <c:v>0.12323601023369664</c:v>
                </c:pt>
                <c:pt idx="10">
                  <c:v>0.11816711978752542</c:v>
                </c:pt>
                <c:pt idx="11">
                  <c:v>0.12070754192976274</c:v>
                </c:pt>
                <c:pt idx="12">
                  <c:v>0.1244914929164028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8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2.1951752162997461E-2</c:v>
                </c:pt>
                <c:pt idx="1">
                  <c:v>2.5877832602964654E-2</c:v>
                </c:pt>
                <c:pt idx="2">
                  <c:v>2.5283469574134357E-2</c:v>
                </c:pt>
                <c:pt idx="3">
                  <c:v>-3.5485309857702374E-3</c:v>
                </c:pt>
                <c:pt idx="4">
                  <c:v>-1.280957608461069E-2</c:v>
                </c:pt>
                <c:pt idx="5">
                  <c:v>-1.4442022596958006E-2</c:v>
                </c:pt>
                <c:pt idx="6">
                  <c:v>-1.5546103733351106E-2</c:v>
                </c:pt>
                <c:pt idx="7">
                  <c:v>-1.8316999922352317E-2</c:v>
                </c:pt>
                <c:pt idx="8">
                  <c:v>-2.0541887444418913E-2</c:v>
                </c:pt>
                <c:pt idx="9">
                  <c:v>-2.1006079409976546E-2</c:v>
                </c:pt>
                <c:pt idx="10">
                  <c:v>-1.3739169316921153E-2</c:v>
                </c:pt>
                <c:pt idx="11">
                  <c:v>-1.4761154526748716E-2</c:v>
                </c:pt>
                <c:pt idx="12">
                  <c:v>-1.7896067078676799E-2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8.7352754815630818E-2</c:v>
                </c:pt>
                <c:pt idx="1">
                  <c:v>9.5668782294556859E-2</c:v>
                </c:pt>
                <c:pt idx="2">
                  <c:v>0.10306345684887534</c:v>
                </c:pt>
                <c:pt idx="3">
                  <c:v>8.8026805367414585E-2</c:v>
                </c:pt>
                <c:pt idx="4">
                  <c:v>8.8301470612425506E-2</c:v>
                </c:pt>
                <c:pt idx="5">
                  <c:v>8.7589690221680602E-2</c:v>
                </c:pt>
                <c:pt idx="6">
                  <c:v>8.5810760012761375E-2</c:v>
                </c:pt>
                <c:pt idx="7">
                  <c:v>8.764062798989368E-2</c:v>
                </c:pt>
                <c:pt idx="8">
                  <c:v>8.6129587930559998E-2</c:v>
                </c:pt>
                <c:pt idx="9">
                  <c:v>8.7263014033696643E-2</c:v>
                </c:pt>
                <c:pt idx="10">
                  <c:v>8.9398971687525405E-2</c:v>
                </c:pt>
                <c:pt idx="11">
                  <c:v>8.8718462495771838E-2</c:v>
                </c:pt>
                <c:pt idx="12">
                  <c:v>8.7002404627023008E-2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6.540100265263335E-2</c:v>
                </c:pt>
                <c:pt idx="1">
                  <c:v>6.9790949691592205E-2</c:v>
                </c:pt>
                <c:pt idx="2">
                  <c:v>7.7779987274740975E-2</c:v>
                </c:pt>
                <c:pt idx="3">
                  <c:v>9.1575336353184808E-2</c:v>
                </c:pt>
                <c:pt idx="4">
                  <c:v>0.1011110466970362</c:v>
                </c:pt>
                <c:pt idx="5">
                  <c:v>0.1020317128186386</c:v>
                </c:pt>
                <c:pt idx="6">
                  <c:v>0.10135686374611248</c:v>
                </c:pt>
                <c:pt idx="7">
                  <c:v>0.105957627912246</c:v>
                </c:pt>
                <c:pt idx="8">
                  <c:v>0.10667147537497891</c:v>
                </c:pt>
                <c:pt idx="9">
                  <c:v>0.10826909344367318</c:v>
                </c:pt>
                <c:pt idx="10">
                  <c:v>0.10313814100444657</c:v>
                </c:pt>
                <c:pt idx="11">
                  <c:v>0.10347961702252055</c:v>
                </c:pt>
                <c:pt idx="12">
                  <c:v>0.10489847170569981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42.279637674735298</c:v>
                </c:pt>
                <c:pt idx="1">
                  <c:v>1.1337958859863813</c:v>
                </c:pt>
                <c:pt idx="2">
                  <c:v>-1.4296428877729577</c:v>
                </c:pt>
                <c:pt idx="3">
                  <c:v>1.5048865345267699</c:v>
                </c:pt>
                <c:pt idx="4">
                  <c:v>0.26080456071969604</c:v>
                </c:pt>
                <c:pt idx="5">
                  <c:v>0.1299060060027466</c:v>
                </c:pt>
                <c:pt idx="6">
                  <c:v>0.34396676008747473</c:v>
                </c:pt>
                <c:pt idx="7">
                  <c:v>6.0458323846526163E-2</c:v>
                </c:pt>
                <c:pt idx="8">
                  <c:v>9.7787491965121154E-2</c:v>
                </c:pt>
                <c:pt idx="9">
                  <c:v>-8.7705574427459854E-2</c:v>
                </c:pt>
                <c:pt idx="10">
                  <c:v>0.14793660754787585</c:v>
                </c:pt>
                <c:pt idx="11">
                  <c:v>0.32411530812685418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0.19387691417354347</c:v>
                </c:pt>
                <c:pt idx="1">
                  <c:v>-0.46548839950194987</c:v>
                </c:pt>
                <c:pt idx="2">
                  <c:v>-4.1132716296355571</c:v>
                </c:pt>
                <c:pt idx="3">
                  <c:v>-8.7688735688650654E-2</c:v>
                </c:pt>
                <c:pt idx="4">
                  <c:v>-0.33837422602313838</c:v>
                </c:pt>
                <c:pt idx="5">
                  <c:v>1.9020245175269954</c:v>
                </c:pt>
                <c:pt idx="6">
                  <c:v>0.17880264571570681</c:v>
                </c:pt>
                <c:pt idx="7">
                  <c:v>4.5127454736320516E-2</c:v>
                </c:pt>
                <c:pt idx="8">
                  <c:v>-0.215874389614514</c:v>
                </c:pt>
                <c:pt idx="9">
                  <c:v>0.31002757281277926</c:v>
                </c:pt>
                <c:pt idx="10">
                  <c:v>3.4432106248303063E-2</c:v>
                </c:pt>
                <c:pt idx="11">
                  <c:v>0.47319668395995174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8.7352754815630818E-2</c:v>
                </c:pt>
                <c:pt idx="1">
                  <c:v>9.5668782294556859E-2</c:v>
                </c:pt>
                <c:pt idx="2">
                  <c:v>0.10306345684887534</c:v>
                </c:pt>
                <c:pt idx="3">
                  <c:v>8.8026805367414585E-2</c:v>
                </c:pt>
                <c:pt idx="4">
                  <c:v>8.8301470612425506E-2</c:v>
                </c:pt>
                <c:pt idx="5">
                  <c:v>8.7589690221680602E-2</c:v>
                </c:pt>
                <c:pt idx="6">
                  <c:v>8.5810760012761375E-2</c:v>
                </c:pt>
                <c:pt idx="7">
                  <c:v>8.764062798989368E-2</c:v>
                </c:pt>
                <c:pt idx="8">
                  <c:v>8.6129587930559998E-2</c:v>
                </c:pt>
                <c:pt idx="9">
                  <c:v>8.7263014033696643E-2</c:v>
                </c:pt>
                <c:pt idx="10">
                  <c:v>8.9398971687525405E-2</c:v>
                </c:pt>
                <c:pt idx="11">
                  <c:v>8.8718462495771838E-2</c:v>
                </c:pt>
                <c:pt idx="12">
                  <c:v>8.7002404627023008E-2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9.073718861563082E-2</c:v>
                </c:pt>
                <c:pt idx="1">
                  <c:v>9.1251000494556853E-2</c:v>
                </c:pt>
                <c:pt idx="2">
                  <c:v>9.245700404887533E-2</c:v>
                </c:pt>
                <c:pt idx="3">
                  <c:v>0.10570544626741459</c:v>
                </c:pt>
                <c:pt idx="4">
                  <c:v>0.1145509563124255</c:v>
                </c:pt>
                <c:pt idx="5">
                  <c:v>0.1155994306216806</c:v>
                </c:pt>
                <c:pt idx="6">
                  <c:v>0.11414586761276137</c:v>
                </c:pt>
                <c:pt idx="7">
                  <c:v>0.12148814468989368</c:v>
                </c:pt>
                <c:pt idx="8">
                  <c:v>0.12086767353056001</c:v>
                </c:pt>
                <c:pt idx="9">
                  <c:v>0.12323601023369664</c:v>
                </c:pt>
                <c:pt idx="10">
                  <c:v>0.11816711978752542</c:v>
                </c:pt>
                <c:pt idx="11">
                  <c:v>0.12070754192976274</c:v>
                </c:pt>
                <c:pt idx="12">
                  <c:v>0.1244914929164028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8.4049117392802714E-2</c:v>
                </c:pt>
                <c:pt idx="1">
                  <c:v>9.1719568439791191E-2</c:v>
                </c:pt>
                <c:pt idx="2">
                  <c:v>9.9790295186526629E-2</c:v>
                </c:pt>
                <c:pt idx="3">
                  <c:v>8.4627852186609134E-2</c:v>
                </c:pt>
                <c:pt idx="4">
                  <c:v>8.0267324619240146E-2</c:v>
                </c:pt>
                <c:pt idx="5">
                  <c:v>8.0134092442599142E-2</c:v>
                </c:pt>
                <c:pt idx="6">
                  <c:v>7.8928773498281868E-2</c:v>
                </c:pt>
                <c:pt idx="7">
                  <c:v>8.1368545031558617E-2</c:v>
                </c:pt>
                <c:pt idx="8">
                  <c:v>7.9600736653865883E-2</c:v>
                </c:pt>
                <c:pt idx="9">
                  <c:v>8.0519834470706542E-2</c:v>
                </c:pt>
                <c:pt idx="10">
                  <c:v>8.2191906750800209E-2</c:v>
                </c:pt>
                <c:pt idx="11">
                  <c:v>8.1750147739492379E-2</c:v>
                </c:pt>
                <c:pt idx="12">
                  <c:v>7.9750620104005354E-2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3.4342784953666383E-2</c:v>
                </c:pt>
                <c:pt idx="1">
                  <c:v>3.6538218719407121E-2</c:v>
                </c:pt>
                <c:pt idx="2">
                  <c:v>3.995429086458735E-2</c:v>
                </c:pt>
                <c:pt idx="3">
                  <c:v>3.2146779081204523E-2</c:v>
                </c:pt>
                <c:pt idx="4">
                  <c:v>3.1927920573769433E-2</c:v>
                </c:pt>
                <c:pt idx="5">
                  <c:v>3.1813943607285421E-2</c:v>
                </c:pt>
                <c:pt idx="6">
                  <c:v>3.1851293167446199E-2</c:v>
                </c:pt>
                <c:pt idx="7">
                  <c:v>3.0719365106430287E-2</c:v>
                </c:pt>
                <c:pt idx="8">
                  <c:v>3.0786401246946506E-2</c:v>
                </c:pt>
                <c:pt idx="9">
                  <c:v>2.9556259078977756E-2</c:v>
                </c:pt>
                <c:pt idx="10">
                  <c:v>2.9879171223202605E-2</c:v>
                </c:pt>
                <c:pt idx="11">
                  <c:v>2.9107538899156599E-2</c:v>
                </c:pt>
                <c:pt idx="12">
                  <c:v>2.8199935303704508E-2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234174.39962455502</c:v>
                </c:pt>
                <c:pt idx="1">
                  <c:v>264749.80358907848</c:v>
                </c:pt>
                <c:pt idx="2">
                  <c:v>296085.38880903885</c:v>
                </c:pt>
                <c:pt idx="3">
                  <c:v>360948.27935329109</c:v>
                </c:pt>
                <c:pt idx="4">
                  <c:v>444930.42845730408</c:v>
                </c:pt>
                <c:pt idx="5">
                  <c:v>489392.85288870212</c:v>
                </c:pt>
                <c:pt idx="6">
                  <c:v>533536.14445080049</c:v>
                </c:pt>
                <c:pt idx="7">
                  <c:v>598331.18942290754</c:v>
                </c:pt>
                <c:pt idx="8">
                  <c:v>633017.4208287712</c:v>
                </c:pt>
                <c:pt idx="9">
                  <c:v>682345.1280045287</c:v>
                </c:pt>
                <c:pt idx="10">
                  <c:v>705192.45212414407</c:v>
                </c:pt>
                <c:pt idx="11">
                  <c:v>744426.73355837283</c:v>
                </c:pt>
                <c:pt idx="12">
                  <c:v>805635.48768360005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226205.72908876059</c:v>
                </c:pt>
                <c:pt idx="1">
                  <c:v>286757.87198846188</c:v>
                </c:pt>
                <c:pt idx="2">
                  <c:v>355779.12803780125</c:v>
                </c:pt>
                <c:pt idx="3">
                  <c:v>318958.85228614445</c:v>
                </c:pt>
                <c:pt idx="4">
                  <c:v>337908.20870536455</c:v>
                </c:pt>
                <c:pt idx="5">
                  <c:v>363876.28101788508</c:v>
                </c:pt>
                <c:pt idx="6">
                  <c:v>396494.93473288714</c:v>
                </c:pt>
                <c:pt idx="7">
                  <c:v>429201.49235219636</c:v>
                </c:pt>
                <c:pt idx="8">
                  <c:v>454055.70978379506</c:v>
                </c:pt>
                <c:pt idx="9">
                  <c:v>487560.01281075564</c:v>
                </c:pt>
                <c:pt idx="10">
                  <c:v>523158.07495031686</c:v>
                </c:pt>
                <c:pt idx="11">
                  <c:v>546845.43244501355</c:v>
                </c:pt>
                <c:pt idx="12">
                  <c:v>551316.31677836401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-3.3844338000000003E-3</c:v>
                </c:pt>
                <c:pt idx="1">
                  <c:v>4.4177818000000002E-3</c:v>
                </c:pt>
                <c:pt idx="2">
                  <c:v>1.0606452799999999E-2</c:v>
                </c:pt>
                <c:pt idx="3">
                  <c:v>-1.7678640900000001E-2</c:v>
                </c:pt>
                <c:pt idx="4">
                  <c:v>-2.6249485699999998E-2</c:v>
                </c:pt>
                <c:pt idx="5">
                  <c:v>-2.8009740399999997E-2</c:v>
                </c:pt>
                <c:pt idx="6">
                  <c:v>-2.8335107599999999E-2</c:v>
                </c:pt>
                <c:pt idx="7">
                  <c:v>-3.3847516699999997E-2</c:v>
                </c:pt>
                <c:pt idx="8">
                  <c:v>-3.4738085600000003E-2</c:v>
                </c:pt>
                <c:pt idx="9">
                  <c:v>-3.5972996199999996E-2</c:v>
                </c:pt>
                <c:pt idx="10">
                  <c:v>-2.8768148099999998E-2</c:v>
                </c:pt>
                <c:pt idx="11">
                  <c:v>-3.1989079433990902E-2</c:v>
                </c:pt>
                <c:pt idx="12">
                  <c:v>-3.7489088289379802E-2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2.1951752162997461E-2</c:v>
                </c:pt>
                <c:pt idx="1">
                  <c:v>2.5877832602964654E-2</c:v>
                </c:pt>
                <c:pt idx="2">
                  <c:v>2.5283469574134357E-2</c:v>
                </c:pt>
                <c:pt idx="3">
                  <c:v>-3.5485309857702374E-3</c:v>
                </c:pt>
                <c:pt idx="4">
                  <c:v>-1.280957608461069E-2</c:v>
                </c:pt>
                <c:pt idx="5">
                  <c:v>-1.4442022596958006E-2</c:v>
                </c:pt>
                <c:pt idx="6">
                  <c:v>-1.5546103733351106E-2</c:v>
                </c:pt>
                <c:pt idx="7">
                  <c:v>-1.8316999922352317E-2</c:v>
                </c:pt>
                <c:pt idx="8">
                  <c:v>-2.0541887444418913E-2</c:v>
                </c:pt>
                <c:pt idx="9">
                  <c:v>-2.1006079409976546E-2</c:v>
                </c:pt>
                <c:pt idx="10">
                  <c:v>-1.3739169316921153E-2</c:v>
                </c:pt>
                <c:pt idx="11">
                  <c:v>-1.4761154526748716E-2</c:v>
                </c:pt>
                <c:pt idx="12">
                  <c:v>-1.7896067078676799E-2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8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38930</v>
      </c>
      <c r="E177" t="s">
        <v>464</v>
      </c>
      <c r="F177">
        <v>2006</v>
      </c>
      <c r="G177" s="21">
        <v>-3.3844338000000003E-3</v>
      </c>
      <c r="H177" s="21">
        <v>2.1951752162997461E-2</v>
      </c>
      <c r="I177" s="21">
        <v>-2.533618596299746E-2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0.33321819918551976</v>
      </c>
      <c r="O177" s="131">
        <v>0.22736314732607571</v>
      </c>
      <c r="P177" s="131">
        <v>0.20363948581220459</v>
      </c>
      <c r="Q177" s="131">
        <v>1.1922015298755547E-2</v>
      </c>
      <c r="R177" s="131">
        <v>0.22385715237744438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234174.39962455502</v>
      </c>
      <c r="AD177" s="21">
        <v>0.38092514838789132</v>
      </c>
      <c r="AE177" s="21">
        <v>4.2373998666801999E-2</v>
      </c>
      <c r="AF177" s="29">
        <v>235073.60722619441</v>
      </c>
      <c r="AG177" s="29">
        <v>226205.72908876059</v>
      </c>
      <c r="AH177" s="29">
        <v>59079.883963562388</v>
      </c>
      <c r="AI177" s="29">
        <v>-9108.7014239985638</v>
      </c>
      <c r="AJ177" s="21">
        <v>8.4049117392802714E-2</v>
      </c>
      <c r="AK177" s="21">
        <v>8.7352754815630818E-2</v>
      </c>
      <c r="AL177" s="21">
        <v>3.4342784953666383E-2</v>
      </c>
      <c r="AM177" s="21">
        <v>3.3144282201490259E-2</v>
      </c>
      <c r="AN177" s="39">
        <v>9.073718861563082E-2</v>
      </c>
      <c r="AO177" s="21">
        <v>3.6869599598814561E-3</v>
      </c>
      <c r="AP177" s="39">
        <v>0.22736314732607571</v>
      </c>
      <c r="AQ177" s="29">
        <v>92428.510261166128</v>
      </c>
      <c r="AR177" s="128">
        <v>89202.917925628979</v>
      </c>
      <c r="AS177" s="21">
        <v>1.00337554670449</v>
      </c>
      <c r="AT177" s="21">
        <v>0.29007333571883293</v>
      </c>
      <c r="AU177" s="131">
        <v>0.36527781725629382</v>
      </c>
      <c r="AV177" s="131">
        <v>2.6866733258549061E-2</v>
      </c>
      <c r="AW177" s="131">
        <v>0.28799601405760572</v>
      </c>
      <c r="AX177" s="131">
        <v>2.5888335998252802E-2</v>
      </c>
      <c r="AY177" s="131">
        <v>0.27922604115853034</v>
      </c>
      <c r="AZ177" s="131">
        <v>9.9440878936283197E-3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0.39434420288544841</v>
      </c>
      <c r="BL177" s="133">
        <v>252.7825</v>
      </c>
      <c r="BM177" s="133">
        <v>-38.972999999999999</v>
      </c>
      <c r="BN177" s="133">
        <v>291.75549999999998</v>
      </c>
      <c r="BO177" s="21" t="e">
        <v>#N/A</v>
      </c>
      <c r="BP177" s="21" t="e">
        <v>#N/A</v>
      </c>
      <c r="BQ177" s="133">
        <v>1005.8991</v>
      </c>
      <c r="BR177" s="133">
        <v>753.11659999999995</v>
      </c>
      <c r="BS177" s="133">
        <v>252.78250000000003</v>
      </c>
      <c r="BT177" s="89">
        <v>1044.8721</v>
      </c>
      <c r="BU177" s="136">
        <v>6.540100265263335E-2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39295</v>
      </c>
      <c r="E178" t="s">
        <v>476</v>
      </c>
      <c r="F178">
        <v>2007</v>
      </c>
      <c r="G178" s="21">
        <v>4.4177818000000002E-3</v>
      </c>
      <c r="H178" s="21">
        <v>2.5877832602964654E-2</v>
      </c>
      <c r="I178" s="21">
        <v>-2.1460050802964658E-2</v>
      </c>
      <c r="J178" s="21">
        <v>0.29061862168879582</v>
      </c>
      <c r="K178" s="21">
        <v>0.18257734095522649</v>
      </c>
      <c r="L178" s="21">
        <v>0.28597679511373841</v>
      </c>
      <c r="M178" s="21">
        <v>0.19784956343385018</v>
      </c>
      <c r="N178" s="131">
        <v>0.33538377733016994</v>
      </c>
      <c r="O178" s="131">
        <v>0.24198664514506593</v>
      </c>
      <c r="P178" s="131">
        <v>0.19479528635164678</v>
      </c>
      <c r="Q178" s="131">
        <v>1.036604129222804E-2</v>
      </c>
      <c r="R178" s="131">
        <v>0.21746824988088936</v>
      </c>
      <c r="S178" s="21">
        <v>0.36868799558655585</v>
      </c>
      <c r="T178" s="17">
        <v>-0.18137532120923427</v>
      </c>
      <c r="U178" s="21">
        <v>0.25376501568514209</v>
      </c>
      <c r="V178" s="21">
        <v>0.23146006034852618</v>
      </c>
      <c r="W178" s="21">
        <v>0.29433433155332245</v>
      </c>
      <c r="X178" s="21">
        <v>0.28301649830663145</v>
      </c>
      <c r="Y178" s="21">
        <v>0.18510437784681977</v>
      </c>
      <c r="Z178" s="21">
        <v>0.24647059959854745</v>
      </c>
      <c r="AA178" s="21">
        <v>0.12651970845911875</v>
      </c>
      <c r="AB178" s="21">
        <v>0.22732756198844761</v>
      </c>
      <c r="AC178" s="29">
        <v>264749.80358907848</v>
      </c>
      <c r="AD178" s="21">
        <v>0.37416298804630405</v>
      </c>
      <c r="AE178" s="21">
        <v>7.5405611297853448E-2</v>
      </c>
      <c r="AF178" s="29">
        <v>299069.41772513528</v>
      </c>
      <c r="AG178" s="29">
        <v>286757.87198846188</v>
      </c>
      <c r="AH178" s="29">
        <v>80906.095995981959</v>
      </c>
      <c r="AI178" s="29">
        <v>13812.033020074256</v>
      </c>
      <c r="AJ178" s="21">
        <v>9.1719568439791191E-2</v>
      </c>
      <c r="AK178" s="21">
        <v>9.5668782294556859E-2</v>
      </c>
      <c r="AL178" s="21">
        <v>3.6538218719407121E-2</v>
      </c>
      <c r="AM178" s="21">
        <v>3.168422768620107E-2</v>
      </c>
      <c r="AN178" s="39">
        <v>9.1251000494556853E-2</v>
      </c>
      <c r="AO178" s="21">
        <v>6.3853684985076516E-3</v>
      </c>
      <c r="AP178" s="39">
        <v>0.24198664514506593</v>
      </c>
      <c r="AQ178" s="29">
        <v>114235.40280942497</v>
      </c>
      <c r="AR178" s="128">
        <v>99059.577595561685</v>
      </c>
      <c r="AS178" s="21">
        <v>1.127163220283969</v>
      </c>
      <c r="AT178" s="21">
        <v>0.22434277461820457</v>
      </c>
      <c r="AU178" s="131">
        <v>0.3472206059602716</v>
      </c>
      <c r="AV178" s="131">
        <v>2.8769283261291346E-2</v>
      </c>
      <c r="AW178" s="131">
        <v>0.31885817654695114</v>
      </c>
      <c r="AX178" s="131">
        <v>5.5264933486502479E-2</v>
      </c>
      <c r="AY178" s="131">
        <v>0.23517606039009678</v>
      </c>
      <c r="AZ178" s="131">
        <v>1.4300694712232467E-2</v>
      </c>
      <c r="BA178" s="21">
        <v>0.1488576492340401</v>
      </c>
      <c r="BB178" s="21">
        <v>0.18085512265485693</v>
      </c>
      <c r="BC178" s="21">
        <v>-1.8546351311286013E-3</v>
      </c>
      <c r="BD178" s="21">
        <v>-7.1274040928588578E-2</v>
      </c>
      <c r="BE178" s="21">
        <v>0.31210226007663189</v>
      </c>
      <c r="BF178" s="21">
        <v>0.29734365296779086</v>
      </c>
      <c r="BG178" s="17">
        <v>1.1499638250629944</v>
      </c>
      <c r="BH178" s="17">
        <v>2.8053473263368307</v>
      </c>
      <c r="BI178" s="21">
        <v>0.26902676303687278</v>
      </c>
      <c r="BJ178" s="21">
        <v>0.14793691319387259</v>
      </c>
      <c r="BK178" s="21">
        <v>0.34544675934667107</v>
      </c>
      <c r="BL178" s="133">
        <v>351.16401000000013</v>
      </c>
      <c r="BM178" s="133">
        <v>59.949610000000099</v>
      </c>
      <c r="BN178" s="133">
        <v>291.21440000000001</v>
      </c>
      <c r="BO178" s="21">
        <v>0.38919430735909377</v>
      </c>
      <c r="BP178" s="21">
        <v>-0.18238610019766166</v>
      </c>
      <c r="BQ178" s="133">
        <v>1298.2321100000001</v>
      </c>
      <c r="BR178" s="133">
        <v>947.06809999999996</v>
      </c>
      <c r="BS178" s="133">
        <v>351.16401000000019</v>
      </c>
      <c r="BT178" s="89">
        <v>1238.2825</v>
      </c>
      <c r="BU178" s="136">
        <v>6.9790949691592205E-2</v>
      </c>
      <c r="BV178" s="137">
        <v>42.279637674735298</v>
      </c>
      <c r="BW178" s="137">
        <v>0.19387691417354347</v>
      </c>
      <c r="BX178" s="137">
        <v>0.38919430735909377</v>
      </c>
      <c r="BY178" s="137">
        <v>-0.18238610019766166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39661</v>
      </c>
      <c r="E179" t="s">
        <v>488</v>
      </c>
      <c r="F179">
        <v>2008</v>
      </c>
      <c r="G179" s="21">
        <v>1.0606452799999999E-2</v>
      </c>
      <c r="H179" s="21">
        <v>2.5283469574134357E-2</v>
      </c>
      <c r="I179" s="21">
        <v>-1.4677016774134355E-2</v>
      </c>
      <c r="J179" s="21">
        <v>0.2465241673925318</v>
      </c>
      <c r="K179" s="21">
        <v>0.15264538053476229</v>
      </c>
      <c r="L179" s="21">
        <v>0.25890381242462679</v>
      </c>
      <c r="M179" s="21">
        <v>0.17499180284224369</v>
      </c>
      <c r="N179" s="131">
        <v>0.34050334188895881</v>
      </c>
      <c r="O179" s="131">
        <v>0.2732580658687217</v>
      </c>
      <c r="P179" s="131">
        <v>0.19006712242066784</v>
      </c>
      <c r="Q179" s="131">
        <v>9.7282931026197034E-3</v>
      </c>
      <c r="R179" s="131">
        <v>0.18644317671903199</v>
      </c>
      <c r="S179" s="21">
        <v>0.42158928106007409</v>
      </c>
      <c r="T179" s="21">
        <v>0.37071264089201317</v>
      </c>
      <c r="U179" s="21">
        <v>0.26526734569492283</v>
      </c>
      <c r="V179" s="21">
        <v>0.24606741405771948</v>
      </c>
      <c r="W179" s="21">
        <v>0.27812072086402484</v>
      </c>
      <c r="X179" s="21">
        <v>0.18871338236349633</v>
      </c>
      <c r="Y179" s="21">
        <v>0.17238006674567385</v>
      </c>
      <c r="Z179" s="21">
        <v>0.18736958968918449</v>
      </c>
      <c r="AA179" s="21">
        <v>0.22140320013247816</v>
      </c>
      <c r="AB179" s="21">
        <v>0.26683273063014501</v>
      </c>
      <c r="AC179" s="29">
        <v>296085.38880903885</v>
      </c>
      <c r="AD179" s="21">
        <v>0.40272734376815345</v>
      </c>
      <c r="AE179" s="21">
        <v>0.11216082188568335</v>
      </c>
      <c r="AF179" s="29">
        <v>367378.02815110498</v>
      </c>
      <c r="AG179" s="29">
        <v>355779.12803780125</v>
      </c>
      <c r="AH179" s="29">
        <v>90142.340415386599</v>
      </c>
      <c r="AI179" s="29">
        <v>37814.844837412493</v>
      </c>
      <c r="AJ179" s="21">
        <v>9.9790295186526629E-2</v>
      </c>
      <c r="AK179" s="21">
        <v>0.10306345684887534</v>
      </c>
      <c r="AL179" s="21">
        <v>3.995429086458735E-2</v>
      </c>
      <c r="AM179" s="21">
        <v>3.3445364620663935E-2</v>
      </c>
      <c r="AN179" s="39">
        <v>9.245700404887533E-2</v>
      </c>
      <c r="AO179" s="21">
        <v>9.3146384077650076E-3</v>
      </c>
      <c r="AP179" s="39">
        <v>0.2732580658687217</v>
      </c>
      <c r="AQ179" s="29">
        <v>142447.74743477086</v>
      </c>
      <c r="AR179" s="128">
        <v>119241.68216362517</v>
      </c>
      <c r="AS179" s="21">
        <v>1.2393633306944603</v>
      </c>
      <c r="AT179" s="21">
        <v>0.14243501670832495</v>
      </c>
      <c r="AU179" s="131">
        <v>0.36173965363385335</v>
      </c>
      <c r="AV179" s="131">
        <v>2.889048029970593E-2</v>
      </c>
      <c r="AW179" s="131">
        <v>0.34988000449557788</v>
      </c>
      <c r="AX179" s="131">
        <v>8.4164652000638246E-2</v>
      </c>
      <c r="AY179" s="131">
        <v>0.15874423928311238</v>
      </c>
      <c r="AZ179" s="131">
        <v>1.4095934629293781E-2</v>
      </c>
      <c r="BA179" s="21">
        <v>0.13359199800352983</v>
      </c>
      <c r="BB179" s="21">
        <v>0.25390985076857842</v>
      </c>
      <c r="BC179" s="21">
        <v>-0.20864146827904118</v>
      </c>
      <c r="BD179" s="21">
        <v>-0.26350267202397681</v>
      </c>
      <c r="BE179" s="21">
        <v>0.28644134977389379</v>
      </c>
      <c r="BF179" s="21">
        <v>0.48617022599268123</v>
      </c>
      <c r="BG179" s="17">
        <v>0.82462577021711114</v>
      </c>
      <c r="BH179" s="17">
        <v>-0.61886626079941476</v>
      </c>
      <c r="BI179" s="21">
        <v>0.17731897991550771</v>
      </c>
      <c r="BJ179" s="21">
        <v>0.22257098272738784</v>
      </c>
      <c r="BK179" s="21">
        <v>0.33515648548937882</v>
      </c>
      <c r="BL179" s="133">
        <v>396.99498</v>
      </c>
      <c r="BM179" s="133">
        <v>166.53997999999999</v>
      </c>
      <c r="BN179" s="133">
        <v>230.45500000000001</v>
      </c>
      <c r="BO179" s="21">
        <v>0.13051158061442525</v>
      </c>
      <c r="BP179" s="21">
        <v>-0.32303636273193059</v>
      </c>
      <c r="BQ179" s="133">
        <v>1618.2776999999999</v>
      </c>
      <c r="BR179" s="133">
        <v>1221.2827199999999</v>
      </c>
      <c r="BS179" s="133">
        <v>396.99497999999994</v>
      </c>
      <c r="BT179" s="89">
        <v>1451.7377200000001</v>
      </c>
      <c r="BU179" s="136">
        <v>7.7779987274740975E-2</v>
      </c>
      <c r="BV179" s="137">
        <v>1.1337958859863813</v>
      </c>
      <c r="BW179" s="137">
        <v>-0.46548839950194987</v>
      </c>
      <c r="BX179" s="137">
        <v>0.13051158061442525</v>
      </c>
      <c r="BY179" s="137">
        <v>-0.32303636273193059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40026</v>
      </c>
      <c r="E180" t="s">
        <v>500</v>
      </c>
      <c r="F180">
        <v>2009</v>
      </c>
      <c r="G180" s="21">
        <v>-1.7678640900000001E-2</v>
      </c>
      <c r="H180" s="21">
        <v>-3.5485309857702374E-3</v>
      </c>
      <c r="I180" s="21">
        <v>-1.4130109914229758E-2</v>
      </c>
      <c r="J180" s="21">
        <v>-8.3723949233187822E-2</v>
      </c>
      <c r="K180" s="21">
        <v>-9.8122230573022939E-2</v>
      </c>
      <c r="L180" s="21">
        <v>-9.0210100522483017E-2</v>
      </c>
      <c r="M180" s="21">
        <v>-0.10432927432809358</v>
      </c>
      <c r="N180" s="131">
        <v>0.26237455057211517</v>
      </c>
      <c r="O180" s="131">
        <v>0.28810482748016075</v>
      </c>
      <c r="P180" s="131">
        <v>0.21173733699623987</v>
      </c>
      <c r="Q180" s="131">
        <v>1.1584636388341608E-2</v>
      </c>
      <c r="R180" s="131">
        <v>0.22619864856314253</v>
      </c>
      <c r="S180" s="21">
        <v>-4.0779048190702771E-2</v>
      </c>
      <c r="T180" s="21">
        <v>0.22692809301708694</v>
      </c>
      <c r="U180" s="21">
        <v>-0.13684232171153465</v>
      </c>
      <c r="V180" s="21">
        <v>-0.17214837221360024</v>
      </c>
      <c r="W180" s="21">
        <v>-0.29896219324535311</v>
      </c>
      <c r="X180" s="21">
        <v>-0.32987158073587486</v>
      </c>
      <c r="Y180" s="21">
        <v>0.22651721138719205</v>
      </c>
      <c r="Z180" s="21">
        <v>0.24680280503577534</v>
      </c>
      <c r="AA180" s="21">
        <v>0.32116832660162009</v>
      </c>
      <c r="AB180" s="21">
        <v>0.2349024675030873</v>
      </c>
      <c r="AC180" s="29">
        <v>360948.27935329109</v>
      </c>
      <c r="AD180" s="21">
        <v>0.43008505767575556</v>
      </c>
      <c r="AE180" s="21">
        <v>0.10137338872222561</v>
      </c>
      <c r="AF180" s="29">
        <v>331769.36534434528</v>
      </c>
      <c r="AG180" s="29">
        <v>318958.85228614445</v>
      </c>
      <c r="AH180" s="29">
        <v>-13374.26557898853</v>
      </c>
      <c r="AI180" s="29">
        <v>-66630.061684764412</v>
      </c>
      <c r="AJ180" s="21">
        <v>8.4627852186609134E-2</v>
      </c>
      <c r="AK180" s="21">
        <v>8.8026805367414585E-2</v>
      </c>
      <c r="AL180" s="21">
        <v>3.2146779081204523E-2</v>
      </c>
      <c r="AM180" s="21">
        <v>4.1188690901748613E-2</v>
      </c>
      <c r="AN180" s="39">
        <v>0.10570544626741459</v>
      </c>
      <c r="AO180" s="21">
        <v>9.7083986044696619E-3</v>
      </c>
      <c r="AP180" s="39">
        <v>0.28810482748016075</v>
      </c>
      <c r="AQ180" s="29">
        <v>121159.87225845804</v>
      </c>
      <c r="AR180" s="128">
        <v>155238.46154362493</v>
      </c>
      <c r="AS180" s="21">
        <v>0.91697408941663872</v>
      </c>
      <c r="AT180" s="21">
        <v>0.16052053525346255</v>
      </c>
      <c r="AU180" s="131">
        <v>0.38965533334535185</v>
      </c>
      <c r="AV180" s="131">
        <v>3.1485728845967328E-2</v>
      </c>
      <c r="AW180" s="131">
        <v>0.35334067587927609</v>
      </c>
      <c r="AX180" s="131">
        <v>6.1364398244550811E-2</v>
      </c>
      <c r="AY180" s="131">
        <v>0.13367437926030112</v>
      </c>
      <c r="AZ180" s="131">
        <v>2.1551445025284718E-2</v>
      </c>
      <c r="BA180" s="21">
        <v>0.23865853326914244</v>
      </c>
      <c r="BB180" s="21">
        <v>0.18227075678233207</v>
      </c>
      <c r="BC180" s="21">
        <v>3.281812067431833E-2</v>
      </c>
      <c r="BD180" s="21">
        <v>0.50201056295762814</v>
      </c>
      <c r="BE180" s="21">
        <v>0.23864872207806531</v>
      </c>
      <c r="BF180" s="21">
        <v>4.6581213861146553E-2</v>
      </c>
      <c r="BG180" s="17">
        <v>-5.0179414340841832E-3</v>
      </c>
      <c r="BH180" s="17">
        <v>2.7930100910657152</v>
      </c>
      <c r="BI180" s="21">
        <v>0.33669596150819947</v>
      </c>
      <c r="BJ180" s="21">
        <v>0.31985563803878936</v>
      </c>
      <c r="BK180" s="21">
        <v>0.48670372504462533</v>
      </c>
      <c r="BL180" s="133">
        <v>-59.774099999999862</v>
      </c>
      <c r="BM180" s="133">
        <v>-297.79219999999998</v>
      </c>
      <c r="BN180" s="133">
        <v>238.0181</v>
      </c>
      <c r="BO180" s="21">
        <v>-1.1505663875145218</v>
      </c>
      <c r="BP180" s="21">
        <v>-2.456320572170382</v>
      </c>
      <c r="BQ180" s="133">
        <v>1482.7891000000002</v>
      </c>
      <c r="BR180" s="133">
        <v>1542.5632000000001</v>
      </c>
      <c r="BS180" s="133">
        <v>-59.774099999999862</v>
      </c>
      <c r="BT180" s="89">
        <v>1780.5813000000001</v>
      </c>
      <c r="BU180" s="136">
        <v>9.1575336353184808E-2</v>
      </c>
      <c r="BV180" s="137">
        <v>-1.4296428877729577</v>
      </c>
      <c r="BW180" s="137">
        <v>-4.1132716296355571</v>
      </c>
      <c r="BX180" s="137">
        <v>-1.1505663875145218</v>
      </c>
      <c r="BY180" s="137">
        <v>-2.456320572170382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40391</v>
      </c>
      <c r="E181" t="s">
        <v>512</v>
      </c>
      <c r="F181">
        <v>2010</v>
      </c>
      <c r="G181" s="21">
        <v>-2.6249485699999998E-2</v>
      </c>
      <c r="H181" s="21">
        <v>-1.280957608461069E-2</v>
      </c>
      <c r="I181" s="21">
        <v>-1.3439909615389307E-2</v>
      </c>
      <c r="J181" s="21">
        <v>0.13663197281393558</v>
      </c>
      <c r="K181" s="21">
        <v>0.29785229587158213</v>
      </c>
      <c r="L181" s="21">
        <v>7.4712602556261887E-2</v>
      </c>
      <c r="M181" s="21">
        <v>0.14743856033190239</v>
      </c>
      <c r="N181" s="131">
        <v>0.2885458604213989</v>
      </c>
      <c r="O181" s="131">
        <v>0.2696607790919297</v>
      </c>
      <c r="P181" s="131">
        <v>0.21242604631732853</v>
      </c>
      <c r="Q181" s="131">
        <v>1.0828176810004961E-2</v>
      </c>
      <c r="R181" s="131">
        <v>0.21853913735933789</v>
      </c>
      <c r="S181" s="21">
        <v>5.9110784084084322E-3</v>
      </c>
      <c r="T181" s="21">
        <v>2.5925592288982946E-2</v>
      </c>
      <c r="U181" s="21">
        <v>0.12538219918105908</v>
      </c>
      <c r="V181" s="21">
        <v>0.10918106266027183</v>
      </c>
      <c r="W181" s="21">
        <v>0.18191292537377279</v>
      </c>
      <c r="X181" s="21">
        <v>0.18857201372177568</v>
      </c>
      <c r="Y181" s="21">
        <v>0.22791478266114562</v>
      </c>
      <c r="Z181" s="21">
        <v>0.15661021272055264</v>
      </c>
      <c r="AA181" s="21">
        <v>0.22774407513263673</v>
      </c>
      <c r="AB181" s="21">
        <v>0.22179912161198412</v>
      </c>
      <c r="AC181" s="29">
        <v>444930.42845730408</v>
      </c>
      <c r="AD181" s="21">
        <v>0.4222666761977118</v>
      </c>
      <c r="AE181" s="21">
        <v>8.1736214048767145E-2</v>
      </c>
      <c r="AF181" s="29">
        <v>371693.8463934093</v>
      </c>
      <c r="AG181" s="29">
        <v>337908.20870536455</v>
      </c>
      <c r="AH181" s="29">
        <v>-53925.56597044396</v>
      </c>
      <c r="AI181" s="29">
        <v>-110504.70081567856</v>
      </c>
      <c r="AJ181" s="21">
        <v>8.0267324619240146E-2</v>
      </c>
      <c r="AK181" s="21">
        <v>8.8301470612425506E-2</v>
      </c>
      <c r="AL181" s="21">
        <v>3.1927920573769433E-2</v>
      </c>
      <c r="AM181" s="21">
        <v>4.4629185752538651E-2</v>
      </c>
      <c r="AN181" s="39">
        <v>0.1145509563124255</v>
      </c>
      <c r="AO181" s="21">
        <v>8.6386657652893321E-3</v>
      </c>
      <c r="AP181" s="39">
        <v>0.2696607790919297</v>
      </c>
      <c r="AQ181" s="29">
        <v>134409.6928600448</v>
      </c>
      <c r="AR181" s="128">
        <v>187879.29316388958</v>
      </c>
      <c r="AS181" s="21">
        <v>0.83364098163246902</v>
      </c>
      <c r="AT181" s="21">
        <v>0.15221972436247957</v>
      </c>
      <c r="AU181" s="131">
        <v>0.38960116256748928</v>
      </c>
      <c r="AV181" s="131">
        <v>2.9497730540964995E-2</v>
      </c>
      <c r="AW181" s="131">
        <v>0.38816089684509542</v>
      </c>
      <c r="AX181" s="131">
        <v>5.2491305236122852E-2</v>
      </c>
      <c r="AY181" s="131">
        <v>0.11732690889749876</v>
      </c>
      <c r="AZ181" s="131">
        <v>1.3155356921766587E-2</v>
      </c>
      <c r="BA181" s="21">
        <v>0.25013051578378298</v>
      </c>
      <c r="BB181" s="21">
        <v>0.22686992160256669</v>
      </c>
      <c r="BC181" s="21">
        <v>7.7749129162866026E-2</v>
      </c>
      <c r="BD181" s="21">
        <v>-5.8422072603040998E-2</v>
      </c>
      <c r="BE181" s="21">
        <v>0.34892056257329318</v>
      </c>
      <c r="BF181" s="21">
        <v>0.34751874149854678</v>
      </c>
      <c r="BG181" s="17">
        <v>8.756293873350729E-2</v>
      </c>
      <c r="BH181" s="17">
        <v>-0.68342742197196804</v>
      </c>
      <c r="BI181" s="21">
        <v>0.15038465723321481</v>
      </c>
      <c r="BJ181" s="21">
        <v>5.9723889555822751E-2</v>
      </c>
      <c r="BK181" s="21">
        <v>0.55600689277042381</v>
      </c>
      <c r="BL181" s="133">
        <v>-244.49280000000005</v>
      </c>
      <c r="BM181" s="133">
        <v>-501.0166000000001</v>
      </c>
      <c r="BN181" s="133">
        <v>256.52379999999999</v>
      </c>
      <c r="BO181" s="21">
        <v>3.0902799038379598</v>
      </c>
      <c r="BP181" s="21">
        <v>-0.40067477109619043</v>
      </c>
      <c r="BQ181" s="133">
        <v>1685.3855000000001</v>
      </c>
      <c r="BR181" s="133">
        <v>1929.8783000000001</v>
      </c>
      <c r="BS181" s="133">
        <v>-244.49279999999999</v>
      </c>
      <c r="BT181" s="89">
        <v>2186.4021000000002</v>
      </c>
      <c r="BU181" s="136">
        <v>0.1011110466970362</v>
      </c>
      <c r="BV181" s="137">
        <v>1.5048865345267699</v>
      </c>
      <c r="BW181" s="137">
        <v>-8.7688735688650654E-2</v>
      </c>
      <c r="BX181" s="137">
        <v>3.0902799038379598</v>
      </c>
      <c r="BY181" s="137">
        <v>-0.40067477109619043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40756</v>
      </c>
      <c r="E182" t="s">
        <v>524</v>
      </c>
      <c r="F182">
        <v>2011</v>
      </c>
      <c r="G182" s="21">
        <v>-2.8009740399999997E-2</v>
      </c>
      <c r="H182" s="21">
        <v>-1.4442022596958006E-2</v>
      </c>
      <c r="I182" s="21">
        <v>-1.3567717803041991E-2</v>
      </c>
      <c r="J182" s="21">
        <v>8.3692662598556788E-2</v>
      </c>
      <c r="K182" s="21">
        <v>9.3363737286441095E-2</v>
      </c>
      <c r="L182" s="21">
        <v>9.0685687057779241E-2</v>
      </c>
      <c r="M182" s="21">
        <v>0.14000620795488583</v>
      </c>
      <c r="N182" s="131">
        <v>0.30218367837059829</v>
      </c>
      <c r="O182" s="131">
        <v>0.26786824523492014</v>
      </c>
      <c r="P182" s="131">
        <v>0.20788496961143801</v>
      </c>
      <c r="Q182" s="131">
        <v>1.070471409461104E-2</v>
      </c>
      <c r="R182" s="131">
        <v>0.21135839268843246</v>
      </c>
      <c r="S182" s="21">
        <v>8.3435500256456185E-2</v>
      </c>
      <c r="T182" s="21">
        <v>0.16523602135431426</v>
      </c>
      <c r="U182" s="21">
        <v>8.8599051557820774E-2</v>
      </c>
      <c r="V182" s="21">
        <v>0.22268698194289271</v>
      </c>
      <c r="W182" s="21">
        <v>0.14223580397218671</v>
      </c>
      <c r="X182" s="21">
        <v>0.24832773326440871</v>
      </c>
      <c r="Y182" s="21">
        <v>0.10249862090783735</v>
      </c>
      <c r="Z182" s="21">
        <v>9.1348515504857675E-2</v>
      </c>
      <c r="AA182" s="21">
        <v>0.12585451844088125</v>
      </c>
      <c r="AB182" s="21">
        <v>0.10556214708880729</v>
      </c>
      <c r="AC182" s="29">
        <v>489392.85288870212</v>
      </c>
      <c r="AD182" s="21">
        <v>0.4267356849793284</v>
      </c>
      <c r="AE182" s="21">
        <v>7.1255940679682231E-2</v>
      </c>
      <c r="AF182" s="29">
        <v>397713.88079959952</v>
      </c>
      <c r="AG182" s="29">
        <v>363876.28101788508</v>
      </c>
      <c r="AH182" s="29">
        <v>-65578.947895636622</v>
      </c>
      <c r="AI182" s="29">
        <v>-127187.81555215214</v>
      </c>
      <c r="AJ182" s="21">
        <v>8.0134092442599142E-2</v>
      </c>
      <c r="AK182" s="21">
        <v>8.7589690221680602E-2</v>
      </c>
      <c r="AL182" s="21">
        <v>3.1813943607285421E-2</v>
      </c>
      <c r="AM182" s="21">
        <v>4.5991773769862625E-2</v>
      </c>
      <c r="AN182" s="39">
        <v>0.1155994306216806</v>
      </c>
      <c r="AO182" s="21">
        <v>7.6796649983875802E-3</v>
      </c>
      <c r="AP182" s="39">
        <v>0.26786824523492014</v>
      </c>
      <c r="AQ182" s="29">
        <v>144462.10260163597</v>
      </c>
      <c r="AR182" s="128">
        <v>208841.39430144796</v>
      </c>
      <c r="AS182" s="21">
        <v>0.81158372731348016</v>
      </c>
      <c r="AT182" s="21">
        <v>0.15490751173343895</v>
      </c>
      <c r="AU182" s="131">
        <v>0.39785467387273538</v>
      </c>
      <c r="AV182" s="131">
        <v>2.9265191825133097E-2</v>
      </c>
      <c r="AW182" s="131">
        <v>0.38907833971574346</v>
      </c>
      <c r="AX182" s="131">
        <v>4.7955090577896681E-2</v>
      </c>
      <c r="AY182" s="131">
        <v>0.11736837915270296</v>
      </c>
      <c r="AZ182" s="131">
        <v>1.0550775391367114E-2</v>
      </c>
      <c r="BA182" s="21">
        <v>0.11320644487858456</v>
      </c>
      <c r="BB182" s="21">
        <v>3.44008078293363E-2</v>
      </c>
      <c r="BC182" s="21">
        <v>0.10288830899900892</v>
      </c>
      <c r="BD182" s="21">
        <v>-0.55702670129517551</v>
      </c>
      <c r="BE182" s="21">
        <v>0.10510444624437265</v>
      </c>
      <c r="BF182" s="21">
        <v>0.10825077091759683</v>
      </c>
      <c r="BG182" s="17">
        <v>-1.0398843968854155E-2</v>
      </c>
      <c r="BH182" s="17">
        <v>3.0726627995225613</v>
      </c>
      <c r="BI182" s="21">
        <v>9.380732131255809E-2</v>
      </c>
      <c r="BJ182" s="21">
        <v>-2.8981402813179624E-2</v>
      </c>
      <c r="BK182" s="21">
        <v>0.57393516751695917</v>
      </c>
      <c r="BL182" s="133">
        <v>-301.14829999999984</v>
      </c>
      <c r="BM182" s="133">
        <v>-584.06539999999995</v>
      </c>
      <c r="BN182" s="133">
        <v>282.9171</v>
      </c>
      <c r="BO182" s="21">
        <v>0.23172666025338895</v>
      </c>
      <c r="BP182" s="21">
        <v>0.92605979648816894</v>
      </c>
      <c r="BQ182" s="133">
        <v>1826.4398999999999</v>
      </c>
      <c r="BR182" s="133">
        <v>2127.5881999999997</v>
      </c>
      <c r="BS182" s="133">
        <v>-301.14829999999984</v>
      </c>
      <c r="BT182" s="89">
        <v>2410.5052999999998</v>
      </c>
      <c r="BU182" s="136">
        <v>0.1020317128186386</v>
      </c>
      <c r="BV182" s="137">
        <v>0.26080456071969604</v>
      </c>
      <c r="BW182" s="137">
        <v>-0.33837422602313838</v>
      </c>
      <c r="BX182" s="137">
        <v>0.23172666025338895</v>
      </c>
      <c r="BY182" s="137">
        <v>0.92605979648816894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41122</v>
      </c>
      <c r="E183" t="s">
        <v>536</v>
      </c>
      <c r="F183">
        <v>2012</v>
      </c>
      <c r="G183" s="21">
        <v>-2.8335107599999999E-2</v>
      </c>
      <c r="H183" s="21">
        <v>-1.5546103733351106E-2</v>
      </c>
      <c r="I183" s="21">
        <v>-1.278900386664889E-2</v>
      </c>
      <c r="J183" s="21">
        <v>9.8047682817266724E-2</v>
      </c>
      <c r="K183" s="21">
        <v>7.825796331576651E-3</v>
      </c>
      <c r="L183" s="21">
        <v>0.10395271835751352</v>
      </c>
      <c r="M183" s="21">
        <v>3.6062229853899952E-2</v>
      </c>
      <c r="N183" s="131">
        <v>0.30330474223012771</v>
      </c>
      <c r="O183" s="131">
        <v>0.27462253000038384</v>
      </c>
      <c r="P183" s="131">
        <v>0.21159857631398116</v>
      </c>
      <c r="Q183" s="131">
        <v>9.7760777987944119E-3</v>
      </c>
      <c r="R183" s="131">
        <v>0.20069807365671291</v>
      </c>
      <c r="S183" s="21">
        <v>0.13178883241745032</v>
      </c>
      <c r="T183" s="21">
        <v>0.10014588595576379</v>
      </c>
      <c r="U183" s="21">
        <v>0.12212697931764271</v>
      </c>
      <c r="V183" s="21">
        <v>-6.5760211454179984E-4</v>
      </c>
      <c r="W183" s="21">
        <v>0.10804824562706417</v>
      </c>
      <c r="X183" s="21">
        <v>2.6412521205244621E-2</v>
      </c>
      <c r="Y183" s="21">
        <v>0.10671791511933204</v>
      </c>
      <c r="Z183" s="21">
        <v>0.18943828823144915</v>
      </c>
      <c r="AA183" s="21">
        <v>9.0888217562981266E-2</v>
      </c>
      <c r="AB183" s="21">
        <v>0.11540275041962622</v>
      </c>
      <c r="AC183" s="29">
        <v>533536.14445080049</v>
      </c>
      <c r="AD183" s="21">
        <v>0.42146975230183847</v>
      </c>
      <c r="AE183" s="21">
        <v>7.3814978718987373E-2</v>
      </c>
      <c r="AF183" s="29">
        <v>431048.42620935623</v>
      </c>
      <c r="AG183" s="29">
        <v>396494.93473288714</v>
      </c>
      <c r="AH183" s="29">
        <v>-78095.111730577162</v>
      </c>
      <c r="AI183" s="29">
        <v>-142340.06358601141</v>
      </c>
      <c r="AJ183" s="21">
        <v>7.8928773498281868E-2</v>
      </c>
      <c r="AK183" s="21">
        <v>8.5810760012761375E-2</v>
      </c>
      <c r="AL183" s="21">
        <v>3.1851293167446199E-2</v>
      </c>
      <c r="AM183" s="21">
        <v>4.4763905344885641E-2</v>
      </c>
      <c r="AN183" s="39">
        <v>0.11414586761276137</v>
      </c>
      <c r="AO183" s="21">
        <v>7.8398193520780573E-3</v>
      </c>
      <c r="AP183" s="39">
        <v>0.27462253000038384</v>
      </c>
      <c r="AQ183" s="29">
        <v>160003.45432783826</v>
      </c>
      <c r="AR183" s="128">
        <v>224869.3466457568</v>
      </c>
      <c r="AS183" s="21">
        <v>0.80717146454500832</v>
      </c>
      <c r="AT183" s="21">
        <v>0.14904346692645401</v>
      </c>
      <c r="AU183" s="131">
        <v>0.39216404659296739</v>
      </c>
      <c r="AV183" s="131">
        <v>2.8224277737630522E-2</v>
      </c>
      <c r="AW183" s="131">
        <v>0.39888832886625714</v>
      </c>
      <c r="AX183" s="131">
        <v>5.6741461548072816E-2</v>
      </c>
      <c r="AY183" s="131">
        <v>0.11204088360023201</v>
      </c>
      <c r="AZ183" s="131">
        <v>7.683367860564126E-3</v>
      </c>
      <c r="BA183" s="21">
        <v>0.10405172986879641</v>
      </c>
      <c r="BB183" s="21">
        <v>0.1735016151445341</v>
      </c>
      <c r="BC183" s="21">
        <v>5.6482623355039507E-2</v>
      </c>
      <c r="BD183" s="21">
        <v>0.12956008583691259</v>
      </c>
      <c r="BE183" s="21">
        <v>0.13462204041176484</v>
      </c>
      <c r="BF183" s="21">
        <v>0.23433825654713769</v>
      </c>
      <c r="BG183" s="17">
        <v>0.20804585413873533</v>
      </c>
      <c r="BH183" s="17">
        <v>0.47229645734951586</v>
      </c>
      <c r="BI183" s="21">
        <v>6.7353803801604606E-2</v>
      </c>
      <c r="BJ183" s="21">
        <v>0.17587011471903624</v>
      </c>
      <c r="BK183" s="21">
        <v>0.56714305013063537</v>
      </c>
      <c r="BL183" s="133">
        <v>-363.33430000009992</v>
      </c>
      <c r="BM183" s="133">
        <v>-662.23130000009996</v>
      </c>
      <c r="BN183" s="133">
        <v>298.89699999999999</v>
      </c>
      <c r="BO183" s="21">
        <v>0.20649626778600494</v>
      </c>
      <c r="BP183" s="21">
        <v>1.3746648871696765</v>
      </c>
      <c r="BQ183" s="133">
        <v>2005.5181</v>
      </c>
      <c r="BR183" s="133">
        <v>2368.8524000000998</v>
      </c>
      <c r="BS183" s="133">
        <v>-363.3343000000998</v>
      </c>
      <c r="BT183" s="89">
        <v>2667.7494000001002</v>
      </c>
      <c r="BU183" s="136">
        <v>0.10135686374611248</v>
      </c>
      <c r="BV183" s="137">
        <v>0.1299060060027466</v>
      </c>
      <c r="BW183" s="137">
        <v>1.9020245175269954</v>
      </c>
      <c r="BX183" s="137">
        <v>0.20649626778600494</v>
      </c>
      <c r="BY183" s="137">
        <v>1.3746648871696765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41487</v>
      </c>
      <c r="E184" t="s">
        <v>548</v>
      </c>
      <c r="F184">
        <v>2013</v>
      </c>
      <c r="G184" s="21">
        <v>-3.3847516699999997E-2</v>
      </c>
      <c r="H184" s="21">
        <v>-1.8316999922352317E-2</v>
      </c>
      <c r="I184" s="21">
        <v>-1.5530516777647694E-2</v>
      </c>
      <c r="J184" s="21">
        <v>8.6416871530603512E-2</v>
      </c>
      <c r="K184" s="21">
        <v>7.0071094312455395E-2</v>
      </c>
      <c r="L184" s="21">
        <v>9.6614452269243589E-2</v>
      </c>
      <c r="M184" s="21">
        <v>7.4711853217067636E-2</v>
      </c>
      <c r="N184" s="131">
        <v>0.27086105345457717</v>
      </c>
      <c r="O184" s="131">
        <v>0.28908450585862228</v>
      </c>
      <c r="P184" s="131">
        <v>0.20434690059631255</v>
      </c>
      <c r="Q184" s="131">
        <v>7.8561517758574968E-3</v>
      </c>
      <c r="R184" s="131">
        <v>0.22785138831463045</v>
      </c>
      <c r="S184" s="21">
        <v>0.15436358062550415</v>
      </c>
      <c r="T184" s="21">
        <v>0.2055064371450217</v>
      </c>
      <c r="U184" s="21">
        <v>2.5930485841462181E-2</v>
      </c>
      <c r="V184" s="21">
        <v>-4.9033178585118353E-3</v>
      </c>
      <c r="W184" s="21">
        <v>-2.068743274117868E-2</v>
      </c>
      <c r="X184" s="21">
        <v>-8.0139644594823034E-2</v>
      </c>
      <c r="Y184" s="21">
        <v>0.13215652864541427</v>
      </c>
      <c r="Z184" s="21">
        <v>8.291886104822499E-2</v>
      </c>
      <c r="AA184" s="21">
        <v>0.10303295158820225</v>
      </c>
      <c r="AB184" s="21">
        <v>9.0701065876052311E-2</v>
      </c>
      <c r="AC184" s="29">
        <v>598331.18942290754</v>
      </c>
      <c r="AD184" s="21">
        <v>0.40921045142871426</v>
      </c>
      <c r="AE184" s="21">
        <v>7.0071671083573248E-2</v>
      </c>
      <c r="AF184" s="29">
        <v>462285.37464147789</v>
      </c>
      <c r="AG184" s="29">
        <v>429201.49235219636</v>
      </c>
      <c r="AH184" s="29">
        <v>-96618.216523836585</v>
      </c>
      <c r="AI184" s="29">
        <v>-178538.33658229315</v>
      </c>
      <c r="AJ184" s="21">
        <v>8.1368545031558617E-2</v>
      </c>
      <c r="AK184" s="21">
        <v>8.764062798989368E-2</v>
      </c>
      <c r="AL184" s="21">
        <v>3.0719365106430287E-2</v>
      </c>
      <c r="AM184" s="21">
        <v>4.6417707373141097E-2</v>
      </c>
      <c r="AN184" s="39">
        <v>0.12148814468989368</v>
      </c>
      <c r="AO184" s="21">
        <v>7.9483950425711502E-3</v>
      </c>
      <c r="AP184" s="39">
        <v>0.28908450585862228</v>
      </c>
      <c r="AQ184" s="29">
        <v>162038.01287927874</v>
      </c>
      <c r="AR184" s="128">
        <v>244843.37612762753</v>
      </c>
      <c r="AS184" s="21">
        <v>0.7718937928093309</v>
      </c>
      <c r="AT184" s="21">
        <v>0.17720681758965262</v>
      </c>
      <c r="AU184" s="131">
        <v>0.38207602471521218</v>
      </c>
      <c r="AV184" s="131">
        <v>2.8325702604226143E-2</v>
      </c>
      <c r="AW184" s="131">
        <v>0.39633734273426713</v>
      </c>
      <c r="AX184" s="131">
        <v>4.3534042649067232E-2</v>
      </c>
      <c r="AY184" s="131">
        <v>0.1278356568642178</v>
      </c>
      <c r="AZ184" s="131">
        <v>8.2747800151236148E-3</v>
      </c>
      <c r="BA184" s="21">
        <v>0.13611613309249293</v>
      </c>
      <c r="BB184" s="21">
        <v>9.3589428476014147E-2</v>
      </c>
      <c r="BC184" s="21">
        <v>0.29176037230216423</v>
      </c>
      <c r="BD184" s="21">
        <v>-0.19329477219526914</v>
      </c>
      <c r="BE184" s="21">
        <v>0.12491611724499752</v>
      </c>
      <c r="BF184" s="21">
        <v>0.12044341366074218</v>
      </c>
      <c r="BG184" s="17">
        <v>6.07256300756156E-2</v>
      </c>
      <c r="BH184" s="17">
        <v>-5.0821269249832768E-2</v>
      </c>
      <c r="BI184" s="21">
        <v>0.13622497021726443</v>
      </c>
      <c r="BJ184" s="21">
        <v>9.5512378852601776E-2</v>
      </c>
      <c r="BK184" s="21">
        <v>0.57046254612440328</v>
      </c>
      <c r="BL184" s="133">
        <v>-455.3778999999999</v>
      </c>
      <c r="BM184" s="133">
        <v>-841.48119999999972</v>
      </c>
      <c r="BN184" s="133">
        <v>386.10329999999999</v>
      </c>
      <c r="BO184" s="21">
        <v>0.25333033517582759</v>
      </c>
      <c r="BP184" s="21">
        <v>0.15792192747901823</v>
      </c>
      <c r="BQ184" s="133">
        <v>2178.8287</v>
      </c>
      <c r="BR184" s="133">
        <v>2634.2066</v>
      </c>
      <c r="BS184" s="133">
        <v>-455.37789999999995</v>
      </c>
      <c r="BT184" s="89">
        <v>3020.3098999999997</v>
      </c>
      <c r="BU184" s="136">
        <v>0.105957627912246</v>
      </c>
      <c r="BV184" s="137">
        <v>0.34396676008747473</v>
      </c>
      <c r="BW184" s="137">
        <v>0.17880264571570681</v>
      </c>
      <c r="BX184" s="137">
        <v>0.25333033517582759</v>
      </c>
      <c r="BY184" s="137">
        <v>0.15792192747901823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41852</v>
      </c>
      <c r="E185" t="s">
        <v>560</v>
      </c>
      <c r="F185">
        <v>2014</v>
      </c>
      <c r="G185" s="21">
        <v>-3.4738085600000003E-2</v>
      </c>
      <c r="H185" s="21">
        <v>-2.0541887444418913E-2</v>
      </c>
      <c r="I185" s="21">
        <v>-1.4196198155581099E-2</v>
      </c>
      <c r="J185" s="21">
        <v>7.6278323302791051E-2</v>
      </c>
      <c r="K185" s="21">
        <v>8.8703878600208341E-2</v>
      </c>
      <c r="L185" s="21">
        <v>7.1366941341801216E-2</v>
      </c>
      <c r="M185" s="21">
        <v>6.4561142740133137E-2</v>
      </c>
      <c r="N185" s="131">
        <v>0.28825189920078603</v>
      </c>
      <c r="O185" s="131">
        <v>0.2889844808685077</v>
      </c>
      <c r="P185" s="131">
        <v>0.2008452673733909</v>
      </c>
      <c r="Q185" s="131">
        <v>6.8142507044240833E-3</v>
      </c>
      <c r="R185" s="131">
        <v>0.21510410185289131</v>
      </c>
      <c r="S185" s="21">
        <v>7.0996241890447065E-2</v>
      </c>
      <c r="T185" s="21">
        <v>0.21684594737715512</v>
      </c>
      <c r="U185" s="21">
        <v>9.7550203453551365E-2</v>
      </c>
      <c r="V185" s="21">
        <v>0.10182707277795355</v>
      </c>
      <c r="W185" s="21">
        <v>0.14015489360304212</v>
      </c>
      <c r="X185" s="21">
        <v>0.12764579465212633</v>
      </c>
      <c r="Y185" s="21">
        <v>8.9567067273460976E-2</v>
      </c>
      <c r="Z185" s="21">
        <v>2.3543656075607933E-2</v>
      </c>
      <c r="AA185" s="21">
        <v>8.2575728690419625E-2</v>
      </c>
      <c r="AB185" s="21">
        <v>0.12633855086343559</v>
      </c>
      <c r="AC185" s="29">
        <v>633017.4208287712</v>
      </c>
      <c r="AD185" s="21">
        <v>0.41346681606834068</v>
      </c>
      <c r="AE185" s="21">
        <v>8.7301848395604481E-2</v>
      </c>
      <c r="AF185" s="29">
        <v>491133.83303899417</v>
      </c>
      <c r="AG185" s="29">
        <v>454055.70978379506</v>
      </c>
      <c r="AH185" s="29">
        <v>-117174.30863023896</v>
      </c>
      <c r="AI185" s="29">
        <v>-198151.76060776066</v>
      </c>
      <c r="AJ185" s="21">
        <v>7.9600736653865883E-2</v>
      </c>
      <c r="AK185" s="21">
        <v>8.6129587930559998E-2</v>
      </c>
      <c r="AL185" s="21">
        <v>3.0786401246946506E-2</v>
      </c>
      <c r="AM185" s="21">
        <v>4.5884316567793092E-2</v>
      </c>
      <c r="AN185" s="39">
        <v>0.12086767353056001</v>
      </c>
      <c r="AO185" s="21">
        <v>9.6882881359825774E-3</v>
      </c>
      <c r="AP185" s="39">
        <v>0.2889844808685077</v>
      </c>
      <c r="AQ185" s="29">
        <v>175610.70233125938</v>
      </c>
      <c r="AR185" s="128">
        <v>261731.69750586493</v>
      </c>
      <c r="AS185" s="21">
        <v>0.77443242676640389</v>
      </c>
      <c r="AT185" s="21">
        <v>0.16487858610036424</v>
      </c>
      <c r="AU185" s="131">
        <v>0.37962438779126306</v>
      </c>
      <c r="AV185" s="131">
        <v>2.93781794028753E-2</v>
      </c>
      <c r="AW185" s="131">
        <v>0.39338887797978755</v>
      </c>
      <c r="AX185" s="131">
        <v>5.3083079157350624E-2</v>
      </c>
      <c r="AY185" s="131">
        <v>0.11745239848595045</v>
      </c>
      <c r="AZ185" s="131">
        <v>1.1071886966395286E-2</v>
      </c>
      <c r="BA185" s="21">
        <v>7.239317544059598E-2</v>
      </c>
      <c r="BB185" s="21">
        <v>7.8543980379000233E-2</v>
      </c>
      <c r="BC185" s="21">
        <v>1.0686259350800587E-3</v>
      </c>
      <c r="BD185" s="21">
        <v>-0.12557166437124423</v>
      </c>
      <c r="BE185" s="21">
        <v>8.1461471991082002E-2</v>
      </c>
      <c r="BF185" s="21">
        <v>5.0057473562806543E-2</v>
      </c>
      <c r="BG185" s="17">
        <v>0.31708303352833678</v>
      </c>
      <c r="BH185" s="17">
        <v>-0.60408833571027254</v>
      </c>
      <c r="BI185" s="21">
        <v>0.13005129020343098</v>
      </c>
      <c r="BJ185" s="21">
        <v>7.6015496595446264E-2</v>
      </c>
      <c r="BK185" s="21">
        <v>0.57643080323886275</v>
      </c>
      <c r="BL185" s="133">
        <v>-559.28820000000019</v>
      </c>
      <c r="BM185" s="133">
        <v>-945.80410000000006</v>
      </c>
      <c r="BN185" s="133">
        <v>386.51590000000004</v>
      </c>
      <c r="BO185" s="21">
        <v>0.22818476698144607</v>
      </c>
      <c r="BP185" s="21">
        <v>-0.12564632720821112</v>
      </c>
      <c r="BQ185" s="133">
        <v>2345.0261</v>
      </c>
      <c r="BR185" s="133">
        <v>2904.3143000000005</v>
      </c>
      <c r="BS185" s="133">
        <v>-559.28820000000042</v>
      </c>
      <c r="BT185" s="89">
        <v>3290.8302000000003</v>
      </c>
      <c r="BU185" s="136">
        <v>0.10667147537497891</v>
      </c>
      <c r="BV185" s="137">
        <v>6.0458323846526163E-2</v>
      </c>
      <c r="BW185" s="137">
        <v>4.5127454736320516E-2</v>
      </c>
      <c r="BX185" s="137">
        <v>0.22818476698144607</v>
      </c>
      <c r="BY185" s="137">
        <v>-0.12564632720821112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42217</v>
      </c>
      <c r="E186" t="s">
        <v>572</v>
      </c>
      <c r="F186">
        <v>2015</v>
      </c>
      <c r="G186" s="21">
        <v>-3.5972996199999996E-2</v>
      </c>
      <c r="H186" s="21">
        <v>-2.1006079409976546E-2</v>
      </c>
      <c r="I186" s="21">
        <v>-1.4966916790023458E-2</v>
      </c>
      <c r="J186" s="21">
        <v>8.881896026658298E-2</v>
      </c>
      <c r="K186" s="21">
        <v>0.13741038787984161</v>
      </c>
      <c r="L186" s="21">
        <v>8.7085296231857789E-2</v>
      </c>
      <c r="M186" s="21">
        <v>0.14940816576253169</v>
      </c>
      <c r="N186" s="131">
        <v>0.27327623614625646</v>
      </c>
      <c r="O186" s="131">
        <v>0.30654310694330833</v>
      </c>
      <c r="P186" s="131">
        <v>0.19475578305262456</v>
      </c>
      <c r="Q186" s="131">
        <v>6.2600488476254618E-3</v>
      </c>
      <c r="R186" s="131">
        <v>0.21916482501018525</v>
      </c>
      <c r="S186" s="21">
        <v>0.15313633181198028</v>
      </c>
      <c r="T186" s="21">
        <v>8.9360883508185385E-2</v>
      </c>
      <c r="U186" s="21">
        <v>3.1735501024978685E-2</v>
      </c>
      <c r="V186" s="21">
        <v>3.1588260086742315E-2</v>
      </c>
      <c r="W186" s="21">
        <v>3.0607530940320649E-2</v>
      </c>
      <c r="X186" s="21">
        <v>2.8417481178392601E-2</v>
      </c>
      <c r="Y186" s="21">
        <v>9.5734413765863557E-2</v>
      </c>
      <c r="Z186" s="21">
        <v>0.19004749107093977</v>
      </c>
      <c r="AA186" s="21">
        <v>8.2018802199091745E-2</v>
      </c>
      <c r="AB186" s="21">
        <v>-2.1352833249411174E-2</v>
      </c>
      <c r="AC186" s="29">
        <v>682345.1280045287</v>
      </c>
      <c r="AD186" s="21">
        <v>0.40996081827189879</v>
      </c>
      <c r="AE186" s="21">
        <v>9.0972140672812563E-2</v>
      </c>
      <c r="AF186" s="29">
        <v>528216.73754380853</v>
      </c>
      <c r="AG186" s="29">
        <v>487560.01281075564</v>
      </c>
      <c r="AH186" s="29">
        <v>-127195.04968627199</v>
      </c>
      <c r="AI186" s="29">
        <v>-217822.0385499429</v>
      </c>
      <c r="AJ186" s="21">
        <v>8.0519834470706542E-2</v>
      </c>
      <c r="AK186" s="21">
        <v>8.7263014033696643E-2</v>
      </c>
      <c r="AL186" s="21">
        <v>2.9556259078977756E-2</v>
      </c>
      <c r="AM186" s="21">
        <v>4.6197794208651492E-2</v>
      </c>
      <c r="AN186" s="39">
        <v>0.12323601023369664</v>
      </c>
      <c r="AO186" s="21">
        <v>1.0251497329034307E-2</v>
      </c>
      <c r="AP186" s="39">
        <v>0.30654310694330833</v>
      </c>
      <c r="AQ186" s="29">
        <v>178967.70590638742</v>
      </c>
      <c r="AR186" s="128">
        <v>279734.76702058013</v>
      </c>
      <c r="AS186" s="21">
        <v>0.77299674189367984</v>
      </c>
      <c r="AT186" s="21">
        <v>0.17157159632063851</v>
      </c>
      <c r="AU186" s="131">
        <v>0.3748725240377796</v>
      </c>
      <c r="AV186" s="131">
        <v>2.8540777013429663E-2</v>
      </c>
      <c r="AW186" s="131">
        <v>0.39087637486359417</v>
      </c>
      <c r="AX186" s="131">
        <v>5.1328527418261952E-2</v>
      </c>
      <c r="AY186" s="131">
        <v>0.12144921570928162</v>
      </c>
      <c r="AZ186" s="131">
        <v>1.072308117980433E-2</v>
      </c>
      <c r="BA186" s="21">
        <v>9.08445215917979E-2</v>
      </c>
      <c r="BB186" s="21">
        <v>5.7585256873094348E-2</v>
      </c>
      <c r="BC186" s="21">
        <v>0.13302143585813675</v>
      </c>
      <c r="BD186" s="21">
        <v>7.4555444675545646E-2</v>
      </c>
      <c r="BE186" s="21">
        <v>8.8736157629988544E-2</v>
      </c>
      <c r="BF186" s="21">
        <v>0.12587099425572146</v>
      </c>
      <c r="BG186" s="17">
        <v>0.14932089875897647</v>
      </c>
      <c r="BH186" s="17">
        <v>3.9205963686642606</v>
      </c>
      <c r="BI186" s="21">
        <v>6.4501347764655215E-2</v>
      </c>
      <c r="BJ186" s="21">
        <v>0.10636158887754443</v>
      </c>
      <c r="BK186" s="21">
        <v>0.57374427695151864</v>
      </c>
      <c r="BL186" s="133">
        <v>-614.63622000000021</v>
      </c>
      <c r="BM186" s="133">
        <v>-1052.56702</v>
      </c>
      <c r="BN186" s="133">
        <v>437.93079999999998</v>
      </c>
      <c r="BO186" s="21">
        <v>9.8961537182440162E-2</v>
      </c>
      <c r="BP186" s="21">
        <v>0.36687170698182592</v>
      </c>
      <c r="BQ186" s="133">
        <v>2553.30888</v>
      </c>
      <c r="BR186" s="133">
        <v>3167.9450999999999</v>
      </c>
      <c r="BS186" s="133">
        <v>-614.63621999999987</v>
      </c>
      <c r="BT186" s="89">
        <v>3605.8759</v>
      </c>
      <c r="BU186" s="136">
        <v>0.10826909344367318</v>
      </c>
      <c r="BV186" s="137">
        <v>9.7787491965121154E-2</v>
      </c>
      <c r="BW186" s="137">
        <v>-0.215874389614514</v>
      </c>
      <c r="BX186" s="137">
        <v>9.8961537182440162E-2</v>
      </c>
      <c r="BY186" s="137">
        <v>0.36687170698182592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42583</v>
      </c>
      <c r="E187" t="s">
        <v>584</v>
      </c>
      <c r="F187">
        <v>2016</v>
      </c>
      <c r="G187" s="21">
        <v>-2.8768148099999998E-2</v>
      </c>
      <c r="H187" s="21">
        <v>-1.3739169316921153E-2</v>
      </c>
      <c r="I187" s="21">
        <v>-1.5028978783078852E-2</v>
      </c>
      <c r="J187" s="21">
        <v>8.9872270740698923E-2</v>
      </c>
      <c r="K187" s="21">
        <v>-2.8341202865735604E-2</v>
      </c>
      <c r="L187" s="21">
        <v>8.5924099330256576E-2</v>
      </c>
      <c r="M187" s="21">
        <v>-4.1540413935390319E-3</v>
      </c>
      <c r="N187" s="131">
        <v>0.27589557939862996</v>
      </c>
      <c r="O187" s="131">
        <v>0.31975454588271807</v>
      </c>
      <c r="P187" s="131">
        <v>0.19479096942415919</v>
      </c>
      <c r="Q187" s="131">
        <v>5.889679322353081E-3</v>
      </c>
      <c r="R187" s="131">
        <v>0.20366922597213968</v>
      </c>
      <c r="S187" s="21">
        <v>0.13272541244472325</v>
      </c>
      <c r="T187" s="21">
        <v>-0.26133953575772428</v>
      </c>
      <c r="U187" s="21">
        <v>7.5455317664912203E-2</v>
      </c>
      <c r="V187" s="21">
        <v>0.1341150111320828</v>
      </c>
      <c r="W187" s="21">
        <v>9.6332644186854388E-2</v>
      </c>
      <c r="X187" s="21">
        <v>0.18709343956431845</v>
      </c>
      <c r="Y187" s="21">
        <v>2.0075482908327613E-2</v>
      </c>
      <c r="Z187" s="21">
        <v>-7.452822481823318E-2</v>
      </c>
      <c r="AA187" s="21">
        <v>3.3711417799733967E-2</v>
      </c>
      <c r="AB187" s="21">
        <v>6.8447560801775165E-2</v>
      </c>
      <c r="AC187" s="29">
        <v>705192.45212414407</v>
      </c>
      <c r="AD187" s="21">
        <v>0.40517578878531885</v>
      </c>
      <c r="AE187" s="21">
        <v>6.1927439029908604E-2</v>
      </c>
      <c r="AF187" s="29">
        <v>568115.64974549855</v>
      </c>
      <c r="AG187" s="29">
        <v>523158.07495031686</v>
      </c>
      <c r="AH187" s="29">
        <v>-87450.91403037624</v>
      </c>
      <c r="AI187" s="29">
        <v>-183111.56870363138</v>
      </c>
      <c r="AJ187" s="21">
        <v>8.2191906750800209E-2</v>
      </c>
      <c r="AK187" s="21">
        <v>8.9398971687525405E-2</v>
      </c>
      <c r="AL187" s="21">
        <v>2.9879171223202605E-2</v>
      </c>
      <c r="AM187" s="21">
        <v>4.4889758002159087E-2</v>
      </c>
      <c r="AN187" s="39">
        <v>0.11816711978752542</v>
      </c>
      <c r="AO187" s="21">
        <v>6.8609917687332111E-3</v>
      </c>
      <c r="AP187" s="39">
        <v>0.31975454588271807</v>
      </c>
      <c r="AQ187" s="29">
        <v>190183.31994213519</v>
      </c>
      <c r="AR187" s="128">
        <v>285726.90803485329</v>
      </c>
      <c r="AS187" s="21">
        <v>0.80248241741587489</v>
      </c>
      <c r="AT187" s="21">
        <v>0.16838236143663479</v>
      </c>
      <c r="AU187" s="131">
        <v>0.37988366038602539</v>
      </c>
      <c r="AV187" s="131">
        <v>2.7533819200005565E-2</v>
      </c>
      <c r="AW187" s="131">
        <v>0.40663912361304194</v>
      </c>
      <c r="AX187" s="131">
        <v>3.3451988893896077E-2</v>
      </c>
      <c r="AY187" s="131">
        <v>0.1271841000280132</v>
      </c>
      <c r="AZ187" s="131">
        <v>9.7213480179354078E-3</v>
      </c>
      <c r="BA187" s="21">
        <v>4.8482895789779379E-2</v>
      </c>
      <c r="BB187" s="21">
        <v>2.8346619633381698E-2</v>
      </c>
      <c r="BC187" s="21">
        <v>6.8243886933734732E-2</v>
      </c>
      <c r="BD187" s="21">
        <v>-0.22441649696779387</v>
      </c>
      <c r="BE187" s="21">
        <v>6.1211746383363019E-2</v>
      </c>
      <c r="BF187" s="21">
        <v>7.8279819116706673E-3</v>
      </c>
      <c r="BG187" s="17">
        <v>-0.31950091066734176</v>
      </c>
      <c r="BH187" s="17">
        <v>-0.7342304286498651</v>
      </c>
      <c r="BI187" s="21">
        <v>-1.5914181189239596E-2</v>
      </c>
      <c r="BJ187" s="21">
        <v>3.6227239108231002E-2</v>
      </c>
      <c r="BK187" s="21">
        <v>0.54615788557213441</v>
      </c>
      <c r="BL187" s="133">
        <v>-427.66815305200964</v>
      </c>
      <c r="BM187" s="133">
        <v>-895.48505305200956</v>
      </c>
      <c r="BN187" s="133">
        <v>467.81690000000003</v>
      </c>
      <c r="BO187" s="21">
        <v>-0.30419305088787396</v>
      </c>
      <c r="BP187" s="21">
        <v>-0.1832580042371138</v>
      </c>
      <c r="BQ187" s="133">
        <v>2782.7805469479904</v>
      </c>
      <c r="BR187" s="133">
        <v>3210.4487000000004</v>
      </c>
      <c r="BS187" s="133">
        <v>-427.66815305200998</v>
      </c>
      <c r="BT187" s="89">
        <v>3678.2656000000002</v>
      </c>
      <c r="BU187" s="136">
        <v>0.10313814100444657</v>
      </c>
      <c r="BV187" s="137">
        <v>-8.7705574427459854E-2</v>
      </c>
      <c r="BW187" s="137">
        <v>0.31002757281277926</v>
      </c>
      <c r="BX187" s="137">
        <v>-0.30419305088787396</v>
      </c>
      <c r="BY187" s="137">
        <v>-0.1832580042371138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42948</v>
      </c>
      <c r="E188" t="s">
        <v>596</v>
      </c>
      <c r="F188">
        <v>2017</v>
      </c>
      <c r="G188" s="21">
        <v>-3.1989079433990902E-2</v>
      </c>
      <c r="H188" s="21">
        <v>-1.4761154526748716E-2</v>
      </c>
      <c r="I188" s="21">
        <v>-1.7227924907242183E-2</v>
      </c>
      <c r="J188" s="21">
        <v>5.5105726739028027E-2</v>
      </c>
      <c r="K188" s="21">
        <v>5.147871534059334E-2</v>
      </c>
      <c r="L188" s="21">
        <v>5.7484443625652526E-2</v>
      </c>
      <c r="M188" s="21">
        <v>6.7204594385073868E-2</v>
      </c>
      <c r="N188" s="131">
        <v>0.2637319225136292</v>
      </c>
      <c r="O188" s="131">
        <v>0.33987900149084982</v>
      </c>
      <c r="P188" s="131">
        <v>0.18911126198561495</v>
      </c>
      <c r="Q188" s="131">
        <v>6.5707215199487801E-3</v>
      </c>
      <c r="R188" s="131">
        <v>0.20070709248995736</v>
      </c>
      <c r="S188" s="21">
        <v>0.12403955289950175</v>
      </c>
      <c r="T188" s="21">
        <v>0.50073588680285375</v>
      </c>
      <c r="U188" s="21">
        <v>3.574163928274765E-2</v>
      </c>
      <c r="V188" s="21">
        <v>3.5614893514448465E-3</v>
      </c>
      <c r="W188" s="21">
        <v>1.0862174571811156E-2</v>
      </c>
      <c r="X188" s="21">
        <v>-4.9712301189402175E-2</v>
      </c>
      <c r="Y188" s="21">
        <v>8.605608378087215E-2</v>
      </c>
      <c r="Z188" s="21">
        <v>4.5523523243333752E-2</v>
      </c>
      <c r="AA188" s="21">
        <v>2.619447013523124E-2</v>
      </c>
      <c r="AB188" s="21">
        <v>8.1364860289671492E-2</v>
      </c>
      <c r="AC188" s="29">
        <v>744426.73355837283</v>
      </c>
      <c r="AD188" s="21">
        <v>0.38932878933541082</v>
      </c>
      <c r="AE188" s="21">
        <v>7.5848587595311268E-2</v>
      </c>
      <c r="AF188" s="29">
        <v>592177.68028470583</v>
      </c>
      <c r="AG188" s="29">
        <v>546845.43244501355</v>
      </c>
      <c r="AH188" s="29">
        <v>-98740.738136526517</v>
      </c>
      <c r="AI188" s="29">
        <v>-213982.26743690614</v>
      </c>
      <c r="AJ188" s="21">
        <v>8.1750147739492379E-2</v>
      </c>
      <c r="AK188" s="21">
        <v>8.8718462495771838E-2</v>
      </c>
      <c r="AL188" s="21">
        <v>2.9107538899156599E-2</v>
      </c>
      <c r="AM188" s="21">
        <v>4.3327380929300177E-2</v>
      </c>
      <c r="AN188" s="39">
        <v>0.12070754192976274</v>
      </c>
      <c r="AO188" s="21">
        <v>8.4409905912717995E-3</v>
      </c>
      <c r="AP188" s="39">
        <v>0.33987900149084982</v>
      </c>
      <c r="AQ188" s="29">
        <v>194706.98386309954</v>
      </c>
      <c r="AR188" s="128">
        <v>289826.75892519573</v>
      </c>
      <c r="AS188" s="21">
        <v>0.78868354801528617</v>
      </c>
      <c r="AT188" s="21">
        <v>0.19460633714694223</v>
      </c>
      <c r="AU188" s="131">
        <v>0.35894510182728678</v>
      </c>
      <c r="AV188" s="131">
        <v>2.8911580875719108E-2</v>
      </c>
      <c r="AW188" s="131">
        <v>0.39932427964538936</v>
      </c>
      <c r="AX188" s="131">
        <v>5.6441091539711219E-2</v>
      </c>
      <c r="AY188" s="131">
        <v>0.14272451109365444</v>
      </c>
      <c r="AZ188" s="131">
        <v>9.0450973396185089E-3</v>
      </c>
      <c r="BA188" s="21">
        <v>7.2976862677401888E-2</v>
      </c>
      <c r="BB188" s="21">
        <v>4.7840933584962997E-2</v>
      </c>
      <c r="BC188" s="21">
        <v>0.21875944826257854</v>
      </c>
      <c r="BD188" s="21">
        <v>0.55636527971492278</v>
      </c>
      <c r="BE188" s="21">
        <v>6.6519520937655008E-2</v>
      </c>
      <c r="BF188" s="21">
        <v>1.3399684528605516E-3</v>
      </c>
      <c r="BG188" s="17">
        <v>0.36787455109176204</v>
      </c>
      <c r="BH188" s="17">
        <v>0.10846769670777601</v>
      </c>
      <c r="BI188" s="21">
        <v>0.14040112175179487</v>
      </c>
      <c r="BJ188" s="21">
        <v>3.3395888723936284E-2</v>
      </c>
      <c r="BK188" s="21">
        <v>0.52999758566025579</v>
      </c>
      <c r="BL188" s="133">
        <v>-488.51877436720019</v>
      </c>
      <c r="BM188" s="133">
        <v>-1058.6750412991103</v>
      </c>
      <c r="BN188" s="133">
        <v>570.15626693190995</v>
      </c>
      <c r="BO188" s="21">
        <v>0.14228466833673825</v>
      </c>
      <c r="BP188" s="21">
        <v>-1.1421798648625359E-2</v>
      </c>
      <c r="BQ188" s="133">
        <v>2936.1276913427896</v>
      </c>
      <c r="BR188" s="133">
        <v>3424.64646570999</v>
      </c>
      <c r="BS188" s="133">
        <v>-488.51877436720042</v>
      </c>
      <c r="BT188" s="89">
        <v>3994.8027326419001</v>
      </c>
      <c r="BU188" s="136">
        <v>0.10347961702252055</v>
      </c>
      <c r="BV188" s="137">
        <v>0.14793660754787585</v>
      </c>
      <c r="BW188" s="137">
        <v>3.4432106248303063E-2</v>
      </c>
      <c r="BX188" s="137">
        <v>0.14228466833673825</v>
      </c>
      <c r="BY188" s="137">
        <v>-1.1421798648625359E-2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43313</v>
      </c>
      <c r="E189" t="s">
        <v>608</v>
      </c>
      <c r="F189">
        <v>2018</v>
      </c>
      <c r="G189" s="21">
        <v>-3.7489088289379802E-2</v>
      </c>
      <c r="H189" s="21">
        <v>-1.7896067078676799E-2</v>
      </c>
      <c r="I189" s="21">
        <v>-1.9593021210703009E-2</v>
      </c>
      <c r="J189" s="21">
        <v>2.4916509080850968E-2</v>
      </c>
      <c r="K189" s="21">
        <v>3.4314372435485296E-2</v>
      </c>
      <c r="L189" s="21">
        <v>1.9569327654650248E-2</v>
      </c>
      <c r="M189" s="21">
        <v>-1.5730401400030236E-2</v>
      </c>
      <c r="N189" s="131">
        <v>0.2529986082606871</v>
      </c>
      <c r="O189" s="131">
        <v>0.34370672731611701</v>
      </c>
      <c r="P189" s="131">
        <v>0.18864495292564409</v>
      </c>
      <c r="Q189" s="131">
        <v>5.544327489726982E-3</v>
      </c>
      <c r="R189" s="131">
        <v>0.20910538400782483</v>
      </c>
      <c r="S189" s="21">
        <v>3.1051742952433958E-2</v>
      </c>
      <c r="T189" s="21">
        <v>0.43548450502340375</v>
      </c>
      <c r="U189" s="21">
        <v>1.2543907528502762E-2</v>
      </c>
      <c r="V189" s="21">
        <v>-6.5601806418030817E-3</v>
      </c>
      <c r="W189" s="21">
        <v>-2.192492109641897E-2</v>
      </c>
      <c r="X189" s="21">
        <v>-4.1053023250901433E-2</v>
      </c>
      <c r="Y189" s="21">
        <v>7.7895126611423393E-2</v>
      </c>
      <c r="Z189" s="21">
        <v>0.12734219809373504</v>
      </c>
      <c r="AA189" s="21">
        <v>5.4108029225431009E-2</v>
      </c>
      <c r="AB189" s="21">
        <v>-1.1508622192205831E-2</v>
      </c>
      <c r="AC189" s="29">
        <v>805635.48768360005</v>
      </c>
      <c r="AD189" s="21">
        <v>0.37497689495310155</v>
      </c>
      <c r="AE189" s="21">
        <v>6.4021255011950814E-2</v>
      </c>
      <c r="AF189" s="29">
        <v>601154.09492422012</v>
      </c>
      <c r="AG189" s="29">
        <v>551316.31677836401</v>
      </c>
      <c r="AH189" s="29">
        <v>-123715.57454685049</v>
      </c>
      <c r="AI189" s="29">
        <v>-259162.19896629659</v>
      </c>
      <c r="AJ189" s="21">
        <v>7.9750620104005354E-2</v>
      </c>
      <c r="AK189" s="21">
        <v>8.7002404627023008E-2</v>
      </c>
      <c r="AL189" s="21">
        <v>2.8199935303704508E-2</v>
      </c>
      <c r="AM189" s="21">
        <v>4.3699485058513003E-2</v>
      </c>
      <c r="AN189" s="39">
        <v>0.1244914929164028</v>
      </c>
      <c r="AO189" s="21">
        <v>7.4609820350981992E-3</v>
      </c>
      <c r="AP189" s="39">
        <v>0.34370672731611701</v>
      </c>
      <c r="AQ189" s="29">
        <v>194946.25176269564</v>
      </c>
      <c r="AR189" s="128">
        <v>302094.69363562402</v>
      </c>
      <c r="AS189" s="21">
        <v>0.74317682381562733</v>
      </c>
      <c r="AT189" s="21">
        <v>0.22531099024871515</v>
      </c>
      <c r="AU189" s="131">
        <v>0.35102386544482689</v>
      </c>
      <c r="AV189" s="131">
        <v>2.8096253421925527E-2</v>
      </c>
      <c r="AW189" s="131">
        <v>0.40340747418530903</v>
      </c>
      <c r="AX189" s="131">
        <v>4.6771726042597467E-2</v>
      </c>
      <c r="AY189" s="131">
        <v>0.15738441841853326</v>
      </c>
      <c r="AZ189" s="131">
        <v>6.686267717831206E-3</v>
      </c>
      <c r="BA189" s="21">
        <v>8.9494153483795635E-2</v>
      </c>
      <c r="BB189" s="21">
        <v>0.12677035949540461</v>
      </c>
      <c r="BC189" s="21">
        <v>0.18861081616591724</v>
      </c>
      <c r="BD189" s="21">
        <v>0.92742255037656962</v>
      </c>
      <c r="BE189" s="21">
        <v>8.8916884415617403E-2</v>
      </c>
      <c r="BF189" s="21">
        <v>0.18745542211288435</v>
      </c>
      <c r="BG189" s="17">
        <v>-5.7342067613962211E-2</v>
      </c>
      <c r="BH189" s="17">
        <v>0.25177280313530326</v>
      </c>
      <c r="BI189" s="21">
        <v>4.7497705840334303E-2</v>
      </c>
      <c r="BJ189" s="21">
        <v>0.36851824777297004</v>
      </c>
      <c r="BK189" s="21">
        <v>0.50252455433029242</v>
      </c>
      <c r="BL189" s="133">
        <v>-618.99874788198065</v>
      </c>
      <c r="BM189" s="133">
        <v>-1296.6926536620306</v>
      </c>
      <c r="BN189" s="133">
        <v>677.69390578005004</v>
      </c>
      <c r="BO189" s="21">
        <v>0.26709305836566233</v>
      </c>
      <c r="BP189" s="21">
        <v>0.33993715991993101</v>
      </c>
      <c r="BQ189" s="133">
        <v>3009.28574362667</v>
      </c>
      <c r="BR189" s="133">
        <v>3628.2844915086507</v>
      </c>
      <c r="BS189" s="133">
        <v>-618.99874788198076</v>
      </c>
      <c r="BT189" s="89">
        <v>4305.9783972887008</v>
      </c>
      <c r="BU189" s="136">
        <v>0.10489847170569981</v>
      </c>
      <c r="BV189" s="137">
        <v>0.32411530812685418</v>
      </c>
      <c r="BW189" s="137">
        <v>0.47319668395995174</v>
      </c>
      <c r="BX189" s="137">
        <v>0.26709305836566233</v>
      </c>
      <c r="BY189" s="137">
        <v>0.33993715991993101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AGO</v>
      </c>
      <c r="E3" s="59" t="s">
        <v>321</v>
      </c>
      <c r="F3" s="60" t="str">
        <f>LEFT(UPPER(Tablas!G174),3)</f>
        <v>AGO</v>
      </c>
      <c r="G3" s="59" t="s">
        <v>321</v>
      </c>
      <c r="H3" s="59" t="str">
        <f>LEFT(UPPER(Tablas!G174),3)</f>
        <v>AGO</v>
      </c>
      <c r="I3" s="59" t="s">
        <v>321</v>
      </c>
      <c r="J3" s="59" t="str">
        <f>LEFT(UPPER(Tablas!G174),3)</f>
        <v>AGO</v>
      </c>
      <c r="K3" s="59" t="s">
        <v>321</v>
      </c>
      <c r="L3" s="59" t="str">
        <f>LEFT(UPPER(Tablas!G174),3)</f>
        <v>AGO</v>
      </c>
      <c r="M3" s="59" t="s">
        <v>321</v>
      </c>
      <c r="N3" s="59" t="str">
        <f>LEFT(UPPER(Tablas!G174),3)</f>
        <v>AGO</v>
      </c>
      <c r="O3" s="59" t="s">
        <v>321</v>
      </c>
      <c r="P3" s="59" t="str">
        <f>LEFT(UPPER(Tablas!G174),3)</f>
        <v>AGO</v>
      </c>
      <c r="Q3" s="59" t="s">
        <v>321</v>
      </c>
      <c r="R3" s="59" t="str">
        <f>LEFT(UPPER(Tablas!G174),3)</f>
        <v>AGO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8.7352754815630818E-2</v>
      </c>
      <c r="E4" s="65">
        <v>0.15278803261114698</v>
      </c>
      <c r="F4" s="124">
        <f>Tablas!AN177</f>
        <v>9.073718861563082E-2</v>
      </c>
      <c r="G4" s="63">
        <v>0.13701108113018018</v>
      </c>
      <c r="H4" s="124">
        <f>Tablas!AJ177</f>
        <v>8.4049117392802714E-2</v>
      </c>
      <c r="I4" s="63">
        <v>5.4423524082175948E-2</v>
      </c>
      <c r="J4" s="124">
        <f>Tablas!AL177</f>
        <v>3.4342784953666383E-2</v>
      </c>
      <c r="K4" s="66">
        <v>385673.49051592563</v>
      </c>
      <c r="L4" s="125">
        <f>Tablas!AC177</f>
        <v>234174.39962455502</v>
      </c>
      <c r="M4" s="66">
        <v>368546.0244253283</v>
      </c>
      <c r="N4" s="125">
        <f>Tablas!AG177</f>
        <v>226205.72908876059</v>
      </c>
      <c r="O4" s="63">
        <v>-1.0512716700000001E-2</v>
      </c>
      <c r="P4" s="124">
        <f>Tablas!G177</f>
        <v>-3.3844338000000003E-3</v>
      </c>
      <c r="Q4" s="63">
        <v>2.7410700540318907E-2</v>
      </c>
      <c r="R4" s="124">
        <f>Tablas!H177</f>
        <v>2.1951752162997461E-2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9.5668782294556859E-2</v>
      </c>
      <c r="E5" s="65">
        <v>0.14938261346035117</v>
      </c>
      <c r="F5" s="124">
        <f>Tablas!AN178</f>
        <v>9.1251000494556853E-2</v>
      </c>
      <c r="G5" s="63">
        <v>0.14951597312097681</v>
      </c>
      <c r="H5" s="124">
        <f>Tablas!AJ178</f>
        <v>9.1719568439791191E-2</v>
      </c>
      <c r="I5" s="63">
        <v>5.8794867607894964E-2</v>
      </c>
      <c r="J5" s="124">
        <f>Tablas!AL178</f>
        <v>3.6538218719407121E-2</v>
      </c>
      <c r="K5" s="66">
        <v>425517.95428962685</v>
      </c>
      <c r="L5" s="125">
        <f>Tablas!AC178</f>
        <v>264749.80358907848</v>
      </c>
      <c r="M5" s="66">
        <v>467429.9422618908</v>
      </c>
      <c r="N5" s="125">
        <f>Tablas!AG178</f>
        <v>286757.87198846188</v>
      </c>
      <c r="O5" s="63">
        <v>5.7161980000000005E-3</v>
      </c>
      <c r="P5" s="124">
        <f>Tablas!G178</f>
        <v>4.4177818000000002E-3</v>
      </c>
      <c r="Q5" s="63">
        <v>3.6640304046399098E-2</v>
      </c>
      <c r="R5" s="124">
        <f>Tablas!H178</f>
        <v>2.5877832602964654E-2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0.10306345684887534</v>
      </c>
      <c r="E6" s="65">
        <v>0.15669784081291399</v>
      </c>
      <c r="F6" s="124">
        <f>Tablas!AN179</f>
        <v>9.245700404887533E-2</v>
      </c>
      <c r="G6" s="63">
        <v>0.15339545182302436</v>
      </c>
      <c r="H6" s="124">
        <f>Tablas!AJ179</f>
        <v>9.9790295186526629E-2</v>
      </c>
      <c r="I6" s="63">
        <v>5.9657063168945361E-2</v>
      </c>
      <c r="J6" s="124">
        <f>Tablas!AL179</f>
        <v>3.995429086458735E-2</v>
      </c>
      <c r="K6" s="66">
        <v>480682.91021003807</v>
      </c>
      <c r="L6" s="125">
        <f>Tablas!AC179</f>
        <v>296085.38880903885</v>
      </c>
      <c r="M6" s="66">
        <v>547059.20697741769</v>
      </c>
      <c r="N6" s="125">
        <f>Tablas!AG179</f>
        <v>355779.12803780125</v>
      </c>
      <c r="O6" s="63">
        <v>1.8850549E-3</v>
      </c>
      <c r="P6" s="124">
        <f>Tablas!G179</f>
        <v>1.0606452799999999E-2</v>
      </c>
      <c r="Q6" s="63">
        <v>2.3544142525205446E-2</v>
      </c>
      <c r="R6" s="124">
        <f>Tablas!H179</f>
        <v>2.5283469574134357E-2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8.8026805367414585E-2</v>
      </c>
      <c r="E7" s="65">
        <v>0.17431583436537665</v>
      </c>
      <c r="F7" s="124">
        <f>Tablas!AN180</f>
        <v>0.10570544626741459</v>
      </c>
      <c r="G7" s="63">
        <v>0.13430241206309795</v>
      </c>
      <c r="H7" s="124">
        <f>Tablas!AJ180</f>
        <v>8.4627852186609134E-2</v>
      </c>
      <c r="I7" s="63">
        <v>4.9305459605252205E-2</v>
      </c>
      <c r="J7" s="124">
        <f>Tablas!AL180</f>
        <v>3.2146779081204523E-2</v>
      </c>
      <c r="K7" s="66">
        <v>587624.95156742574</v>
      </c>
      <c r="L7" s="125">
        <f>Tablas!AC180</f>
        <v>360948.27935329109</v>
      </c>
      <c r="M7" s="66">
        <v>506090.17809764901</v>
      </c>
      <c r="N7" s="125">
        <f>Tablas!AG180</f>
        <v>318958.85228614445</v>
      </c>
      <c r="O7" s="63">
        <v>-3.4018929699999999E-2</v>
      </c>
      <c r="P7" s="124">
        <f>Tablas!G180</f>
        <v>-1.7678640900000001E-2</v>
      </c>
      <c r="Q7" s="63">
        <v>-1.2640945202928062E-2</v>
      </c>
      <c r="R7" s="124">
        <f>Tablas!H180</f>
        <v>-3.5485309857702374E-3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8.8301470612425506E-2</v>
      </c>
      <c r="E8" s="65">
        <v>0.19512951325302499</v>
      </c>
      <c r="F8" s="124">
        <f>Tablas!AN181</f>
        <v>0.1145509563124255</v>
      </c>
      <c r="G8" s="63">
        <v>0.12996509207468671</v>
      </c>
      <c r="H8" s="124">
        <f>Tablas!AJ181</f>
        <v>8.0267324619240146E-2</v>
      </c>
      <c r="I8" s="63">
        <v>4.8263120699104843E-2</v>
      </c>
      <c r="J8" s="124">
        <f>Tablas!AL181</f>
        <v>3.1927920573769433E-2</v>
      </c>
      <c r="K8" s="66">
        <v>715671.45566187508</v>
      </c>
      <c r="L8" s="125">
        <f>Tablas!AC181</f>
        <v>444930.42845730408</v>
      </c>
      <c r="M8" s="66">
        <v>545587.25785046385</v>
      </c>
      <c r="N8" s="125">
        <f>Tablas!AG181</f>
        <v>337908.20870536455</v>
      </c>
      <c r="O8" s="63">
        <v>-5.20929038E-2</v>
      </c>
      <c r="P8" s="124">
        <f>Tablas!G181</f>
        <v>-2.6249485699999998E-2</v>
      </c>
      <c r="Q8" s="63">
        <v>-3.1055177705261987E-2</v>
      </c>
      <c r="R8" s="124">
        <f>Tablas!H181</f>
        <v>-1.280957608461069E-2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8.7589690221680602E-2</v>
      </c>
      <c r="E9" s="65">
        <v>0.18558186264786369</v>
      </c>
      <c r="F9" s="124">
        <f>Tablas!AN182</f>
        <v>0.1155994306216806</v>
      </c>
      <c r="G9" s="63">
        <v>0.13280754643542814</v>
      </c>
      <c r="H9" s="124">
        <f>Tablas!AJ182</f>
        <v>8.0134092442599142E-2</v>
      </c>
      <c r="I9" s="63">
        <v>4.9386150152473315E-2</v>
      </c>
      <c r="J9" s="124">
        <f>Tablas!AL182</f>
        <v>3.1813943607285421E-2</v>
      </c>
      <c r="K9" s="66">
        <v>775984.21270255605</v>
      </c>
      <c r="L9" s="125">
        <f>Tablas!AC182</f>
        <v>489392.85288870212</v>
      </c>
      <c r="M9" s="66">
        <v>603387.90243699437</v>
      </c>
      <c r="N9" s="125">
        <f>Tablas!AG182</f>
        <v>363876.28101788508</v>
      </c>
      <c r="O9" s="63">
        <v>-4.0540786999999995E-2</v>
      </c>
      <c r="P9" s="124">
        <f>Tablas!G182</f>
        <v>-2.8009740399999997E-2</v>
      </c>
      <c r="Q9" s="63">
        <v>-1.8990184774778155E-2</v>
      </c>
      <c r="R9" s="124">
        <f>Tablas!H182</f>
        <v>-1.4442022596958006E-2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8.5810760012761375E-2</v>
      </c>
      <c r="E10" s="65">
        <v>0.18291437930344187</v>
      </c>
      <c r="F10" s="124">
        <f>Tablas!AN183</f>
        <v>0.11414586761276137</v>
      </c>
      <c r="G10" s="63">
        <v>0.12870095686311653</v>
      </c>
      <c r="H10" s="124">
        <f>Tablas!AJ183</f>
        <v>7.8928773498281868E-2</v>
      </c>
      <c r="I10" s="63">
        <v>4.8049223301457354E-2</v>
      </c>
      <c r="J10" s="124">
        <f>Tablas!AL183</f>
        <v>3.1851293167446199E-2</v>
      </c>
      <c r="K10" s="66">
        <v>847254.51463294448</v>
      </c>
      <c r="L10" s="125">
        <f>Tablas!AC183</f>
        <v>533536.14445080049</v>
      </c>
      <c r="M10" s="66">
        <v>646793.16802768037</v>
      </c>
      <c r="N10" s="125">
        <f>Tablas!AG183</f>
        <v>396494.93473288714</v>
      </c>
      <c r="O10" s="63">
        <v>-4.2815776899999998E-2</v>
      </c>
      <c r="P10" s="124">
        <f>Tablas!G183</f>
        <v>-2.8335107599999999E-2</v>
      </c>
      <c r="Q10" s="63">
        <v>-2.2629960846781583E-2</v>
      </c>
      <c r="R10" s="124">
        <f>Tablas!H183</f>
        <v>-1.5546103733351106E-2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8.764062798989368E-2</v>
      </c>
      <c r="E11" s="65">
        <v>0.19598207531545825</v>
      </c>
      <c r="F11" s="124">
        <f>Tablas!AN184</f>
        <v>0.12148814468989368</v>
      </c>
      <c r="G11" s="63">
        <v>0.13242896034764398</v>
      </c>
      <c r="H11" s="124">
        <f>Tablas!AJ184</f>
        <v>8.1368545031558617E-2</v>
      </c>
      <c r="I11" s="63">
        <v>4.7333070860542961E-2</v>
      </c>
      <c r="J11" s="124">
        <f>Tablas!AL184</f>
        <v>3.0719365106430287E-2</v>
      </c>
      <c r="K11" s="66">
        <v>948679.81776739261</v>
      </c>
      <c r="L11" s="125">
        <f>Tablas!AC184</f>
        <v>598331.18942290754</v>
      </c>
      <c r="M11" s="66">
        <v>698951.55427294364</v>
      </c>
      <c r="N11" s="125">
        <f>Tablas!AG184</f>
        <v>429201.49235219636</v>
      </c>
      <c r="O11" s="63">
        <v>-5.3698026399999994E-2</v>
      </c>
      <c r="P11" s="124">
        <f>Tablas!G184</f>
        <v>-3.3847516699999997E-2</v>
      </c>
      <c r="Q11" s="63">
        <v>-2.8300728015674438E-2</v>
      </c>
      <c r="R11" s="124">
        <f>Tablas!H184</f>
        <v>-1.8316999922352317E-2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8.6129587930559998E-2</v>
      </c>
      <c r="E12" s="65">
        <v>0.19565257508073444</v>
      </c>
      <c r="F12" s="124">
        <f>Tablas!AN185</f>
        <v>0.12086767353056001</v>
      </c>
      <c r="G12" s="63">
        <v>0.12937447545515723</v>
      </c>
      <c r="H12" s="124">
        <f>Tablas!AJ185</f>
        <v>7.9600736653865883E-2</v>
      </c>
      <c r="I12" s="63">
        <v>4.6527732410225162E-2</v>
      </c>
      <c r="J12" s="124">
        <f>Tablas!AL185</f>
        <v>3.0786401246946506E-2</v>
      </c>
      <c r="K12" s="66">
        <v>1016635.9860631385</v>
      </c>
      <c r="L12" s="125">
        <f>Tablas!AC185</f>
        <v>633017.4208287712</v>
      </c>
      <c r="M12" s="66">
        <v>738355.69432979682</v>
      </c>
      <c r="N12" s="125">
        <f>Tablas!AG185</f>
        <v>454055.70978379506</v>
      </c>
      <c r="O12" s="63">
        <v>-5.6084543100000002E-2</v>
      </c>
      <c r="P12" s="124">
        <f>Tablas!G185</f>
        <v>-3.4738085600000003E-2</v>
      </c>
      <c r="Q12" s="63">
        <v>-3.0518495357549802E-2</v>
      </c>
      <c r="R12" s="124">
        <f>Tablas!H185</f>
        <v>-2.0541887444418913E-2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8.7263014033696643E-2</v>
      </c>
      <c r="E13" s="65">
        <v>0.19983169962965738</v>
      </c>
      <c r="F13" s="124">
        <f>Tablas!AN186</f>
        <v>0.12323601023369664</v>
      </c>
      <c r="G13" s="63">
        <v>0.13198645100118253</v>
      </c>
      <c r="H13" s="124">
        <f>Tablas!AJ186</f>
        <v>8.0519834470706542E-2</v>
      </c>
      <c r="I13" s="63">
        <v>4.5662283577565403E-2</v>
      </c>
      <c r="J13" s="124">
        <f>Tablas!AL186</f>
        <v>2.9556259078977756E-2</v>
      </c>
      <c r="K13" s="66">
        <v>1098689.5489143503</v>
      </c>
      <c r="L13" s="125">
        <f>Tablas!AC186</f>
        <v>682345.1280045287</v>
      </c>
      <c r="M13" s="66">
        <v>799625.25263845257</v>
      </c>
      <c r="N13" s="125">
        <f>Tablas!AG186</f>
        <v>487560.01281075564</v>
      </c>
      <c r="O13" s="63">
        <v>-5.6943530800000003E-2</v>
      </c>
      <c r="P13" s="124">
        <f>Tablas!G186</f>
        <v>-3.5972996199999996E-2</v>
      </c>
      <c r="Q13" s="63">
        <v>-2.960373702261123E-2</v>
      </c>
      <c r="R13" s="124">
        <f>Tablas!H186</f>
        <v>-2.1006079409976546E-2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8.9398971687525405E-2</v>
      </c>
      <c r="E14" s="65">
        <v>0.19900110572640636</v>
      </c>
      <c r="F14" s="124">
        <f>Tablas!AN187</f>
        <v>0.11816711978752542</v>
      </c>
      <c r="G14" s="63">
        <v>0.13373842370909994</v>
      </c>
      <c r="H14" s="124">
        <f>Tablas!AJ187</f>
        <v>8.2191906750800209E-2</v>
      </c>
      <c r="I14" s="63">
        <v>4.5389109784411324E-2</v>
      </c>
      <c r="J14" s="124">
        <f>Tablas!AL187</f>
        <v>2.9879171223202605E-2</v>
      </c>
      <c r="K14" s="66">
        <v>1146350.5479797099</v>
      </c>
      <c r="L14" s="125">
        <f>Tablas!AC187</f>
        <v>705192.45212414407</v>
      </c>
      <c r="M14" s="66">
        <v>852160.54106153338</v>
      </c>
      <c r="N14" s="125">
        <f>Tablas!AG187</f>
        <v>523158.07495031686</v>
      </c>
      <c r="O14" s="63">
        <v>-5.2507186299999994E-2</v>
      </c>
      <c r="P14" s="124">
        <f>Tablas!G187</f>
        <v>-2.8768148099999998E-2</v>
      </c>
      <c r="Q14" s="63">
        <v>-2.4440170231769743E-2</v>
      </c>
      <c r="R14" s="124">
        <f>Tablas!H187</f>
        <v>-1.3739169316921153E-2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8.8718462495771838E-2</v>
      </c>
      <c r="E15" s="65">
        <v>0.20704852118330114</v>
      </c>
      <c r="F15" s="124">
        <f>Tablas!AN188</f>
        <v>0.12070754192976274</v>
      </c>
      <c r="G15" s="65">
        <v>0.13438092348287822</v>
      </c>
      <c r="H15" s="124">
        <f>Tablas!AJ188</f>
        <v>8.1750147739492379E-2</v>
      </c>
      <c r="I15" s="65">
        <v>4.448740000557902E-2</v>
      </c>
      <c r="J15" s="124">
        <f>Tablas!AL188</f>
        <v>2.9107538899156599E-2</v>
      </c>
      <c r="K15" s="66">
        <v>1226422.4712072324</v>
      </c>
      <c r="L15" s="125">
        <f>Tablas!AC188</f>
        <v>744426.73355837283</v>
      </c>
      <c r="M15" s="66">
        <v>887330.6934139831</v>
      </c>
      <c r="N15" s="125">
        <f>Tablas!AG188</f>
        <v>546845.43244501355</v>
      </c>
      <c r="O15" s="63">
        <v>-6.1866481122448198E-2</v>
      </c>
      <c r="P15" s="124">
        <f>Tablas!G188</f>
        <v>-3.1989079433990902E-2</v>
      </c>
      <c r="Q15" s="63">
        <v>-3.0572142434668576E-2</v>
      </c>
      <c r="R15" s="124">
        <f>Tablas!H188</f>
        <v>-1.4761154526748716E-2</v>
      </c>
    </row>
    <row r="16" spans="2:18" ht="14.4" x14ac:dyDescent="0.3">
      <c r="B16" s="64" t="s">
        <v>428</v>
      </c>
      <c r="D16" s="124">
        <f>Tablas!AK189</f>
        <v>8.7002404627023008E-2</v>
      </c>
      <c r="F16" s="124">
        <f>Tablas!AN189</f>
        <v>0.1244914929164028</v>
      </c>
      <c r="H16" s="124">
        <f>Tablas!AJ189</f>
        <v>7.9750620104005354E-2</v>
      </c>
      <c r="J16" s="124">
        <f>Tablas!AL189</f>
        <v>2.8199935303704508E-2</v>
      </c>
      <c r="L16" s="125">
        <f>Tablas!AC189</f>
        <v>805635.48768360005</v>
      </c>
      <c r="N16" s="125">
        <f>Tablas!AG189</f>
        <v>551316.31677836401</v>
      </c>
      <c r="O16" s="63">
        <v>-7.0999999999999994E-2</v>
      </c>
      <c r="P16" s="124">
        <f>Tablas!G189</f>
        <v>-3.7489088289379802E-2</v>
      </c>
      <c r="R16" s="124">
        <f>Tablas!H189</f>
        <v>-1.7896067078676799E-2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43313</v>
      </c>
      <c r="F1" s="118">
        <v>42948</v>
      </c>
      <c r="I1" s="118">
        <v>42583</v>
      </c>
      <c r="L1" s="118">
        <f>Tablas!D186</f>
        <v>42217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50"/>
      <c r="D3" s="150"/>
      <c r="E3" s="150"/>
      <c r="F3" s="150"/>
      <c r="G3" s="150"/>
      <c r="H3" s="150"/>
      <c r="I3" s="150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9" t="s">
        <v>393</v>
      </c>
      <c r="C6" s="149"/>
      <c r="D6" s="149"/>
      <c r="E6" s="149"/>
      <c r="F6" s="149"/>
      <c r="G6" s="149"/>
      <c r="H6" s="149"/>
      <c r="I6" s="149"/>
      <c r="J6" s="149"/>
      <c r="K6" s="149"/>
    </row>
    <row r="7" spans="2:16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</row>
    <row r="8" spans="2:16" ht="18" x14ac:dyDescent="0.25">
      <c r="B8" s="146" t="s">
        <v>229</v>
      </c>
      <c r="C8" s="148">
        <v>2018</v>
      </c>
      <c r="D8" s="148"/>
      <c r="E8" s="146"/>
      <c r="F8" s="148">
        <v>2017</v>
      </c>
      <c r="G8" s="148"/>
      <c r="H8" s="146"/>
      <c r="I8" s="148">
        <v>2016</v>
      </c>
      <c r="J8" s="148"/>
      <c r="K8" s="146"/>
    </row>
    <row r="9" spans="2:16" ht="47.4" thickBot="1" x14ac:dyDescent="0.3">
      <c r="B9" s="147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3009.28574362667</v>
      </c>
      <c r="D10" s="9">
        <v>100</v>
      </c>
      <c r="E10" s="12">
        <v>2.4916509080850968</v>
      </c>
      <c r="F10" s="9">
        <v>2936.1276913427896</v>
      </c>
      <c r="G10" s="9">
        <v>100</v>
      </c>
      <c r="H10" s="12">
        <v>5.5105726739028027</v>
      </c>
      <c r="I10" s="9">
        <v>2782.7805469479904</v>
      </c>
      <c r="J10" s="9">
        <v>100</v>
      </c>
      <c r="K10" s="12">
        <v>8.987227074069871</v>
      </c>
      <c r="L10" s="14">
        <f>VLOOKUP($L$1,GC_acumuladas[#All],2,0)/1000</f>
        <v>2553.30888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3007.81557540518</v>
      </c>
      <c r="D11" s="7">
        <v>99.951145609066742</v>
      </c>
      <c r="E11" s="8">
        <v>2.6630778072334715</v>
      </c>
      <c r="F11" s="7">
        <v>2929.7929106049596</v>
      </c>
      <c r="G11" s="7">
        <v>99.784247096728521</v>
      </c>
      <c r="H11" s="8">
        <v>5.4526779190692931</v>
      </c>
      <c r="I11" s="7">
        <v>2778.3011000000001</v>
      </c>
      <c r="J11" s="7">
        <v>99.839029816673715</v>
      </c>
      <c r="K11" s="8">
        <v>8.8476889011656503</v>
      </c>
      <c r="L11" s="15">
        <f>VLOOKUP($L$1,GC_acumuladas[#All],3,0)/1000</f>
        <v>2552.4667799999997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2758.4571386642801</v>
      </c>
      <c r="D12" s="7">
        <v>91.664845869368946</v>
      </c>
      <c r="E12" s="8">
        <v>1.956932765465047</v>
      </c>
      <c r="F12" s="7">
        <v>2705.5120861762798</v>
      </c>
      <c r="G12" s="7">
        <v>92.145586656653833</v>
      </c>
      <c r="H12" s="8">
        <v>5.7484443625652526</v>
      </c>
      <c r="I12" s="7">
        <v>2558.4414999999999</v>
      </c>
      <c r="J12" s="7">
        <v>91.93831338248954</v>
      </c>
      <c r="K12" s="8">
        <v>8.5924099330256567</v>
      </c>
      <c r="L12" s="15">
        <f>VLOOKUP($L$1,GC_acumuladas[#All],4,0)/1000</f>
        <v>2356.00398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697.88581702882004</v>
      </c>
      <c r="D13" s="7">
        <v>23.191078431380735</v>
      </c>
      <c r="E13" s="8">
        <v>-2.1924921096418859</v>
      </c>
      <c r="F13" s="7">
        <v>713.52990387112993</v>
      </c>
      <c r="G13" s="7">
        <v>24.301732720105534</v>
      </c>
      <c r="H13" s="8">
        <v>1.0862174571811156</v>
      </c>
      <c r="I13" s="7">
        <v>705.8626999999999</v>
      </c>
      <c r="J13" s="7">
        <v>25.365374239594768</v>
      </c>
      <c r="K13" s="8">
        <v>9.6332644186854388</v>
      </c>
      <c r="L13" s="15">
        <f>VLOOKUP($L$1,GC_acumuladas[#All],5,0)/1000</f>
        <v>643.83990000000006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109.87298500444999</v>
      </c>
      <c r="D14" s="7">
        <v>3.6511316759184025</v>
      </c>
      <c r="E14" s="8">
        <v>-2.7571603799511957</v>
      </c>
      <c r="F14" s="7">
        <v>112.98825233174</v>
      </c>
      <c r="G14" s="7">
        <v>3.8482063523629204</v>
      </c>
      <c r="H14" s="8">
        <v>-3.4292568563895065</v>
      </c>
      <c r="I14" s="7">
        <v>117.0005</v>
      </c>
      <c r="J14" s="7">
        <v>4.2044458061315719</v>
      </c>
      <c r="K14" s="8">
        <v>9.4570485828179294</v>
      </c>
      <c r="L14" s="15">
        <f>VLOOKUP($L$1,GC_acumuladas[#All],6,0)/1000</f>
        <v>106.8917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3.6946518312599999</v>
      </c>
      <c r="D15" s="7">
        <v>0.12277504185452838</v>
      </c>
      <c r="E15" s="8">
        <v>-1.014382752538312</v>
      </c>
      <c r="F15" s="7">
        <v>3.7325138075599997</v>
      </c>
      <c r="G15" s="7">
        <v>0.12712368806593</v>
      </c>
      <c r="H15" s="8">
        <v>11.50819489021</v>
      </c>
      <c r="I15" s="7">
        <v>3.3473000000000002</v>
      </c>
      <c r="J15" s="7">
        <v>0.12028616498958732</v>
      </c>
      <c r="K15" s="8">
        <v>13.865360410926296</v>
      </c>
      <c r="L15" s="15">
        <f>VLOOKUP($L$1,GC_acumuladas[#All],7,0)/1000</f>
        <v>2.9396999999999998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455.02544063917009</v>
      </c>
      <c r="D16" s="7">
        <v>15.120712335239784</v>
      </c>
      <c r="E16" s="8">
        <v>0.74334895895398212</v>
      </c>
      <c r="F16" s="7">
        <v>451.66797147528001</v>
      </c>
      <c r="G16" s="7">
        <v>15.38311745797122</v>
      </c>
      <c r="H16" s="8">
        <v>4.6236585471869596</v>
      </c>
      <c r="I16" s="7">
        <v>431.70729999999998</v>
      </c>
      <c r="J16" s="7">
        <v>15.513522993161432</v>
      </c>
      <c r="K16" s="8">
        <v>6.3401240096519595</v>
      </c>
      <c r="L16" s="15">
        <f>VLOOKUP($L$1,GC_acumuladas[#All],8,0)/1000</f>
        <v>405.96840000000003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129.29273955393998</v>
      </c>
      <c r="D17" s="7">
        <v>4.2964593783680236</v>
      </c>
      <c r="E17" s="8">
        <v>-10.91931883377354</v>
      </c>
      <c r="F17" s="7">
        <v>145.14116625655001</v>
      </c>
      <c r="G17" s="7">
        <v>4.9432852217054668</v>
      </c>
      <c r="H17" s="8">
        <v>-5.6345939624894985</v>
      </c>
      <c r="I17" s="7">
        <v>153.80760000000001</v>
      </c>
      <c r="J17" s="7">
        <v>5.5271192753121774</v>
      </c>
      <c r="K17" s="8">
        <v>20.124554729338719</v>
      </c>
      <c r="L17" s="15">
        <f>VLOOKUP($L$1,GC_acumuladas[#All],9,0)/1000</f>
        <v>128.0401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948.10027557208002</v>
      </c>
      <c r="D18" s="7">
        <v>31.505824183697083</v>
      </c>
      <c r="E18" s="8">
        <v>3.1051742952433958</v>
      </c>
      <c r="F18" s="7">
        <v>919.54674637102005</v>
      </c>
      <c r="G18" s="7">
        <v>31.318349984652084</v>
      </c>
      <c r="H18" s="8">
        <v>12.403955289950176</v>
      </c>
      <c r="I18" s="7">
        <v>818.07330000000002</v>
      </c>
      <c r="J18" s="7">
        <v>29.397693644840967</v>
      </c>
      <c r="K18" s="8">
        <v>13.272541244472347</v>
      </c>
      <c r="L18" s="15">
        <f>VLOOKUP($L$1,GC_acumuladas[#All],10,0)/1000</f>
        <v>722.21677999999997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520.36901707073002</v>
      </c>
      <c r="D19" s="7">
        <v>17.292110533963527</v>
      </c>
      <c r="E19" s="8">
        <v>1.7055281638766351</v>
      </c>
      <c r="F19" s="7">
        <v>511.64280493413008</v>
      </c>
      <c r="G19" s="7">
        <v>17.425768179044649</v>
      </c>
      <c r="H19" s="8">
        <v>2.6650353737599941</v>
      </c>
      <c r="I19" s="7">
        <v>498.36129999999997</v>
      </c>
      <c r="J19" s="7">
        <v>17.908753190997288</v>
      </c>
      <c r="K19" s="8">
        <v>8.6120292368627727</v>
      </c>
      <c r="L19" s="15">
        <f>VLOOKUP($L$1,GC_acumuladas[#All],11,0)/1000</f>
        <v>458.84540000000004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15.293789743130001</v>
      </c>
      <c r="D20" s="7">
        <v>0.50821992479512901</v>
      </c>
      <c r="E20" s="8">
        <v>-13.96947452671532</v>
      </c>
      <c r="F20" s="7">
        <v>17.777166487120002</v>
      </c>
      <c r="G20" s="7">
        <v>0.60546298921318054</v>
      </c>
      <c r="H20" s="8">
        <v>17.976470541796097</v>
      </c>
      <c r="I20" s="7">
        <v>15.0684</v>
      </c>
      <c r="J20" s="7">
        <v>0.5414871832608662</v>
      </c>
      <c r="K20" s="8">
        <v>2.1676486741204259</v>
      </c>
      <c r="L20" s="15">
        <f>VLOOKUP($L$1,GC_acumuladas[#All],12,0)/1000</f>
        <v>14.748700000000001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576.80823924952006</v>
      </c>
      <c r="D21" s="7">
        <v>19.16761279553247</v>
      </c>
      <c r="E21" s="8">
        <v>6.2231698625663023</v>
      </c>
      <c r="F21" s="7">
        <v>543.01546451288004</v>
      </c>
      <c r="G21" s="7">
        <v>18.494272783638401</v>
      </c>
      <c r="H21" s="8">
        <v>4.210455467876284</v>
      </c>
      <c r="I21" s="7">
        <v>521.07579999999996</v>
      </c>
      <c r="J21" s="7">
        <v>18.725005123795654</v>
      </c>
      <c r="K21" s="8">
        <v>0.91460651352599509</v>
      </c>
      <c r="L21" s="15">
        <f>VLOOKUP($L$1,GC_acumuladas[#All],13,0)/1000</f>
        <v>516.35320000000002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249.3584367409</v>
      </c>
      <c r="D22" s="7">
        <v>8.2862997396978084</v>
      </c>
      <c r="E22" s="8">
        <v>11.181344805603089</v>
      </c>
      <c r="F22" s="7">
        <v>224.28082442868001</v>
      </c>
      <c r="G22" s="7">
        <v>7.638660440074692</v>
      </c>
      <c r="H22" s="8">
        <v>2.0109308070605181</v>
      </c>
      <c r="I22" s="7">
        <v>219.8596</v>
      </c>
      <c r="J22" s="7">
        <v>7.9007164341841696</v>
      </c>
      <c r="K22" s="8">
        <v>11.909022980431928</v>
      </c>
      <c r="L22" s="15">
        <f>VLOOKUP($L$1,GC_acumuladas[#All],14,0)/1000</f>
        <v>196.46279999999999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50.922756228609998</v>
      </c>
      <c r="D23" s="7">
        <v>1.6921874679551017</v>
      </c>
      <c r="E23" s="8">
        <v>8.1776319480378667</v>
      </c>
      <c r="F23" s="7">
        <v>47.07327689801</v>
      </c>
      <c r="G23" s="7">
        <v>1.6032435182163967</v>
      </c>
      <c r="H23" s="8">
        <v>-32.280358933694899</v>
      </c>
      <c r="I23" s="7">
        <v>69.512</v>
      </c>
      <c r="J23" s="7">
        <v>2.4979332299931869</v>
      </c>
      <c r="K23" s="8">
        <v>62.796144153934044</v>
      </c>
      <c r="L23" s="15">
        <f>VLOOKUP($L$1,GC_acumuladas[#All],15,0)/1000</f>
        <v>42.698800000000006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44.005375805809997</v>
      </c>
      <c r="D24" s="7">
        <v>1.4623196185011162</v>
      </c>
      <c r="E24" s="8">
        <v>-22.506836021380295</v>
      </c>
      <c r="F24" s="7">
        <v>56.786138991500003</v>
      </c>
      <c r="G24" s="7">
        <v>1.9340486845628229</v>
      </c>
      <c r="H24" s="8">
        <v>115.89553500984695</v>
      </c>
      <c r="I24" s="7">
        <v>26.302599999999998</v>
      </c>
      <c r="J24" s="7">
        <v>0.94519131337350071</v>
      </c>
      <c r="K24" s="8">
        <v>7.2503007196884628</v>
      </c>
      <c r="L24" s="15">
        <f>VLOOKUP($L$1,GC_acumuladas[#All],16,0)/1000</f>
        <v>24.5245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154.43030470648</v>
      </c>
      <c r="D25" s="7">
        <v>5.1317926532415905</v>
      </c>
      <c r="E25" s="8">
        <v>28.241569817087608</v>
      </c>
      <c r="F25" s="7">
        <v>120.42140853917</v>
      </c>
      <c r="G25" s="7">
        <v>4.1013682372954721</v>
      </c>
      <c r="H25" s="8">
        <v>-2.9211910684267761</v>
      </c>
      <c r="I25" s="7">
        <v>124.045</v>
      </c>
      <c r="J25" s="7">
        <v>4.4575918908174827</v>
      </c>
      <c r="K25" s="8">
        <v>-4.0192820306485189</v>
      </c>
      <c r="L25" s="15">
        <f>VLOOKUP($L$1,GC_acumuladas[#All],17,0)/1000</f>
        <v>129.23949999999999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1.4701682214900003</v>
      </c>
      <c r="D26" s="7">
        <v>4.8854390933252251E-2</v>
      </c>
      <c r="E26" s="8">
        <v>-76.792121427179637</v>
      </c>
      <c r="F26" s="7">
        <v>6.3347807378300001</v>
      </c>
      <c r="G26" s="7">
        <v>0.21575290327148178</v>
      </c>
      <c r="H26" s="8">
        <v>41.417138917959598</v>
      </c>
      <c r="I26" s="7">
        <v>4.4794999999999998</v>
      </c>
      <c r="J26" s="7">
        <v>0.16097208976514096</v>
      </c>
      <c r="K26" s="8">
        <v>431.94394964968524</v>
      </c>
      <c r="L26" s="15">
        <f>VLOOKUP($L$1,GC_acumuladas[#All],18,0)/1000</f>
        <v>0.84210000000000007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9" t="s">
        <v>380</v>
      </c>
      <c r="C31" s="149"/>
      <c r="D31" s="149"/>
      <c r="E31" s="149"/>
      <c r="F31" s="149"/>
      <c r="G31" s="149"/>
      <c r="H31" s="149"/>
      <c r="I31" s="149"/>
      <c r="J31" s="149"/>
      <c r="K31" s="149"/>
    </row>
    <row r="32" spans="2:16" ht="21" x14ac:dyDescent="0.25">
      <c r="B32" s="145" t="s">
        <v>615</v>
      </c>
      <c r="C32" s="145"/>
      <c r="D32" s="145"/>
      <c r="E32" s="145"/>
      <c r="F32" s="145"/>
      <c r="G32" s="145"/>
      <c r="H32" s="145"/>
      <c r="I32" s="145"/>
      <c r="J32" s="145"/>
      <c r="K32" s="145"/>
    </row>
    <row r="33" spans="2:16" ht="18" x14ac:dyDescent="0.25">
      <c r="B33" s="146" t="s">
        <v>229</v>
      </c>
      <c r="C33" s="148">
        <v>2018</v>
      </c>
      <c r="D33" s="148"/>
      <c r="E33" s="146"/>
      <c r="F33" s="148">
        <v>2017</v>
      </c>
      <c r="G33" s="148"/>
      <c r="H33" s="146"/>
      <c r="I33" s="148">
        <v>2016</v>
      </c>
      <c r="J33" s="148"/>
      <c r="K33" s="146"/>
    </row>
    <row r="34" spans="2:16" ht="47.4" thickBot="1" x14ac:dyDescent="0.3">
      <c r="B34" s="147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4305.9783972887008</v>
      </c>
      <c r="D35" s="9">
        <v>100</v>
      </c>
      <c r="E35" s="12">
        <v>7.7895126611423393</v>
      </c>
      <c r="F35" s="9">
        <v>3994.8027326419001</v>
      </c>
      <c r="G35" s="9">
        <v>100</v>
      </c>
      <c r="H35" s="12">
        <v>8.605608378087215</v>
      </c>
      <c r="I35" s="9">
        <v>3678.2656000000002</v>
      </c>
      <c r="J35" s="9">
        <v>100</v>
      </c>
      <c r="K35" s="12">
        <v>2.0075482908327613</v>
      </c>
      <c r="L35" s="14">
        <f>VLOOKUP($L$1,GC_acumuladas[#All],19,0)/1000</f>
        <v>3605.8759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4047.2408167445501</v>
      </c>
      <c r="D36" s="7">
        <v>93.991201147059471</v>
      </c>
      <c r="E36" s="8">
        <v>8.9494153483795635</v>
      </c>
      <c r="F36" s="7">
        <v>3714.78892640496</v>
      </c>
      <c r="G36" s="7">
        <v>92.99054734420497</v>
      </c>
      <c r="H36" s="8">
        <v>7.2976862677401888</v>
      </c>
      <c r="I36" s="7">
        <v>3462.1333</v>
      </c>
      <c r="J36" s="7">
        <v>94.124070322708604</v>
      </c>
      <c r="K36" s="8">
        <v>4.8482895789779601</v>
      </c>
      <c r="L36" s="15">
        <f>VLOOKUP($L$1,GC_acumuladas[#All],20,0)/1000</f>
        <v>3302.0407999999998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1511.5011815382002</v>
      </c>
      <c r="D37" s="7">
        <v>35.102386544482691</v>
      </c>
      <c r="E37" s="8">
        <v>5.4108029225431009</v>
      </c>
      <c r="F37" s="7">
        <v>1433.9148736480702</v>
      </c>
      <c r="G37" s="7">
        <v>35.894510182728673</v>
      </c>
      <c r="H37" s="8">
        <v>2.6194470135231018</v>
      </c>
      <c r="I37" s="7">
        <v>1397.3130000000001</v>
      </c>
      <c r="J37" s="7">
        <v>37.988366038602543</v>
      </c>
      <c r="K37" s="8">
        <v>3.3711417799733967</v>
      </c>
      <c r="L37" s="15">
        <f>VLOOKUP($L$1,GC_acumuladas[#All],21,0)/1000</f>
        <v>1351.7438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1248.5253781669603</v>
      </c>
      <c r="D38" s="7">
        <v>28.995161214768423</v>
      </c>
      <c r="E38" s="8">
        <v>5.6619664454891749</v>
      </c>
      <c r="F38" s="7">
        <v>1181.6223189553002</v>
      </c>
      <c r="G38" s="7">
        <v>29.578990454275893</v>
      </c>
      <c r="H38" s="8">
        <v>1.8077354630157139</v>
      </c>
      <c r="I38" s="7">
        <v>1160.6410000000001</v>
      </c>
      <c r="J38" s="7">
        <v>31.554029159830112</v>
      </c>
      <c r="K38" s="8">
        <v>3.7551586331371123</v>
      </c>
      <c r="L38" s="15">
        <f>VLOOKUP($L$1,GC_acumuladas[#All],22,0)/1000</f>
        <v>1118.6344999999999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262.97580337123992</v>
      </c>
      <c r="D39" s="7">
        <v>6.1072253297142653</v>
      </c>
      <c r="E39" s="8">
        <v>4.234468469146635</v>
      </c>
      <c r="F39" s="7">
        <v>252.29255469277007</v>
      </c>
      <c r="G39" s="7">
        <v>6.3155197284527826</v>
      </c>
      <c r="H39" s="8">
        <v>6.6000856429024424</v>
      </c>
      <c r="I39" s="7">
        <v>236.672</v>
      </c>
      <c r="J39" s="7">
        <v>6.43433687877243</v>
      </c>
      <c r="K39" s="8">
        <v>1.5283388522036701</v>
      </c>
      <c r="L39" s="15">
        <f>VLOOKUP($L$1,GC_acumuladas[#All],23,0)/1000</f>
        <v>233.10929999999999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120.98186027956004</v>
      </c>
      <c r="D40" s="7">
        <v>2.8096253421925526</v>
      </c>
      <c r="E40" s="8">
        <v>4.7497705840334303</v>
      </c>
      <c r="F40" s="7">
        <v>115.49606228731999</v>
      </c>
      <c r="G40" s="7">
        <v>2.891158087571911</v>
      </c>
      <c r="H40" s="8">
        <v>14.040112175179488</v>
      </c>
      <c r="I40" s="7">
        <v>101.27669999999999</v>
      </c>
      <c r="J40" s="7">
        <v>2.7533819200005567</v>
      </c>
      <c r="K40" s="8">
        <v>-1.5914181189239707</v>
      </c>
      <c r="L40" s="15">
        <f>VLOOKUP($L$1,GC_acumuladas[#All],24,0)/1000</f>
        <v>102.9145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1737.0638691467398</v>
      </c>
      <c r="D41" s="7">
        <v>40.340747418530896</v>
      </c>
      <c r="E41" s="8">
        <v>8.8916884415617403</v>
      </c>
      <c r="F41" s="7">
        <v>1595.2217235376597</v>
      </c>
      <c r="G41" s="7">
        <v>39.932427964538938</v>
      </c>
      <c r="H41" s="8">
        <v>6.6519520937655008</v>
      </c>
      <c r="I41" s="7">
        <v>1495.7266999999999</v>
      </c>
      <c r="J41" s="7">
        <v>40.663912361304192</v>
      </c>
      <c r="K41" s="8">
        <v>6.1211746383363241</v>
      </c>
      <c r="L41" s="15">
        <f>VLOOKUP($L$1,GC_acumuladas[#All],25,0)/1000</f>
        <v>1409.4516999999998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519.8922040698701</v>
      </c>
      <c r="D42" s="7">
        <v>12.073729965696648</v>
      </c>
      <c r="E42" s="8">
        <v>5.4984663128882616</v>
      </c>
      <c r="F42" s="7">
        <v>492.79598295578</v>
      </c>
      <c r="G42" s="7">
        <v>12.335927852684659</v>
      </c>
      <c r="H42" s="8">
        <v>5.4442150184621951</v>
      </c>
      <c r="I42" s="7">
        <v>467.35231787680004</v>
      </c>
      <c r="J42" s="7">
        <v>12.705779535789913</v>
      </c>
      <c r="K42" s="8">
        <v>-2.8862560521915936</v>
      </c>
      <c r="L42" s="15">
        <f>VLOOKUP($L$1,GC_acumuladas[#All],26,0)/1000</f>
        <v>481.24220000000003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1197.0511696847398</v>
      </c>
      <c r="D43" s="7">
        <v>27.799748610872598</v>
      </c>
      <c r="E43" s="8">
        <v>12.260984056972912</v>
      </c>
      <c r="F43" s="7">
        <v>1066.3109536588699</v>
      </c>
      <c r="G43" s="7">
        <v>26.692455798779381</v>
      </c>
      <c r="H43" s="8">
        <v>5.4147933952895855</v>
      </c>
      <c r="I43" s="7">
        <v>1011.53824744537</v>
      </c>
      <c r="J43" s="7">
        <v>27.500413440654476</v>
      </c>
      <c r="K43" s="8">
        <v>10.033004024061022</v>
      </c>
      <c r="L43" s="15">
        <f>VLOOKUP($L$1,GC_acumuladas[#All],27,0)/1000</f>
        <v>919.30439999999999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3.797854892130001</v>
      </c>
      <c r="D44" s="7">
        <v>8.8199580715996068E-2</v>
      </c>
      <c r="E44" s="8">
        <v>-13.080189514195407</v>
      </c>
      <c r="F44" s="7">
        <v>4.3693777872999986</v>
      </c>
      <c r="G44" s="7">
        <v>0.10937655948809215</v>
      </c>
      <c r="H44" s="8">
        <v>29.977406205212809</v>
      </c>
      <c r="I44" s="7">
        <v>3.3616440848199987</v>
      </c>
      <c r="J44" s="7">
        <v>9.1392097536947797E-2</v>
      </c>
      <c r="K44" s="8">
        <v>-18.317480626412376</v>
      </c>
      <c r="L44" s="15">
        <f>VLOOKUP($L$1,GC_acumuladas[#All],28,0)/1000</f>
        <v>4.1154999999999999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16.322640500000002</v>
      </c>
      <c r="D45" s="7">
        <v>0.37906926124566032</v>
      </c>
      <c r="E45" s="8">
        <v>-48.582674016826978</v>
      </c>
      <c r="F45" s="7">
        <v>31.745409135710002</v>
      </c>
      <c r="G45" s="7">
        <v>0.79466775358681285</v>
      </c>
      <c r="H45" s="8">
        <v>135.59405596824857</v>
      </c>
      <c r="I45" s="7">
        <v>13.47462227145</v>
      </c>
      <c r="J45" s="7">
        <v>0.36633086722856556</v>
      </c>
      <c r="K45" s="8">
        <v>181.33084749143978</v>
      </c>
      <c r="L45" s="15">
        <f>VLOOKUP($L$1,GC_acumuladas[#All],29,0)/1000</f>
        <v>4.7896000000000001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677.69390578005004</v>
      </c>
      <c r="D46" s="7">
        <v>15.738441841853323</v>
      </c>
      <c r="E46" s="8">
        <v>18.861081616591726</v>
      </c>
      <c r="F46" s="7">
        <v>570.15626693190995</v>
      </c>
      <c r="G46" s="7">
        <v>14.272451109365445</v>
      </c>
      <c r="H46" s="8">
        <v>21.875944826257854</v>
      </c>
      <c r="I46" s="7">
        <v>467.81690000000003</v>
      </c>
      <c r="J46" s="7">
        <v>12.718410002801321</v>
      </c>
      <c r="K46" s="8">
        <v>6.8243886933734954</v>
      </c>
      <c r="L46" s="15">
        <f>VLOOKUP($L$1,GC_acumuladas[#All],30,0)/1000</f>
        <v>437.93079999999998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551.65611461102003</v>
      </c>
      <c r="D47" s="7">
        <v>12.811399958680134</v>
      </c>
      <c r="E47" s="8">
        <v>22.93349276273684</v>
      </c>
      <c r="F47" s="7">
        <v>448.74354597222998</v>
      </c>
      <c r="G47" s="7">
        <v>11.233184114587317</v>
      </c>
      <c r="H47" s="8">
        <v>25.717417911223016</v>
      </c>
      <c r="I47" s="7">
        <v>356.94620000000003</v>
      </c>
      <c r="J47" s="7">
        <v>9.7041986310069621</v>
      </c>
      <c r="K47" s="8">
        <v>-1.925786470422719</v>
      </c>
      <c r="L47" s="15">
        <f>VLOOKUP($L$1,GC_acumuladas[#All],31,0)/1000</f>
        <v>363.95519999999999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126.03779116903002</v>
      </c>
      <c r="D48" s="7">
        <v>2.9270418831731919</v>
      </c>
      <c r="E48" s="8">
        <v>3.8093785995340079</v>
      </c>
      <c r="F48" s="7">
        <v>121.41272095968002</v>
      </c>
      <c r="G48" s="7">
        <v>3.0392669947781279</v>
      </c>
      <c r="H48" s="8">
        <v>9.508392171854263</v>
      </c>
      <c r="I48" s="7">
        <v>110.8707</v>
      </c>
      <c r="J48" s="7">
        <v>3.0142113717943584</v>
      </c>
      <c r="K48" s="8">
        <v>49.874688410773274</v>
      </c>
      <c r="L48" s="15">
        <f>VLOOKUP($L$1,GC_acumuladas[#All],32,0)/1000</f>
        <v>73.9756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258.06444049366002</v>
      </c>
      <c r="D49" s="7">
        <v>5.9931661676740573</v>
      </c>
      <c r="E49" s="8">
        <v>-7.6208807122854498</v>
      </c>
      <c r="F49" s="7">
        <v>279.35364883694001</v>
      </c>
      <c r="G49" s="7">
        <v>6.9929272490557723</v>
      </c>
      <c r="H49" s="8">
        <v>30.803996896958608</v>
      </c>
      <c r="I49" s="7">
        <v>213.56659999999999</v>
      </c>
      <c r="J49" s="7">
        <v>5.8061766937112962</v>
      </c>
      <c r="K49" s="8">
        <v>-28.801165496502858</v>
      </c>
      <c r="L49" s="15">
        <f>VLOOKUP($L$1,GC_acumuladas[#All],33,0)/1000</f>
        <v>299.95800000000003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28.790924351469997</v>
      </c>
      <c r="D50" s="7">
        <v>0.66862677178312058</v>
      </c>
      <c r="E50" s="8">
        <v>-20.320422017995543</v>
      </c>
      <c r="F50" s="7">
        <v>36.133379569319999</v>
      </c>
      <c r="G50" s="7">
        <v>0.90450973396185086</v>
      </c>
      <c r="H50" s="8">
        <v>1.0506256535515401</v>
      </c>
      <c r="I50" s="7">
        <v>35.7577</v>
      </c>
      <c r="J50" s="7">
        <v>0.97213480179354095</v>
      </c>
      <c r="K50" s="8">
        <v>-7.5218343717106233</v>
      </c>
      <c r="L50" s="15">
        <f>VLOOKUP($L$1,GC_acumuladas[#All],34,0)/1000</f>
        <v>38.6661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229.27351614219003</v>
      </c>
      <c r="D51" s="7">
        <v>5.3245393958909375</v>
      </c>
      <c r="E51" s="8">
        <v>-5.7342067613962211</v>
      </c>
      <c r="F51" s="7">
        <v>243.22026926761998</v>
      </c>
      <c r="G51" s="7">
        <v>6.0884175150939202</v>
      </c>
      <c r="H51" s="8">
        <v>36.787455109176207</v>
      </c>
      <c r="I51" s="7">
        <v>177.80889999999999</v>
      </c>
      <c r="J51" s="7">
        <v>4.8340418919177557</v>
      </c>
      <c r="K51" s="8">
        <v>-31.950091066734178</v>
      </c>
      <c r="L51" s="15">
        <f>VLOOKUP($L$1,GC_acumuladas[#All],35,0)/1000</f>
        <v>261.2919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7.7397396942999999</v>
      </c>
      <c r="D52" s="7">
        <v>0.17974404375027517</v>
      </c>
      <c r="E52" s="8">
        <v>9.2834250601044221</v>
      </c>
      <c r="F52" s="7">
        <v>7.082263106270001</v>
      </c>
      <c r="G52" s="7">
        <v>0.17728692954974168</v>
      </c>
      <c r="H52" s="8">
        <v>-9.3911044065606362</v>
      </c>
      <c r="I52" s="7">
        <v>7.8163</v>
      </c>
      <c r="J52" s="7">
        <v>0.21249960851114175</v>
      </c>
      <c r="K52" s="8">
        <v>42.654037085705944</v>
      </c>
      <c r="L52" s="15">
        <f>VLOOKUP($L$1,GC_acumuladas[#All],36,0)/1000</f>
        <v>5.4791999999999996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201.39804194333001</v>
      </c>
      <c r="D53" s="7">
        <v>4.6771726042597468</v>
      </c>
      <c r="E53" s="8">
        <v>-10.676753072627864</v>
      </c>
      <c r="F53" s="7">
        <v>225.47102671613001</v>
      </c>
      <c r="G53" s="7">
        <v>5.6441091539711223</v>
      </c>
      <c r="H53" s="8">
        <v>83.24229102300535</v>
      </c>
      <c r="I53" s="7">
        <v>123.0453</v>
      </c>
      <c r="J53" s="7">
        <v>3.3451988893896076</v>
      </c>
      <c r="K53" s="8">
        <v>-33.519320655506704</v>
      </c>
      <c r="L53" s="15">
        <f>VLOOKUP($L$1,GC_acumuladas[#All],37,0)/1000</f>
        <v>185.08429999999998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0.41302341775999996</v>
      </c>
      <c r="D54" s="7">
        <v>9.591859959633426E-3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19.7227110868</v>
      </c>
      <c r="D55" s="7">
        <v>0.45803088792128144</v>
      </c>
      <c r="E55" s="8">
        <v>84.894994764783021</v>
      </c>
      <c r="F55" s="7">
        <v>10.666979445220001</v>
      </c>
      <c r="G55" s="7">
        <v>0.26702143157305697</v>
      </c>
      <c r="H55" s="8">
        <v>-77.278822327972009</v>
      </c>
      <c r="I55" s="7">
        <v>46.947300000000006</v>
      </c>
      <c r="J55" s="7">
        <v>1.2763433940170064</v>
      </c>
      <c r="K55" s="8">
        <v>-33.623127343471637</v>
      </c>
      <c r="L55" s="15">
        <f>VLOOKUP($L$1,GC_acumuladas[#All],39,0)/1000</f>
        <v>70.728399999999993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0.67314005049000003</v>
      </c>
      <c r="D57" s="7">
        <v>1.5632685266462297E-2</v>
      </c>
      <c r="E57" s="8" t="s">
        <v>373</v>
      </c>
      <c r="F57" s="7">
        <v>0.66015740000000001</v>
      </c>
      <c r="G57" s="7">
        <v>1.6525406739256315E-2</v>
      </c>
      <c r="H57" s="8">
        <v>-74.269891257746409</v>
      </c>
      <c r="I57" s="7">
        <v>2.5656999999999996</v>
      </c>
      <c r="J57" s="7">
        <v>6.9752983580087302E-2</v>
      </c>
      <c r="K57" s="8">
        <v>-33.824250083825547</v>
      </c>
      <c r="L57" s="15">
        <f>VLOOKUP($L$1,GC_acumuladas[#All],41,0)/1000</f>
        <v>3.8771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3628.2844915086507</v>
      </c>
      <c r="D58" s="9">
        <v>84.26155815814667</v>
      </c>
      <c r="E58" s="12">
        <v>5.9462495716749331</v>
      </c>
      <c r="F58" s="9">
        <v>3424.64646570999</v>
      </c>
      <c r="G58" s="9">
        <v>85.727548890634552</v>
      </c>
      <c r="H58" s="12">
        <v>6.6718949818444395</v>
      </c>
      <c r="I58" s="9">
        <v>3210.4486999999999</v>
      </c>
      <c r="J58" s="9">
        <v>87.281589997198665</v>
      </c>
      <c r="K58" s="12">
        <v>-10.955375534796497</v>
      </c>
      <c r="L58" s="15">
        <f>L35-L46/1000</f>
        <v>3605.4379692000002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9" t="s">
        <v>325</v>
      </c>
      <c r="C62" s="149"/>
      <c r="D62" s="149"/>
      <c r="E62" s="149"/>
      <c r="F62" s="149"/>
      <c r="G62" s="149"/>
      <c r="H62" s="149"/>
      <c r="I62" s="149"/>
      <c r="J62" s="149"/>
      <c r="K62" s="149"/>
    </row>
    <row r="63" spans="2:16" ht="21" x14ac:dyDescent="0.25">
      <c r="B63" s="145" t="s">
        <v>615</v>
      </c>
      <c r="C63" s="145"/>
      <c r="D63" s="145"/>
      <c r="E63" s="145"/>
      <c r="F63" s="145"/>
      <c r="G63" s="145"/>
      <c r="H63" s="145"/>
      <c r="I63" s="145"/>
      <c r="J63" s="145"/>
      <c r="K63" s="145"/>
    </row>
    <row r="64" spans="2:16" ht="18" x14ac:dyDescent="0.25">
      <c r="B64" s="146" t="s">
        <v>229</v>
      </c>
      <c r="C64" s="148">
        <v>2018</v>
      </c>
      <c r="D64" s="148"/>
      <c r="E64" s="146"/>
      <c r="F64" s="148">
        <v>2017</v>
      </c>
      <c r="G64" s="148"/>
      <c r="H64" s="146"/>
      <c r="I64" s="148">
        <v>2016</v>
      </c>
      <c r="J64" s="148"/>
      <c r="K64" s="146"/>
    </row>
    <row r="65" spans="1:16" ht="47.4" thickBot="1" x14ac:dyDescent="0.3">
      <c r="B65" s="147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-1039.4252413393701</v>
      </c>
      <c r="D66" s="7"/>
      <c r="E66" s="8">
        <v>32.41153081268542</v>
      </c>
      <c r="F66" s="7">
        <v>-784.99601580000012</v>
      </c>
      <c r="G66" s="7"/>
      <c r="H66" s="8">
        <v>14.793660754787563</v>
      </c>
      <c r="I66" s="7">
        <v>-683.83219999999972</v>
      </c>
      <c r="J66" s="7"/>
      <c r="K66" s="8">
        <v>-8.7705574427459858</v>
      </c>
      <c r="L66" s="15">
        <f>VLOOKUP($L$1,GC_acumuladas[#All],43,0)/1000</f>
        <v>-749.57402000000002</v>
      </c>
      <c r="N66" s="13">
        <v>43</v>
      </c>
    </row>
    <row r="67" spans="1:16" ht="15.6" x14ac:dyDescent="0.25">
      <c r="B67" s="114" t="s">
        <v>376</v>
      </c>
      <c r="C67" s="9">
        <v>-618.99874788198065</v>
      </c>
      <c r="D67" s="9"/>
      <c r="E67" s="12">
        <v>26.709305836566234</v>
      </c>
      <c r="F67" s="9">
        <v>-488.51877436720019</v>
      </c>
      <c r="G67" s="9"/>
      <c r="H67" s="12">
        <v>14.228466833673803</v>
      </c>
      <c r="I67" s="9">
        <v>-427.66815305200964</v>
      </c>
      <c r="J67" s="9"/>
      <c r="K67" s="12">
        <v>-30.419305088787397</v>
      </c>
      <c r="L67" s="14">
        <f>VLOOKUP($L$1,GC_acumuladas[#All],42,0)/1000</f>
        <v>-614.63622000000021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-1.7896067078676798</v>
      </c>
      <c r="D68" s="7"/>
      <c r="E68" s="8"/>
      <c r="F68" s="7">
        <v>-1.4761154526748717</v>
      </c>
      <c r="G68" s="7"/>
      <c r="H68" s="8"/>
      <c r="I68" s="7">
        <v>-1.3739169316921154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677.69390578005004</v>
      </c>
      <c r="D69" s="9">
        <v>100</v>
      </c>
      <c r="E69" s="12">
        <v>18.861081616591726</v>
      </c>
      <c r="F69" s="9">
        <v>570.15626693190995</v>
      </c>
      <c r="G69" s="9">
        <v>100</v>
      </c>
      <c r="H69" s="12">
        <v>21.875944826257854</v>
      </c>
      <c r="I69" s="9">
        <v>467.81690000000003</v>
      </c>
      <c r="J69" s="9">
        <v>100</v>
      </c>
      <c r="K69" s="12">
        <v>6.8243886933734954</v>
      </c>
      <c r="L69" s="14">
        <f>L46</f>
        <v>437.93079999999998</v>
      </c>
    </row>
    <row r="70" spans="1:16" ht="15.6" x14ac:dyDescent="0.25">
      <c r="B70" s="116" t="s">
        <v>213</v>
      </c>
      <c r="C70" s="7">
        <v>551.65611461102003</v>
      </c>
      <c r="D70" s="7">
        <v>81.401958894118138</v>
      </c>
      <c r="E70" s="8">
        <v>22.93349276273684</v>
      </c>
      <c r="F70" s="7">
        <v>448.74354597222998</v>
      </c>
      <c r="G70" s="7">
        <v>78.705360617534083</v>
      </c>
      <c r="H70" s="8">
        <v>25.717417911223016</v>
      </c>
      <c r="I70" s="7">
        <v>356.94620000000003</v>
      </c>
      <c r="J70" s="7">
        <v>76.300407274726496</v>
      </c>
      <c r="K70" s="8">
        <v>-1.925786470422719</v>
      </c>
      <c r="L70" s="15">
        <f t="shared" ref="L70:L71" si="0">L47</f>
        <v>363.95519999999999</v>
      </c>
    </row>
    <row r="71" spans="1:16" ht="15.6" x14ac:dyDescent="0.25">
      <c r="B71" s="116" t="s">
        <v>214</v>
      </c>
      <c r="C71" s="7">
        <v>126.03779116903002</v>
      </c>
      <c r="D71" s="7">
        <v>18.598041105881862</v>
      </c>
      <c r="E71" s="8">
        <v>3.8093785995340079</v>
      </c>
      <c r="F71" s="7">
        <v>121.41272095968002</v>
      </c>
      <c r="G71" s="7">
        <v>21.29463938246592</v>
      </c>
      <c r="H71" s="8">
        <v>9.508392171854263</v>
      </c>
      <c r="I71" s="7">
        <v>110.8707</v>
      </c>
      <c r="J71" s="7">
        <v>23.699592725273497</v>
      </c>
      <c r="K71" s="8">
        <v>49.874688410773274</v>
      </c>
      <c r="L71" s="15">
        <f t="shared" si="0"/>
        <v>73.9756</v>
      </c>
    </row>
    <row r="72" spans="1:16" ht="15.6" x14ac:dyDescent="0.25">
      <c r="B72" s="6" t="s">
        <v>379</v>
      </c>
      <c r="C72" s="7">
        <v>-1.959302121070301</v>
      </c>
      <c r="D72" s="7"/>
      <c r="E72" s="8"/>
      <c r="F72" s="7">
        <v>-1.7227924907242183</v>
      </c>
      <c r="G72" s="7"/>
      <c r="H72" s="8"/>
      <c r="I72" s="7">
        <v>-1.5028978783078852</v>
      </c>
      <c r="J72" s="7"/>
      <c r="K72" s="8"/>
      <c r="L72" s="15"/>
    </row>
    <row r="73" spans="1:16" ht="15.6" x14ac:dyDescent="0.25">
      <c r="B73" s="114" t="s">
        <v>374</v>
      </c>
      <c r="C73" s="9">
        <v>1296.6926643410841</v>
      </c>
      <c r="D73" s="9">
        <v>100</v>
      </c>
      <c r="E73" s="12">
        <v>22.482604446156927</v>
      </c>
      <c r="F73" s="9">
        <v>1058.6749605827554</v>
      </c>
      <c r="G73" s="9">
        <v>100</v>
      </c>
      <c r="H73" s="12">
        <v>18.223626566511864</v>
      </c>
      <c r="I73" s="9">
        <v>895.48509999999999</v>
      </c>
      <c r="J73" s="9">
        <v>100</v>
      </c>
      <c r="K73" s="12">
        <v>-14.923720316981171</v>
      </c>
      <c r="L73" s="14">
        <f>VLOOKUP($L$1,GC_acumuladas[#All],47,0)/1000</f>
        <v>1052.5673000000002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1294.8993632490001</v>
      </c>
      <c r="D74" s="7">
        <v>99.861701917393404</v>
      </c>
      <c r="E74" s="8">
        <v>25.147687028086494</v>
      </c>
      <c r="F74" s="7">
        <v>1034.6969999999999</v>
      </c>
      <c r="G74" s="7">
        <v>97.735097033979471</v>
      </c>
      <c r="H74" s="8">
        <v>16.846444558025087</v>
      </c>
      <c r="I74" s="7">
        <v>885.51859999999999</v>
      </c>
      <c r="J74" s="7">
        <v>98.887027824360231</v>
      </c>
      <c r="K74" s="8">
        <v>77.577746035266543</v>
      </c>
      <c r="L74" s="15">
        <f>VLOOKUP($L$1,GC_acumuladas[#All],48,0)/1000</f>
        <v>498.6653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1.7933010920841261</v>
      </c>
      <c r="D75" s="7">
        <v>0.13829808260659779</v>
      </c>
      <c r="E75" s="8">
        <v>-92.521056418032671</v>
      </c>
      <c r="F75" s="7">
        <v>23.978000000000002</v>
      </c>
      <c r="G75" s="7">
        <v>2.2649066892827174</v>
      </c>
      <c r="H75" s="8">
        <v>140.58596297596949</v>
      </c>
      <c r="I75" s="7">
        <v>9.9664999999999999</v>
      </c>
      <c r="J75" s="7">
        <v>1.1129721756397732</v>
      </c>
      <c r="K75" s="8">
        <v>-98.200674487544731</v>
      </c>
      <c r="L75" s="15">
        <f>VLOOKUP($L$1,GC_acumuladas[#All],49,0)/1000</f>
        <v>553.90200000000004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-3.7489088289379802</v>
      </c>
      <c r="D76" s="7"/>
      <c r="E76" s="8">
        <v>17.19339522332335</v>
      </c>
      <c r="F76" s="7">
        <v>-3.1989079433990901</v>
      </c>
      <c r="G76" s="7"/>
      <c r="H76" s="8">
        <v>11.196171970454017</v>
      </c>
      <c r="I76" s="7">
        <v>-2.8768148099999999</v>
      </c>
      <c r="J76" s="7"/>
      <c r="K76" s="8">
        <v>-20.02849042638266</v>
      </c>
      <c r="L76" s="15">
        <f>VLOOKUP($L$1,GC_acumuladas[#All],45,0)</f>
        <v>-3.5972996199999998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C3:I3"/>
    <mergeCell ref="B6:K6"/>
    <mergeCell ref="B7:K7"/>
    <mergeCell ref="B8:B9"/>
    <mergeCell ref="C8:E8"/>
    <mergeCell ref="F8:H8"/>
    <mergeCell ref="I8:K8"/>
    <mergeCell ref="B62:K62"/>
    <mergeCell ref="B31:K31"/>
    <mergeCell ref="B32:K32"/>
    <mergeCell ref="B33:B34"/>
    <mergeCell ref="C33:E33"/>
    <mergeCell ref="F33:H33"/>
    <mergeCell ref="I33:K33"/>
    <mergeCell ref="B63:K63"/>
    <mergeCell ref="B64:B65"/>
    <mergeCell ref="C64:E64"/>
    <mergeCell ref="F64:H64"/>
    <mergeCell ref="I64:K64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383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256</v>
      </c>
      <c r="C9" s="165"/>
      <c r="D9" s="165"/>
      <c r="E9" s="165"/>
      <c r="F9" s="165"/>
      <c r="G9" s="165"/>
      <c r="I9" s="165" t="s">
        <v>257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5" t="s">
        <v>259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260</v>
      </c>
      <c r="C51" s="165"/>
      <c r="D51" s="165"/>
      <c r="E51" s="165"/>
      <c r="F51" s="165"/>
      <c r="G51" s="165"/>
      <c r="I51" s="165" t="s">
        <v>277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6"/>
      <c r="C55" s="166"/>
      <c r="D55" s="166"/>
      <c r="E55" s="166"/>
      <c r="F55" s="166"/>
      <c r="G55" s="166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55:G55"/>
    <mergeCell ref="B53:G53"/>
    <mergeCell ref="B9:G9"/>
    <mergeCell ref="B10:G10"/>
    <mergeCell ref="B11:G11"/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261</v>
      </c>
      <c r="C9" s="165"/>
      <c r="D9" s="165"/>
      <c r="E9" s="165"/>
      <c r="F9" s="165"/>
      <c r="G9" s="165"/>
      <c r="I9" s="165" t="s">
        <v>266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5" t="s">
        <v>262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212</v>
      </c>
      <c r="C51" s="165"/>
      <c r="D51" s="165"/>
      <c r="E51" s="165"/>
      <c r="F51" s="165"/>
      <c r="G51" s="165"/>
      <c r="I51" s="165" t="s">
        <v>255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5" t="s">
        <v>274</v>
      </c>
      <c r="C72" s="165"/>
      <c r="D72" s="165"/>
      <c r="E72" s="165"/>
      <c r="F72" s="165"/>
      <c r="G72" s="165"/>
      <c r="H72" s="34"/>
      <c r="I72" s="165" t="s">
        <v>206</v>
      </c>
      <c r="J72" s="165"/>
      <c r="K72" s="165"/>
      <c r="L72" s="165"/>
      <c r="M72" s="165"/>
      <c r="N72" s="165"/>
      <c r="P72" s="30"/>
      <c r="Q72" s="30"/>
    </row>
    <row r="73" spans="2:17" ht="14.4" x14ac:dyDescent="0.3">
      <c r="B73" s="165" t="s">
        <v>235</v>
      </c>
      <c r="C73" s="165"/>
      <c r="D73" s="165"/>
      <c r="E73" s="165"/>
      <c r="F73" s="165"/>
      <c r="G73" s="165"/>
      <c r="I73" s="165" t="s">
        <v>235</v>
      </c>
      <c r="J73" s="165"/>
      <c r="K73" s="165"/>
      <c r="L73" s="165"/>
      <c r="M73" s="165"/>
      <c r="N73" s="165"/>
      <c r="P73" s="30"/>
      <c r="Q73" s="30"/>
    </row>
    <row r="74" spans="2:17" ht="14.4" x14ac:dyDescent="0.3">
      <c r="B74" s="165" t="s">
        <v>616</v>
      </c>
      <c r="C74" s="165"/>
      <c r="D74" s="165"/>
      <c r="E74" s="165"/>
      <c r="F74" s="165"/>
      <c r="G74" s="165"/>
      <c r="I74" s="165" t="s">
        <v>616</v>
      </c>
      <c r="J74" s="165"/>
      <c r="K74" s="165"/>
      <c r="L74" s="165"/>
      <c r="M74" s="165"/>
      <c r="N74" s="165"/>
      <c r="P74" s="30"/>
      <c r="Q74" s="30"/>
    </row>
    <row r="91" spans="2:2" x14ac:dyDescent="0.25">
      <c r="B91" s="134" t="s">
        <v>230</v>
      </c>
    </row>
  </sheetData>
  <mergeCells count="26">
    <mergeCell ref="B11:G11"/>
    <mergeCell ref="I11:N11"/>
    <mergeCell ref="B6:N6"/>
    <mergeCell ref="B7:N7"/>
    <mergeCell ref="B9:G9"/>
    <mergeCell ref="I9:N9"/>
    <mergeCell ref="B10:G10"/>
    <mergeCell ref="I10:N10"/>
    <mergeCell ref="B30:G31"/>
    <mergeCell ref="I30:N30"/>
    <mergeCell ref="I31:N31"/>
    <mergeCell ref="B32:G32"/>
    <mergeCell ref="I32:N32"/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381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278</v>
      </c>
      <c r="C9" s="165"/>
      <c r="D9" s="165"/>
      <c r="E9" s="165"/>
      <c r="F9" s="165"/>
      <c r="G9" s="165"/>
      <c r="I9" s="165" t="s">
        <v>424</v>
      </c>
      <c r="J9" s="165"/>
      <c r="K9" s="165"/>
      <c r="L9" s="165"/>
      <c r="M9" s="165"/>
      <c r="N9" s="165"/>
    </row>
    <row r="10" spans="2:22" ht="14.4" x14ac:dyDescent="0.3">
      <c r="B10" s="165" t="s">
        <v>279</v>
      </c>
      <c r="C10" s="165"/>
      <c r="D10" s="165"/>
      <c r="E10" s="165"/>
      <c r="F10" s="165"/>
      <c r="G10" s="165"/>
      <c r="I10" s="165" t="s">
        <v>422</v>
      </c>
      <c r="J10" s="165"/>
      <c r="K10" s="165"/>
      <c r="L10" s="165"/>
      <c r="M10" s="165"/>
      <c r="N10" s="165"/>
    </row>
    <row r="11" spans="2:22" ht="14.4" x14ac:dyDescent="0.3">
      <c r="B11" s="165" t="s">
        <v>618</v>
      </c>
      <c r="C11" s="165"/>
      <c r="D11" s="165"/>
      <c r="E11" s="165"/>
      <c r="F11" s="165"/>
      <c r="G11" s="165"/>
      <c r="I11" s="165" t="s">
        <v>619</v>
      </c>
      <c r="J11" s="165"/>
      <c r="K11" s="165"/>
      <c r="L11" s="165"/>
      <c r="M11" s="165"/>
      <c r="N11" s="165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5" t="s">
        <v>422</v>
      </c>
      <c r="C31" s="165"/>
      <c r="D31" s="165"/>
      <c r="E31" s="165"/>
      <c r="F31" s="165"/>
      <c r="G31" s="165"/>
      <c r="I31" s="165" t="s">
        <v>422</v>
      </c>
      <c r="J31" s="165"/>
      <c r="K31" s="165"/>
      <c r="L31" s="165"/>
      <c r="M31" s="165"/>
      <c r="N31" s="165"/>
    </row>
    <row r="32" spans="2:14" ht="14.4" x14ac:dyDescent="0.3">
      <c r="B32" s="165" t="s">
        <v>619</v>
      </c>
      <c r="C32" s="165"/>
      <c r="D32" s="165"/>
      <c r="E32" s="165"/>
      <c r="F32" s="165"/>
      <c r="G32" s="165"/>
      <c r="I32" s="165" t="s">
        <v>619</v>
      </c>
      <c r="J32" s="165"/>
      <c r="K32" s="165"/>
      <c r="L32" s="165"/>
      <c r="M32" s="165"/>
      <c r="N32" s="165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5" t="s">
        <v>281</v>
      </c>
      <c r="C74" s="165"/>
      <c r="D74" s="165"/>
      <c r="E74" s="165"/>
      <c r="F74" s="165"/>
      <c r="G74" s="165"/>
      <c r="I74" s="165" t="s">
        <v>280</v>
      </c>
      <c r="J74" s="165"/>
      <c r="K74" s="165"/>
      <c r="L74" s="165"/>
      <c r="M74" s="165"/>
      <c r="N74" s="165"/>
    </row>
    <row r="75" spans="2:14" ht="14.4" x14ac:dyDescent="0.3">
      <c r="B75" s="165" t="s">
        <v>235</v>
      </c>
      <c r="C75" s="165"/>
      <c r="D75" s="165"/>
      <c r="E75" s="165"/>
      <c r="F75" s="165"/>
      <c r="G75" s="165"/>
      <c r="I75" s="165" t="s">
        <v>235</v>
      </c>
      <c r="J75" s="165"/>
      <c r="K75" s="165"/>
      <c r="L75" s="165"/>
      <c r="M75" s="165"/>
      <c r="N75" s="165"/>
    </row>
    <row r="76" spans="2:14" ht="14.4" x14ac:dyDescent="0.3">
      <c r="B76" s="165" t="s">
        <v>620</v>
      </c>
      <c r="C76" s="165"/>
      <c r="D76" s="165"/>
      <c r="E76" s="165"/>
      <c r="F76" s="165"/>
      <c r="G76" s="165"/>
      <c r="I76" s="165" t="s">
        <v>620</v>
      </c>
      <c r="J76" s="165"/>
      <c r="K76" s="165"/>
      <c r="L76" s="165"/>
      <c r="M76" s="165"/>
      <c r="N76" s="165"/>
    </row>
    <row r="94" spans="2:2" x14ac:dyDescent="0.25">
      <c r="B94" s="134" t="s">
        <v>230</v>
      </c>
    </row>
  </sheetData>
  <mergeCells count="26"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9" t="s">
        <v>263</v>
      </c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3"/>
      <c r="R7" s="13"/>
      <c r="S7" s="13"/>
      <c r="T7" s="25"/>
      <c r="U7" s="25"/>
    </row>
    <row r="8" spans="2:25" ht="21" x14ac:dyDescent="0.25">
      <c r="B8" s="145" t="s">
        <v>621</v>
      </c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8.7352754815630818E-2</v>
      </c>
      <c r="D11" s="32">
        <v>9.5668782294556859E-2</v>
      </c>
      <c r="E11" s="32">
        <v>0.10306345684887534</v>
      </c>
      <c r="F11" s="32">
        <v>8.8026805367414585E-2</v>
      </c>
      <c r="G11" s="32">
        <v>8.8301470612425506E-2</v>
      </c>
      <c r="H11" s="32">
        <v>8.7589690221680602E-2</v>
      </c>
      <c r="I11" s="32">
        <v>8.5810760012761375E-2</v>
      </c>
      <c r="J11" s="32">
        <v>8.764062798989368E-2</v>
      </c>
      <c r="K11" s="32">
        <v>8.6129587930559998E-2</v>
      </c>
      <c r="L11" s="32">
        <v>8.7263014033696643E-2</v>
      </c>
      <c r="M11" s="32">
        <v>8.9398971687525405E-2</v>
      </c>
      <c r="N11" s="32">
        <v>8.8718462495771838E-2</v>
      </c>
      <c r="O11" s="36">
        <v>8.7002404627023008E-2</v>
      </c>
      <c r="P11" s="36"/>
    </row>
    <row r="12" spans="2:25" ht="15.6" x14ac:dyDescent="0.3">
      <c r="B12" s="40" t="s">
        <v>364</v>
      </c>
      <c r="C12" s="32">
        <v>8.4049117392802714E-2</v>
      </c>
      <c r="D12" s="32">
        <v>9.1719568439791191E-2</v>
      </c>
      <c r="E12" s="32">
        <v>9.9790295186526629E-2</v>
      </c>
      <c r="F12" s="32">
        <v>8.4627852186609134E-2</v>
      </c>
      <c r="G12" s="32">
        <v>8.0267324619240146E-2</v>
      </c>
      <c r="H12" s="32">
        <v>8.0134092442599142E-2</v>
      </c>
      <c r="I12" s="32">
        <v>7.8928773498281868E-2</v>
      </c>
      <c r="J12" s="32">
        <v>8.1368545031558617E-2</v>
      </c>
      <c r="K12" s="32">
        <v>7.9600736653865883E-2</v>
      </c>
      <c r="L12" s="32">
        <v>8.0519834470706542E-2</v>
      </c>
      <c r="M12" s="32">
        <v>8.2191906750800209E-2</v>
      </c>
      <c r="N12" s="32">
        <v>8.1750147739492379E-2</v>
      </c>
      <c r="O12" s="36">
        <v>7.9750620104005354E-2</v>
      </c>
      <c r="P12" s="36"/>
    </row>
    <row r="13" spans="2:25" ht="15.6" x14ac:dyDescent="0.3">
      <c r="B13" s="40" t="s">
        <v>293</v>
      </c>
      <c r="C13" s="32">
        <v>3.4342784953666383E-2</v>
      </c>
      <c r="D13" s="32">
        <v>3.6538218719407121E-2</v>
      </c>
      <c r="E13" s="32">
        <v>3.995429086458735E-2</v>
      </c>
      <c r="F13" s="32">
        <v>3.2146779081204523E-2</v>
      </c>
      <c r="G13" s="32">
        <v>3.1927920573769433E-2</v>
      </c>
      <c r="H13" s="32">
        <v>3.1813943607285421E-2</v>
      </c>
      <c r="I13" s="32">
        <v>3.1851293167446199E-2</v>
      </c>
      <c r="J13" s="32">
        <v>3.0719365106430287E-2</v>
      </c>
      <c r="K13" s="32">
        <v>3.0786401246946506E-2</v>
      </c>
      <c r="L13" s="32">
        <v>2.9556259078977756E-2</v>
      </c>
      <c r="M13" s="32">
        <v>2.9879171223202605E-2</v>
      </c>
      <c r="N13" s="32">
        <v>2.9107538899156599E-2</v>
      </c>
      <c r="O13" s="36">
        <v>2.8199935303704508E-2</v>
      </c>
      <c r="P13" s="36"/>
    </row>
    <row r="14" spans="2:25" ht="15.6" x14ac:dyDescent="0.3">
      <c r="B14" s="43" t="s">
        <v>300</v>
      </c>
      <c r="C14" s="32">
        <v>0.22736314732607571</v>
      </c>
      <c r="D14" s="32">
        <v>0.24198664514506593</v>
      </c>
      <c r="E14" s="32">
        <v>0.2732580658687217</v>
      </c>
      <c r="F14" s="32">
        <v>0.28810482748016075</v>
      </c>
      <c r="G14" s="32">
        <v>0.2696607790919297</v>
      </c>
      <c r="H14" s="32">
        <v>0.26786824523492014</v>
      </c>
      <c r="I14" s="32">
        <v>0.27462253000038384</v>
      </c>
      <c r="J14" s="32">
        <v>0.28908450585862228</v>
      </c>
      <c r="K14" s="32">
        <v>0.2889844808685077</v>
      </c>
      <c r="L14" s="32">
        <v>0.30654310694330833</v>
      </c>
      <c r="M14" s="32">
        <v>0.31975454588271807</v>
      </c>
      <c r="N14" s="32">
        <v>0.33987900149084982</v>
      </c>
      <c r="O14" s="36">
        <v>0.34370672731611701</v>
      </c>
      <c r="P14" s="36"/>
    </row>
    <row r="15" spans="2:25" ht="15.6" x14ac:dyDescent="0.3">
      <c r="B15" s="42" t="s">
        <v>287</v>
      </c>
      <c r="C15" s="33">
        <v>1.00337554670449</v>
      </c>
      <c r="D15" s="33">
        <v>1.127163220283969</v>
      </c>
      <c r="E15" s="33">
        <v>1.2393633306944603</v>
      </c>
      <c r="F15" s="33">
        <v>0.91697408941663872</v>
      </c>
      <c r="G15" s="33">
        <v>0.83364098163246902</v>
      </c>
      <c r="H15" s="33">
        <v>0.81158372731348016</v>
      </c>
      <c r="I15" s="33">
        <v>0.80717146454500832</v>
      </c>
      <c r="J15" s="33">
        <v>0.7718937928093309</v>
      </c>
      <c r="K15" s="33">
        <v>0.77443242676640389</v>
      </c>
      <c r="L15" s="33">
        <v>0.77299674189367984</v>
      </c>
      <c r="M15" s="33">
        <v>0.80248241741587489</v>
      </c>
      <c r="N15" s="33">
        <v>0.78868354801528617</v>
      </c>
      <c r="O15" s="37">
        <v>0.74317682381562733</v>
      </c>
      <c r="P15" s="36"/>
    </row>
    <row r="16" spans="2:25" ht="15.6" x14ac:dyDescent="0.3">
      <c r="B16" s="40" t="s">
        <v>254</v>
      </c>
      <c r="C16" s="31">
        <v>235073.60722619441</v>
      </c>
      <c r="D16" s="31">
        <v>299069.41772513528</v>
      </c>
      <c r="E16" s="31">
        <v>367378.02815110498</v>
      </c>
      <c r="F16" s="31">
        <v>331769.36534434528</v>
      </c>
      <c r="G16" s="31">
        <v>371693.8463934093</v>
      </c>
      <c r="H16" s="31">
        <v>397713.88079959952</v>
      </c>
      <c r="I16" s="31">
        <v>431048.42620935623</v>
      </c>
      <c r="J16" s="31">
        <v>462285.37464147789</v>
      </c>
      <c r="K16" s="31">
        <v>491133.83303899417</v>
      </c>
      <c r="L16" s="31">
        <v>528216.73754380853</v>
      </c>
      <c r="M16" s="31">
        <v>568115.64974549855</v>
      </c>
      <c r="N16" s="31">
        <v>592177.68028470583</v>
      </c>
      <c r="O16" s="35">
        <v>601154.09492422012</v>
      </c>
      <c r="P16" s="36"/>
    </row>
    <row r="17" spans="2:18" ht="15.6" x14ac:dyDescent="0.3">
      <c r="B17" s="40" t="s">
        <v>284</v>
      </c>
      <c r="C17" s="31">
        <v>226205.72908876059</v>
      </c>
      <c r="D17" s="31">
        <v>286757.87198846188</v>
      </c>
      <c r="E17" s="31">
        <v>355779.12803780125</v>
      </c>
      <c r="F17" s="31">
        <v>318958.85228614445</v>
      </c>
      <c r="G17" s="31">
        <v>337908.20870536455</v>
      </c>
      <c r="H17" s="31">
        <v>363876.28101788508</v>
      </c>
      <c r="I17" s="31">
        <v>396494.93473288714</v>
      </c>
      <c r="J17" s="31">
        <v>429201.49235219636</v>
      </c>
      <c r="K17" s="31">
        <v>454055.70978379506</v>
      </c>
      <c r="L17" s="31">
        <v>487560.01281075564</v>
      </c>
      <c r="M17" s="31">
        <v>523158.07495031686</v>
      </c>
      <c r="N17" s="31">
        <v>546845.43244501355</v>
      </c>
      <c r="O17" s="35">
        <v>551316.31677836401</v>
      </c>
      <c r="P17" s="36"/>
    </row>
    <row r="18" spans="2:18" ht="15.6" x14ac:dyDescent="0.3">
      <c r="B18" s="40" t="s">
        <v>286</v>
      </c>
      <c r="C18" s="31">
        <v>92428.510261166128</v>
      </c>
      <c r="D18" s="31">
        <v>114235.40280942497</v>
      </c>
      <c r="E18" s="31">
        <v>142447.74743477086</v>
      </c>
      <c r="F18" s="31">
        <v>121159.87225845804</v>
      </c>
      <c r="G18" s="31">
        <v>134409.6928600448</v>
      </c>
      <c r="H18" s="31">
        <v>144462.10260163597</v>
      </c>
      <c r="I18" s="31">
        <v>160003.45432783826</v>
      </c>
      <c r="J18" s="31">
        <v>162038.01287927874</v>
      </c>
      <c r="K18" s="31">
        <v>175610.70233125938</v>
      </c>
      <c r="L18" s="31">
        <v>178967.70590638742</v>
      </c>
      <c r="M18" s="31">
        <v>190183.31994213519</v>
      </c>
      <c r="N18" s="31">
        <v>194706.98386309954</v>
      </c>
      <c r="O18" s="35">
        <v>194946.25176269564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9.073718861563082E-2</v>
      </c>
      <c r="D21" s="32">
        <v>9.1251000494556853E-2</v>
      </c>
      <c r="E21" s="32">
        <v>9.245700404887533E-2</v>
      </c>
      <c r="F21" s="32">
        <v>0.10570544626741459</v>
      </c>
      <c r="G21" s="32">
        <v>0.1145509563124255</v>
      </c>
      <c r="H21" s="32">
        <v>0.1155994306216806</v>
      </c>
      <c r="I21" s="32">
        <v>0.11414586761276137</v>
      </c>
      <c r="J21" s="32">
        <v>0.12148814468989368</v>
      </c>
      <c r="K21" s="32">
        <v>0.12086767353056001</v>
      </c>
      <c r="L21" s="32">
        <v>0.12323601023369664</v>
      </c>
      <c r="M21" s="32">
        <v>0.11816711978752542</v>
      </c>
      <c r="N21" s="32">
        <v>0.12070754192976274</v>
      </c>
      <c r="O21" s="36">
        <v>0.1244914929164028</v>
      </c>
      <c r="P21" s="36"/>
    </row>
    <row r="22" spans="2:18" ht="15.6" x14ac:dyDescent="0.3">
      <c r="B22" s="40" t="s">
        <v>296</v>
      </c>
      <c r="C22" s="32">
        <v>4.2373998666801999E-2</v>
      </c>
      <c r="D22" s="32">
        <v>7.5405611297853448E-2</v>
      </c>
      <c r="E22" s="32">
        <v>0.11216082188568335</v>
      </c>
      <c r="F22" s="32">
        <v>0.10137338872222561</v>
      </c>
      <c r="G22" s="32">
        <v>8.1736214048767145E-2</v>
      </c>
      <c r="H22" s="32">
        <v>7.1255940679682231E-2</v>
      </c>
      <c r="I22" s="32">
        <v>7.3814978718987373E-2</v>
      </c>
      <c r="J22" s="32">
        <v>7.0071671083573248E-2</v>
      </c>
      <c r="K22" s="32">
        <v>8.7301848395604481E-2</v>
      </c>
      <c r="L22" s="32">
        <v>9.0972140672812563E-2</v>
      </c>
      <c r="M22" s="32">
        <v>6.1927439029908604E-2</v>
      </c>
      <c r="N22" s="32">
        <v>7.5848587595311268E-2</v>
      </c>
      <c r="O22" s="36">
        <v>6.4021255011950814E-2</v>
      </c>
      <c r="P22" s="36"/>
    </row>
    <row r="23" spans="2:18" ht="15.6" x14ac:dyDescent="0.3">
      <c r="B23" s="40" t="s">
        <v>297</v>
      </c>
      <c r="C23" s="32">
        <v>0.38092514838789132</v>
      </c>
      <c r="D23" s="32">
        <v>0.37416298804630405</v>
      </c>
      <c r="E23" s="32">
        <v>0.40272734376815345</v>
      </c>
      <c r="F23" s="32">
        <v>0.43008505767575556</v>
      </c>
      <c r="G23" s="32">
        <v>0.4222666761977118</v>
      </c>
      <c r="H23" s="32">
        <v>0.4267356849793284</v>
      </c>
      <c r="I23" s="32">
        <v>0.42146975230183847</v>
      </c>
      <c r="J23" s="32">
        <v>0.40921045142871426</v>
      </c>
      <c r="K23" s="32">
        <v>0.41346681606834068</v>
      </c>
      <c r="L23" s="32">
        <v>0.40996081827189879</v>
      </c>
      <c r="M23" s="32">
        <v>0.40517578878531885</v>
      </c>
      <c r="N23" s="32">
        <v>0.38932878933541082</v>
      </c>
      <c r="O23" s="36">
        <v>0.37497689495310155</v>
      </c>
      <c r="P23" s="36"/>
    </row>
    <row r="24" spans="2:18" ht="15.6" x14ac:dyDescent="0.3">
      <c r="B24" s="40" t="s">
        <v>365</v>
      </c>
      <c r="C24" s="32">
        <v>0.39434420288544841</v>
      </c>
      <c r="D24" s="32">
        <v>0.34544675934667107</v>
      </c>
      <c r="E24" s="32">
        <v>0.33515648548937882</v>
      </c>
      <c r="F24" s="32">
        <v>0.48670372504462533</v>
      </c>
      <c r="G24" s="32">
        <v>0.55600689277042381</v>
      </c>
      <c r="H24" s="32">
        <v>0.57393516751695917</v>
      </c>
      <c r="I24" s="32">
        <v>0.56714305013063537</v>
      </c>
      <c r="J24" s="32">
        <v>0.57046254612440328</v>
      </c>
      <c r="K24" s="32">
        <v>0.57643080323886275</v>
      </c>
      <c r="L24" s="32">
        <v>0.57374427695151864</v>
      </c>
      <c r="M24" s="32">
        <v>0.54615788557213441</v>
      </c>
      <c r="N24" s="32">
        <v>0.52999758566025579</v>
      </c>
      <c r="O24" s="36">
        <v>0.50252455433029242</v>
      </c>
      <c r="P24" s="36"/>
    </row>
    <row r="25" spans="2:18" ht="15.6" x14ac:dyDescent="0.3">
      <c r="B25" s="40" t="s">
        <v>299</v>
      </c>
      <c r="C25" s="32">
        <v>3.6869599598814561E-3</v>
      </c>
      <c r="D25" s="32">
        <v>6.3853684985076516E-3</v>
      </c>
      <c r="E25" s="32">
        <v>9.3146384077650076E-3</v>
      </c>
      <c r="F25" s="32">
        <v>9.7083986044696619E-3</v>
      </c>
      <c r="G25" s="32">
        <v>8.6386657652893321E-3</v>
      </c>
      <c r="H25" s="32">
        <v>7.6796649983875802E-3</v>
      </c>
      <c r="I25" s="32">
        <v>7.8398193520780573E-3</v>
      </c>
      <c r="J25" s="32">
        <v>7.9483950425711502E-3</v>
      </c>
      <c r="K25" s="32">
        <v>9.6882881359825774E-3</v>
      </c>
      <c r="L25" s="32">
        <v>1.0251497329034307E-2</v>
      </c>
      <c r="M25" s="32">
        <v>6.8609917687332111E-3</v>
      </c>
      <c r="N25" s="32">
        <v>8.4409905912717995E-3</v>
      </c>
      <c r="O25" s="36">
        <v>7.4609820350981992E-3</v>
      </c>
      <c r="P25" s="36"/>
    </row>
    <row r="26" spans="2:18" ht="15.6" x14ac:dyDescent="0.3">
      <c r="B26" s="40" t="s">
        <v>294</v>
      </c>
      <c r="C26" s="32">
        <v>3.3144282201490259E-2</v>
      </c>
      <c r="D26" s="32">
        <v>3.168422768620107E-2</v>
      </c>
      <c r="E26" s="32">
        <v>3.3445364620663935E-2</v>
      </c>
      <c r="F26" s="32">
        <v>4.1188690901748613E-2</v>
      </c>
      <c r="G26" s="32">
        <v>4.4629185752538651E-2</v>
      </c>
      <c r="H26" s="32">
        <v>4.5991773769862625E-2</v>
      </c>
      <c r="I26" s="32">
        <v>4.4763905344885641E-2</v>
      </c>
      <c r="J26" s="32">
        <v>4.6417707373141097E-2</v>
      </c>
      <c r="K26" s="32">
        <v>4.5884316567793092E-2</v>
      </c>
      <c r="L26" s="32">
        <v>4.6197794208651492E-2</v>
      </c>
      <c r="M26" s="32">
        <v>4.4889758002159087E-2</v>
      </c>
      <c r="N26" s="32">
        <v>4.3327380929300177E-2</v>
      </c>
      <c r="O26" s="36">
        <v>4.3699485058513003E-2</v>
      </c>
      <c r="P26" s="36"/>
    </row>
    <row r="27" spans="2:18" ht="15.6" x14ac:dyDescent="0.3">
      <c r="B27" s="40" t="s">
        <v>282</v>
      </c>
      <c r="C27" s="32">
        <v>0.29007333571883293</v>
      </c>
      <c r="D27" s="32">
        <v>0.22434277461820457</v>
      </c>
      <c r="E27" s="32">
        <v>0.14243501670832495</v>
      </c>
      <c r="F27" s="32">
        <v>0.16052053525346255</v>
      </c>
      <c r="G27" s="32">
        <v>0.15221972436247957</v>
      </c>
      <c r="H27" s="32">
        <v>0.15490751173343895</v>
      </c>
      <c r="I27" s="32">
        <v>0.14904346692645401</v>
      </c>
      <c r="J27" s="32">
        <v>0.17720681758965262</v>
      </c>
      <c r="K27" s="32">
        <v>0.16487858610036424</v>
      </c>
      <c r="L27" s="32">
        <v>0.17157159632063851</v>
      </c>
      <c r="M27" s="32">
        <v>0.16838236143663479</v>
      </c>
      <c r="N27" s="32">
        <v>0.19460633714694223</v>
      </c>
      <c r="O27" s="36">
        <v>0.22531099024871515</v>
      </c>
      <c r="P27" s="36"/>
    </row>
    <row r="28" spans="2:18" ht="15.6" x14ac:dyDescent="0.3">
      <c r="B28" s="40" t="s">
        <v>298</v>
      </c>
      <c r="C28" s="31">
        <v>234174.39962455502</v>
      </c>
      <c r="D28" s="31">
        <v>264749.80358907848</v>
      </c>
      <c r="E28" s="31">
        <v>296085.38880903885</v>
      </c>
      <c r="F28" s="31">
        <v>360948.27935329109</v>
      </c>
      <c r="G28" s="31">
        <v>444930.42845730408</v>
      </c>
      <c r="H28" s="31">
        <v>489392.85288870212</v>
      </c>
      <c r="I28" s="31">
        <v>533536.14445080049</v>
      </c>
      <c r="J28" s="31">
        <v>598331.18942290754</v>
      </c>
      <c r="K28" s="31">
        <v>633017.4208287712</v>
      </c>
      <c r="L28" s="31">
        <v>682345.1280045287</v>
      </c>
      <c r="M28" s="31">
        <v>705192.45212414407</v>
      </c>
      <c r="N28" s="31">
        <v>744426.73355837283</v>
      </c>
      <c r="O28" s="35">
        <v>805635.48768360005</v>
      </c>
      <c r="P28" s="36"/>
    </row>
    <row r="29" spans="2:18" ht="15.6" x14ac:dyDescent="0.3">
      <c r="B29" s="40" t="s">
        <v>285</v>
      </c>
      <c r="C29" s="31">
        <v>89202.917925628979</v>
      </c>
      <c r="D29" s="31">
        <v>99059.577595561685</v>
      </c>
      <c r="E29" s="31">
        <v>119241.68216362517</v>
      </c>
      <c r="F29" s="31">
        <v>155238.46154362493</v>
      </c>
      <c r="G29" s="31">
        <v>187879.29316388958</v>
      </c>
      <c r="H29" s="31">
        <v>208841.39430144796</v>
      </c>
      <c r="I29" s="31">
        <v>224869.3466457568</v>
      </c>
      <c r="J29" s="31">
        <v>244843.37612762753</v>
      </c>
      <c r="K29" s="31">
        <v>261731.69750586493</v>
      </c>
      <c r="L29" s="31">
        <v>279734.76702058013</v>
      </c>
      <c r="M29" s="31">
        <v>285726.90803485329</v>
      </c>
      <c r="N29" s="31">
        <v>289826.75892519573</v>
      </c>
      <c r="O29" s="35">
        <v>302094.69363562402</v>
      </c>
      <c r="P29" s="36"/>
      <c r="R29" s="141"/>
    </row>
    <row r="30" spans="2:18" ht="15.6" x14ac:dyDescent="0.3">
      <c r="B30" s="42" t="s">
        <v>302</v>
      </c>
      <c r="C30" s="32">
        <v>2.1951752162997461E-2</v>
      </c>
      <c r="D30" s="32">
        <v>2.5877832602964654E-2</v>
      </c>
      <c r="E30" s="32">
        <v>2.5283469574134357E-2</v>
      </c>
      <c r="F30" s="32">
        <v>-3.5485309857702374E-3</v>
      </c>
      <c r="G30" s="32">
        <v>-1.280957608461069E-2</v>
      </c>
      <c r="H30" s="32">
        <v>-1.4442022596958006E-2</v>
      </c>
      <c r="I30" s="32">
        <v>-1.5546103733351106E-2</v>
      </c>
      <c r="J30" s="32">
        <v>-1.8316999922352317E-2</v>
      </c>
      <c r="K30" s="32">
        <v>-2.0541887444418913E-2</v>
      </c>
      <c r="L30" s="32">
        <v>-2.1006079409976546E-2</v>
      </c>
      <c r="M30" s="32">
        <v>-1.3739169316921153E-2</v>
      </c>
      <c r="N30" s="32">
        <v>-1.4761154526748716E-2</v>
      </c>
      <c r="O30" s="36">
        <v>-1.7896067078676799E-2</v>
      </c>
      <c r="P30" s="36"/>
    </row>
    <row r="31" spans="2:18" ht="15.6" x14ac:dyDescent="0.3">
      <c r="B31" s="42" t="s">
        <v>303</v>
      </c>
      <c r="C31" s="32">
        <v>-2.533618596299746E-2</v>
      </c>
      <c r="D31" s="32">
        <v>-2.1460050802964658E-2</v>
      </c>
      <c r="E31" s="32">
        <v>-1.4677016774134355E-2</v>
      </c>
      <c r="F31" s="32">
        <v>-1.4130109914229758E-2</v>
      </c>
      <c r="G31" s="32">
        <v>-1.3439909615389307E-2</v>
      </c>
      <c r="H31" s="32">
        <v>-1.3567717803041991E-2</v>
      </c>
      <c r="I31" s="32">
        <v>-1.278900386664889E-2</v>
      </c>
      <c r="J31" s="32">
        <v>-1.5530516777647694E-2</v>
      </c>
      <c r="K31" s="32">
        <v>-1.4196198155581099E-2</v>
      </c>
      <c r="L31" s="32">
        <v>-1.4966916790023458E-2</v>
      </c>
      <c r="M31" s="32">
        <v>-1.5028978783078852E-2</v>
      </c>
      <c r="N31" s="32">
        <v>-1.7227924907242183E-2</v>
      </c>
      <c r="O31" s="36">
        <v>-1.9593021210703009E-2</v>
      </c>
      <c r="P31" s="36"/>
    </row>
    <row r="32" spans="2:18" ht="15.6" x14ac:dyDescent="0.3">
      <c r="B32" s="42" t="s">
        <v>304</v>
      </c>
      <c r="C32" s="32">
        <v>-3.3844338000000003E-3</v>
      </c>
      <c r="D32" s="32">
        <v>4.4177818000000002E-3</v>
      </c>
      <c r="E32" s="32">
        <v>1.0606452799999999E-2</v>
      </c>
      <c r="F32" s="32">
        <v>-1.7678640900000001E-2</v>
      </c>
      <c r="G32" s="32">
        <v>-2.6249485699999998E-2</v>
      </c>
      <c r="H32" s="32">
        <v>-2.8009740399999997E-2</v>
      </c>
      <c r="I32" s="32">
        <v>-2.8335107599999999E-2</v>
      </c>
      <c r="J32" s="32">
        <v>-3.3847516699999997E-2</v>
      </c>
      <c r="K32" s="32">
        <v>-3.4738085600000003E-2</v>
      </c>
      <c r="L32" s="32">
        <v>-3.5972996199999996E-2</v>
      </c>
      <c r="M32" s="32">
        <v>-2.8768148099999998E-2</v>
      </c>
      <c r="N32" s="32">
        <v>-3.1989079433990902E-2</v>
      </c>
      <c r="O32" s="36">
        <v>-3.7489088289379802E-2</v>
      </c>
      <c r="P32" s="36"/>
    </row>
    <row r="33" spans="2:16" ht="15.6" x14ac:dyDescent="0.3">
      <c r="B33" s="40" t="s">
        <v>436</v>
      </c>
      <c r="C33" s="31">
        <v>59079.883963562388</v>
      </c>
      <c r="D33" s="31">
        <v>80906.095995981959</v>
      </c>
      <c r="E33" s="31">
        <v>90142.340415386599</v>
      </c>
      <c r="F33" s="31">
        <v>-13374.26557898853</v>
      </c>
      <c r="G33" s="31">
        <v>-53925.56597044396</v>
      </c>
      <c r="H33" s="31">
        <v>-65578.947895636622</v>
      </c>
      <c r="I33" s="31">
        <v>-78095.111730577162</v>
      </c>
      <c r="J33" s="31">
        <v>-96618.216523836585</v>
      </c>
      <c r="K33" s="31">
        <v>-117174.30863023896</v>
      </c>
      <c r="L33" s="31">
        <v>-127195.04968627199</v>
      </c>
      <c r="M33" s="31">
        <v>-87450.91403037624</v>
      </c>
      <c r="N33" s="31">
        <v>-98740.738136526517</v>
      </c>
      <c r="O33" s="35">
        <v>-123715.57454685049</v>
      </c>
      <c r="P33" s="36"/>
    </row>
    <row r="34" spans="2:16" ht="15.6" x14ac:dyDescent="0.3">
      <c r="B34" s="40" t="s">
        <v>437</v>
      </c>
      <c r="C34" s="31">
        <v>-9108.7014239985638</v>
      </c>
      <c r="D34" s="31">
        <v>13812.033020074256</v>
      </c>
      <c r="E34" s="31">
        <v>37814.844837412493</v>
      </c>
      <c r="F34" s="31">
        <v>-66630.061684764412</v>
      </c>
      <c r="G34" s="31">
        <v>-110504.70081567856</v>
      </c>
      <c r="H34" s="31">
        <v>-127187.81555215214</v>
      </c>
      <c r="I34" s="31">
        <v>-142340.06358601141</v>
      </c>
      <c r="J34" s="31">
        <v>-178538.33658229315</v>
      </c>
      <c r="K34" s="31">
        <v>-198151.76060776066</v>
      </c>
      <c r="L34" s="31">
        <v>-217822.0385499429</v>
      </c>
      <c r="M34" s="31">
        <v>-183111.56870363138</v>
      </c>
      <c r="N34" s="31">
        <v>-213982.26743690614</v>
      </c>
      <c r="O34" s="35">
        <v>-259162.19896629659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312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621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291</v>
      </c>
      <c r="C9" s="165"/>
      <c r="D9" s="165"/>
      <c r="E9" s="165"/>
      <c r="F9" s="165"/>
      <c r="G9" s="165"/>
      <c r="I9" s="165" t="s">
        <v>295</v>
      </c>
      <c r="J9" s="165"/>
      <c r="K9" s="165"/>
      <c r="L9" s="165"/>
      <c r="M9" s="165"/>
      <c r="N9" s="165" t="s">
        <v>360</v>
      </c>
    </row>
    <row r="10" spans="2:22" ht="14.4" x14ac:dyDescent="0.3">
      <c r="B10" s="165" t="s">
        <v>618</v>
      </c>
      <c r="C10" s="165"/>
      <c r="D10" s="165"/>
      <c r="E10" s="165"/>
      <c r="F10" s="165"/>
      <c r="G10" s="165"/>
      <c r="I10" s="165" t="s">
        <v>618</v>
      </c>
      <c r="J10" s="165"/>
      <c r="K10" s="165"/>
      <c r="L10" s="165"/>
      <c r="M10" s="165"/>
      <c r="N10" s="165"/>
    </row>
    <row r="29" spans="2:14" ht="14.4" x14ac:dyDescent="0.3">
      <c r="B29" s="165" t="s">
        <v>427</v>
      </c>
      <c r="C29" s="165"/>
      <c r="D29" s="165"/>
      <c r="E29" s="165"/>
      <c r="F29" s="165"/>
      <c r="G29" s="165"/>
      <c r="I29" s="165" t="s">
        <v>426</v>
      </c>
      <c r="J29" s="165"/>
      <c r="K29" s="165"/>
      <c r="L29" s="165"/>
      <c r="M29" s="165"/>
      <c r="N29" s="165"/>
    </row>
    <row r="30" spans="2:14" ht="14.4" x14ac:dyDescent="0.3">
      <c r="B30" s="165" t="s">
        <v>618</v>
      </c>
      <c r="C30" s="165"/>
      <c r="D30" s="165"/>
      <c r="E30" s="165"/>
      <c r="F30" s="165"/>
      <c r="G30" s="165"/>
      <c r="I30" s="165" t="s">
        <v>618</v>
      </c>
      <c r="J30" s="165"/>
      <c r="K30" s="165"/>
      <c r="L30" s="165"/>
      <c r="M30" s="165"/>
      <c r="N30" s="165"/>
    </row>
    <row r="49" spans="2:14" ht="14.4" x14ac:dyDescent="0.3">
      <c r="B49" s="165" t="s">
        <v>322</v>
      </c>
      <c r="C49" s="165"/>
      <c r="D49" s="165"/>
      <c r="E49" s="165"/>
      <c r="F49" s="165"/>
      <c r="G49" s="165"/>
      <c r="I49" s="165" t="s">
        <v>293</v>
      </c>
      <c r="J49" s="165"/>
      <c r="K49" s="165"/>
      <c r="L49" s="165"/>
      <c r="M49" s="165"/>
      <c r="N49" s="165" t="s">
        <v>360</v>
      </c>
    </row>
    <row r="50" spans="2:14" ht="14.4" x14ac:dyDescent="0.3">
      <c r="B50" s="165" t="s">
        <v>618</v>
      </c>
      <c r="C50" s="165"/>
      <c r="D50" s="165"/>
      <c r="E50" s="165"/>
      <c r="F50" s="165"/>
      <c r="G50" s="165"/>
      <c r="I50" s="165" t="s">
        <v>618</v>
      </c>
      <c r="J50" s="165"/>
      <c r="K50" s="165"/>
      <c r="L50" s="165"/>
      <c r="M50" s="165"/>
      <c r="N50" s="165"/>
    </row>
    <row r="69" spans="2:14" ht="14.4" x14ac:dyDescent="0.3">
      <c r="B69" s="165" t="s">
        <v>298</v>
      </c>
      <c r="C69" s="165"/>
      <c r="D69" s="165"/>
      <c r="E69" s="165"/>
      <c r="F69" s="165"/>
      <c r="G69" s="165"/>
      <c r="I69" s="165" t="s">
        <v>284</v>
      </c>
      <c r="J69" s="165"/>
      <c r="K69" s="165"/>
      <c r="L69" s="165"/>
      <c r="M69" s="165"/>
      <c r="N69" s="165"/>
    </row>
    <row r="70" spans="2:14" ht="14.4" x14ac:dyDescent="0.3">
      <c r="B70" s="165" t="s">
        <v>618</v>
      </c>
      <c r="C70" s="165"/>
      <c r="D70" s="165"/>
      <c r="E70" s="165"/>
      <c r="F70" s="165"/>
      <c r="G70" s="165"/>
      <c r="I70" s="165" t="s">
        <v>618</v>
      </c>
      <c r="J70" s="165"/>
      <c r="K70" s="165"/>
      <c r="L70" s="165"/>
      <c r="M70" s="165"/>
      <c r="N70" s="165"/>
    </row>
    <row r="89" spans="2:2" x14ac:dyDescent="0.25">
      <c r="B89" s="134" t="s">
        <v>230</v>
      </c>
    </row>
  </sheetData>
  <mergeCells count="18"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  <mergeCell ref="B50:G50"/>
    <mergeCell ref="I50:N50"/>
    <mergeCell ref="B69:G69"/>
    <mergeCell ref="B70:G70"/>
    <mergeCell ref="I69:N69"/>
    <mergeCell ref="I70:N7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9" t="s">
        <v>310</v>
      </c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71" t="s">
        <v>311</v>
      </c>
      <c r="C13" s="17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77" t="s">
        <v>385</v>
      </c>
      <c r="E14" s="178"/>
      <c r="F14" s="178"/>
      <c r="G14" s="178"/>
      <c r="H14" s="178"/>
      <c r="I14" s="178"/>
      <c r="J14" s="178"/>
      <c r="K14" s="178"/>
      <c r="L14" s="178"/>
      <c r="M14" s="178"/>
      <c r="N14" s="179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80" t="s">
        <v>330</v>
      </c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80" t="s">
        <v>386</v>
      </c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53"/>
      <c r="P16" s="53"/>
    </row>
    <row r="17" spans="2:16" ht="43.5" customHeight="1" thickTop="1" thickBot="1" x14ac:dyDescent="0.35">
      <c r="B17" s="190" t="s">
        <v>345</v>
      </c>
      <c r="C17" s="191"/>
      <c r="D17" s="179" t="s">
        <v>331</v>
      </c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80" t="s">
        <v>387</v>
      </c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53"/>
      <c r="P18" s="53"/>
    </row>
    <row r="19" spans="2:16" ht="60" customHeight="1" thickTop="1" thickBot="1" x14ac:dyDescent="0.35">
      <c r="B19" s="81" t="s">
        <v>333</v>
      </c>
      <c r="C19" s="82"/>
      <c r="D19" s="180" t="s">
        <v>388</v>
      </c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53"/>
      <c r="P19" s="53"/>
    </row>
    <row r="20" spans="2:16" ht="60" customHeight="1" thickTop="1" thickBot="1" x14ac:dyDescent="0.35">
      <c r="B20" s="81" t="s">
        <v>197</v>
      </c>
      <c r="C20" s="82"/>
      <c r="D20" s="180" t="s">
        <v>389</v>
      </c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80" t="s">
        <v>390</v>
      </c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80" t="s">
        <v>334</v>
      </c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80" t="s">
        <v>336</v>
      </c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53"/>
      <c r="P23" s="53"/>
    </row>
    <row r="24" spans="2:16" ht="18.600000000000001" thickTop="1" x14ac:dyDescent="0.3">
      <c r="B24" s="73" t="s">
        <v>207</v>
      </c>
      <c r="C24" s="71"/>
      <c r="D24" s="181" t="s">
        <v>391</v>
      </c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53"/>
      <c r="P24" s="53"/>
    </row>
    <row r="25" spans="2:16" ht="18.600000000000001" thickBot="1" x14ac:dyDescent="0.35">
      <c r="B25" s="78"/>
      <c r="C25" s="79"/>
      <c r="D25" s="184"/>
      <c r="E25" s="185"/>
      <c r="F25" s="185"/>
      <c r="G25" s="185"/>
      <c r="H25" s="185"/>
      <c r="I25" s="185"/>
      <c r="J25" s="185"/>
      <c r="K25" s="185"/>
      <c r="L25" s="185"/>
      <c r="M25" s="185"/>
      <c r="N25" s="186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71" t="s">
        <v>337</v>
      </c>
      <c r="C27" s="172"/>
      <c r="D27" s="173"/>
      <c r="E27" s="171" t="s">
        <v>338</v>
      </c>
      <c r="F27" s="172"/>
      <c r="G27" s="172"/>
      <c r="H27" s="172"/>
      <c r="I27" s="173"/>
      <c r="J27" s="172" t="s">
        <v>339</v>
      </c>
      <c r="K27" s="172"/>
      <c r="L27" s="172"/>
      <c r="M27" s="172"/>
      <c r="N27" s="173"/>
      <c r="O27" s="53"/>
      <c r="P27" s="57"/>
    </row>
    <row r="28" spans="2:16" ht="51" customHeight="1" thickTop="1" thickBot="1" x14ac:dyDescent="0.35">
      <c r="B28" s="174" t="s">
        <v>291</v>
      </c>
      <c r="C28" s="175"/>
      <c r="D28" s="176"/>
      <c r="E28" s="187" t="s">
        <v>344</v>
      </c>
      <c r="F28" s="188"/>
      <c r="G28" s="188"/>
      <c r="H28" s="188"/>
      <c r="I28" s="189"/>
      <c r="J28" s="187" t="s">
        <v>346</v>
      </c>
      <c r="K28" s="188"/>
      <c r="L28" s="188"/>
      <c r="M28" s="188"/>
      <c r="N28" s="189"/>
      <c r="O28" s="53"/>
      <c r="P28" s="90"/>
    </row>
    <row r="29" spans="2:16" ht="51" customHeight="1" thickTop="1" thickBot="1" x14ac:dyDescent="0.35">
      <c r="B29" s="174" t="s">
        <v>288</v>
      </c>
      <c r="C29" s="175"/>
      <c r="D29" s="176"/>
      <c r="E29" s="187" t="s">
        <v>333</v>
      </c>
      <c r="F29" s="188"/>
      <c r="G29" s="188"/>
      <c r="H29" s="188"/>
      <c r="I29" s="189"/>
      <c r="J29" s="187" t="s">
        <v>346</v>
      </c>
      <c r="K29" s="188"/>
      <c r="L29" s="188"/>
      <c r="M29" s="188"/>
      <c r="N29" s="189"/>
      <c r="O29" s="53"/>
      <c r="P29" s="90"/>
    </row>
    <row r="30" spans="2:16" ht="51" customHeight="1" thickTop="1" thickBot="1" x14ac:dyDescent="0.35">
      <c r="B30" s="174" t="s">
        <v>293</v>
      </c>
      <c r="C30" s="175"/>
      <c r="D30" s="176"/>
      <c r="E30" s="187" t="s">
        <v>347</v>
      </c>
      <c r="F30" s="188"/>
      <c r="G30" s="188"/>
      <c r="H30" s="188"/>
      <c r="I30" s="189"/>
      <c r="J30" s="187" t="s">
        <v>346</v>
      </c>
      <c r="K30" s="188"/>
      <c r="L30" s="188"/>
      <c r="M30" s="188"/>
      <c r="N30" s="189"/>
      <c r="O30" s="53"/>
      <c r="P30" s="90"/>
    </row>
    <row r="31" spans="2:16" ht="51" customHeight="1" thickTop="1" thickBot="1" x14ac:dyDescent="0.35">
      <c r="B31" s="174" t="s">
        <v>300</v>
      </c>
      <c r="C31" s="175"/>
      <c r="D31" s="176"/>
      <c r="E31" s="187" t="s">
        <v>348</v>
      </c>
      <c r="F31" s="188"/>
      <c r="G31" s="188"/>
      <c r="H31" s="188"/>
      <c r="I31" s="189"/>
      <c r="J31" s="187" t="s">
        <v>333</v>
      </c>
      <c r="K31" s="188"/>
      <c r="L31" s="188"/>
      <c r="M31" s="188"/>
      <c r="N31" s="189"/>
      <c r="O31" s="53"/>
      <c r="P31" s="90"/>
    </row>
    <row r="32" spans="2:16" ht="51" customHeight="1" thickTop="1" thickBot="1" x14ac:dyDescent="0.35">
      <c r="B32" s="174" t="s">
        <v>254</v>
      </c>
      <c r="C32" s="175"/>
      <c r="D32" s="176"/>
      <c r="E32" s="187" t="s">
        <v>332</v>
      </c>
      <c r="F32" s="188"/>
      <c r="G32" s="188"/>
      <c r="H32" s="188"/>
      <c r="I32" s="189"/>
      <c r="J32" s="187" t="s">
        <v>252</v>
      </c>
      <c r="K32" s="188"/>
      <c r="L32" s="188"/>
      <c r="M32" s="188"/>
      <c r="N32" s="189"/>
      <c r="O32" s="53"/>
      <c r="P32" s="90"/>
    </row>
    <row r="33" spans="2:16" ht="51" customHeight="1" thickTop="1" thickBot="1" x14ac:dyDescent="0.35">
      <c r="B33" s="174" t="s">
        <v>284</v>
      </c>
      <c r="C33" s="175"/>
      <c r="D33" s="176"/>
      <c r="E33" s="187" t="s">
        <v>333</v>
      </c>
      <c r="F33" s="188"/>
      <c r="G33" s="188"/>
      <c r="H33" s="188"/>
      <c r="I33" s="189"/>
      <c r="J33" s="187" t="s">
        <v>252</v>
      </c>
      <c r="K33" s="188"/>
      <c r="L33" s="188"/>
      <c r="M33" s="188"/>
      <c r="N33" s="189"/>
      <c r="O33" s="53"/>
      <c r="P33" s="90"/>
    </row>
    <row r="34" spans="2:16" ht="51" customHeight="1" thickTop="1" thickBot="1" x14ac:dyDescent="0.35">
      <c r="B34" s="174" t="s">
        <v>286</v>
      </c>
      <c r="C34" s="175"/>
      <c r="D34" s="176"/>
      <c r="E34" s="187" t="s">
        <v>260</v>
      </c>
      <c r="F34" s="188"/>
      <c r="G34" s="188"/>
      <c r="H34" s="188"/>
      <c r="I34" s="189"/>
      <c r="J34" s="187" t="s">
        <v>252</v>
      </c>
      <c r="K34" s="188"/>
      <c r="L34" s="188"/>
      <c r="M34" s="188"/>
      <c r="N34" s="189"/>
      <c r="O34" s="53"/>
      <c r="P34" s="90"/>
    </row>
    <row r="35" spans="2:16" ht="51" customHeight="1" thickTop="1" thickBot="1" x14ac:dyDescent="0.35">
      <c r="B35" s="174" t="s">
        <v>349</v>
      </c>
      <c r="C35" s="175"/>
      <c r="D35" s="176"/>
      <c r="E35" s="187" t="s">
        <v>332</v>
      </c>
      <c r="F35" s="188"/>
      <c r="G35" s="188"/>
      <c r="H35" s="188"/>
      <c r="I35" s="189"/>
      <c r="J35" s="187" t="s">
        <v>350</v>
      </c>
      <c r="K35" s="188"/>
      <c r="L35" s="188"/>
      <c r="M35" s="188"/>
      <c r="N35" s="189"/>
      <c r="O35" s="53"/>
      <c r="P35" s="90"/>
    </row>
    <row r="36" spans="2:16" ht="51" customHeight="1" thickTop="1" thickBot="1" x14ac:dyDescent="0.35">
      <c r="B36" s="174" t="s">
        <v>295</v>
      </c>
      <c r="C36" s="175"/>
      <c r="D36" s="176"/>
      <c r="E36" s="187" t="s">
        <v>351</v>
      </c>
      <c r="F36" s="188"/>
      <c r="G36" s="188"/>
      <c r="H36" s="188"/>
      <c r="I36" s="189"/>
      <c r="J36" s="187" t="s">
        <v>346</v>
      </c>
      <c r="K36" s="188"/>
      <c r="L36" s="188"/>
      <c r="M36" s="188"/>
      <c r="N36" s="189"/>
      <c r="O36" s="53"/>
      <c r="P36" s="90"/>
    </row>
    <row r="37" spans="2:16" ht="51" customHeight="1" thickTop="1" thickBot="1" x14ac:dyDescent="0.35">
      <c r="B37" s="174" t="s">
        <v>296</v>
      </c>
      <c r="C37" s="175"/>
      <c r="D37" s="176"/>
      <c r="E37" s="187" t="s">
        <v>352</v>
      </c>
      <c r="F37" s="188"/>
      <c r="G37" s="188"/>
      <c r="H37" s="188"/>
      <c r="I37" s="189"/>
      <c r="J37" s="187" t="s">
        <v>353</v>
      </c>
      <c r="K37" s="188"/>
      <c r="L37" s="188"/>
      <c r="M37" s="188"/>
      <c r="N37" s="189"/>
      <c r="O37" s="53"/>
      <c r="P37" s="90"/>
    </row>
    <row r="38" spans="2:16" ht="51" customHeight="1" thickTop="1" thickBot="1" x14ac:dyDescent="0.35">
      <c r="B38" s="174" t="s">
        <v>297</v>
      </c>
      <c r="C38" s="175"/>
      <c r="D38" s="176"/>
      <c r="E38" s="187" t="s">
        <v>203</v>
      </c>
      <c r="F38" s="188"/>
      <c r="G38" s="188"/>
      <c r="H38" s="188"/>
      <c r="I38" s="189"/>
      <c r="J38" s="187" t="s">
        <v>353</v>
      </c>
      <c r="K38" s="188"/>
      <c r="L38" s="188"/>
      <c r="M38" s="188"/>
      <c r="N38" s="189"/>
      <c r="O38" s="53"/>
      <c r="P38" s="90"/>
    </row>
    <row r="39" spans="2:16" ht="51" customHeight="1" thickTop="1" thickBot="1" x14ac:dyDescent="0.35">
      <c r="B39" s="174" t="s">
        <v>299</v>
      </c>
      <c r="C39" s="175"/>
      <c r="D39" s="176"/>
      <c r="E39" s="187" t="s">
        <v>352</v>
      </c>
      <c r="F39" s="188"/>
      <c r="G39" s="188"/>
      <c r="H39" s="188"/>
      <c r="I39" s="189"/>
      <c r="J39" s="187" t="s">
        <v>346</v>
      </c>
      <c r="K39" s="188"/>
      <c r="L39" s="188"/>
      <c r="M39" s="188"/>
      <c r="N39" s="189"/>
      <c r="O39" s="53"/>
      <c r="P39" s="90"/>
    </row>
    <row r="40" spans="2:16" ht="51" customHeight="1" thickTop="1" thickBot="1" x14ac:dyDescent="0.35">
      <c r="B40" s="174" t="s">
        <v>294</v>
      </c>
      <c r="C40" s="175"/>
      <c r="D40" s="176"/>
      <c r="E40" s="187" t="s">
        <v>203</v>
      </c>
      <c r="F40" s="188"/>
      <c r="G40" s="188"/>
      <c r="H40" s="188"/>
      <c r="I40" s="189"/>
      <c r="J40" s="187" t="s">
        <v>346</v>
      </c>
      <c r="K40" s="188"/>
      <c r="L40" s="188"/>
      <c r="M40" s="188"/>
      <c r="N40" s="189"/>
      <c r="O40" s="53"/>
      <c r="P40" s="90"/>
    </row>
    <row r="41" spans="2:16" ht="51" customHeight="1" thickTop="1" thickBot="1" x14ac:dyDescent="0.35">
      <c r="B41" s="174" t="s">
        <v>282</v>
      </c>
      <c r="C41" s="175"/>
      <c r="D41" s="176"/>
      <c r="E41" s="187" t="s">
        <v>355</v>
      </c>
      <c r="F41" s="188"/>
      <c r="G41" s="188"/>
      <c r="H41" s="188"/>
      <c r="I41" s="189"/>
      <c r="J41" s="187" t="s">
        <v>356</v>
      </c>
      <c r="K41" s="188"/>
      <c r="L41" s="188"/>
      <c r="M41" s="188"/>
      <c r="N41" s="189"/>
      <c r="O41" s="53"/>
      <c r="P41" s="90"/>
    </row>
    <row r="42" spans="2:16" ht="51" customHeight="1" thickTop="1" thickBot="1" x14ac:dyDescent="0.35">
      <c r="B42" s="174" t="s">
        <v>298</v>
      </c>
      <c r="C42" s="175"/>
      <c r="D42" s="176"/>
      <c r="E42" s="187" t="s">
        <v>354</v>
      </c>
      <c r="F42" s="188"/>
      <c r="G42" s="188"/>
      <c r="H42" s="188"/>
      <c r="I42" s="189"/>
      <c r="J42" s="187" t="s">
        <v>252</v>
      </c>
      <c r="K42" s="188"/>
      <c r="L42" s="188"/>
      <c r="M42" s="188"/>
      <c r="N42" s="189"/>
      <c r="O42" s="53"/>
      <c r="P42" s="90"/>
    </row>
    <row r="43" spans="2:16" ht="51" customHeight="1" thickTop="1" thickBot="1" x14ac:dyDescent="0.35">
      <c r="B43" s="174" t="s">
        <v>298</v>
      </c>
      <c r="C43" s="175"/>
      <c r="D43" s="176"/>
      <c r="E43" s="192" t="s">
        <v>341</v>
      </c>
      <c r="F43" s="193"/>
      <c r="G43" s="193"/>
      <c r="H43" s="193"/>
      <c r="I43" s="194"/>
      <c r="J43" s="187" t="s">
        <v>252</v>
      </c>
      <c r="K43" s="188"/>
      <c r="L43" s="188"/>
      <c r="M43" s="188"/>
      <c r="N43" s="189"/>
      <c r="O43" s="53"/>
      <c r="P43" s="90"/>
    </row>
    <row r="44" spans="2:16" s="92" customFormat="1" ht="51" customHeight="1" thickTop="1" thickBot="1" x14ac:dyDescent="0.35">
      <c r="B44" s="174" t="s">
        <v>285</v>
      </c>
      <c r="C44" s="175"/>
      <c r="D44" s="176"/>
      <c r="E44" s="187" t="s">
        <v>203</v>
      </c>
      <c r="F44" s="188"/>
      <c r="G44" s="188"/>
      <c r="H44" s="188"/>
      <c r="I44" s="189"/>
      <c r="J44" s="187" t="s">
        <v>252</v>
      </c>
      <c r="K44" s="188"/>
      <c r="L44" s="188"/>
      <c r="M44" s="188"/>
      <c r="N44" s="189"/>
      <c r="O44" s="91"/>
      <c r="P44" s="90"/>
    </row>
    <row r="45" spans="2:16" ht="51" customHeight="1" thickTop="1" thickBot="1" x14ac:dyDescent="0.35">
      <c r="B45" s="174" t="s">
        <v>302</v>
      </c>
      <c r="C45" s="175"/>
      <c r="D45" s="176"/>
      <c r="E45" s="187" t="s">
        <v>329</v>
      </c>
      <c r="F45" s="188"/>
      <c r="G45" s="188"/>
      <c r="H45" s="188"/>
      <c r="I45" s="189"/>
      <c r="J45" s="187" t="s">
        <v>346</v>
      </c>
      <c r="K45" s="188"/>
      <c r="L45" s="188"/>
      <c r="M45" s="188"/>
      <c r="N45" s="189"/>
      <c r="O45" s="53"/>
      <c r="P45" s="90"/>
    </row>
    <row r="46" spans="2:16" ht="51" customHeight="1" thickTop="1" thickBot="1" x14ac:dyDescent="0.35">
      <c r="B46" s="174" t="s">
        <v>303</v>
      </c>
      <c r="C46" s="175"/>
      <c r="D46" s="176"/>
      <c r="E46" s="187" t="s">
        <v>355</v>
      </c>
      <c r="F46" s="188"/>
      <c r="G46" s="188"/>
      <c r="H46" s="188"/>
      <c r="I46" s="189"/>
      <c r="J46" s="187" t="s">
        <v>346</v>
      </c>
      <c r="K46" s="188"/>
      <c r="L46" s="188"/>
      <c r="M46" s="188"/>
      <c r="N46" s="189"/>
      <c r="O46" s="53"/>
      <c r="P46" s="90"/>
    </row>
    <row r="47" spans="2:16" ht="51" customHeight="1" thickTop="1" thickBot="1" x14ac:dyDescent="0.35">
      <c r="B47" s="174" t="s">
        <v>304</v>
      </c>
      <c r="C47" s="175"/>
      <c r="D47" s="176"/>
      <c r="E47" s="187" t="s">
        <v>357</v>
      </c>
      <c r="F47" s="188"/>
      <c r="G47" s="188"/>
      <c r="H47" s="188"/>
      <c r="I47" s="189"/>
      <c r="J47" s="187" t="s">
        <v>346</v>
      </c>
      <c r="K47" s="188"/>
      <c r="L47" s="188"/>
      <c r="M47" s="188"/>
      <c r="N47" s="189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71" t="s">
        <v>310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53"/>
      <c r="P50" s="57"/>
    </row>
    <row r="51" spans="2:16" s="55" customFormat="1" ht="18.75" customHeight="1" thickTop="1" thickBot="1" x14ac:dyDescent="0.35">
      <c r="B51" s="170" t="s">
        <v>309</v>
      </c>
      <c r="C51" s="170"/>
      <c r="D51" s="170"/>
      <c r="E51" s="169" t="s">
        <v>308</v>
      </c>
      <c r="F51" s="169"/>
      <c r="G51" s="169"/>
      <c r="H51" s="169"/>
      <c r="I51" s="169"/>
      <c r="J51" s="169"/>
      <c r="K51" s="169"/>
      <c r="L51" s="169"/>
      <c r="M51" s="169"/>
      <c r="N51" s="169"/>
      <c r="O51" s="53"/>
      <c r="P51" s="57"/>
    </row>
    <row r="52" spans="2:16" s="55" customFormat="1" ht="18.75" customHeight="1" thickTop="1" thickBot="1" x14ac:dyDescent="0.35">
      <c r="B52" s="170" t="s">
        <v>307</v>
      </c>
      <c r="C52" s="170"/>
      <c r="D52" s="170"/>
      <c r="E52" s="169" t="s">
        <v>342</v>
      </c>
      <c r="F52" s="169"/>
      <c r="G52" s="169"/>
      <c r="H52" s="169"/>
      <c r="I52" s="169"/>
      <c r="J52" s="169"/>
      <c r="K52" s="169"/>
      <c r="L52" s="169"/>
      <c r="M52" s="169"/>
      <c r="N52" s="169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D22:N22"/>
    <mergeCell ref="D23:N23"/>
    <mergeCell ref="D24:N24"/>
    <mergeCell ref="D25:N25"/>
    <mergeCell ref="E27:I27"/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2018-10-23T05:16:36Z</dcterms:modified>
</cp:coreProperties>
</file>