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295C5F22-2C7E-4D03-9890-BD9CA20158C0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<sst xmlns="http://schemas.openxmlformats.org/spreadsheetml/2006/main" count="1472" uniqueCount="622">
  <si>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</si>
  <si>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</si>
  <si>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</si>
  <si>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</si>
  <si>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</si>
  <si>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</si>
  <si>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</si>
  <si>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</si>
  <si>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</si>
  <si>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</si>
  <si>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</si>
  <si>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</si>
  <si>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</si>
  <si>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</si>
  <si>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</si>
  <si>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</si>
  <si>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</si>
  <si>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</si>
  <si>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</si>
  <si>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</si>
  <si>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</si>
  <si>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</si>
  <si>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</si>
  <si>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</si>
  <si>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</si>
  <si>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</si>
  <si>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</si>
  <si>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</si>
  <si>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</si>
  <si>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</si>
  <si>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</si>
  <si>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</si>
  <si>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</si>
  <si>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</si>
  <si>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</si>
  <si>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</si>
  <si>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</si>
  <si>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</si>
  <si>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</si>
  <si>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</si>
  <si>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</si>
  <si>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</si>
  <si>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</si>
  <si>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</si>
  <si>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</si>
  <si>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</si>
  <si>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</si>
  <si>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</si>
  <si>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</si>
  <si>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</si>
  <si>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</si>
  <si>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</si>
  <si>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</si>
  <si>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</si>
  <si>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</si>
  <si>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</si>
  <si>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</si>
  <si>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</si>
  <si>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</si>
  <si>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</si>
  <si>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</si>
  <si>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</si>
  <si>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</si>
  <si>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</si>
  <si>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</si>
  <si>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</si>
  <si>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</si>
  <si>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</si>
  <si>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</si>
  <si>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</si>
  <si>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</si>
  <si>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</si>
  <si>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</si>
  <si>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</si>
  <si>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</si>
  <si>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</si>
  <si>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</si>
  <si>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</si>
  <si>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</si>
  <si>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</si>
  <si>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</si>
  <si>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</si>
  <si>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</si>
  <si>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</si>
  <si>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</si>
  <si>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</si>
  <si>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</si>
  <si>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</si>
  <si>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</si>
  <si>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</si>
  <si>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</si>
  <si>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</si>
  <si>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</si>
  <si>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</si>
  <si>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</si>
  <si>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</si>
  <si>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</si>
  <si>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</si>
  <si>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</si>
  <si>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</si>
  <si>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</si>
  <si>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</si>
  <si>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</si>
  <si>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</si>
  <si>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</si>
  <si>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</si>
  <si>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</si>
  <si>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</si>
  <si>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</si>
  <si>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</si>
  <si>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</si>
  <si>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</si>
  <si>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</si>
  <si>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</si>
  <si>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</si>
  <si>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</si>
  <si>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</si>
  <si>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</si>
  <si>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</si>
  <si>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</si>
  <si>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</si>
  <si>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</si>
  <si>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</si>
  <si>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</si>
  <si>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</si>
  <si>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</si>
  <si>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</si>
  <si>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</si>
  <si>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</si>
  <si>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</si>
  <si>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</si>
  <si>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</si>
  <si>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</si>
  <si>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</si>
  <si>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</si>
  <si>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</si>
  <si>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</si>
  <si>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</si>
  <si>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</si>
  <si>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</si>
  <si>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</si>
  <si>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</si>
  <si>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</si>
  <si>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</si>
  <si>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</si>
  <si>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</si>
  <si>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</si>
  <si>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</si>
  <si>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</si>
  <si>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</si>
  <si>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</si>
  <si>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</si>
  <si>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</si>
  <si>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</si>
  <si>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</si>
  <si>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</si>
  <si>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</si>
  <si>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</si>
  <si>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</si>
  <si>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</si>
  <si>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</si>
  <si>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</si>
  <si>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</si>
  <si>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</si>
  <si>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</si>
  <si>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</si>
  <si>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</si>
  <si>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</si>
  <si>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</si>
  <si>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</si>
  <si>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</si>
  <si>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</si>
  <si>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</si>
  <si>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</si>
  <si>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</si>
  <si>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</si>
  <si>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</si>
  <si>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</si>
  <si>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</si>
  <si>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</si>
  <si>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</si>
  <si>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</si>
  <si>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</si>
  <si>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</si>
  <si>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</si>
  <si>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</si>
  <si>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</si>
  <si>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</si>
  <si>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</si>
  <si>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</si>
  <si>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</si>
  <si>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</si>
  <si>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</si>
  <si>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</si>
  <si>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</si>
  <si>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</si>
  <si>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</si>
  <si>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</si>
  <si>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</si>
  <si>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</si>
  <si>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</si>
  <si>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</si>
  <si>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</si>
  <si>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</si>
  <si>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</si>
  <si>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</si>
  <si>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</si>
  <si>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</si>
  <si>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</si>
  <si>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</si>
  <si>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</si>
  <si>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</si>
  <si>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</si>
  <si>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</si>
  <si>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</si>
  <si>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</si>
  <si>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</si>
  <si>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</si>
  <si>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</si>
  <si>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</si>
  <si>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</si>
  <si>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</si>
  <si>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</si>
  <si>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</si>
  <si>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</si>
  <si>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</si>
  <si>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</si>
  <si>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</si>
  <si>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</si>
  <si>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</si>
  <si>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</si>
  <si>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</si>
  <si>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</si>
  <si>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</si>
  <si>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</si>
  <si>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</si>
  <si>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</si>
  <si>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</si>
  <si>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</si>
  <si>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</si>
  <si>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</si>
  <si>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</si>
  <si>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</si>
  <si>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</si>
  <si>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</si>
  <si>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</si>
  <si>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</si>
  <si>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</si>
  <si>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</si>
  <si>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</si>
  <si>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</si>
  <si>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</si>
  <si>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</si>
  <si>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</si>
  <si>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</si>
  <si>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</si>
  <si>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</si>
  <si>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</si>
  <si>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</si>
  <si>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</si>
  <si>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</si>
  <si>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</si>
  <si>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</si>
  <si>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</si>
  <si>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</si>
  <si>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</si>
  <si>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</si>
  <si>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</si>
  <si>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</si>
  <si>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</si>
  <si>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</si>
  <si>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</si>
  <si>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</si>
  <si>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</si>
  <si>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</si>
  <si>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</si>
  <si>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</si>
  <si>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</si>
  <si>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</si>
  <si>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</si>
  <si>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</si>
  <si>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</si>
  <si>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</si>
  <si>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</si>
  <si>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</si>
  <si>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</si>
  <si>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</si>
  <si>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</si>
  <si>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</si>
  <si>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</si>
  <si>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</si>
  <si>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</si>
  <si>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</si>
  <si>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</si>
  <si>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</si>
  <si>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</si>
  <si>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</si>
  <si>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</si>
  <si>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</si>
  <si>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</si>
  <si>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</si>
  <si>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</si>
  <si>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</si>
  <si>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</si>
  <si>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</si>
  <si>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</si>
  <si>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</si>
  <si>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</si>
  <si>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</si>
  <si>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</si>
  <si>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</si>
  <si>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</si>
  <si>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</si>
  <si>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</si>
  <si>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</si>
  <si>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</si>
  <si>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</si>
  <si>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</si>
  <si>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</si>
  <si>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</si>
  <si>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</si>
  <si>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</si>
  <si>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</si>
  <si>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</si>
  <si>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</si>
  <si>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</si>
  <si>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</si>
  <si>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</si>
  <si>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</si>
  <si>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</si>
  <si>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</si>
  <si>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</si>
  <si>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</si>
  <si>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</si>
  <si>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</si>
  <si>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</si>
  <si>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</si>
  <si>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</si>
  <si>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</si>
  <si>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</si>
  <si>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</si>
  <si>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</si>
  <si>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</si>
  <si>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</si>
  <si>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</si>
  <si>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</si>
  <si>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</si>
  <si>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</si>
  <si>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</si>
  <si>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</si>
  <si>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</si>
  <si>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</si>
  <si>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</si>
  <si>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</si>
  <si>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</si>
  <si>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</si>
  <si>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</si>
  <si>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</si>
  <si>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</si>
  <si>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</si>
  <si>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</si>
  <si>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</si>
  <si>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</si>
  <si>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</si>
  <si>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</si>
  <si>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</si>
  <si>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</si>
  <si>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</si>
  <si>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</si>
  <si>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</si>
  <si>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</si>
  <si>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</si>
  <si>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</si>
  <si>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</si>
  <si>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</si>
  <si>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</si>
  <si>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</si>
  <si>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</si>
  <si>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</si>
  <si>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</si>
  <si>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</si>
  <si>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</si>
  <si>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</si>
  <si>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</si>
  <si>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</si>
  <si>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</si>
  <si>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</si>
  <si>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</si>
  <si>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</si>
  <si>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</si>
  <si>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</si>
  <si>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</si>
  <si>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</si>
  <si>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</si>
  <si>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</si>
  <si>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</si>
  <si>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</si>
  <si>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</si>
  <si>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</si>
  <si>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</si>
  <si>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</si>
  <si>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</si>
  <si>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</si>
  <si>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</si>
  <si>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</si>
  <si>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</si>
  <si>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</si>
  <si>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</si>
  <si>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</si>
  <si>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</si>
  <si>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</si>
  <si>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</si>
  <si>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</si>
  <si>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</si>
  <si>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</si>
  <si>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</si>
  <si>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</si>
  <si>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</si>
  <si>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</si>
  <si>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</si>
  <si>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</si>
  <si>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</si>
  <si>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</si>
  <si>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</si>
  <si>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</si>
  <si>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</si>
  <si>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</si>
  <si>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</si>
  <si>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</si>
  <si>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</si>
  <si>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</si>
  <si>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</si>
  <si>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</si>
  <si>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</si>
  <si>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</si>
  <si>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</si>
  <si>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</si>
  <si>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</si>
  <si>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</si>
  <si>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</si>
  <si>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</si>
  <si>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</si>
  <si>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</si>
  <si>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</si>
  <si>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</si>
  <si>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</si>
  <si>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</si>
  <si>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</si>
  <si>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</si>
  <si>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</si>
  <si>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</si>
  <si>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</si>
  <si>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</si>
  <si>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</si>
  <si>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</si>
  <si>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</si>
  <si>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</si>
  <si>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</si>
  <si>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</si>
  <si>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</si>
  <si>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</si>
  <si>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</si>
  <si>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</si>
  <si>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</si>
  <si>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</si>
  <si>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</si>
  <si>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</si>
  <si>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</si>
  <si>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</si>
  <si>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</si>
  <si>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</si>
  <si>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</si>
  <si>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</si>
  <si>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</si>
  <si>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</si>
  <si>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</si>
  <si>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</si>
  <si>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</si>
  <si>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</si>
  <si>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</si>
  <si>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</si>
  <si>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</si>
  <si>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</si>
  <si>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</si>
  <si>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</si>
  <si>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</si>
  <si>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</si>
  <si>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</si>
  <si>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</si>
  <si>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</si>
  <si>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</si>
  <si>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</si>
  <si>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</si>
  <si>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</si>
  <si>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</si>
  <si>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</si>
  <si>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</si>
  <si>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</si>
  <si>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</si>
  <si>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</si>
  <si>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</si>
  <si>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</si>
  <si>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</si>
  <si>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</si>
  <si>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</si>
  <si>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</si>
  <si>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</si>
  <si>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</si>
  <si>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</si>
  <si>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</si>
  <si>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</si>
  <si>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</si>
  <si>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</si>
  <si>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</si>
  <si>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</si>
  <si>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</si>
  <si>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</si>
  <si>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</si>
  <si>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</si>
  <si>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</si>
  <si>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</si>
  <si>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</si>
  <si>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</si>
  <si>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</si>
  <si>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</si>
  <si>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</si>
  <si>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</si>
  <si>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</si>
  <si>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</si>
  <si>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</si>
  <si>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</si>
  <si>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</si>
  <si>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</si>
  <si>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</si>
  <si>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</si>
  <si>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</si>
  <si>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</si>
  <si>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</si>
  <si>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</si>
  <si>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</si>
  <si>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</si>
  <si>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</si>
  <si>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</si>
  <si>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</si>
  <si>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</si>
  <si>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</si>
  <si>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</si>
  <si>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</si>
  <si>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</si>
  <si>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</si>
  <si>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</si>
  <si>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</si>
  <si>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</si>
  <si>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</si>
  <si>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</si>
  <si>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</si>
  <si>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</si>
  <si>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</si>
  <si>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</si>
  <si>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</si>
  <si>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</si>
  <si>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</si>
  <si>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</si>
  <si>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</si>
  <si>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</si>
  <si>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</si>
  <si>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</si>
  <si>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</si>
  <si>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</si>
  <si>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</si>
  <si>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</si>
  <si>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</si>
  <si>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</si>
  <si>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</si>
  <si>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</si>
  <si>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</si>
  <si>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</si>
  <si>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</si>
  <si>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</si>
  <si>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</si>
  <si>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</si>
  <si>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</si>
  <si>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</si>
  <si>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</si>
  <si>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</si>
  <si>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</si>
  <si>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</si>
  <si>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</si>
  <si>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</si>
  <si>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</si>
  <si>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</si>
  <si>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</si>
  <si>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</si>
  <si>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</si>
  <si>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</si>
  <si>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</si>
  <si>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</si>
  <si>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</si>
  <si>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</si>
  <si>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</si>
  <si>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</si>
  <si>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</si>
  <si>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</si>
  <si>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</si>
  <si>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</si>
  <si>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</si>
  <si>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</si>
  <si>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</si>
  <si>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</si>
  <si>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</si>
  <si>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</si>
  <si>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</si>
  <si>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</si>
  <si>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Febrero</t>
  </si>
  <si>
    <t>Febrero 2018</t>
  </si>
  <si>
    <t>Al mes de Febrero del 2018</t>
  </si>
  <si>
    <t>Febrero 2007 - 2018</t>
  </si>
  <si>
    <t>Febrero 2006 -2018 Acumulado</t>
  </si>
  <si>
    <t>Acumulado al mes de Febrero 2006 - 2018</t>
  </si>
  <si>
    <t>Febrero 2006 - 2018</t>
  </si>
  <si>
    <t>Febrero 2007 - 2017</t>
  </si>
  <si>
    <t>Cifras acumuladas al mes de Febrero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</si>
</sst>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2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  <xf numFmtId="0" fontId="28" fillId="13" borderId="14" xfId="0" applyFont="1" applyFill="1" applyBorder="1" applyAlignment="1">
      <alignment horizontal="left" vertical="center" wrapText="1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0.32522486451053867</c:v>
                </c:pt>
                <c:pt idx="1">
                  <c:v>0.20495764600398969</c:v>
                </c:pt>
                <c:pt idx="2">
                  <c:v>-1.4420047586644391E-2</c:v>
                </c:pt>
                <c:pt idx="3">
                  <c:v>1.7542177466393083E-2</c:v>
                </c:pt>
                <c:pt idx="4">
                  <c:v>5.2887841153413717E-2</c:v>
                </c:pt>
                <c:pt idx="5">
                  <c:v>9.2527888638801681E-2</c:v>
                </c:pt>
                <c:pt idx="6">
                  <c:v>0.170481383888899</c:v>
                </c:pt>
                <c:pt idx="7">
                  <c:v>5.4324234842181518E-2</c:v>
                </c:pt>
                <c:pt idx="8">
                  <c:v>0.10769071584143708</c:v>
                </c:pt>
                <c:pt idx="9">
                  <c:v>8.2004575756868148E-2</c:v>
                </c:pt>
                <c:pt idx="10">
                  <c:v>7.7153810422564639E-2</c:v>
                </c:pt>
                <c:pt idx="11">
                  <c:v>6.0923290685686027E-3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0.17780374507164032</c:v>
                </c:pt>
                <c:pt idx="1">
                  <c:v>0.27184143258646287</c:v>
                </c:pt>
                <c:pt idx="2">
                  <c:v>-7.0127898654116838E-2</c:v>
                </c:pt>
                <c:pt idx="3">
                  <c:v>2.0487643521668542E-2</c:v>
                </c:pt>
                <c:pt idx="4">
                  <c:v>0.10147298702147034</c:v>
                </c:pt>
                <c:pt idx="5">
                  <c:v>7.6601901172805853E-2</c:v>
                </c:pt>
                <c:pt idx="6">
                  <c:v>0.25496286264974555</c:v>
                </c:pt>
                <c:pt idx="7">
                  <c:v>1.6465153527214893E-2</c:v>
                </c:pt>
                <c:pt idx="8">
                  <c:v>0.13641596550676227</c:v>
                </c:pt>
                <c:pt idx="9">
                  <c:v>7.2755742025403025E-2</c:v>
                </c:pt>
                <c:pt idx="10">
                  <c:v>1.0013473378048365E-2</c:v>
                </c:pt>
                <c:pt idx="11">
                  <c:v>-1.2867227802499825E-2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0.33137217024873622</c:v>
                </c:pt>
                <c:pt idx="1">
                  <c:v>0.20959345942421193</c:v>
                </c:pt>
                <c:pt idx="2">
                  <c:v>-2.1490072224521373E-2</c:v>
                </c:pt>
                <c:pt idx="3">
                  <c:v>1.66026476975214E-2</c:v>
                </c:pt>
                <c:pt idx="4">
                  <c:v>5.1030731413345132E-2</c:v>
                </c:pt>
                <c:pt idx="5">
                  <c:v>9.8238459480575191E-2</c:v>
                </c:pt>
                <c:pt idx="6">
                  <c:v>0.16966732699857467</c:v>
                </c:pt>
                <c:pt idx="7">
                  <c:v>4.6097146527964705E-2</c:v>
                </c:pt>
                <c:pt idx="8">
                  <c:v>9.0983213457759282E-2</c:v>
                </c:pt>
                <c:pt idx="9">
                  <c:v>7.732038504948191E-2</c:v>
                </c:pt>
                <c:pt idx="10">
                  <c:v>5.2078392984932664E-2</c:v>
                </c:pt>
                <c:pt idx="11">
                  <c:v>4.5233792370658721E-2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0.19019146057588476</c:v>
                </c:pt>
                <c:pt idx="1">
                  <c:v>0.27392044532491511</c:v>
                </c:pt>
                <c:pt idx="2">
                  <c:v>-8.0236676292832376E-2</c:v>
                </c:pt>
                <c:pt idx="3">
                  <c:v>2.0762626879634816E-2</c:v>
                </c:pt>
                <c:pt idx="4">
                  <c:v>0.10069672005243002</c:v>
                </c:pt>
                <c:pt idx="5">
                  <c:v>7.8109709332311539E-2</c:v>
                </c:pt>
                <c:pt idx="6">
                  <c:v>0.25238817948236703</c:v>
                </c:pt>
                <c:pt idx="7">
                  <c:v>-6.6719980638156873E-3</c:v>
                </c:pt>
                <c:pt idx="8">
                  <c:v>0.10795196392959361</c:v>
                </c:pt>
                <c:pt idx="9">
                  <c:v>8.0369321983626119E-2</c:v>
                </c:pt>
                <c:pt idx="10">
                  <c:v>1.5547661458156004E-2</c:v>
                </c:pt>
                <c:pt idx="11">
                  <c:v>-7.4856219500837318E-3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0.31578385942014886</c:v>
                </c:pt>
                <c:pt idx="1">
                  <c:v>0.32475712025875753</c:v>
                </c:pt>
                <c:pt idx="2">
                  <c:v>0.35192581561164021</c:v>
                </c:pt>
                <c:pt idx="3">
                  <c:v>0.25569749863832292</c:v>
                </c:pt>
                <c:pt idx="4">
                  <c:v>0.27743660362514405</c:v>
                </c:pt>
                <c:pt idx="5">
                  <c:v>0.28509085875599438</c:v>
                </c:pt>
                <c:pt idx="6">
                  <c:v>0.32633808104945999</c:v>
                </c:pt>
                <c:pt idx="7">
                  <c:v>0.28167250347099904</c:v>
                </c:pt>
                <c:pt idx="8">
                  <c:v>0.28471275918648231</c:v>
                </c:pt>
                <c:pt idx="9">
                  <c:v>0.26307411345508841</c:v>
                </c:pt>
                <c:pt idx="10">
                  <c:v>0.26780303528264104</c:v>
                </c:pt>
                <c:pt idx="11">
                  <c:v>0.2663610839753795</c:v>
                </c:pt>
                <c:pt idx="12">
                  <c:v>0.25905309974616136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0.17558273525105114</c:v>
                </c:pt>
                <c:pt idx="1">
                  <c:v>0.18611662738600163</c:v>
                </c:pt>
                <c:pt idx="2">
                  <c:v>0.17780240522044885</c:v>
                </c:pt>
                <c:pt idx="3">
                  <c:v>0.20385336835533585</c:v>
                </c:pt>
                <c:pt idx="4">
                  <c:v>0.18292943598363631</c:v>
                </c:pt>
                <c:pt idx="5">
                  <c:v>0.19857479592882496</c:v>
                </c:pt>
                <c:pt idx="6">
                  <c:v>0.19596805683782861</c:v>
                </c:pt>
                <c:pt idx="7">
                  <c:v>0.1779505563959633</c:v>
                </c:pt>
                <c:pt idx="8">
                  <c:v>0.20894581005996057</c:v>
                </c:pt>
                <c:pt idx="9">
                  <c:v>0.20355598455037613</c:v>
                </c:pt>
                <c:pt idx="10">
                  <c:v>0.25505900103248014</c:v>
                </c:pt>
                <c:pt idx="11">
                  <c:v>0.25874415798581352</c:v>
                </c:pt>
                <c:pt idx="12">
                  <c:v>0.2614310951966039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0.21984538080880833</c:v>
                </c:pt>
                <c:pt idx="1">
                  <c:v>0.22613207258164697</c:v>
                </c:pt>
                <c:pt idx="2">
                  <c:v>0.22053652263045209</c:v>
                </c:pt>
                <c:pt idx="3">
                  <c:v>0.23635727562192735</c:v>
                </c:pt>
                <c:pt idx="4">
                  <c:v>0.2549673246866902</c:v>
                </c:pt>
                <c:pt idx="5">
                  <c:v>0.26302175738788897</c:v>
                </c:pt>
                <c:pt idx="6">
                  <c:v>0.26499992849703435</c:v>
                </c:pt>
                <c:pt idx="7">
                  <c:v>0.24434672689972439</c:v>
                </c:pt>
                <c:pt idx="8">
                  <c:v>0.2394712440257829</c:v>
                </c:pt>
                <c:pt idx="9">
                  <c:v>0.2330177243616281</c:v>
                </c:pt>
                <c:pt idx="10">
                  <c:v>0.23149061076779379</c:v>
                </c:pt>
                <c:pt idx="11">
                  <c:v>0.23174762050160502</c:v>
                </c:pt>
                <c:pt idx="12">
                  <c:v>0.22562929561585018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0.27597540112560331</c:v>
                </c:pt>
                <c:pt idx="1">
                  <c:v>0.25038823391189974</c:v>
                </c:pt>
                <c:pt idx="2">
                  <c:v>0.23840910678547586</c:v>
                </c:pt>
                <c:pt idx="3">
                  <c:v>0.2922154734867608</c:v>
                </c:pt>
                <c:pt idx="4">
                  <c:v>0.27226853797347589</c:v>
                </c:pt>
                <c:pt idx="5">
                  <c:v>0.24073144858923698</c:v>
                </c:pt>
                <c:pt idx="6">
                  <c:v>0.20044390010623644</c:v>
                </c:pt>
                <c:pt idx="7">
                  <c:v>0.28807841349441532</c:v>
                </c:pt>
                <c:pt idx="8">
                  <c:v>0.25945202510780679</c:v>
                </c:pt>
                <c:pt idx="9">
                  <c:v>0.29298996558841772</c:v>
                </c:pt>
                <c:pt idx="10">
                  <c:v>0.23838695791842832</c:v>
                </c:pt>
                <c:pt idx="11">
                  <c:v>0.23700483252759169</c:v>
                </c:pt>
                <c:pt idx="12">
                  <c:v>0.24841276774224835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1.2812623394388297E-2</c:v>
                </c:pt>
                <c:pt idx="1">
                  <c:v>1.2605945861694131E-2</c:v>
                </c:pt>
                <c:pt idx="2">
                  <c:v>1.1326149751983037E-2</c:v>
                </c:pt>
                <c:pt idx="3">
                  <c:v>1.1876383897653081E-2</c:v>
                </c:pt>
                <c:pt idx="4">
                  <c:v>1.239809773105355E-2</c:v>
                </c:pt>
                <c:pt idx="5">
                  <c:v>1.2581139338054733E-2</c:v>
                </c:pt>
                <c:pt idx="6">
                  <c:v>1.2250033509440695E-2</c:v>
                </c:pt>
                <c:pt idx="7">
                  <c:v>7.9517997388979834E-3</c:v>
                </c:pt>
                <c:pt idx="8">
                  <c:v>7.4181616199673912E-3</c:v>
                </c:pt>
                <c:pt idx="9">
                  <c:v>7.3622120444895699E-3</c:v>
                </c:pt>
                <c:pt idx="10">
                  <c:v>7.2603949986567318E-3</c:v>
                </c:pt>
                <c:pt idx="11">
                  <c:v>6.1423050096102681E-3</c:v>
                </c:pt>
                <c:pt idx="12">
                  <c:v>5.4737416991362661E-3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0.41124637207628267</c:v>
                </c:pt>
                <c:pt idx="1">
                  <c:v>0.1555583692073943</c:v>
                </c:pt>
                <c:pt idx="2">
                  <c:v>0.12187765119853755</c:v>
                </c:pt>
                <c:pt idx="3">
                  <c:v>-8.7743555757089586E-2</c:v>
                </c:pt>
                <c:pt idx="4">
                  <c:v>0.14092197290762076</c:v>
                </c:pt>
                <c:pt idx="5">
                  <c:v>8.3821619165202366E-2</c:v>
                </c:pt>
                <c:pt idx="6">
                  <c:v>6.2126935359787083E-2</c:v>
                </c:pt>
                <c:pt idx="7">
                  <c:v>0.22830532317266305</c:v>
                </c:pt>
                <c:pt idx="8">
                  <c:v>6.2840944643009378E-2</c:v>
                </c:pt>
                <c:pt idx="9">
                  <c:v>0.34990018500116848</c:v>
                </c:pt>
                <c:pt idx="10">
                  <c:v>6.7279087685632621E-2</c:v>
                </c:pt>
                <c:pt idx="11">
                  <c:v>5.6088057033323091E-2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0.1934275677021382</c:v>
                </c:pt>
                <c:pt idx="1">
                  <c:v>0.24328057927479363</c:v>
                </c:pt>
                <c:pt idx="2">
                  <c:v>8.360614173110914E-2</c:v>
                </c:pt>
                <c:pt idx="3">
                  <c:v>-0.11604804883336028</c:v>
                </c:pt>
                <c:pt idx="4">
                  <c:v>0.11030965958854777</c:v>
                </c:pt>
                <c:pt idx="5">
                  <c:v>0.26927459305199664</c:v>
                </c:pt>
                <c:pt idx="6">
                  <c:v>0.10079853275475825</c:v>
                </c:pt>
                <c:pt idx="7">
                  <c:v>0.18502654742906444</c:v>
                </c:pt>
                <c:pt idx="8">
                  <c:v>5.074628761876121E-2</c:v>
                </c:pt>
                <c:pt idx="9">
                  <c:v>0.28854559414150893</c:v>
                </c:pt>
                <c:pt idx="10">
                  <c:v>1.7260847262536183E-2</c:v>
                </c:pt>
                <c:pt idx="11">
                  <c:v>5.9105260929709802E-2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0.34144448743663891</c:v>
                </c:pt>
                <c:pt idx="1">
                  <c:v>0.25201367491151871</c:v>
                </c:pt>
                <c:pt idx="2">
                  <c:v>-9.811682790264864E-2</c:v>
                </c:pt>
                <c:pt idx="3">
                  <c:v>0.10947272698810706</c:v>
                </c:pt>
                <c:pt idx="4">
                  <c:v>6.3130398086751693E-2</c:v>
                </c:pt>
                <c:pt idx="5">
                  <c:v>0.17817741550177746</c:v>
                </c:pt>
                <c:pt idx="6">
                  <c:v>4.5362404103988174E-2</c:v>
                </c:pt>
                <c:pt idx="7">
                  <c:v>5.2313823182657426E-2</c:v>
                </c:pt>
                <c:pt idx="8">
                  <c:v>2.6922965929475851E-2</c:v>
                </c:pt>
                <c:pt idx="9">
                  <c:v>6.7155486096884154E-2</c:v>
                </c:pt>
                <c:pt idx="10">
                  <c:v>6.1200774199795971E-2</c:v>
                </c:pt>
                <c:pt idx="11">
                  <c:v>2.4379408334240571E-2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0.29894501401311802</c:v>
                </c:pt>
                <c:pt idx="1">
                  <c:v>0.28084061940742822</c:v>
                </c:pt>
                <c:pt idx="2">
                  <c:v>-9.585562095214617E-2</c:v>
                </c:pt>
                <c:pt idx="3">
                  <c:v>0.10302176389471773</c:v>
                </c:pt>
                <c:pt idx="4">
                  <c:v>0.11597082180537388</c:v>
                </c:pt>
                <c:pt idx="5">
                  <c:v>0.10149482364344409</c:v>
                </c:pt>
                <c:pt idx="6">
                  <c:v>2.8921549660893886E-2</c:v>
                </c:pt>
                <c:pt idx="7">
                  <c:v>2.7139491182888609E-2</c:v>
                </c:pt>
                <c:pt idx="8">
                  <c:v>0.10789879153604542</c:v>
                </c:pt>
                <c:pt idx="9">
                  <c:v>4.6916468632188346E-2</c:v>
                </c:pt>
                <c:pt idx="10">
                  <c:v>3.0356648458629509E-2</c:v>
                </c:pt>
                <c:pt idx="11">
                  <c:v>3.5809906028207994E-2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0.36920421707609252</c:v>
                </c:pt>
                <c:pt idx="1">
                  <c:v>0.31078624058248638</c:v>
                </c:pt>
                <c:pt idx="2">
                  <c:v>-0.28904749289247567</c:v>
                </c:pt>
                <c:pt idx="3">
                  <c:v>0.10303302658611813</c:v>
                </c:pt>
                <c:pt idx="4">
                  <c:v>8.002783296189131E-2</c:v>
                </c:pt>
                <c:pt idx="5">
                  <c:v>0.25713266628571008</c:v>
                </c:pt>
                <c:pt idx="6">
                  <c:v>9.5760910415678691E-3</c:v>
                </c:pt>
                <c:pt idx="7">
                  <c:v>5.7388283538112539E-2</c:v>
                </c:pt>
                <c:pt idx="8">
                  <c:v>8.066665135990192E-3</c:v>
                </c:pt>
                <c:pt idx="9">
                  <c:v>9.6685893184122795E-2</c:v>
                </c:pt>
                <c:pt idx="10">
                  <c:v>4.6413610983843112E-2</c:v>
                </c:pt>
                <c:pt idx="11">
                  <c:v>1.655635962978308E-2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0.32805126960791298</c:v>
                </c:pt>
                <c:pt idx="1">
                  <c:v>0.3341623264541953</c:v>
                </c:pt>
                <c:pt idx="2">
                  <c:v>-0.28888015299275149</c:v>
                </c:pt>
                <c:pt idx="3">
                  <c:v>0.14939507907018879</c:v>
                </c:pt>
                <c:pt idx="4">
                  <c:v>6.8769218639123553E-2</c:v>
                </c:pt>
                <c:pt idx="5">
                  <c:v>0.21704954556185085</c:v>
                </c:pt>
                <c:pt idx="6">
                  <c:v>1.7239132345497676E-2</c:v>
                </c:pt>
                <c:pt idx="7">
                  <c:v>3.8345226212998851E-2</c:v>
                </c:pt>
                <c:pt idx="8">
                  <c:v>2.9970875597193691E-2</c:v>
                </c:pt>
                <c:pt idx="9">
                  <c:v>0.11359381529460966</c:v>
                </c:pt>
                <c:pt idx="10">
                  <c:v>4.0002551757518656E-3</c:v>
                </c:pt>
                <c:pt idx="11">
                  <c:v>1.0939175939360668E-2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0.13749691917774443</c:v>
                </c:pt>
                <c:pt idx="1">
                  <c:v>0.11422497942068555</c:v>
                </c:pt>
                <c:pt idx="2">
                  <c:v>0.27593798141150927</c:v>
                </c:pt>
                <c:pt idx="3">
                  <c:v>0.23528592987003139</c:v>
                </c:pt>
                <c:pt idx="4">
                  <c:v>0.10697500854015729</c:v>
                </c:pt>
                <c:pt idx="5">
                  <c:v>0.12513422487480264</c:v>
                </c:pt>
                <c:pt idx="6">
                  <c:v>0.14258939294819584</c:v>
                </c:pt>
                <c:pt idx="7">
                  <c:v>6.6899144944493338E-2</c:v>
                </c:pt>
                <c:pt idx="8">
                  <c:v>2.3091670328488245E-2</c:v>
                </c:pt>
                <c:pt idx="9">
                  <c:v>7.8285054867510251E-2</c:v>
                </c:pt>
                <c:pt idx="10">
                  <c:v>6.7738705727268478E-2</c:v>
                </c:pt>
                <c:pt idx="11">
                  <c:v>2.7612953158974385E-2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7.1986730045209946E-2</c:v>
                </c:pt>
                <c:pt idx="1">
                  <c:v>0.21817790622525379</c:v>
                </c:pt>
                <c:pt idx="2">
                  <c:v>0.25337026912353444</c:v>
                </c:pt>
                <c:pt idx="3">
                  <c:v>0.40866285728816454</c:v>
                </c:pt>
                <c:pt idx="4">
                  <c:v>2.7356288381108262E-2</c:v>
                </c:pt>
                <c:pt idx="5">
                  <c:v>8.0824331823686313E-2</c:v>
                </c:pt>
                <c:pt idx="6">
                  <c:v>0.11579759510146626</c:v>
                </c:pt>
                <c:pt idx="7">
                  <c:v>0.1436325147459856</c:v>
                </c:pt>
                <c:pt idx="8">
                  <c:v>-8.3644778823494192E-2</c:v>
                </c:pt>
                <c:pt idx="9">
                  <c:v>0.1993527594327944</c:v>
                </c:pt>
                <c:pt idx="10">
                  <c:v>6.6302418705317612E-2</c:v>
                </c:pt>
                <c:pt idx="11">
                  <c:v>-3.6851347745912255E-2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0.39723089284722113</c:v>
                </c:pt>
                <c:pt idx="1">
                  <c:v>0.4074582127980948</c:v>
                </c:pt>
                <c:pt idx="2">
                  <c:v>0.42727779681637462</c:v>
                </c:pt>
                <c:pt idx="3">
                  <c:v>0.42456384578793743</c:v>
                </c:pt>
                <c:pt idx="4">
                  <c:v>0.46726684734579021</c:v>
                </c:pt>
                <c:pt idx="5">
                  <c:v>0.45522228886601684</c:v>
                </c:pt>
                <c:pt idx="6">
                  <c:v>0.43608707837472183</c:v>
                </c:pt>
                <c:pt idx="7">
                  <c:v>0.44590090089032169</c:v>
                </c:pt>
                <c:pt idx="8">
                  <c:v>0.45399636519818443</c:v>
                </c:pt>
                <c:pt idx="9">
                  <c:v>0.46092680224676236</c:v>
                </c:pt>
                <c:pt idx="10">
                  <c:v>0.44297596608548395</c:v>
                </c:pt>
                <c:pt idx="11">
                  <c:v>0.4641873724804082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0.29993674519854741</c:v>
                </c:pt>
                <c:pt idx="1">
                  <c:v>0.24322416877260869</c:v>
                </c:pt>
                <c:pt idx="2">
                  <c:v>0.12238827402541226</c:v>
                </c:pt>
                <c:pt idx="3">
                  <c:v>0.11440868949414455</c:v>
                </c:pt>
                <c:pt idx="4">
                  <c:v>9.4323425294787391E-2</c:v>
                </c:pt>
                <c:pt idx="5">
                  <c:v>8.2740815920454985E-2</c:v>
                </c:pt>
                <c:pt idx="6">
                  <c:v>9.4148691132011117E-2</c:v>
                </c:pt>
                <c:pt idx="7">
                  <c:v>7.9471236870578665E-2</c:v>
                </c:pt>
                <c:pt idx="8">
                  <c:v>8.2663046709521862E-2</c:v>
                </c:pt>
                <c:pt idx="9">
                  <c:v>6.3181995074562819E-2</c:v>
                </c:pt>
                <c:pt idx="10">
                  <c:v>6.3447556427575005E-2</c:v>
                </c:pt>
                <c:pt idx="11">
                  <c:v>8.4571898950601868E-2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0.2745553999512767</c:v>
                </c:pt>
                <c:pt idx="1">
                  <c:v>0.31149895999706928</c:v>
                </c:pt>
                <c:pt idx="2">
                  <c:v>0.35630474636624643</c:v>
                </c:pt>
                <c:pt idx="3">
                  <c:v>0.39568795156750219</c:v>
                </c:pt>
                <c:pt idx="4">
                  <c:v>0.38971961879249717</c:v>
                </c:pt>
                <c:pt idx="5">
                  <c:v>0.39158956902141939</c:v>
                </c:pt>
                <c:pt idx="6">
                  <c:v>0.38130396559882762</c:v>
                </c:pt>
                <c:pt idx="7">
                  <c:v>0.40175682889612929</c:v>
                </c:pt>
                <c:pt idx="8">
                  <c:v>0.41532970893809107</c:v>
                </c:pt>
                <c:pt idx="9">
                  <c:v>0.39890516745123955</c:v>
                </c:pt>
                <c:pt idx="10">
                  <c:v>0.4072930086701379</c:v>
                </c:pt>
                <c:pt idx="11">
                  <c:v>0.40966918796996166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1.4648330372419766E-2</c:v>
                </c:pt>
                <c:pt idx="1">
                  <c:v>2.1323269482403241E-2</c:v>
                </c:pt>
                <c:pt idx="2">
                  <c:v>6.8659860931125402E-2</c:v>
                </c:pt>
                <c:pt idx="3">
                  <c:v>3.5913590011118254E-2</c:v>
                </c:pt>
                <c:pt idx="4">
                  <c:v>2.7462646950770015E-2</c:v>
                </c:pt>
                <c:pt idx="5">
                  <c:v>4.8857886004755414E-2</c:v>
                </c:pt>
                <c:pt idx="6">
                  <c:v>6.9024725059607328E-2</c:v>
                </c:pt>
                <c:pt idx="7">
                  <c:v>2.132953365028151E-2</c:v>
                </c:pt>
                <c:pt idx="8">
                  <c:v>9.8242260895395339E-3</c:v>
                </c:pt>
                <c:pt idx="9">
                  <c:v>2.6205344065290993E-2</c:v>
                </c:pt>
                <c:pt idx="10">
                  <c:v>6.4371504477130442E-2</c:v>
                </c:pt>
                <c:pt idx="11">
                  <c:v>2.0832230590795666E-2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7.9360556642252781E-3</c:v>
                </c:pt>
                <c:pt idx="1">
                  <c:v>8.8163066447780204E-3</c:v>
                </c:pt>
                <c:pt idx="2">
                  <c:v>1.3871648925533048E-2</c:v>
                </c:pt>
                <c:pt idx="3">
                  <c:v>1.9073612233356321E-2</c:v>
                </c:pt>
                <c:pt idx="4">
                  <c:v>1.495845330423913E-2</c:v>
                </c:pt>
                <c:pt idx="5">
                  <c:v>1.4602768787227677E-2</c:v>
                </c:pt>
                <c:pt idx="6">
                  <c:v>1.244553091330913E-2</c:v>
                </c:pt>
                <c:pt idx="7">
                  <c:v>1.5159236985189173E-2</c:v>
                </c:pt>
                <c:pt idx="8">
                  <c:v>1.6009977455230119E-2</c:v>
                </c:pt>
                <c:pt idx="9">
                  <c:v>1.1443189714488142E-2</c:v>
                </c:pt>
                <c:pt idx="10">
                  <c:v>1.3448588242671347E-2</c:v>
                </c:pt>
                <c:pt idx="11">
                  <c:v>1.4040929611327871E-2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5.5269595098037813E-3</c:v>
                </c:pt>
                <c:pt idx="1">
                  <c:v>7.5688667302702389E-3</c:v>
                </c:pt>
                <c:pt idx="2">
                  <c:v>8.2288584212608165E-3</c:v>
                </c:pt>
                <c:pt idx="3">
                  <c:v>8.4904139854614091E-3</c:v>
                </c:pt>
                <c:pt idx="4">
                  <c:v>5.3665790651554563E-3</c:v>
                </c:pt>
                <c:pt idx="5">
                  <c:v>5.251133381908548E-3</c:v>
                </c:pt>
                <c:pt idx="6">
                  <c:v>6.4811024952827184E-3</c:v>
                </c:pt>
                <c:pt idx="7">
                  <c:v>9.8922027037278235E-3</c:v>
                </c:pt>
                <c:pt idx="8">
                  <c:v>5.9910872290455421E-3</c:v>
                </c:pt>
                <c:pt idx="9">
                  <c:v>6.210977150876428E-3</c:v>
                </c:pt>
                <c:pt idx="10">
                  <c:v>6.9798552807050478E-3</c:v>
                </c:pt>
                <c:pt idx="11">
                  <c:v>4.523374107264372E-3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9788-47EB-B156-16E2AFF3F9C8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0.12743998449782068</c:v>
                </c:pt>
                <c:pt idx="1">
                  <c:v>0.1107698360105962</c:v>
                </c:pt>
                <c:pt idx="2">
                  <c:v>0.21247741045832269</c:v>
                </c:pt>
                <c:pt idx="3">
                  <c:v>0.28080009002688833</c:v>
                </c:pt>
                <c:pt idx="4">
                  <c:v>0.12152318995008704</c:v>
                </c:pt>
                <c:pt idx="5">
                  <c:v>9.9385701551031103E-2</c:v>
                </c:pt>
                <c:pt idx="6">
                  <c:v>0.11818003324936344</c:v>
                </c:pt>
                <c:pt idx="7">
                  <c:v>8.8033019280455704E-2</c:v>
                </c:pt>
                <c:pt idx="8">
                  <c:v>5.1007335684846611E-2</c:v>
                </c:pt>
                <c:pt idx="9">
                  <c:v>4.0921614354710201E-2</c:v>
                </c:pt>
                <c:pt idx="10">
                  <c:v>5.9406608272654537E-2</c:v>
                </c:pt>
                <c:pt idx="11">
                  <c:v>7.7825426951400489E-2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6.6066998902959861E-2</c:v>
                </c:pt>
                <c:pt idx="1">
                  <c:v>0.17994291221392267</c:v>
                </c:pt>
                <c:pt idx="2">
                  <c:v>0.27620640544646724</c:v>
                </c:pt>
                <c:pt idx="3">
                  <c:v>0.36506714990055267</c:v>
                </c:pt>
                <c:pt idx="4">
                  <c:v>3.4157776610088009E-2</c:v>
                </c:pt>
                <c:pt idx="5">
                  <c:v>8.461833265257801E-2</c:v>
                </c:pt>
                <c:pt idx="6">
                  <c:v>0.10704221260277147</c:v>
                </c:pt>
                <c:pt idx="7">
                  <c:v>0.10362874125782362</c:v>
                </c:pt>
                <c:pt idx="8">
                  <c:v>-9.1031065175816162E-3</c:v>
                </c:pt>
                <c:pt idx="9">
                  <c:v>7.63462438357152E-2</c:v>
                </c:pt>
                <c:pt idx="10">
                  <c:v>9.6082282190390611E-2</c:v>
                </c:pt>
                <c:pt idx="11">
                  <c:v>2.3924376037241624E-2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0.16678352589702161</c:v>
                </c:pt>
                <c:pt idx="1">
                  <c:v>0.1293252369140161</c:v>
                </c:pt>
                <c:pt idx="2">
                  <c:v>0.32011167596279</c:v>
                </c:pt>
                <c:pt idx="3">
                  <c:v>0.2274397334498941</c:v>
                </c:pt>
                <c:pt idx="4">
                  <c:v>0.21831551947430206</c:v>
                </c:pt>
                <c:pt idx="5">
                  <c:v>9.613207108178945E-2</c:v>
                </c:pt>
                <c:pt idx="6">
                  <c:v>9.4560794450419206E-2</c:v>
                </c:pt>
                <c:pt idx="7">
                  <c:v>9.090893420390711E-2</c:v>
                </c:pt>
                <c:pt idx="8">
                  <c:v>4.1666205801008216E-2</c:v>
                </c:pt>
                <c:pt idx="9">
                  <c:v>9.4745509765468361E-2</c:v>
                </c:pt>
                <c:pt idx="10">
                  <c:v>2.6155524892180981E-2</c:v>
                </c:pt>
                <c:pt idx="11">
                  <c:v>7.6819044764262268E-2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0.10789770256911657</c:v>
                </c:pt>
                <c:pt idx="1">
                  <c:v>7.8544652270686077E-2</c:v>
                </c:pt>
                <c:pt idx="2">
                  <c:v>0.40588042555425408</c:v>
                </c:pt>
                <c:pt idx="3">
                  <c:v>0.14464841924181848</c:v>
                </c:pt>
                <c:pt idx="4">
                  <c:v>0.30047313821350374</c:v>
                </c:pt>
                <c:pt idx="5">
                  <c:v>7.2318535446938226E-2</c:v>
                </c:pt>
                <c:pt idx="6">
                  <c:v>0.1109326587457482</c:v>
                </c:pt>
                <c:pt idx="7">
                  <c:v>6.1563719193633792E-2</c:v>
                </c:pt>
                <c:pt idx="8">
                  <c:v>-1.4245787892550821E-2</c:v>
                </c:pt>
                <c:pt idx="9">
                  <c:v>0.19572091435375505</c:v>
                </c:pt>
                <c:pt idx="10">
                  <c:v>2.1881231096347875E-2</c:v>
                </c:pt>
                <c:pt idx="11">
                  <c:v>8.5284126142387118E-2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-7.7583033498391019E-2</c:v>
                </c:pt>
                <c:pt idx="1">
                  <c:v>-0.15583519461376549</c:v>
                </c:pt>
                <c:pt idx="2">
                  <c:v>-0.15256129306755861</c:v>
                </c:pt>
                <c:pt idx="3">
                  <c:v>0.15474660879392199</c:v>
                </c:pt>
                <c:pt idx="4">
                  <c:v>-8.7362376206764902E-2</c:v>
                </c:pt>
                <c:pt idx="5">
                  <c:v>-1.3028592894891888E-2</c:v>
                </c:pt>
                <c:pt idx="6">
                  <c:v>0.30012370135206456</c:v>
                </c:pt>
                <c:pt idx="7">
                  <c:v>-9.9426729724622631E-2</c:v>
                </c:pt>
                <c:pt idx="8">
                  <c:v>6.4182185439172645E-2</c:v>
                </c:pt>
                <c:pt idx="9">
                  <c:v>-0.1758324458446785</c:v>
                </c:pt>
                <c:pt idx="10">
                  <c:v>7.222653703145232E-2</c:v>
                </c:pt>
                <c:pt idx="11">
                  <c:v>0.36974824135417017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-0.21553755805473462</c:v>
                </c:pt>
                <c:pt idx="1">
                  <c:v>-5.2139194425959934E-2</c:v>
                </c:pt>
                <c:pt idx="2">
                  <c:v>-7.4907082386950541E-2</c:v>
                </c:pt>
                <c:pt idx="3">
                  <c:v>0.25072401497692676</c:v>
                </c:pt>
                <c:pt idx="4">
                  <c:v>-0.19092000124921349</c:v>
                </c:pt>
                <c:pt idx="5">
                  <c:v>-0.26799302997551666</c:v>
                </c:pt>
                <c:pt idx="6">
                  <c:v>9.8434628016994319E-2</c:v>
                </c:pt>
                <c:pt idx="7">
                  <c:v>-0.25007029455131458</c:v>
                </c:pt>
                <c:pt idx="8">
                  <c:v>-8.3785242018821204E-2</c:v>
                </c:pt>
                <c:pt idx="9">
                  <c:v>-0.36443122498477798</c:v>
                </c:pt>
                <c:pt idx="10">
                  <c:v>0.83361339259073031</c:v>
                </c:pt>
                <c:pt idx="11">
                  <c:v>-5.3520629604569825E-3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0.29055595842084303</c:v>
                </c:pt>
                <c:pt idx="1">
                  <c:v>0.2765249329796442</c:v>
                </c:pt>
                <c:pt idx="2">
                  <c:v>0.27390828121173572</c:v>
                </c:pt>
                <c:pt idx="3">
                  <c:v>0.37182500142168706</c:v>
                </c:pt>
                <c:pt idx="4">
                  <c:v>9.0278024974170146E-2</c:v>
                </c:pt>
                <c:pt idx="5">
                  <c:v>0.1305328368510017</c:v>
                </c:pt>
                <c:pt idx="6">
                  <c:v>0.11257781373250375</c:v>
                </c:pt>
                <c:pt idx="7">
                  <c:v>0.12412682766551675</c:v>
                </c:pt>
                <c:pt idx="8">
                  <c:v>5.7655614273020461E-2</c:v>
                </c:pt>
                <c:pt idx="9">
                  <c:v>3.5643420433014938E-2</c:v>
                </c:pt>
                <c:pt idx="10">
                  <c:v>9.0190214150024373E-2</c:v>
                </c:pt>
                <c:pt idx="11">
                  <c:v>3.3608127580209368E-2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0.21879630042402987</c:v>
                </c:pt>
                <c:pt idx="1">
                  <c:v>0.33891091856955069</c:v>
                </c:pt>
                <c:pt idx="2">
                  <c:v>0.28934347857527398</c:v>
                </c:pt>
                <c:pt idx="3">
                  <c:v>0.56305586575468092</c:v>
                </c:pt>
                <c:pt idx="4">
                  <c:v>-9.6818409068981315E-2</c:v>
                </c:pt>
                <c:pt idx="5">
                  <c:v>0.1511151682838956</c:v>
                </c:pt>
                <c:pt idx="6">
                  <c:v>0.11819150266093081</c:v>
                </c:pt>
                <c:pt idx="7">
                  <c:v>0.16307709402025972</c:v>
                </c:pt>
                <c:pt idx="8">
                  <c:v>-1.6500219668758032E-3</c:v>
                </c:pt>
                <c:pt idx="9">
                  <c:v>1.2893568986914516E-2</c:v>
                </c:pt>
                <c:pt idx="10">
                  <c:v>0.14262654066300628</c:v>
                </c:pt>
                <c:pt idx="11">
                  <c:v>-3.5920041937166247E-2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0.64578174212006823</c:v>
                </c:pt>
                <c:pt idx="1">
                  <c:v>0.22573152381926276</c:v>
                </c:pt>
                <c:pt idx="2">
                  <c:v>2.8923902032060065</c:v>
                </c:pt>
                <c:pt idx="3">
                  <c:v>-0.35125279018711475</c:v>
                </c:pt>
                <c:pt idx="4">
                  <c:v>-0.16878820058997057</c:v>
                </c:pt>
                <c:pt idx="5">
                  <c:v>1.0068478760795623</c:v>
                </c:pt>
                <c:pt idx="6">
                  <c:v>0.57033036057855546</c:v>
                </c:pt>
                <c:pt idx="7">
                  <c:v>-0.26627327681732604</c:v>
                </c:pt>
                <c:pt idx="8">
                  <c:v>-0.48353723521813652</c:v>
                </c:pt>
                <c:pt idx="9">
                  <c:v>1.5619618191759979</c:v>
                </c:pt>
                <c:pt idx="10">
                  <c:v>0.22598312234720752</c:v>
                </c:pt>
                <c:pt idx="11">
                  <c:v>-0.64099118435699987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0.10668601321165383</c:v>
                </c:pt>
                <c:pt idx="1">
                  <c:v>1.6619052548045405</c:v>
                </c:pt>
                <c:pt idx="2">
                  <c:v>-0.1464549578742711</c:v>
                </c:pt>
                <c:pt idx="3">
                  <c:v>1.6455027258507853</c:v>
                </c:pt>
                <c:pt idx="4">
                  <c:v>4.4084978388028162E-3</c:v>
                </c:pt>
                <c:pt idx="5">
                  <c:v>2.3065888659652201E-2</c:v>
                </c:pt>
                <c:pt idx="6">
                  <c:v>0.197209141235553</c:v>
                </c:pt>
                <c:pt idx="7">
                  <c:v>0.647105209130443</c:v>
                </c:pt>
                <c:pt idx="8">
                  <c:v>-0.79962379709972498</c:v>
                </c:pt>
                <c:pt idx="9">
                  <c:v>6.0161734975188388</c:v>
                </c:pt>
                <c:pt idx="10">
                  <c:v>-0.10988867059593976</c:v>
                </c:pt>
                <c:pt idx="11">
                  <c:v>-0.55735762185312621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0.26366573916165525</c:v>
                </c:pt>
                <c:pt idx="1">
                  <c:v>0.75182015129452728</c:v>
                </c:pt>
                <c:pt idx="2">
                  <c:v>0.27689251104893953</c:v>
                </c:pt>
                <c:pt idx="3">
                  <c:v>0.69852660993268145</c:v>
                </c:pt>
                <c:pt idx="4">
                  <c:v>-0.13185642176107693</c:v>
                </c:pt>
                <c:pt idx="5">
                  <c:v>9.8380601675388313E-2</c:v>
                </c:pt>
                <c:pt idx="6">
                  <c:v>-2.6203056533119051E-2</c:v>
                </c:pt>
                <c:pt idx="7">
                  <c:v>0.29953290784996689</c:v>
                </c:pt>
                <c:pt idx="8">
                  <c:v>8.0507850929175229E-2</c:v>
                </c:pt>
                <c:pt idx="9">
                  <c:v>-0.22929182857060926</c:v>
                </c:pt>
                <c:pt idx="10">
                  <c:v>0.25485800396268021</c:v>
                </c:pt>
                <c:pt idx="11">
                  <c:v>7.2874035745472687E-2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-0.19538375628218663</c:v>
                </c:pt>
                <c:pt idx="1">
                  <c:v>2.1448951264651459</c:v>
                </c:pt>
                <c:pt idx="2">
                  <c:v>-1.2897530833925974E-2</c:v>
                </c:pt>
                <c:pt idx="3">
                  <c:v>1.1802419455001614</c:v>
                </c:pt>
                <c:pt idx="4">
                  <c:v>-0.21688504044662194</c:v>
                </c:pt>
                <c:pt idx="5">
                  <c:v>0.12599295836121871</c:v>
                </c:pt>
                <c:pt idx="6">
                  <c:v>-0.12834328242499426</c:v>
                </c:pt>
                <c:pt idx="7">
                  <c:v>0.4420776448614756</c:v>
                </c:pt>
                <c:pt idx="8">
                  <c:v>2.2213313597302831E-2</c:v>
                </c:pt>
                <c:pt idx="9">
                  <c:v>-0.12933782492835244</c:v>
                </c:pt>
                <c:pt idx="10">
                  <c:v>0.10864719402192136</c:v>
                </c:pt>
                <c:pt idx="11">
                  <c:v>0.1554393446963227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3.0147886277942315E-3</c:v>
                </c:pt>
                <c:pt idx="1">
                  <c:v>4.7747431062355131E-3</c:v>
                </c:pt>
                <c:pt idx="2">
                  <c:v>5.0328749812277385E-3</c:v>
                </c:pt>
                <c:pt idx="3">
                  <c:v>-2.0480155557773246E-3</c:v>
                </c:pt>
                <c:pt idx="4">
                  <c:v>-6.6195342461200088E-3</c:v>
                </c:pt>
                <c:pt idx="5">
                  <c:v>-8.2659525945110359E-3</c:v>
                </c:pt>
                <c:pt idx="6">
                  <c:v>-9.1880779751516845E-3</c:v>
                </c:pt>
                <c:pt idx="7">
                  <c:v>-9.0249672159980216E-3</c:v>
                </c:pt>
                <c:pt idx="8">
                  <c:v>-9.481458200585529E-3</c:v>
                </c:pt>
                <c:pt idx="9">
                  <c:v>-7.4111922767580388E-3</c:v>
                </c:pt>
                <c:pt idx="10">
                  <c:v>-8.0302353687305653E-3</c:v>
                </c:pt>
                <c:pt idx="11">
                  <c:v>-7.6893436821751813E-3</c:v>
                </c:pt>
                <c:pt idx="12">
                  <c:v>-7.4512206218281208E-3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-7.3130968277942323E-3</c:v>
                </c:pt>
                <c:pt idx="1">
                  <c:v>-5.7243255062355124E-3</c:v>
                </c:pt>
                <c:pt idx="2">
                  <c:v>-4.1762385812277392E-3</c:v>
                </c:pt>
                <c:pt idx="3">
                  <c:v>-3.298963544222675E-3</c:v>
                </c:pt>
                <c:pt idx="4">
                  <c:v>-3.3619971538799897E-3</c:v>
                </c:pt>
                <c:pt idx="5">
                  <c:v>-2.8085013054889646E-3</c:v>
                </c:pt>
                <c:pt idx="6">
                  <c:v>-2.4731289248483153E-3</c:v>
                </c:pt>
                <c:pt idx="7">
                  <c:v>-3.0227251840019768E-3</c:v>
                </c:pt>
                <c:pt idx="8">
                  <c:v>-2.4856501994144705E-3</c:v>
                </c:pt>
                <c:pt idx="9">
                  <c:v>-2.4613771232419642E-3</c:v>
                </c:pt>
                <c:pt idx="10">
                  <c:v>-1.9068670312694322E-3</c:v>
                </c:pt>
                <c:pt idx="11">
                  <c:v>-1.8771945178248184E-3</c:v>
                </c:pt>
                <c:pt idx="12">
                  <c:v>-2.49136033951638E-3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-4.2983081999999999E-3</c:v>
                </c:pt>
                <c:pt idx="1">
                  <c:v>-9.4958239999999995E-4</c:v>
                </c:pt>
                <c:pt idx="2">
                  <c:v>8.5663639999999995E-4</c:v>
                </c:pt>
                <c:pt idx="3">
                  <c:v>-5.3469790999999996E-3</c:v>
                </c:pt>
                <c:pt idx="4">
                  <c:v>-9.9815314000000002E-3</c:v>
                </c:pt>
                <c:pt idx="5">
                  <c:v>-1.1074453900000001E-2</c:v>
                </c:pt>
                <c:pt idx="6">
                  <c:v>-1.16612069E-2</c:v>
                </c:pt>
                <c:pt idx="7">
                  <c:v>-1.2047692400000001E-2</c:v>
                </c:pt>
                <c:pt idx="8">
                  <c:v>-1.1967108399999999E-2</c:v>
                </c:pt>
                <c:pt idx="9">
                  <c:v>-9.8725693999999996E-3</c:v>
                </c:pt>
                <c:pt idx="10">
                  <c:v>-9.9371023999999999E-3</c:v>
                </c:pt>
                <c:pt idx="11">
                  <c:v>-9.5665382000000004E-3</c:v>
                </c:pt>
                <c:pt idx="12">
                  <c:v>-9.9425809613445E-3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0.86636863269233122</c:v>
                </c:pt>
                <c:pt idx="1">
                  <c:v>0.21964206341366976</c:v>
                </c:pt>
                <c:pt idx="2">
                  <c:v>-1.4365491932932615</c:v>
                </c:pt>
                <c:pt idx="3">
                  <c:v>2.6623601742694567</c:v>
                </c:pt>
                <c:pt idx="4">
                  <c:v>0.36422673754127577</c:v>
                </c:pt>
                <c:pt idx="5">
                  <c:v>0.24584555314785361</c:v>
                </c:pt>
                <c:pt idx="6">
                  <c:v>4.4849474919005816E-2</c:v>
                </c:pt>
                <c:pt idx="7">
                  <c:v>0.15055453244028216</c:v>
                </c:pt>
                <c:pt idx="8">
                  <c:v>-0.15997776477925563</c:v>
                </c:pt>
                <c:pt idx="9">
                  <c:v>0.15269247210871573</c:v>
                </c:pt>
                <c:pt idx="10">
                  <c:v>4.2938457944074804E-2</c:v>
                </c:pt>
                <c:pt idx="11">
                  <c:v>1.1889460377978445E-4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0.25640232263768215</c:v>
                </c:pt>
                <c:pt idx="1">
                  <c:v>0.27225886100645202</c:v>
                </c:pt>
                <c:pt idx="2">
                  <c:v>-1.2972319356841722</c:v>
                </c:pt>
                <c:pt idx="3">
                  <c:v>5.868735991880591</c:v>
                </c:pt>
                <c:pt idx="4">
                  <c:v>-6.0498076035093273E-2</c:v>
                </c:pt>
                <c:pt idx="5">
                  <c:v>0.1736228248489835</c:v>
                </c:pt>
                <c:pt idx="6">
                  <c:v>-0.1806925109384393</c:v>
                </c:pt>
                <c:pt idx="7">
                  <c:v>0.6404747690353354</c:v>
                </c:pt>
                <c:pt idx="8">
                  <c:v>-0.53246302201646201</c:v>
                </c:pt>
                <c:pt idx="9">
                  <c:v>0.92733683308868131</c:v>
                </c:pt>
                <c:pt idx="10">
                  <c:v>0.17657055076697259</c:v>
                </c:pt>
                <c:pt idx="11">
                  <c:v>-9.6545320156438241E-2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34.716399999999993</c:v>
                </c:pt>
                <c:pt idx="1">
                  <c:v>64.79360000000004</c:v>
                </c:pt>
                <c:pt idx="2">
                  <c:v>79.025000000000006</c:v>
                </c:pt>
                <c:pt idx="3">
                  <c:v>-34.498299999999986</c:v>
                </c:pt>
                <c:pt idx="4">
                  <c:v>-126.34519999999995</c:v>
                </c:pt>
                <c:pt idx="5">
                  <c:v>-172.36349999999993</c:v>
                </c:pt>
                <c:pt idx="6">
                  <c:v>-214.73829999999998</c:v>
                </c:pt>
                <c:pt idx="7">
                  <c:v>-224.36919999999995</c:v>
                </c:pt>
                <c:pt idx="8">
                  <c:v>-258.14900000000011</c:v>
                </c:pt>
                <c:pt idx="9">
                  <c:v>-216.85090000000002</c:v>
                </c:pt>
                <c:pt idx="10">
                  <c:v>-249.96239999999992</c:v>
                </c:pt>
                <c:pt idx="11">
                  <c:v>-260.69539999999989</c:v>
                </c:pt>
                <c:pt idx="12">
                  <c:v>-260.72639527629013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-49.496600000000008</c:v>
                </c:pt>
                <c:pt idx="1">
                  <c:v>-12.885899999999966</c:v>
                </c:pt>
                <c:pt idx="2">
                  <c:v>13.450700000000012</c:v>
                </c:pt>
                <c:pt idx="3">
                  <c:v>-90.0685</c:v>
                </c:pt>
                <c:pt idx="4">
                  <c:v>-190.51469999999995</c:v>
                </c:pt>
                <c:pt idx="5">
                  <c:v>-230.92699999999994</c:v>
                </c:pt>
                <c:pt idx="6">
                  <c:v>-272.53879999999998</c:v>
                </c:pt>
                <c:pt idx="7">
                  <c:v>-299.517</c:v>
                </c:pt>
                <c:pt idx="8">
                  <c:v>-325.82510000000008</c:v>
                </c:pt>
                <c:pt idx="9">
                  <c:v>-288.87059999999997</c:v>
                </c:pt>
                <c:pt idx="10">
                  <c:v>-309.31869999999998</c:v>
                </c:pt>
                <c:pt idx="11">
                  <c:v>-324.33879999999994</c:v>
                </c:pt>
                <c:pt idx="12">
                  <c:v>-347.90183050009017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84.212999999999994</c:v>
                </c:pt>
                <c:pt idx="1">
                  <c:v>77.679500000000004</c:v>
                </c:pt>
                <c:pt idx="2">
                  <c:v>65.574300000000008</c:v>
                </c:pt>
                <c:pt idx="3">
                  <c:v>55.5702</c:v>
                </c:pt>
                <c:pt idx="4">
                  <c:v>64.169499999999999</c:v>
                </c:pt>
                <c:pt idx="5">
                  <c:v>58.563499999999998</c:v>
                </c:pt>
                <c:pt idx="6">
                  <c:v>57.8005</c:v>
                </c:pt>
                <c:pt idx="7">
                  <c:v>75.147800000000004</c:v>
                </c:pt>
                <c:pt idx="8">
                  <c:v>67.676100000000005</c:v>
                </c:pt>
                <c:pt idx="9">
                  <c:v>72.0197</c:v>
                </c:pt>
                <c:pt idx="10">
                  <c:v>59.356300000000005</c:v>
                </c:pt>
                <c:pt idx="11">
                  <c:v>63.6434</c:v>
                </c:pt>
                <c:pt idx="12">
                  <c:v>87.175435223799994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34.716399999999993</c:v>
                </c:pt>
                <c:pt idx="1">
                  <c:v>64.793600000000026</c:v>
                </c:pt>
                <c:pt idx="2">
                  <c:v>79.024999999999977</c:v>
                </c:pt>
                <c:pt idx="3">
                  <c:v>-34.498299999999972</c:v>
                </c:pt>
                <c:pt idx="4">
                  <c:v>-126.34519999999992</c:v>
                </c:pt>
                <c:pt idx="5">
                  <c:v>-172.36349999999999</c:v>
                </c:pt>
                <c:pt idx="6">
                  <c:v>-214.73830000000004</c:v>
                </c:pt>
                <c:pt idx="7">
                  <c:v>-224.36919999999992</c:v>
                </c:pt>
                <c:pt idx="8">
                  <c:v>-258.14900000000011</c:v>
                </c:pt>
                <c:pt idx="9">
                  <c:v>-216.85090000000002</c:v>
                </c:pt>
                <c:pt idx="10">
                  <c:v>-249.96239999999989</c:v>
                </c:pt>
                <c:pt idx="11">
                  <c:v>-260.69539999999984</c:v>
                </c:pt>
                <c:pt idx="12">
                  <c:v>-260.72639527629008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231.27260000000001</c:v>
                </c:pt>
                <c:pt idx="1">
                  <c:v>306.48820000000001</c:v>
                </c:pt>
                <c:pt idx="2">
                  <c:v>369.30529999999999</c:v>
                </c:pt>
                <c:pt idx="3">
                  <c:v>363.97990000000004</c:v>
                </c:pt>
                <c:pt idx="4">
                  <c:v>370.36490000000003</c:v>
                </c:pt>
                <c:pt idx="5">
                  <c:v>389.95269999999999</c:v>
                </c:pt>
                <c:pt idx="6">
                  <c:v>426.0342</c:v>
                </c:pt>
                <c:pt idx="7">
                  <c:v>498.6651</c:v>
                </c:pt>
                <c:pt idx="8">
                  <c:v>525.75469999999996</c:v>
                </c:pt>
                <c:pt idx="9">
                  <c:v>582.37360000000001</c:v>
                </c:pt>
                <c:pt idx="10">
                  <c:v>630.1309</c:v>
                </c:pt>
                <c:pt idx="11">
                  <c:v>678.74790000000007</c:v>
                </c:pt>
                <c:pt idx="12">
                  <c:v>682.88305556139994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196.55620000000002</c:v>
                </c:pt>
                <c:pt idx="1">
                  <c:v>241.69459999999998</c:v>
                </c:pt>
                <c:pt idx="2">
                  <c:v>290.28030000000001</c:v>
                </c:pt>
                <c:pt idx="3">
                  <c:v>398.47820000000002</c:v>
                </c:pt>
                <c:pt idx="4">
                  <c:v>496.71009999999995</c:v>
                </c:pt>
                <c:pt idx="5">
                  <c:v>562.31619999999998</c:v>
                </c:pt>
                <c:pt idx="6">
                  <c:v>640.77250000000004</c:v>
                </c:pt>
                <c:pt idx="7">
                  <c:v>723.03429999999992</c:v>
                </c:pt>
                <c:pt idx="8">
                  <c:v>783.90370000000007</c:v>
                </c:pt>
                <c:pt idx="9">
                  <c:v>799.22450000000003</c:v>
                </c:pt>
                <c:pt idx="10">
                  <c:v>880.09329999999989</c:v>
                </c:pt>
                <c:pt idx="11">
                  <c:v>939.44329999999991</c:v>
                </c:pt>
                <c:pt idx="12">
                  <c:v>943.60945083769002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-49.496600000000008</c:v>
                </c:pt>
                <c:pt idx="1">
                  <c:v>-12.885899999999966</c:v>
                </c:pt>
                <c:pt idx="2">
                  <c:v>13.450700000000012</c:v>
                </c:pt>
                <c:pt idx="3">
                  <c:v>-90.0685</c:v>
                </c:pt>
                <c:pt idx="4">
                  <c:v>-190.51469999999995</c:v>
                </c:pt>
                <c:pt idx="5">
                  <c:v>-230.92699999999994</c:v>
                </c:pt>
                <c:pt idx="6">
                  <c:v>-272.53879999999998</c:v>
                </c:pt>
                <c:pt idx="7">
                  <c:v>-299.517</c:v>
                </c:pt>
                <c:pt idx="8">
                  <c:v>-325.82510000000008</c:v>
                </c:pt>
                <c:pt idx="9">
                  <c:v>-288.87059999999997</c:v>
                </c:pt>
                <c:pt idx="10">
                  <c:v>-309.31869999999998</c:v>
                </c:pt>
                <c:pt idx="11">
                  <c:v>-324.33879999999994</c:v>
                </c:pt>
                <c:pt idx="12">
                  <c:v>-347.90183050009017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231.27260000000001</c:v>
                </c:pt>
                <c:pt idx="1">
                  <c:v>306.48820000000001</c:v>
                </c:pt>
                <c:pt idx="2">
                  <c:v>369.30529999999999</c:v>
                </c:pt>
                <c:pt idx="3">
                  <c:v>363.97990000000004</c:v>
                </c:pt>
                <c:pt idx="4">
                  <c:v>370.36490000000003</c:v>
                </c:pt>
                <c:pt idx="5">
                  <c:v>389.95269999999999</c:v>
                </c:pt>
                <c:pt idx="6">
                  <c:v>426.0342</c:v>
                </c:pt>
                <c:pt idx="7">
                  <c:v>498.6651</c:v>
                </c:pt>
                <c:pt idx="8">
                  <c:v>525.75469999999996</c:v>
                </c:pt>
                <c:pt idx="9">
                  <c:v>582.37360000000001</c:v>
                </c:pt>
                <c:pt idx="10">
                  <c:v>630.1309</c:v>
                </c:pt>
                <c:pt idx="11">
                  <c:v>678.74790000000007</c:v>
                </c:pt>
                <c:pt idx="12">
                  <c:v>682.88305556139994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280.76920000000001</c:v>
                </c:pt>
                <c:pt idx="1">
                  <c:v>319.3741</c:v>
                </c:pt>
                <c:pt idx="2">
                  <c:v>355.8546</c:v>
                </c:pt>
                <c:pt idx="3">
                  <c:v>454.04840000000002</c:v>
                </c:pt>
                <c:pt idx="4">
                  <c:v>560.87959999999998</c:v>
                </c:pt>
                <c:pt idx="5">
                  <c:v>620.87969999999996</c:v>
                </c:pt>
                <c:pt idx="6">
                  <c:v>698.57299999999998</c:v>
                </c:pt>
                <c:pt idx="7">
                  <c:v>798.18209999999999</c:v>
                </c:pt>
                <c:pt idx="8">
                  <c:v>851.57980000000009</c:v>
                </c:pt>
                <c:pt idx="9">
                  <c:v>871.24419999999998</c:v>
                </c:pt>
                <c:pt idx="10">
                  <c:v>939.44960000000003</c:v>
                </c:pt>
                <c:pt idx="11">
                  <c:v>1003.0867</c:v>
                </c:pt>
                <c:pt idx="12">
                  <c:v>1030.7848860614899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-4.2983081999999999E-3</c:v>
                </c:pt>
                <c:pt idx="1">
                  <c:v>-9.4958239999999995E-4</c:v>
                </c:pt>
                <c:pt idx="2">
                  <c:v>8.5663639999999995E-4</c:v>
                </c:pt>
                <c:pt idx="3">
                  <c:v>-5.3469790999999996E-3</c:v>
                </c:pt>
                <c:pt idx="4">
                  <c:v>-9.9815314000000002E-3</c:v>
                </c:pt>
                <c:pt idx="5">
                  <c:v>-1.1074453900000001E-2</c:v>
                </c:pt>
                <c:pt idx="6">
                  <c:v>-1.16612069E-2</c:v>
                </c:pt>
                <c:pt idx="7">
                  <c:v>-1.2047692400000001E-2</c:v>
                </c:pt>
                <c:pt idx="8">
                  <c:v>-1.1967108399999999E-2</c:v>
                </c:pt>
                <c:pt idx="9">
                  <c:v>-9.8725693999999996E-3</c:v>
                </c:pt>
                <c:pt idx="10">
                  <c:v>-9.9371023999999999E-3</c:v>
                </c:pt>
                <c:pt idx="11">
                  <c:v>-9.5665382000000004E-3</c:v>
                </c:pt>
                <c:pt idx="12">
                  <c:v>-9.9425809613445E-3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2.0083822182035128E-2</c:v>
                </c:pt>
                <c:pt idx="1">
                  <c:v>2.258560135711753E-2</c:v>
                </c:pt>
                <c:pt idx="2">
                  <c:v>2.3519992468267054E-2</c:v>
                </c:pt>
                <c:pt idx="3">
                  <c:v>2.1607919729096078E-2</c:v>
                </c:pt>
                <c:pt idx="4">
                  <c:v>1.9404323544628635E-2</c:v>
                </c:pt>
                <c:pt idx="5">
                  <c:v>1.8700772102571511E-2</c:v>
                </c:pt>
                <c:pt idx="6">
                  <c:v>1.8228864854017045E-2</c:v>
                </c:pt>
                <c:pt idx="7">
                  <c:v>2.0058172776220514E-2</c:v>
                </c:pt>
                <c:pt idx="8">
                  <c:v>1.9310248003329016E-2</c:v>
                </c:pt>
                <c:pt idx="9">
                  <c:v>1.9903457751421712E-2</c:v>
                </c:pt>
                <c:pt idx="10">
                  <c:v>2.0243442374173179E-2</c:v>
                </c:pt>
                <c:pt idx="11">
                  <c:v>2.0020015223339859E-2</c:v>
                </c:pt>
                <c:pt idx="12">
                  <c:v>1.9515907856218581E-2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2.4382130382035131E-2</c:v>
                </c:pt>
                <c:pt idx="1">
                  <c:v>2.353518375711753E-2</c:v>
                </c:pt>
                <c:pt idx="2">
                  <c:v>2.2663356068267054E-2</c:v>
                </c:pt>
                <c:pt idx="3">
                  <c:v>2.6954898829096078E-2</c:v>
                </c:pt>
                <c:pt idx="4">
                  <c:v>2.9385854944628632E-2</c:v>
                </c:pt>
                <c:pt idx="5">
                  <c:v>2.9775226002571511E-2</c:v>
                </c:pt>
                <c:pt idx="6">
                  <c:v>2.9890071754017044E-2</c:v>
                </c:pt>
                <c:pt idx="7">
                  <c:v>3.2105865176220515E-2</c:v>
                </c:pt>
                <c:pt idx="8">
                  <c:v>3.1277356403329015E-2</c:v>
                </c:pt>
                <c:pt idx="9">
                  <c:v>2.9776027151421712E-2</c:v>
                </c:pt>
                <c:pt idx="10">
                  <c:v>3.0180544774173181E-2</c:v>
                </c:pt>
                <c:pt idx="11">
                  <c:v>2.9586553423339858E-2</c:v>
                </c:pt>
                <c:pt idx="12">
                  <c:v>2.9458488817563078E-2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2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3.0147886277942315E-3</c:v>
                </c:pt>
                <c:pt idx="1">
                  <c:v>4.7747431062355131E-3</c:v>
                </c:pt>
                <c:pt idx="2">
                  <c:v>5.0328749812277385E-3</c:v>
                </c:pt>
                <c:pt idx="3">
                  <c:v>-2.0480155557773246E-3</c:v>
                </c:pt>
                <c:pt idx="4">
                  <c:v>-6.6195342461200088E-3</c:v>
                </c:pt>
                <c:pt idx="5">
                  <c:v>-8.2659525945110359E-3</c:v>
                </c:pt>
                <c:pt idx="6">
                  <c:v>-9.1880779751516845E-3</c:v>
                </c:pt>
                <c:pt idx="7">
                  <c:v>-9.0249672159980216E-3</c:v>
                </c:pt>
                <c:pt idx="8">
                  <c:v>-9.481458200585529E-3</c:v>
                </c:pt>
                <c:pt idx="9">
                  <c:v>-7.4111922767580388E-3</c:v>
                </c:pt>
                <c:pt idx="10">
                  <c:v>-8.0302353687305653E-3</c:v>
                </c:pt>
                <c:pt idx="11">
                  <c:v>-7.6893436821751813E-3</c:v>
                </c:pt>
                <c:pt idx="12">
                  <c:v>-7.4512206218281208E-3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2.0083822182035128E-2</c:v>
                </c:pt>
                <c:pt idx="1">
                  <c:v>2.258560135711753E-2</c:v>
                </c:pt>
                <c:pt idx="2">
                  <c:v>2.3519992468267054E-2</c:v>
                </c:pt>
                <c:pt idx="3">
                  <c:v>2.1607919729096078E-2</c:v>
                </c:pt>
                <c:pt idx="4">
                  <c:v>1.9404323544628635E-2</c:v>
                </c:pt>
                <c:pt idx="5">
                  <c:v>1.8700772102571511E-2</c:v>
                </c:pt>
                <c:pt idx="6">
                  <c:v>1.8228864854017045E-2</c:v>
                </c:pt>
                <c:pt idx="7">
                  <c:v>2.0058172776220514E-2</c:v>
                </c:pt>
                <c:pt idx="8">
                  <c:v>1.9310248003329016E-2</c:v>
                </c:pt>
                <c:pt idx="9">
                  <c:v>1.9903457751421712E-2</c:v>
                </c:pt>
                <c:pt idx="10">
                  <c:v>2.0243442374173179E-2</c:v>
                </c:pt>
                <c:pt idx="11">
                  <c:v>2.0020015223339859E-2</c:v>
                </c:pt>
                <c:pt idx="12">
                  <c:v>1.9515907856218581E-2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1.7069033554240897E-2</c:v>
                </c:pt>
                <c:pt idx="1">
                  <c:v>1.7810858250882015E-2</c:v>
                </c:pt>
                <c:pt idx="2">
                  <c:v>1.8487117487039316E-2</c:v>
                </c:pt>
                <c:pt idx="3">
                  <c:v>2.3655935284873402E-2</c:v>
                </c:pt>
                <c:pt idx="4">
                  <c:v>2.6023857790748645E-2</c:v>
                </c:pt>
                <c:pt idx="5">
                  <c:v>2.6966724697082545E-2</c:v>
                </c:pt>
                <c:pt idx="6">
                  <c:v>2.741694282916873E-2</c:v>
                </c:pt>
                <c:pt idx="7">
                  <c:v>2.9083139992218537E-2</c:v>
                </c:pt>
                <c:pt idx="8">
                  <c:v>2.8791706203914549E-2</c:v>
                </c:pt>
                <c:pt idx="9">
                  <c:v>2.7314650028179746E-2</c:v>
                </c:pt>
                <c:pt idx="10">
                  <c:v>2.8273677742903746E-2</c:v>
                </c:pt>
                <c:pt idx="11">
                  <c:v>2.7709358905515041E-2</c:v>
                </c:pt>
                <c:pt idx="12">
                  <c:v>2.6967128478046699E-2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-0.91724886092427882</c:v>
                </c:pt>
                <c:pt idx="1">
                  <c:v>-7.8453619628515625</c:v>
                </c:pt>
                <c:pt idx="2">
                  <c:v>-3.1639935813698452</c:v>
                </c:pt>
                <c:pt idx="3">
                  <c:v>2.0660628881134135</c:v>
                </c:pt>
                <c:pt idx="4">
                  <c:v>0.27599168961098086</c:v>
                </c:pt>
                <c:pt idx="5">
                  <c:v>0.11226395191626759</c:v>
                </c:pt>
                <c:pt idx="6">
                  <c:v>2.2632989848743845E-2</c:v>
                </c:pt>
                <c:pt idx="7">
                  <c:v>0.15841132725459439</c:v>
                </c:pt>
                <c:pt idx="8">
                  <c:v>-5.6453889328026419E-2</c:v>
                </c:pt>
                <c:pt idx="9">
                  <c:v>-3.3844034669517353E-2</c:v>
                </c:pt>
                <c:pt idx="10">
                  <c:v>1.9585368561279015E-2</c:v>
                </c:pt>
                <c:pt idx="11">
                  <c:v>0.24249046149140741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6.0491557223263657</c:v>
                </c:pt>
                <c:pt idx="1">
                  <c:v>0.99947434259554635</c:v>
                </c:pt>
                <c:pt idx="2">
                  <c:v>-1.6930551719318325</c:v>
                </c:pt>
                <c:pt idx="3">
                  <c:v>2.9961058479504121</c:v>
                </c:pt>
                <c:pt idx="4">
                  <c:v>-9.7099009532186198E-2</c:v>
                </c:pt>
                <c:pt idx="5">
                  <c:v>0.10408637466995985</c:v>
                </c:pt>
                <c:pt idx="6">
                  <c:v>-0.23646004216301775</c:v>
                </c:pt>
                <c:pt idx="7">
                  <c:v>0.4359273893736153</c:v>
                </c:pt>
                <c:pt idx="8">
                  <c:v>-0.40105254594307049</c:v>
                </c:pt>
                <c:pt idx="9">
                  <c:v>9.3363680582962072E-2</c:v>
                </c:pt>
                <c:pt idx="10">
                  <c:v>0.52847885574227482</c:v>
                </c:pt>
                <c:pt idx="11">
                  <c:v>0.14606348623226051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2.0083822182035128E-2</c:v>
                </c:pt>
                <c:pt idx="1">
                  <c:v>2.258560135711753E-2</c:v>
                </c:pt>
                <c:pt idx="2">
                  <c:v>2.3519992468267054E-2</c:v>
                </c:pt>
                <c:pt idx="3">
                  <c:v>2.1607919729096078E-2</c:v>
                </c:pt>
                <c:pt idx="4">
                  <c:v>1.9404323544628635E-2</c:v>
                </c:pt>
                <c:pt idx="5">
                  <c:v>1.8700772102571511E-2</c:v>
                </c:pt>
                <c:pt idx="6">
                  <c:v>1.8228864854017045E-2</c:v>
                </c:pt>
                <c:pt idx="7">
                  <c:v>2.0058172776220514E-2</c:v>
                </c:pt>
                <c:pt idx="8">
                  <c:v>1.9310248003329016E-2</c:v>
                </c:pt>
                <c:pt idx="9">
                  <c:v>1.9903457751421712E-2</c:v>
                </c:pt>
                <c:pt idx="10">
                  <c:v>2.0243442374173179E-2</c:v>
                </c:pt>
                <c:pt idx="11">
                  <c:v>2.0020015223339859E-2</c:v>
                </c:pt>
                <c:pt idx="12">
                  <c:v>1.9515907856218581E-2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2.4382130382035131E-2</c:v>
                </c:pt>
                <c:pt idx="1">
                  <c:v>2.353518375711753E-2</c:v>
                </c:pt>
                <c:pt idx="2">
                  <c:v>2.2663356068267054E-2</c:v>
                </c:pt>
                <c:pt idx="3">
                  <c:v>2.6954898829096078E-2</c:v>
                </c:pt>
                <c:pt idx="4">
                  <c:v>2.9385854944628632E-2</c:v>
                </c:pt>
                <c:pt idx="5">
                  <c:v>2.9775226002571511E-2</c:v>
                </c:pt>
                <c:pt idx="6">
                  <c:v>2.9890071754017044E-2</c:v>
                </c:pt>
                <c:pt idx="7">
                  <c:v>3.2105865176220515E-2</c:v>
                </c:pt>
                <c:pt idx="8">
                  <c:v>3.1277356403329015E-2</c:v>
                </c:pt>
                <c:pt idx="9">
                  <c:v>2.9776027151421712E-2</c:v>
                </c:pt>
                <c:pt idx="10">
                  <c:v>3.0180544774173181E-2</c:v>
                </c:pt>
                <c:pt idx="11">
                  <c:v>2.9586553423339858E-2</c:v>
                </c:pt>
                <c:pt idx="12">
                  <c:v>2.9458488817563078E-2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1.9375490488647298E-2</c:v>
                </c:pt>
                <c:pt idx="1">
                  <c:v>2.1890107543494883E-2</c:v>
                </c:pt>
                <c:pt idx="2">
                  <c:v>2.2883426925560727E-2</c:v>
                </c:pt>
                <c:pt idx="3">
                  <c:v>2.0872295656087867E-2</c:v>
                </c:pt>
                <c:pt idx="4">
                  <c:v>1.8726412428385422E-2</c:v>
                </c:pt>
                <c:pt idx="5">
                  <c:v>1.8015607796275236E-2</c:v>
                </c:pt>
                <c:pt idx="6">
                  <c:v>1.7652780554897395E-2</c:v>
                </c:pt>
                <c:pt idx="7">
                  <c:v>1.9410767740956278E-2</c:v>
                </c:pt>
                <c:pt idx="8">
                  <c:v>1.8541165256012619E-2</c:v>
                </c:pt>
                <c:pt idx="9">
                  <c:v>1.8822497892444303E-2</c:v>
                </c:pt>
                <c:pt idx="10">
                  <c:v>1.9061140031458302E-2</c:v>
                </c:pt>
                <c:pt idx="11">
                  <c:v>1.8411928886760513E-2</c:v>
                </c:pt>
                <c:pt idx="12">
                  <c:v>1.8646582570354505E-2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8.0572067964252078E-3</c:v>
                </c:pt>
                <c:pt idx="1">
                  <c:v>9.1717652533079026E-3</c:v>
                </c:pt>
                <c:pt idx="2">
                  <c:v>9.9242053291650149E-3</c:v>
                </c:pt>
                <c:pt idx="3">
                  <c:v>8.343147916881264E-3</c:v>
                </c:pt>
                <c:pt idx="4">
                  <c:v>8.1692032947673857E-3</c:v>
                </c:pt>
                <c:pt idx="5">
                  <c:v>7.9495978588494214E-3</c:v>
                </c:pt>
                <c:pt idx="6">
                  <c:v>8.3564805922262449E-3</c:v>
                </c:pt>
                <c:pt idx="7">
                  <c:v>8.2121621829079477E-3</c:v>
                </c:pt>
                <c:pt idx="8">
                  <c:v>7.8908736102216766E-3</c:v>
                </c:pt>
                <c:pt idx="9">
                  <c:v>7.5402391053292382E-3</c:v>
                </c:pt>
                <c:pt idx="10">
                  <c:v>7.5637916300354303E-3</c:v>
                </c:pt>
                <c:pt idx="11">
                  <c:v>7.369523871216397E-3</c:v>
                </c:pt>
                <c:pt idx="12">
                  <c:v>7.3145360995270558E-3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64271.397373380787</c:v>
                </c:pt>
                <c:pt idx="1">
                  <c:v>71208.601070410718</c:v>
                </c:pt>
                <c:pt idx="2">
                  <c:v>78097.972566409866</c:v>
                </c:pt>
                <c:pt idx="3">
                  <c:v>93275.199431146058</c:v>
                </c:pt>
                <c:pt idx="4">
                  <c:v>117816.25243113315</c:v>
                </c:pt>
                <c:pt idx="5">
                  <c:v>130482.39506165849</c:v>
                </c:pt>
                <c:pt idx="6">
                  <c:v>141749.68760609947</c:v>
                </c:pt>
                <c:pt idx="7">
                  <c:v>156188.23218553254</c:v>
                </c:pt>
                <c:pt idx="8">
                  <c:v>167184.72177815001</c:v>
                </c:pt>
                <c:pt idx="9">
                  <c:v>174528.72368242985</c:v>
                </c:pt>
                <c:pt idx="10">
                  <c:v>179201.04330599005</c:v>
                </c:pt>
                <c:pt idx="11">
                  <c:v>184674.22371815069</c:v>
                </c:pt>
                <c:pt idx="12">
                  <c:v>199572.80852093175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52146.25807730278</c:v>
                </c:pt>
                <c:pt idx="1">
                  <c:v>68438.619571052375</c:v>
                </c:pt>
                <c:pt idx="2">
                  <c:v>81585.548887511381</c:v>
                </c:pt>
                <c:pt idx="3">
                  <c:v>78666.813444589206</c:v>
                </c:pt>
                <c:pt idx="4">
                  <c:v>78834.176537872307</c:v>
                </c:pt>
                <c:pt idx="5">
                  <c:v>81806.034603842345</c:v>
                </c:pt>
                <c:pt idx="6">
                  <c:v>88677.902623586255</c:v>
                </c:pt>
                <c:pt idx="7">
                  <c:v>102387.60543256014</c:v>
                </c:pt>
                <c:pt idx="8">
                  <c:v>105761.86003674835</c:v>
                </c:pt>
                <c:pt idx="9">
                  <c:v>113973.12738981751</c:v>
                </c:pt>
                <c:pt idx="10">
                  <c:v>121325.67744424353</c:v>
                </c:pt>
                <c:pt idx="11">
                  <c:v>126170.69490006007</c:v>
                </c:pt>
                <c:pt idx="12">
                  <c:v>130404.15587448656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-4.2983081999999999E-3</c:v>
                </c:pt>
                <c:pt idx="1">
                  <c:v>-9.4958239999999995E-4</c:v>
                </c:pt>
                <c:pt idx="2">
                  <c:v>8.5663639999999995E-4</c:v>
                </c:pt>
                <c:pt idx="3">
                  <c:v>-5.3469790999999996E-3</c:v>
                </c:pt>
                <c:pt idx="4">
                  <c:v>-9.9815314000000002E-3</c:v>
                </c:pt>
                <c:pt idx="5">
                  <c:v>-1.1074453900000001E-2</c:v>
                </c:pt>
                <c:pt idx="6">
                  <c:v>-1.16612069E-2</c:v>
                </c:pt>
                <c:pt idx="7">
                  <c:v>-1.2047692400000001E-2</c:v>
                </c:pt>
                <c:pt idx="8">
                  <c:v>-1.1967108399999999E-2</c:v>
                </c:pt>
                <c:pt idx="9">
                  <c:v>-9.8725693999999996E-3</c:v>
                </c:pt>
                <c:pt idx="10">
                  <c:v>-9.9371023999999999E-3</c:v>
                </c:pt>
                <c:pt idx="11">
                  <c:v>-9.5665382000000004E-3</c:v>
                </c:pt>
                <c:pt idx="12">
                  <c:v>-9.9425809613445E-3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3.0147886277942315E-3</c:v>
                </c:pt>
                <c:pt idx="1">
                  <c:v>4.7747431062355131E-3</c:v>
                </c:pt>
                <c:pt idx="2">
                  <c:v>5.0328749812277385E-3</c:v>
                </c:pt>
                <c:pt idx="3">
                  <c:v>-2.0480155557773246E-3</c:v>
                </c:pt>
                <c:pt idx="4">
                  <c:v>-6.6195342461200088E-3</c:v>
                </c:pt>
                <c:pt idx="5">
                  <c:v>-8.2659525945110359E-3</c:v>
                </c:pt>
                <c:pt idx="6">
                  <c:v>-9.1880779751516845E-3</c:v>
                </c:pt>
                <c:pt idx="7">
                  <c:v>-9.0249672159980216E-3</c:v>
                </c:pt>
                <c:pt idx="8">
                  <c:v>-9.481458200585529E-3</c:v>
                </c:pt>
                <c:pt idx="9">
                  <c:v>-7.4111922767580388E-3</c:v>
                </c:pt>
                <c:pt idx="10">
                  <c:v>-8.0302353687305653E-3</c:v>
                </c:pt>
                <c:pt idx="11">
                  <c:v>-7.6893436821751813E-3</c:v>
                </c:pt>
                <c:pt idx="12">
                  <c:v>-7.4512206218281208E-3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2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38749</v>
      </c>
      <c r="E177" t="s">
        <v>458</v>
      </c>
      <c r="F177">
        <v>2006</v>
      </c>
      <c r="G177" s="21">
        <v>-4.2983081999999999E-3</v>
      </c>
      <c r="H177" s="21">
        <v>3.0147886277942315E-3</v>
      </c>
      <c r="I177" s="21">
        <v>-7.3130968277942323E-3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0.31578385942014886</v>
      </c>
      <c r="O177" s="131">
        <v>0.17558273525105114</v>
      </c>
      <c r="P177" s="131">
        <v>0.21984538080880833</v>
      </c>
      <c r="Q177" s="131">
        <v>1.2812623394388297E-2</v>
      </c>
      <c r="R177" s="131">
        <v>0.27597540112560331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64271.397373380787</v>
      </c>
      <c r="AD177" s="21">
        <v>0.40557144270154538</v>
      </c>
      <c r="AE177" s="21">
        <v>2.0767998859616464E-2</v>
      </c>
      <c r="AF177" s="29">
        <v>54052.627741047654</v>
      </c>
      <c r="AG177" s="29">
        <v>52146.25807730278</v>
      </c>
      <c r="AH177" s="29">
        <v>8113.8563137583369</v>
      </c>
      <c r="AI177" s="29">
        <v>-11568.258817722202</v>
      </c>
      <c r="AJ177" s="21">
        <v>1.9375490488647298E-2</v>
      </c>
      <c r="AK177" s="21">
        <v>2.0083822182035128E-2</v>
      </c>
      <c r="AL177" s="21">
        <v>8.0572067964252078E-3</v>
      </c>
      <c r="AM177" s="21">
        <v>9.6853354211731708E-3</v>
      </c>
      <c r="AN177" s="39">
        <v>2.4382130382035131E-2</v>
      </c>
      <c r="AO177" s="21">
        <v>4.9595463043966656E-4</v>
      </c>
      <c r="AP177" s="39">
        <v>0.17558273525105114</v>
      </c>
      <c r="AQ177" s="29">
        <v>21684.776714931042</v>
      </c>
      <c r="AR177" s="128">
        <v>26066.643357166362</v>
      </c>
      <c r="AS177" s="21">
        <v>0.84081363173816737</v>
      </c>
      <c r="AT177" s="21">
        <v>0.36412873812116092</v>
      </c>
      <c r="AU177" s="131">
        <v>0.39723089284722113</v>
      </c>
      <c r="AV177" s="131">
        <v>7.9360556642252781E-3</v>
      </c>
      <c r="AW177" s="131">
        <v>0.2745553999512767</v>
      </c>
      <c r="AX177" s="131">
        <v>1.4648330372419766E-2</v>
      </c>
      <c r="AY177" s="131">
        <v>0.29993674519854741</v>
      </c>
      <c r="AZ177" s="131">
        <v>5.5269595098037813E-3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0.49987562517955914</v>
      </c>
      <c r="BL177" s="133">
        <v>34.716399999999993</v>
      </c>
      <c r="BM177" s="133">
        <v>-49.496600000000008</v>
      </c>
      <c r="BN177" s="133">
        <v>84.212999999999994</v>
      </c>
      <c r="BO177" s="21" t="e">
        <v>#N/A</v>
      </c>
      <c r="BP177" s="21" t="e">
        <v>#N/A</v>
      </c>
      <c r="BQ177" s="133">
        <v>231.27260000000001</v>
      </c>
      <c r="BR177" s="133">
        <v>196.55620000000002</v>
      </c>
      <c r="BS177" s="133">
        <v>34.716399999999993</v>
      </c>
      <c r="BT177" s="89">
        <v>280.76920000000001</v>
      </c>
      <c r="BU177" s="136">
        <v>1.7069033554240897E-2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39114</v>
      </c>
      <c r="E178" t="s">
        <v>470</v>
      </c>
      <c r="F178">
        <v>2007</v>
      </c>
      <c r="G178" s="21">
        <v>-9.4958239999999995E-4</v>
      </c>
      <c r="H178" s="21">
        <v>4.7747431062355131E-3</v>
      </c>
      <c r="I178" s="21">
        <v>-5.7243255062355124E-3</v>
      </c>
      <c r="J178" s="21">
        <v>0.32522486451053867</v>
      </c>
      <c r="K178" s="21">
        <v>0.17780374507164032</v>
      </c>
      <c r="L178" s="21">
        <v>0.33137217024873622</v>
      </c>
      <c r="M178" s="21">
        <v>0.19019146057588476</v>
      </c>
      <c r="N178" s="131">
        <v>0.32475712025875753</v>
      </c>
      <c r="O178" s="131">
        <v>0.18611662738600163</v>
      </c>
      <c r="P178" s="131">
        <v>0.22613207258164697</v>
      </c>
      <c r="Q178" s="131">
        <v>1.2605945861694131E-2</v>
      </c>
      <c r="R178" s="131">
        <v>0.25038823391189974</v>
      </c>
      <c r="S178" s="21">
        <v>0.41124637207628267</v>
      </c>
      <c r="T178" s="17">
        <v>0.1934275677021382</v>
      </c>
      <c r="U178" s="21">
        <v>0.34144448743663891</v>
      </c>
      <c r="V178" s="21">
        <v>0.29894501401311802</v>
      </c>
      <c r="W178" s="21">
        <v>0.36920421707609252</v>
      </c>
      <c r="X178" s="21">
        <v>0.32805126960791298</v>
      </c>
      <c r="Y178" s="21">
        <v>0.13749691917774443</v>
      </c>
      <c r="Z178" s="21">
        <v>7.1986730045209946E-2</v>
      </c>
      <c r="AA178" s="21">
        <v>0.16678352589702161</v>
      </c>
      <c r="AB178" s="21">
        <v>0.10789770256911657</v>
      </c>
      <c r="AC178" s="29">
        <v>71208.601070410718</v>
      </c>
      <c r="AD178" s="21">
        <v>0.42103825923381882</v>
      </c>
      <c r="AE178" s="21">
        <v>2.9968962035194915E-2</v>
      </c>
      <c r="AF178" s="29">
        <v>70613.055508836769</v>
      </c>
      <c r="AG178" s="29">
        <v>68438.619571052375</v>
      </c>
      <c r="AH178" s="29">
        <v>14928.059460094608</v>
      </c>
      <c r="AI178" s="29">
        <v>-2968.8345978126313</v>
      </c>
      <c r="AJ178" s="21">
        <v>2.1890107543494883E-2</v>
      </c>
      <c r="AK178" s="21">
        <v>2.258560135711753E-2</v>
      </c>
      <c r="AL178" s="21">
        <v>9.1717652533079026E-3</v>
      </c>
      <c r="AM178" s="21">
        <v>9.5896039115498585E-3</v>
      </c>
      <c r="AN178" s="39">
        <v>2.353518375711753E-2</v>
      </c>
      <c r="AO178" s="21">
        <v>6.8257567870618461E-4</v>
      </c>
      <c r="AP178" s="39">
        <v>0.18611662738600163</v>
      </c>
      <c r="AQ178" s="29">
        <v>28675.188174334566</v>
      </c>
      <c r="AR178" s="128">
        <v>29981.545437161178</v>
      </c>
      <c r="AS178" s="21">
        <v>0.98831613790523731</v>
      </c>
      <c r="AT178" s="21">
        <v>0.25345021439650856</v>
      </c>
      <c r="AU178" s="131">
        <v>0.4074582127980948</v>
      </c>
      <c r="AV178" s="131">
        <v>8.8163066447780204E-3</v>
      </c>
      <c r="AW178" s="131">
        <v>0.31149895999706928</v>
      </c>
      <c r="AX178" s="131">
        <v>2.1323269482403241E-2</v>
      </c>
      <c r="AY178" s="131">
        <v>0.24322416877260869</v>
      </c>
      <c r="AZ178" s="131">
        <v>7.5688667302702389E-3</v>
      </c>
      <c r="BA178" s="21">
        <v>0.12743998449782068</v>
      </c>
      <c r="BB178" s="21">
        <v>6.6066998902959861E-2</v>
      </c>
      <c r="BC178" s="21">
        <v>-7.7583033498391019E-2</v>
      </c>
      <c r="BD178" s="21">
        <v>-0.21553755805473462</v>
      </c>
      <c r="BE178" s="21">
        <v>0.29055595842084303</v>
      </c>
      <c r="BF178" s="21">
        <v>0.21879630042402987</v>
      </c>
      <c r="BG178" s="17">
        <v>0.64578174212006823</v>
      </c>
      <c r="BH178" s="17">
        <v>0.10668601321165383</v>
      </c>
      <c r="BI178" s="21">
        <v>0.26366573916165525</v>
      </c>
      <c r="BJ178" s="21">
        <v>-0.19538375628218663</v>
      </c>
      <c r="BK178" s="21">
        <v>0.43807934211815308</v>
      </c>
      <c r="BL178" s="133">
        <v>64.79360000000004</v>
      </c>
      <c r="BM178" s="133">
        <v>-12.885899999999966</v>
      </c>
      <c r="BN178" s="133">
        <v>77.679500000000004</v>
      </c>
      <c r="BO178" s="21">
        <v>0.86636863269233122</v>
      </c>
      <c r="BP178" s="21">
        <v>0.25640232263768215</v>
      </c>
      <c r="BQ178" s="133">
        <v>306.48820000000001</v>
      </c>
      <c r="BR178" s="133">
        <v>241.69459999999998</v>
      </c>
      <c r="BS178" s="133">
        <v>64.793600000000026</v>
      </c>
      <c r="BT178" s="89">
        <v>319.3741</v>
      </c>
      <c r="BU178" s="136">
        <v>1.7810858250882015E-2</v>
      </c>
      <c r="BV178" s="137">
        <v>-0.91724886092427882</v>
      </c>
      <c r="BW178" s="137">
        <v>6.0491557223263657</v>
      </c>
      <c r="BX178" s="137">
        <v>0.86636863269233122</v>
      </c>
      <c r="BY178" s="137">
        <v>0.25640232263768215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39479</v>
      </c>
      <c r="E179" t="s">
        <v>482</v>
      </c>
      <c r="F179">
        <v>2008</v>
      </c>
      <c r="G179" s="21">
        <v>8.5663639999999995E-4</v>
      </c>
      <c r="H179" s="21">
        <v>5.0328749812277385E-3</v>
      </c>
      <c r="I179" s="21">
        <v>-4.1762385812277392E-3</v>
      </c>
      <c r="J179" s="21">
        <v>0.20495764600398969</v>
      </c>
      <c r="K179" s="21">
        <v>0.27184143258646287</v>
      </c>
      <c r="L179" s="21">
        <v>0.20959345942421193</v>
      </c>
      <c r="M179" s="21">
        <v>0.27392044532491511</v>
      </c>
      <c r="N179" s="131">
        <v>0.35192581561164021</v>
      </c>
      <c r="O179" s="131">
        <v>0.17780240522044885</v>
      </c>
      <c r="P179" s="131">
        <v>0.22053652263045209</v>
      </c>
      <c r="Q179" s="131">
        <v>1.1326149751983037E-2</v>
      </c>
      <c r="R179" s="131">
        <v>0.23840910678547586</v>
      </c>
      <c r="S179" s="21">
        <v>0.1555583692073943</v>
      </c>
      <c r="T179" s="21">
        <v>0.24328057927479363</v>
      </c>
      <c r="U179" s="21">
        <v>0.25201367491151871</v>
      </c>
      <c r="V179" s="21">
        <v>0.28084061940742822</v>
      </c>
      <c r="W179" s="21">
        <v>0.31078624058248638</v>
      </c>
      <c r="X179" s="21">
        <v>0.3341623264541953</v>
      </c>
      <c r="Y179" s="21">
        <v>0.11422497942068555</v>
      </c>
      <c r="Z179" s="21">
        <v>0.21817790622525379</v>
      </c>
      <c r="AA179" s="21">
        <v>0.1293252369140161</v>
      </c>
      <c r="AB179" s="21">
        <v>7.8544652270686077E-2</v>
      </c>
      <c r="AC179" s="29">
        <v>78097.972566409866</v>
      </c>
      <c r="AD179" s="21">
        <v>0.42727340125977425</v>
      </c>
      <c r="AE179" s="21">
        <v>3.3121335773606958E-2</v>
      </c>
      <c r="AF179" s="29">
        <v>83845.993156361466</v>
      </c>
      <c r="AG179" s="29">
        <v>81585.548887511381</v>
      </c>
      <c r="AH179" s="29">
        <v>17943.547929311164</v>
      </c>
      <c r="AI179" s="29">
        <v>3054.1383123414853</v>
      </c>
      <c r="AJ179" s="21">
        <v>2.2883426925560727E-2</v>
      </c>
      <c r="AK179" s="21">
        <v>2.3519992468267054E-2</v>
      </c>
      <c r="AL179" s="21">
        <v>9.9242053291650149E-3</v>
      </c>
      <c r="AM179" s="21">
        <v>9.3595170747068843E-3</v>
      </c>
      <c r="AN179" s="39">
        <v>2.2663356068267054E-2</v>
      </c>
      <c r="AO179" s="21">
        <v>7.2553008634792181E-4</v>
      </c>
      <c r="AP179" s="39">
        <v>0.17780240522044885</v>
      </c>
      <c r="AQ179" s="29">
        <v>35382.451312302881</v>
      </c>
      <c r="AR179" s="128">
        <v>33369.186369942487</v>
      </c>
      <c r="AS179" s="21">
        <v>1.0720043546104439</v>
      </c>
      <c r="AT179" s="21">
        <v>0.1775804550278621</v>
      </c>
      <c r="AU179" s="131">
        <v>0.41298018909970535</v>
      </c>
      <c r="AV179" s="131">
        <v>1.3861279297780612E-2</v>
      </c>
      <c r="AW179" s="131">
        <v>0.35687244172198423</v>
      </c>
      <c r="AX179" s="131">
        <v>2.2216658151953072E-2</v>
      </c>
      <c r="AY179" s="131">
        <v>0.18427273386377471</v>
      </c>
      <c r="AZ179" s="131">
        <v>8.4349057171103029E-3</v>
      </c>
      <c r="BA179" s="21">
        <v>0.1107698360105962</v>
      </c>
      <c r="BB179" s="21">
        <v>0.17994291221392267</v>
      </c>
      <c r="BC179" s="21">
        <v>-0.15583519461376549</v>
      </c>
      <c r="BD179" s="21">
        <v>-5.2139194425959934E-2</v>
      </c>
      <c r="BE179" s="21">
        <v>0.2765249329796442</v>
      </c>
      <c r="BF179" s="21">
        <v>0.33891091856955069</v>
      </c>
      <c r="BG179" s="17">
        <v>0.22573152381926276</v>
      </c>
      <c r="BH179" s="17">
        <v>1.6619052548045405</v>
      </c>
      <c r="BI179" s="21">
        <v>0.75182015129452728</v>
      </c>
      <c r="BJ179" s="21">
        <v>2.1448951264651459</v>
      </c>
      <c r="BK179" s="21">
        <v>0.40900854164689499</v>
      </c>
      <c r="BL179" s="133">
        <v>79.025000000000006</v>
      </c>
      <c r="BM179" s="133">
        <v>13.450700000000012</v>
      </c>
      <c r="BN179" s="133">
        <v>65.574300000000008</v>
      </c>
      <c r="BO179" s="21">
        <v>0.21964206341366976</v>
      </c>
      <c r="BP179" s="21">
        <v>0.27225886100645202</v>
      </c>
      <c r="BQ179" s="133">
        <v>369.30529999999999</v>
      </c>
      <c r="BR179" s="133">
        <v>290.28030000000001</v>
      </c>
      <c r="BS179" s="133">
        <v>79.024999999999977</v>
      </c>
      <c r="BT179" s="89">
        <v>355.8546</v>
      </c>
      <c r="BU179" s="136">
        <v>1.8487117487039316E-2</v>
      </c>
      <c r="BV179" s="137">
        <v>-7.8453619628515625</v>
      </c>
      <c r="BW179" s="137">
        <v>0.99947434259554635</v>
      </c>
      <c r="BX179" s="137">
        <v>0.21964206341366976</v>
      </c>
      <c r="BY179" s="137">
        <v>0.27225886100645202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39845</v>
      </c>
      <c r="E180" t="s">
        <v>494</v>
      </c>
      <c r="F180">
        <v>2009</v>
      </c>
      <c r="G180" s="21">
        <v>-5.3469790999999996E-3</v>
      </c>
      <c r="H180" s="21">
        <v>-2.0480155557773246E-3</v>
      </c>
      <c r="I180" s="21">
        <v>-3.298963544222675E-3</v>
      </c>
      <c r="J180" s="21">
        <v>-1.4420047586644391E-2</v>
      </c>
      <c r="K180" s="21">
        <v>-7.0127898654116838E-2</v>
      </c>
      <c r="L180" s="21">
        <v>-2.1490072224521373E-2</v>
      </c>
      <c r="M180" s="21">
        <v>-8.0236676292832376E-2</v>
      </c>
      <c r="N180" s="131">
        <v>0.25569749863832292</v>
      </c>
      <c r="O180" s="131">
        <v>0.20385336835533585</v>
      </c>
      <c r="P180" s="131">
        <v>0.23635727562192735</v>
      </c>
      <c r="Q180" s="131">
        <v>1.1876383897653081E-2</v>
      </c>
      <c r="R180" s="131">
        <v>0.2922154734867608</v>
      </c>
      <c r="S180" s="21">
        <v>0.12187765119853755</v>
      </c>
      <c r="T180" s="21">
        <v>8.360614173110914E-2</v>
      </c>
      <c r="U180" s="21">
        <v>-9.811682790264864E-2</v>
      </c>
      <c r="V180" s="21">
        <v>-9.585562095214617E-2</v>
      </c>
      <c r="W180" s="21">
        <v>-0.28904749289247567</v>
      </c>
      <c r="X180" s="21">
        <v>-0.28888015299275149</v>
      </c>
      <c r="Y180" s="21">
        <v>0.27593798141150927</v>
      </c>
      <c r="Z180" s="21">
        <v>0.25337026912353444</v>
      </c>
      <c r="AA180" s="21">
        <v>0.32011167596279</v>
      </c>
      <c r="AB180" s="21">
        <v>0.40588042555425408</v>
      </c>
      <c r="AC180" s="29">
        <v>93275.199431146058</v>
      </c>
      <c r="AD180" s="21">
        <v>0.46537514665551072</v>
      </c>
      <c r="AE180" s="21">
        <v>8.7304616239319732E-2</v>
      </c>
      <c r="AF180" s="29">
        <v>81439.349952800607</v>
      </c>
      <c r="AG180" s="29">
        <v>78666.813444589206</v>
      </c>
      <c r="AH180" s="29">
        <v>-7718.8853738261369</v>
      </c>
      <c r="AI180" s="29">
        <v>-20152.541640963751</v>
      </c>
      <c r="AJ180" s="21">
        <v>2.0872295656087867E-2</v>
      </c>
      <c r="AK180" s="21">
        <v>2.1607919729096078E-2</v>
      </c>
      <c r="AL180" s="21">
        <v>8.343147916881264E-3</v>
      </c>
      <c r="AM180" s="21">
        <v>1.1517229785104449E-2</v>
      </c>
      <c r="AN180" s="39">
        <v>2.6954898829096078E-2</v>
      </c>
      <c r="AO180" s="21">
        <v>2.1606382157595607E-3</v>
      </c>
      <c r="AP180" s="39">
        <v>0.20385336835533585</v>
      </c>
      <c r="AQ180" s="29">
        <v>31444.977185654159</v>
      </c>
      <c r="AR180" s="128">
        <v>43407.959614591608</v>
      </c>
      <c r="AS180" s="21">
        <v>0.87148877177944373</v>
      </c>
      <c r="AT180" s="21">
        <v>0.15267381522990692</v>
      </c>
      <c r="AU180" s="131">
        <v>0.42727779681637462</v>
      </c>
      <c r="AV180" s="131">
        <v>1.3871648925533048E-2</v>
      </c>
      <c r="AW180" s="131">
        <v>0.35630474636624643</v>
      </c>
      <c r="AX180" s="131">
        <v>6.8659860931125402E-2</v>
      </c>
      <c r="AY180" s="131">
        <v>0.12238827402541226</v>
      </c>
      <c r="AZ180" s="131">
        <v>8.2288584212608165E-3</v>
      </c>
      <c r="BA180" s="21">
        <v>0.21247741045832269</v>
      </c>
      <c r="BB180" s="21">
        <v>0.27620640544646724</v>
      </c>
      <c r="BC180" s="21">
        <v>-0.15256129306755861</v>
      </c>
      <c r="BD180" s="21">
        <v>-7.4907082386950541E-2</v>
      </c>
      <c r="BE180" s="21">
        <v>0.27390828121173572</v>
      </c>
      <c r="BF180" s="21">
        <v>0.28934347857527398</v>
      </c>
      <c r="BG180" s="17">
        <v>2.8923902032060065</v>
      </c>
      <c r="BH180" s="17">
        <v>-0.1464549578742711</v>
      </c>
      <c r="BI180" s="21">
        <v>0.27689251104893953</v>
      </c>
      <c r="BJ180" s="21">
        <v>-1.2897530833925974E-2</v>
      </c>
      <c r="BK180" s="21">
        <v>0.55179506724480465</v>
      </c>
      <c r="BL180" s="133">
        <v>-34.498299999999986</v>
      </c>
      <c r="BM180" s="133">
        <v>-90.0685</v>
      </c>
      <c r="BN180" s="133">
        <v>55.5702</v>
      </c>
      <c r="BO180" s="21">
        <v>-1.4365491932932615</v>
      </c>
      <c r="BP180" s="21">
        <v>-1.2972319356841722</v>
      </c>
      <c r="BQ180" s="133">
        <v>363.97990000000004</v>
      </c>
      <c r="BR180" s="133">
        <v>398.47820000000002</v>
      </c>
      <c r="BS180" s="133">
        <v>-34.498299999999972</v>
      </c>
      <c r="BT180" s="89">
        <v>454.04840000000002</v>
      </c>
      <c r="BU180" s="136">
        <v>2.3655935284873402E-2</v>
      </c>
      <c r="BV180" s="137">
        <v>-3.1639935813698452</v>
      </c>
      <c r="BW180" s="137">
        <v>-1.6930551719318325</v>
      </c>
      <c r="BX180" s="137">
        <v>-1.4365491932932615</v>
      </c>
      <c r="BY180" s="137">
        <v>-1.2972319356841722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40210</v>
      </c>
      <c r="E181" t="s">
        <v>506</v>
      </c>
      <c r="F181">
        <v>2010</v>
      </c>
      <c r="G181" s="21">
        <v>-9.9815314000000002E-3</v>
      </c>
      <c r="H181" s="21">
        <v>-6.6195342461200088E-3</v>
      </c>
      <c r="I181" s="21">
        <v>-3.3619971538799897E-3</v>
      </c>
      <c r="J181" s="21">
        <v>1.7542177466393083E-2</v>
      </c>
      <c r="K181" s="21">
        <v>2.0487643521668542E-2</v>
      </c>
      <c r="L181" s="21">
        <v>1.66026476975214E-2</v>
      </c>
      <c r="M181" s="21">
        <v>2.0762626879634816E-2</v>
      </c>
      <c r="N181" s="131">
        <v>0.27743660362514405</v>
      </c>
      <c r="O181" s="131">
        <v>0.18292943598363631</v>
      </c>
      <c r="P181" s="131">
        <v>0.2549673246866902</v>
      </c>
      <c r="Q181" s="131">
        <v>1.239809773105355E-2</v>
      </c>
      <c r="R181" s="131">
        <v>0.27226853797347589</v>
      </c>
      <c r="S181" s="21">
        <v>-8.7743555757089586E-2</v>
      </c>
      <c r="T181" s="21">
        <v>-0.11604804883336028</v>
      </c>
      <c r="U181" s="21">
        <v>0.10947272698810706</v>
      </c>
      <c r="V181" s="21">
        <v>0.10302176389471773</v>
      </c>
      <c r="W181" s="21">
        <v>0.10303302658611813</v>
      </c>
      <c r="X181" s="21">
        <v>0.14939507907018879</v>
      </c>
      <c r="Y181" s="21">
        <v>0.23528592987003139</v>
      </c>
      <c r="Z181" s="21">
        <v>0.40866285728816454</v>
      </c>
      <c r="AA181" s="21">
        <v>0.2274397334498941</v>
      </c>
      <c r="AB181" s="21">
        <v>0.14464841924181848</v>
      </c>
      <c r="AC181" s="29">
        <v>117816.25243113315</v>
      </c>
      <c r="AD181" s="21">
        <v>0.4457959167779928</v>
      </c>
      <c r="AE181" s="21">
        <v>4.8579618635691046E-2</v>
      </c>
      <c r="AF181" s="29">
        <v>81688.036817799439</v>
      </c>
      <c r="AG181" s="29">
        <v>78834.176537872307</v>
      </c>
      <c r="AH181" s="29">
        <v>-27866.81823615637</v>
      </c>
      <c r="AI181" s="29">
        <v>-42020.104572360964</v>
      </c>
      <c r="AJ181" s="21">
        <v>1.8726412428385422E-2</v>
      </c>
      <c r="AK181" s="21">
        <v>1.9404323544628635E-2</v>
      </c>
      <c r="AL181" s="21">
        <v>8.1692032947673857E-3</v>
      </c>
      <c r="AM181" s="21">
        <v>1.2476171587058009E-2</v>
      </c>
      <c r="AN181" s="39">
        <v>2.9385854944628632E-2</v>
      </c>
      <c r="AO181" s="21">
        <v>1.3595630532312734E-3</v>
      </c>
      <c r="AP181" s="39">
        <v>0.18292943598363631</v>
      </c>
      <c r="AQ181" s="29">
        <v>34390.59228116052</v>
      </c>
      <c r="AR181" s="128">
        <v>52522.004263884424</v>
      </c>
      <c r="AS181" s="21">
        <v>0.69236143046753784</v>
      </c>
      <c r="AT181" s="21">
        <v>0.17326020905328771</v>
      </c>
      <c r="AU181" s="131">
        <v>0.42456384578793743</v>
      </c>
      <c r="AV181" s="131">
        <v>1.9073612233356321E-2</v>
      </c>
      <c r="AW181" s="131">
        <v>0.39568795156750219</v>
      </c>
      <c r="AX181" s="131">
        <v>3.5913590011118254E-2</v>
      </c>
      <c r="AY181" s="131">
        <v>0.11440868949414455</v>
      </c>
      <c r="AZ181" s="131">
        <v>8.4904139854614091E-3</v>
      </c>
      <c r="BA181" s="21">
        <v>0.28080009002688833</v>
      </c>
      <c r="BB181" s="21">
        <v>0.36506714990055267</v>
      </c>
      <c r="BC181" s="21">
        <v>0.15474660879392199</v>
      </c>
      <c r="BD181" s="21">
        <v>0.25072401497692676</v>
      </c>
      <c r="BE181" s="21">
        <v>0.37182500142168706</v>
      </c>
      <c r="BF181" s="21">
        <v>0.56305586575468092</v>
      </c>
      <c r="BG181" s="17">
        <v>-0.35125279018711475</v>
      </c>
      <c r="BH181" s="17">
        <v>1.6455027258507853</v>
      </c>
      <c r="BI181" s="21">
        <v>0.69852660993268145</v>
      </c>
      <c r="BJ181" s="21">
        <v>1.1802419455001614</v>
      </c>
      <c r="BK181" s="21">
        <v>0.66623394282113946</v>
      </c>
      <c r="BL181" s="133">
        <v>-126.34519999999995</v>
      </c>
      <c r="BM181" s="133">
        <v>-190.51469999999995</v>
      </c>
      <c r="BN181" s="133">
        <v>64.169499999999999</v>
      </c>
      <c r="BO181" s="21">
        <v>2.6623601742694567</v>
      </c>
      <c r="BP181" s="21">
        <v>5.868735991880591</v>
      </c>
      <c r="BQ181" s="133">
        <v>370.36490000000003</v>
      </c>
      <c r="BR181" s="133">
        <v>496.71009999999995</v>
      </c>
      <c r="BS181" s="133">
        <v>-126.34519999999992</v>
      </c>
      <c r="BT181" s="89">
        <v>560.87959999999998</v>
      </c>
      <c r="BU181" s="136">
        <v>2.6023857790748645E-2</v>
      </c>
      <c r="BV181" s="137">
        <v>2.0660628881134135</v>
      </c>
      <c r="BW181" s="137">
        <v>2.9961058479504121</v>
      </c>
      <c r="BX181" s="137">
        <v>2.6623601742694567</v>
      </c>
      <c r="BY181" s="137">
        <v>5.868735991880591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40575</v>
      </c>
      <c r="E182" t="s">
        <v>518</v>
      </c>
      <c r="F182">
        <v>2011</v>
      </c>
      <c r="G182" s="21">
        <v>-1.1074453900000001E-2</v>
      </c>
      <c r="H182" s="21">
        <v>-8.2659525945110359E-3</v>
      </c>
      <c r="I182" s="21">
        <v>-2.8085013054889646E-3</v>
      </c>
      <c r="J182" s="21">
        <v>5.2887841153413717E-2</v>
      </c>
      <c r="K182" s="21">
        <v>0.10147298702147034</v>
      </c>
      <c r="L182" s="21">
        <v>5.1030731413345132E-2</v>
      </c>
      <c r="M182" s="21">
        <v>0.10069672005243002</v>
      </c>
      <c r="N182" s="131">
        <v>0.28509085875599438</v>
      </c>
      <c r="O182" s="131">
        <v>0.19857479592882496</v>
      </c>
      <c r="P182" s="131">
        <v>0.26302175738788897</v>
      </c>
      <c r="Q182" s="131">
        <v>1.2581139338054733E-2</v>
      </c>
      <c r="R182" s="131">
        <v>0.24073144858923698</v>
      </c>
      <c r="S182" s="21">
        <v>0.14092197290762076</v>
      </c>
      <c r="T182" s="21">
        <v>0.11030965958854777</v>
      </c>
      <c r="U182" s="21">
        <v>6.3130398086751693E-2</v>
      </c>
      <c r="V182" s="21">
        <v>0.11597082180537388</v>
      </c>
      <c r="W182" s="21">
        <v>8.002783296189131E-2</v>
      </c>
      <c r="X182" s="21">
        <v>6.8769218639123553E-2</v>
      </c>
      <c r="Y182" s="21">
        <v>0.10697500854015729</v>
      </c>
      <c r="Z182" s="21">
        <v>2.7356288381108262E-2</v>
      </c>
      <c r="AA182" s="21">
        <v>0.21831551947430206</v>
      </c>
      <c r="AB182" s="21">
        <v>0.30047313821350374</v>
      </c>
      <c r="AC182" s="29">
        <v>130482.39506165849</v>
      </c>
      <c r="AD182" s="21">
        <v>0.48417742750018111</v>
      </c>
      <c r="AE182" s="21">
        <v>3.4952417795487474E-2</v>
      </c>
      <c r="AF182" s="29">
        <v>84917.257693511245</v>
      </c>
      <c r="AG182" s="29">
        <v>81806.034603842345</v>
      </c>
      <c r="AH182" s="29">
        <v>-37534.387494830837</v>
      </c>
      <c r="AI182" s="29">
        <v>-50287.349125649002</v>
      </c>
      <c r="AJ182" s="21">
        <v>1.8015607796275236E-2</v>
      </c>
      <c r="AK182" s="21">
        <v>1.8700772102571511E-2</v>
      </c>
      <c r="AL182" s="21">
        <v>7.9495978588494214E-3</v>
      </c>
      <c r="AM182" s="21">
        <v>1.3912975983229985E-2</v>
      </c>
      <c r="AN182" s="39">
        <v>2.9775226002571511E-2</v>
      </c>
      <c r="AO182" s="21">
        <v>1.004367658887311E-3</v>
      </c>
      <c r="AP182" s="39">
        <v>0.19857479592882496</v>
      </c>
      <c r="AQ182" s="29">
        <v>36097.870517703152</v>
      </c>
      <c r="AR182" s="128">
        <v>63176.630375016139</v>
      </c>
      <c r="AS182" s="21">
        <v>0.64999006561362171</v>
      </c>
      <c r="AT182" s="21">
        <v>0.15018103477678191</v>
      </c>
      <c r="AU182" s="131">
        <v>0.46726684734579021</v>
      </c>
      <c r="AV182" s="131">
        <v>1.495845330423913E-2</v>
      </c>
      <c r="AW182" s="131">
        <v>0.38971961879249717</v>
      </c>
      <c r="AX182" s="131">
        <v>2.7462646950770015E-2</v>
      </c>
      <c r="AY182" s="131">
        <v>9.4323425294787391E-2</v>
      </c>
      <c r="AZ182" s="131">
        <v>5.3665790651554563E-3</v>
      </c>
      <c r="BA182" s="21">
        <v>0.12152318995008704</v>
      </c>
      <c r="BB182" s="21">
        <v>3.4157776610088009E-2</v>
      </c>
      <c r="BC182" s="21">
        <v>-8.7362376206764902E-2</v>
      </c>
      <c r="BD182" s="21">
        <v>-0.19092000124921349</v>
      </c>
      <c r="BE182" s="21">
        <v>9.0278024974170146E-2</v>
      </c>
      <c r="BF182" s="21">
        <v>-9.6818409068981315E-2</v>
      </c>
      <c r="BG182" s="17">
        <v>-0.16878820058997057</v>
      </c>
      <c r="BH182" s="17">
        <v>4.4084978388028162E-3</v>
      </c>
      <c r="BI182" s="21">
        <v>-0.13185642176107693</v>
      </c>
      <c r="BJ182" s="21">
        <v>-0.21688504044662194</v>
      </c>
      <c r="BK182" s="21">
        <v>0.77227347201166996</v>
      </c>
      <c r="BL182" s="133">
        <v>-172.36349999999993</v>
      </c>
      <c r="BM182" s="133">
        <v>-230.92699999999994</v>
      </c>
      <c r="BN182" s="133">
        <v>58.563499999999998</v>
      </c>
      <c r="BO182" s="21">
        <v>0.36422673754127577</v>
      </c>
      <c r="BP182" s="21">
        <v>-6.0498076035093273E-2</v>
      </c>
      <c r="BQ182" s="133">
        <v>389.95269999999999</v>
      </c>
      <c r="BR182" s="133">
        <v>562.31619999999998</v>
      </c>
      <c r="BS182" s="133">
        <v>-172.36349999999999</v>
      </c>
      <c r="BT182" s="89">
        <v>620.87969999999996</v>
      </c>
      <c r="BU182" s="136">
        <v>2.6966724697082545E-2</v>
      </c>
      <c r="BV182" s="137">
        <v>0.27599168961098086</v>
      </c>
      <c r="BW182" s="137">
        <v>-9.7099009532186198E-2</v>
      </c>
      <c r="BX182" s="137">
        <v>0.36422673754127577</v>
      </c>
      <c r="BY182" s="137">
        <v>-6.0498076035093273E-2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40940</v>
      </c>
      <c r="E183" t="s">
        <v>530</v>
      </c>
      <c r="F183">
        <v>2012</v>
      </c>
      <c r="G183" s="21">
        <v>-1.16612069E-2</v>
      </c>
      <c r="H183" s="21">
        <v>-9.1880779751516845E-3</v>
      </c>
      <c r="I183" s="21">
        <v>-2.4731289248483153E-3</v>
      </c>
      <c r="J183" s="21">
        <v>9.2527888638801681E-2</v>
      </c>
      <c r="K183" s="21">
        <v>7.6601901172805853E-2</v>
      </c>
      <c r="L183" s="21">
        <v>9.8238459480575191E-2</v>
      </c>
      <c r="M183" s="21">
        <v>7.8109709332311539E-2</v>
      </c>
      <c r="N183" s="131">
        <v>0.32633808104945999</v>
      </c>
      <c r="O183" s="131">
        <v>0.19596805683782861</v>
      </c>
      <c r="P183" s="131">
        <v>0.26499992849703435</v>
      </c>
      <c r="Q183" s="131">
        <v>1.2250033509440695E-2</v>
      </c>
      <c r="R183" s="131">
        <v>0.20044390010623644</v>
      </c>
      <c r="S183" s="21">
        <v>8.3821619165202366E-2</v>
      </c>
      <c r="T183" s="21">
        <v>0.26927459305199664</v>
      </c>
      <c r="U183" s="21">
        <v>0.17817741550177746</v>
      </c>
      <c r="V183" s="21">
        <v>0.10149482364344409</v>
      </c>
      <c r="W183" s="21">
        <v>0.25713266628571008</v>
      </c>
      <c r="X183" s="21">
        <v>0.21704954556185085</v>
      </c>
      <c r="Y183" s="21">
        <v>0.12513422487480264</v>
      </c>
      <c r="Z183" s="21">
        <v>8.0824331823686313E-2</v>
      </c>
      <c r="AA183" s="21">
        <v>9.613207108178945E-2</v>
      </c>
      <c r="AB183" s="21">
        <v>7.2318535446938226E-2</v>
      </c>
      <c r="AC183" s="29">
        <v>141749.68760609947</v>
      </c>
      <c r="AD183" s="21">
        <v>0.48220383008185486</v>
      </c>
      <c r="AE183" s="21">
        <v>5.9154527641737203E-2</v>
      </c>
      <c r="AF183" s="29">
        <v>91565.386468291021</v>
      </c>
      <c r="AG183" s="29">
        <v>88677.902623586255</v>
      </c>
      <c r="AH183" s="29">
        <v>-46155.872240329598</v>
      </c>
      <c r="AI183" s="29">
        <v>-58579.517642324354</v>
      </c>
      <c r="AJ183" s="21">
        <v>1.7652780554897395E-2</v>
      </c>
      <c r="AK183" s="21">
        <v>1.8228864854017045E-2</v>
      </c>
      <c r="AL183" s="21">
        <v>8.3564805922262449E-3</v>
      </c>
      <c r="AM183" s="21">
        <v>1.3606626878233118E-2</v>
      </c>
      <c r="AN183" s="39">
        <v>2.9890071754017044E-2</v>
      </c>
      <c r="AO183" s="21">
        <v>1.6691978279032196E-3</v>
      </c>
      <c r="AP183" s="39">
        <v>0.19596805683782861</v>
      </c>
      <c r="AQ183" s="29">
        <v>41978.382381677693</v>
      </c>
      <c r="AR183" s="128">
        <v>68352.242276567587</v>
      </c>
      <c r="AS183" s="21">
        <v>0.64589003451535609</v>
      </c>
      <c r="AT183" s="21">
        <v>0.13568058718669909</v>
      </c>
      <c r="AU183" s="131">
        <v>0.45522228886601684</v>
      </c>
      <c r="AV183" s="131">
        <v>1.4602768787227677E-2</v>
      </c>
      <c r="AW183" s="131">
        <v>0.39158956902141939</v>
      </c>
      <c r="AX183" s="131">
        <v>4.8857886004755414E-2</v>
      </c>
      <c r="AY183" s="131">
        <v>8.2740815920454985E-2</v>
      </c>
      <c r="AZ183" s="131">
        <v>5.251133381908548E-3</v>
      </c>
      <c r="BA183" s="21">
        <v>9.9385701551031103E-2</v>
      </c>
      <c r="BB183" s="21">
        <v>8.461833265257801E-2</v>
      </c>
      <c r="BC183" s="21">
        <v>-1.3028592894891888E-2</v>
      </c>
      <c r="BD183" s="21">
        <v>-0.26799302997551666</v>
      </c>
      <c r="BE183" s="21">
        <v>0.1305328368510017</v>
      </c>
      <c r="BF183" s="21">
        <v>0.1511151682838956</v>
      </c>
      <c r="BG183" s="17">
        <v>1.0068478760795623</v>
      </c>
      <c r="BH183" s="17">
        <v>2.3065888659652201E-2</v>
      </c>
      <c r="BI183" s="21">
        <v>9.8380601675388313E-2</v>
      </c>
      <c r="BJ183" s="21">
        <v>0.12599295836121871</v>
      </c>
      <c r="BK183" s="21">
        <v>0.77079227467415856</v>
      </c>
      <c r="BL183" s="133">
        <v>-214.73829999999998</v>
      </c>
      <c r="BM183" s="133">
        <v>-272.53879999999998</v>
      </c>
      <c r="BN183" s="133">
        <v>57.8005</v>
      </c>
      <c r="BO183" s="21">
        <v>0.24584555314785361</v>
      </c>
      <c r="BP183" s="21">
        <v>0.1736228248489835</v>
      </c>
      <c r="BQ183" s="133">
        <v>426.0342</v>
      </c>
      <c r="BR183" s="133">
        <v>640.77250000000004</v>
      </c>
      <c r="BS183" s="133">
        <v>-214.73830000000004</v>
      </c>
      <c r="BT183" s="89">
        <v>698.57299999999998</v>
      </c>
      <c r="BU183" s="136">
        <v>2.741694282916873E-2</v>
      </c>
      <c r="BV183" s="137">
        <v>0.11226395191626759</v>
      </c>
      <c r="BW183" s="137">
        <v>0.10408637466995985</v>
      </c>
      <c r="BX183" s="137">
        <v>0.24584555314785361</v>
      </c>
      <c r="BY183" s="137">
        <v>0.1736228248489835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41306</v>
      </c>
      <c r="E184" t="s">
        <v>542</v>
      </c>
      <c r="F184">
        <v>2013</v>
      </c>
      <c r="G184" s="21">
        <v>-1.2047692400000001E-2</v>
      </c>
      <c r="H184" s="21">
        <v>-9.0249672159980216E-3</v>
      </c>
      <c r="I184" s="21">
        <v>-3.0227251840019768E-3</v>
      </c>
      <c r="J184" s="21">
        <v>0.170481383888899</v>
      </c>
      <c r="K184" s="21">
        <v>0.25496286264974555</v>
      </c>
      <c r="L184" s="21">
        <v>0.16966732699857467</v>
      </c>
      <c r="M184" s="21">
        <v>0.25238817948236703</v>
      </c>
      <c r="N184" s="131">
        <v>0.28167250347099904</v>
      </c>
      <c r="O184" s="131">
        <v>0.1779505563959633</v>
      </c>
      <c r="P184" s="131">
        <v>0.24434672689972439</v>
      </c>
      <c r="Q184" s="131">
        <v>7.9517997388979834E-3</v>
      </c>
      <c r="R184" s="131">
        <v>0.28807841349441532</v>
      </c>
      <c r="S184" s="21">
        <v>6.2126935359787083E-2</v>
      </c>
      <c r="T184" s="21">
        <v>0.10079853275475825</v>
      </c>
      <c r="U184" s="21">
        <v>4.5362404103988174E-2</v>
      </c>
      <c r="V184" s="21">
        <v>2.8921549660893886E-2</v>
      </c>
      <c r="W184" s="21">
        <v>9.5760910415678691E-3</v>
      </c>
      <c r="X184" s="21">
        <v>1.7239132345497676E-2</v>
      </c>
      <c r="Y184" s="21">
        <v>0.14258939294819584</v>
      </c>
      <c r="Z184" s="21">
        <v>0.11579759510146626</v>
      </c>
      <c r="AA184" s="21">
        <v>9.4560794450419206E-2</v>
      </c>
      <c r="AB184" s="21">
        <v>0.1109326587457482</v>
      </c>
      <c r="AC184" s="29">
        <v>156188.23218553254</v>
      </c>
      <c r="AD184" s="21">
        <v>0.47283972888904224</v>
      </c>
      <c r="AE184" s="21">
        <v>8.242112181165194E-2</v>
      </c>
      <c r="AF184" s="29">
        <v>105802.52709822026</v>
      </c>
      <c r="AG184" s="29">
        <v>102387.60543256014</v>
      </c>
      <c r="AH184" s="29">
        <v>-47604.751892614891</v>
      </c>
      <c r="AI184" s="29">
        <v>-63548.974068723954</v>
      </c>
      <c r="AJ184" s="21">
        <v>1.9410767740956278E-2</v>
      </c>
      <c r="AK184" s="21">
        <v>2.0058172776220514E-2</v>
      </c>
      <c r="AL184" s="21">
        <v>8.2121621829079477E-3</v>
      </c>
      <c r="AM184" s="21">
        <v>1.4000952943390727E-2</v>
      </c>
      <c r="AN184" s="39">
        <v>3.2105865176220515E-2</v>
      </c>
      <c r="AO184" s="21">
        <v>2.44051880060444E-3</v>
      </c>
      <c r="AP184" s="39">
        <v>0.1779505563959633</v>
      </c>
      <c r="AQ184" s="29">
        <v>43317.380979097092</v>
      </c>
      <c r="AR184" s="128">
        <v>73852.00136226599</v>
      </c>
      <c r="AS184" s="21">
        <v>0.67614827490123841</v>
      </c>
      <c r="AT184" s="21">
        <v>0.15069793334243764</v>
      </c>
      <c r="AU184" s="131">
        <v>0.43608707837472183</v>
      </c>
      <c r="AV184" s="131">
        <v>1.244553091330913E-2</v>
      </c>
      <c r="AW184" s="131">
        <v>0.38130396559882762</v>
      </c>
      <c r="AX184" s="131">
        <v>6.9024725059607328E-2</v>
      </c>
      <c r="AY184" s="131">
        <v>9.4148691132011117E-2</v>
      </c>
      <c r="AZ184" s="131">
        <v>6.4811024952827184E-3</v>
      </c>
      <c r="BA184" s="21">
        <v>0.11818003324936344</v>
      </c>
      <c r="BB184" s="21">
        <v>0.10704221260277147</v>
      </c>
      <c r="BC184" s="21">
        <v>0.30012370135206456</v>
      </c>
      <c r="BD184" s="21">
        <v>9.8434628016994319E-2</v>
      </c>
      <c r="BE184" s="21">
        <v>0.11257781373250375</v>
      </c>
      <c r="BF184" s="21">
        <v>0.11819150266093081</v>
      </c>
      <c r="BG184" s="17">
        <v>0.57033036057855546</v>
      </c>
      <c r="BH184" s="17">
        <v>0.197209141235553</v>
      </c>
      <c r="BI184" s="21">
        <v>-2.6203056533119051E-2</v>
      </c>
      <c r="BJ184" s="21">
        <v>-0.12834328242499426</v>
      </c>
      <c r="BK184" s="21">
        <v>0.72129825724765328</v>
      </c>
      <c r="BL184" s="133">
        <v>-224.36919999999995</v>
      </c>
      <c r="BM184" s="133">
        <v>-299.517</v>
      </c>
      <c r="BN184" s="133">
        <v>75.147800000000004</v>
      </c>
      <c r="BO184" s="21">
        <v>4.4849474919005816E-2</v>
      </c>
      <c r="BP184" s="21">
        <v>-0.1806925109384393</v>
      </c>
      <c r="BQ184" s="133">
        <v>498.6651</v>
      </c>
      <c r="BR184" s="133">
        <v>723.03429999999992</v>
      </c>
      <c r="BS184" s="133">
        <v>-224.36919999999992</v>
      </c>
      <c r="BT184" s="89">
        <v>798.18209999999999</v>
      </c>
      <c r="BU184" s="136">
        <v>2.9083139992218537E-2</v>
      </c>
      <c r="BV184" s="137">
        <v>2.2632989848743845E-2</v>
      </c>
      <c r="BW184" s="137">
        <v>-0.23646004216301775</v>
      </c>
      <c r="BX184" s="137">
        <v>4.4849474919005816E-2</v>
      </c>
      <c r="BY184" s="137">
        <v>-0.1806925109384393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41671</v>
      </c>
      <c r="E185" t="s">
        <v>554</v>
      </c>
      <c r="F185">
        <v>2014</v>
      </c>
      <c r="G185" s="21">
        <v>-1.1967108399999999E-2</v>
      </c>
      <c r="H185" s="21">
        <v>-9.481458200585529E-3</v>
      </c>
      <c r="I185" s="21">
        <v>-2.4856501994144705E-3</v>
      </c>
      <c r="J185" s="21">
        <v>5.4324234842181518E-2</v>
      </c>
      <c r="K185" s="21">
        <v>1.6465153527214893E-2</v>
      </c>
      <c r="L185" s="21">
        <v>4.6097146527964705E-2</v>
      </c>
      <c r="M185" s="21">
        <v>-6.6719980638156873E-3</v>
      </c>
      <c r="N185" s="131">
        <v>0.28471275918648231</v>
      </c>
      <c r="O185" s="131">
        <v>0.20894581005996057</v>
      </c>
      <c r="P185" s="131">
        <v>0.2394712440257829</v>
      </c>
      <c r="Q185" s="131">
        <v>7.4181616199673912E-3</v>
      </c>
      <c r="R185" s="131">
        <v>0.25945202510780679</v>
      </c>
      <c r="S185" s="21">
        <v>0.22830532317266305</v>
      </c>
      <c r="T185" s="21">
        <v>0.18502654742906444</v>
      </c>
      <c r="U185" s="21">
        <v>5.2313823182657426E-2</v>
      </c>
      <c r="V185" s="21">
        <v>2.7139491182888609E-2</v>
      </c>
      <c r="W185" s="21">
        <v>5.7388283538112539E-2</v>
      </c>
      <c r="X185" s="21">
        <v>3.8345226212998851E-2</v>
      </c>
      <c r="Y185" s="21">
        <v>6.6899144944493338E-2</v>
      </c>
      <c r="Z185" s="21">
        <v>0.1436325147459856</v>
      </c>
      <c r="AA185" s="21">
        <v>9.090893420390711E-2</v>
      </c>
      <c r="AB185" s="21">
        <v>6.1563719193633792E-2</v>
      </c>
      <c r="AC185" s="29">
        <v>167184.72177815001</v>
      </c>
      <c r="AD185" s="21">
        <v>0.47584318887450838</v>
      </c>
      <c r="AE185" s="21">
        <v>6.1587148982499118E-2</v>
      </c>
      <c r="AF185" s="29">
        <v>110148.83468236709</v>
      </c>
      <c r="AG185" s="29">
        <v>105761.86003674835</v>
      </c>
      <c r="AH185" s="29">
        <v>-54083.799012007687</v>
      </c>
      <c r="AI185" s="29">
        <v>-68262.357094032152</v>
      </c>
      <c r="AJ185" s="21">
        <v>1.8541165256012619E-2</v>
      </c>
      <c r="AK185" s="21">
        <v>1.9310248003329016E-2</v>
      </c>
      <c r="AL185" s="21">
        <v>7.8908736102216766E-3</v>
      </c>
      <c r="AM185" s="21">
        <v>1.3946601397712081E-2</v>
      </c>
      <c r="AN185" s="39">
        <v>3.1277356403329015E-2</v>
      </c>
      <c r="AO185" s="21">
        <v>1.8050724233586663E-3</v>
      </c>
      <c r="AP185" s="39">
        <v>0.20894581005996057</v>
      </c>
      <c r="AQ185" s="29">
        <v>45010.842566181374</v>
      </c>
      <c r="AR185" s="128">
        <v>79553.711142012369</v>
      </c>
      <c r="AS185" s="21">
        <v>0.65520025582179009</v>
      </c>
      <c r="AT185" s="21">
        <v>0.12872181646688088</v>
      </c>
      <c r="AU185" s="131">
        <v>0.44590090089032169</v>
      </c>
      <c r="AV185" s="131">
        <v>1.5159236985189173E-2</v>
      </c>
      <c r="AW185" s="131">
        <v>0.40175682889612929</v>
      </c>
      <c r="AX185" s="131">
        <v>2.132953365028151E-2</v>
      </c>
      <c r="AY185" s="131">
        <v>7.9471236870578665E-2</v>
      </c>
      <c r="AZ185" s="131">
        <v>9.8922027037278235E-3</v>
      </c>
      <c r="BA185" s="21">
        <v>8.8033019280455704E-2</v>
      </c>
      <c r="BB185" s="21">
        <v>0.10362874125782362</v>
      </c>
      <c r="BC185" s="21">
        <v>-9.9426729724622631E-2</v>
      </c>
      <c r="BD185" s="21">
        <v>-0.25007029455131458</v>
      </c>
      <c r="BE185" s="21">
        <v>0.12412682766551675</v>
      </c>
      <c r="BF185" s="21">
        <v>0.16307709402025972</v>
      </c>
      <c r="BG185" s="17">
        <v>-0.26627327681732604</v>
      </c>
      <c r="BH185" s="17">
        <v>0.647105209130443</v>
      </c>
      <c r="BI185" s="21">
        <v>0.29953290784996689</v>
      </c>
      <c r="BJ185" s="21">
        <v>0.4420776448614756</v>
      </c>
      <c r="BK185" s="21">
        <v>0.75219659633794633</v>
      </c>
      <c r="BL185" s="133">
        <v>-258.14900000000011</v>
      </c>
      <c r="BM185" s="133">
        <v>-325.82510000000008</v>
      </c>
      <c r="BN185" s="133">
        <v>67.676100000000005</v>
      </c>
      <c r="BO185" s="21">
        <v>0.15055453244028216</v>
      </c>
      <c r="BP185" s="21">
        <v>0.6404747690353354</v>
      </c>
      <c r="BQ185" s="133">
        <v>525.75469999999996</v>
      </c>
      <c r="BR185" s="133">
        <v>783.90370000000007</v>
      </c>
      <c r="BS185" s="133">
        <v>-258.14900000000011</v>
      </c>
      <c r="BT185" s="89">
        <v>851.57980000000009</v>
      </c>
      <c r="BU185" s="136">
        <v>2.8791706203914549E-2</v>
      </c>
      <c r="BV185" s="137">
        <v>0.15841132725459439</v>
      </c>
      <c r="BW185" s="137">
        <v>0.4359273893736153</v>
      </c>
      <c r="BX185" s="137">
        <v>0.15055453244028216</v>
      </c>
      <c r="BY185" s="137">
        <v>0.6404747690353354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42036</v>
      </c>
      <c r="E186" t="s">
        <v>566</v>
      </c>
      <c r="F186">
        <v>2015</v>
      </c>
      <c r="G186" s="21">
        <v>-9.8725693999999996E-3</v>
      </c>
      <c r="H186" s="21">
        <v>-7.4111922767580388E-3</v>
      </c>
      <c r="I186" s="21">
        <v>-2.4613771232419642E-3</v>
      </c>
      <c r="J186" s="21">
        <v>0.10769071584143708</v>
      </c>
      <c r="K186" s="21">
        <v>0.13641596550676227</v>
      </c>
      <c r="L186" s="21">
        <v>9.0983213457759282E-2</v>
      </c>
      <c r="M186" s="21">
        <v>0.10795196392959361</v>
      </c>
      <c r="N186" s="131">
        <v>0.26307411345508841</v>
      </c>
      <c r="O186" s="131">
        <v>0.20355598455037613</v>
      </c>
      <c r="P186" s="131">
        <v>0.2330177243616281</v>
      </c>
      <c r="Q186" s="131">
        <v>7.3622120444895699E-3</v>
      </c>
      <c r="R186" s="131">
        <v>0.29298996558841772</v>
      </c>
      <c r="S186" s="21">
        <v>6.2840944643009378E-2</v>
      </c>
      <c r="T186" s="21">
        <v>5.074628761876121E-2</v>
      </c>
      <c r="U186" s="21">
        <v>2.6922965929475851E-2</v>
      </c>
      <c r="V186" s="21">
        <v>0.10789879153604542</v>
      </c>
      <c r="W186" s="21">
        <v>8.066665135990192E-3</v>
      </c>
      <c r="X186" s="21">
        <v>2.9970875597193691E-2</v>
      </c>
      <c r="Y186" s="21">
        <v>2.3091670328488245E-2</v>
      </c>
      <c r="Z186" s="21">
        <v>-8.3644778823494192E-2</v>
      </c>
      <c r="AA186" s="21">
        <v>4.1666205801008216E-2</v>
      </c>
      <c r="AB186" s="21">
        <v>-1.4245787892550821E-2</v>
      </c>
      <c r="AC186" s="29">
        <v>174528.72368242985</v>
      </c>
      <c r="AD186" s="21">
        <v>0.46900494638374246</v>
      </c>
      <c r="AE186" s="21">
        <v>3.112678801883316E-2</v>
      </c>
      <c r="AF186" s="29">
        <v>120504.16483921139</v>
      </c>
      <c r="AG186" s="29">
        <v>113973.12738981751</v>
      </c>
      <c r="AH186" s="29">
        <v>-44875.912128987111</v>
      </c>
      <c r="AI186" s="29">
        <v>-59779.930183585966</v>
      </c>
      <c r="AJ186" s="21">
        <v>1.8822497892444303E-2</v>
      </c>
      <c r="AK186" s="21">
        <v>1.9903457751421712E-2</v>
      </c>
      <c r="AL186" s="21">
        <v>7.5402391053292382E-3</v>
      </c>
      <c r="AM186" s="21">
        <v>1.3518208096787908E-2</v>
      </c>
      <c r="AN186" s="39">
        <v>2.9776027151421712E-2</v>
      </c>
      <c r="AO186" s="21">
        <v>8.9717262273585497E-4</v>
      </c>
      <c r="AP186" s="39">
        <v>0.20355598455037613</v>
      </c>
      <c r="AQ186" s="29">
        <v>45657.310576527983</v>
      </c>
      <c r="AR186" s="128">
        <v>81854.834693101016</v>
      </c>
      <c r="AS186" s="21">
        <v>0.69045462716199757</v>
      </c>
      <c r="AT186" s="21">
        <v>0.12368052236605498</v>
      </c>
      <c r="AU186" s="131">
        <v>0.45399636519818443</v>
      </c>
      <c r="AV186" s="131">
        <v>1.6009977455230119E-2</v>
      </c>
      <c r="AW186" s="131">
        <v>0.41532970893809107</v>
      </c>
      <c r="AX186" s="131">
        <v>9.8242260895395339E-3</v>
      </c>
      <c r="AY186" s="131">
        <v>8.2663046709521862E-2</v>
      </c>
      <c r="AZ186" s="131">
        <v>5.9910872290455421E-3</v>
      </c>
      <c r="BA186" s="21">
        <v>5.1007335684846611E-2</v>
      </c>
      <c r="BB186" s="21">
        <v>-9.1031065175816162E-3</v>
      </c>
      <c r="BC186" s="21">
        <v>6.4182185439172645E-2</v>
      </c>
      <c r="BD186" s="21">
        <v>-8.3785242018821204E-2</v>
      </c>
      <c r="BE186" s="21">
        <v>5.7655614273020461E-2</v>
      </c>
      <c r="BF186" s="21">
        <v>-1.6500219668758032E-3</v>
      </c>
      <c r="BG186" s="17">
        <v>-0.48353723521813652</v>
      </c>
      <c r="BH186" s="17">
        <v>-0.79962379709972498</v>
      </c>
      <c r="BI186" s="21">
        <v>8.0507850929175229E-2</v>
      </c>
      <c r="BJ186" s="21">
        <v>2.2213313597302831E-2</v>
      </c>
      <c r="BK186" s="21">
        <v>0.71819416179689755</v>
      </c>
      <c r="BL186" s="133">
        <v>-216.85090000000002</v>
      </c>
      <c r="BM186" s="133">
        <v>-288.87059999999997</v>
      </c>
      <c r="BN186" s="133">
        <v>72.0197</v>
      </c>
      <c r="BO186" s="21">
        <v>-0.15997776477925563</v>
      </c>
      <c r="BP186" s="21">
        <v>-0.53246302201646201</v>
      </c>
      <c r="BQ186" s="133">
        <v>582.37360000000001</v>
      </c>
      <c r="BR186" s="133">
        <v>799.22450000000003</v>
      </c>
      <c r="BS186" s="133">
        <v>-216.85090000000002</v>
      </c>
      <c r="BT186" s="89">
        <v>871.24419999999998</v>
      </c>
      <c r="BU186" s="136">
        <v>2.7314650028179746E-2</v>
      </c>
      <c r="BV186" s="137">
        <v>-5.6453889328026419E-2</v>
      </c>
      <c r="BW186" s="137">
        <v>-0.40105254594307049</v>
      </c>
      <c r="BX186" s="137">
        <v>-0.15997776477925563</v>
      </c>
      <c r="BY186" s="137">
        <v>-0.53246302201646201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42401</v>
      </c>
      <c r="E187" t="s">
        <v>578</v>
      </c>
      <c r="F187">
        <v>2016</v>
      </c>
      <c r="G187" s="21">
        <v>-9.9371023999999999E-3</v>
      </c>
      <c r="H187" s="21">
        <v>-8.0302353687305653E-3</v>
      </c>
      <c r="I187" s="21">
        <v>-1.9068670312694322E-3</v>
      </c>
      <c r="J187" s="21">
        <v>8.2004575756868148E-2</v>
      </c>
      <c r="K187" s="21">
        <v>7.2755742025403025E-2</v>
      </c>
      <c r="L187" s="21">
        <v>7.732038504948191E-2</v>
      </c>
      <c r="M187" s="21">
        <v>8.0369321983626119E-2</v>
      </c>
      <c r="N187" s="131">
        <v>0.26780303528264104</v>
      </c>
      <c r="O187" s="131">
        <v>0.25505900103248014</v>
      </c>
      <c r="P187" s="131">
        <v>0.23149061076779379</v>
      </c>
      <c r="Q187" s="131">
        <v>7.2603949986567318E-3</v>
      </c>
      <c r="R187" s="131">
        <v>0.23838695791842832</v>
      </c>
      <c r="S187" s="21">
        <v>0.34990018500116848</v>
      </c>
      <c r="T187" s="21">
        <v>0.28854559414150893</v>
      </c>
      <c r="U187" s="21">
        <v>6.7155486096884154E-2</v>
      </c>
      <c r="V187" s="21">
        <v>4.6916468632188346E-2</v>
      </c>
      <c r="W187" s="21">
        <v>9.6685893184122795E-2</v>
      </c>
      <c r="X187" s="21">
        <v>0.11359381529460966</v>
      </c>
      <c r="Y187" s="21">
        <v>7.8285054867510251E-2</v>
      </c>
      <c r="Z187" s="21">
        <v>0.1993527594327944</v>
      </c>
      <c r="AA187" s="21">
        <v>9.4745509765468361E-2</v>
      </c>
      <c r="AB187" s="21">
        <v>0.19572091435375505</v>
      </c>
      <c r="AC187" s="29">
        <v>179201.04330599005</v>
      </c>
      <c r="AD187" s="21">
        <v>0.49410853585354259</v>
      </c>
      <c r="AE187" s="21">
        <v>6.8141773978785694E-2</v>
      </c>
      <c r="AF187" s="29">
        <v>127935.14411565427</v>
      </c>
      <c r="AG187" s="29">
        <v>121325.67744424353</v>
      </c>
      <c r="AH187" s="29">
        <v>-51113.088962151778</v>
      </c>
      <c r="AI187" s="29">
        <v>-63250.449790677078</v>
      </c>
      <c r="AJ187" s="21">
        <v>1.9061140031458302E-2</v>
      </c>
      <c r="AK187" s="21">
        <v>2.0243442374173179E-2</v>
      </c>
      <c r="AL187" s="21">
        <v>7.5637916300354303E-3</v>
      </c>
      <c r="AM187" s="21">
        <v>1.3911021992824879E-2</v>
      </c>
      <c r="AN187" s="39">
        <v>3.0180544774173181E-2</v>
      </c>
      <c r="AO187" s="21">
        <v>1.9184483725048634E-3</v>
      </c>
      <c r="AP187" s="39">
        <v>0.25505900103248014</v>
      </c>
      <c r="AQ187" s="29">
        <v>48144.137341555375</v>
      </c>
      <c r="AR187" s="128">
        <v>88544.76513135001</v>
      </c>
      <c r="AS187" s="21">
        <v>0.71268815597293189</v>
      </c>
      <c r="AT187" s="21">
        <v>9.4871201439012204E-2</v>
      </c>
      <c r="AU187" s="131">
        <v>0.46092680224676236</v>
      </c>
      <c r="AV187" s="131">
        <v>1.1443189714488142E-2</v>
      </c>
      <c r="AW187" s="131">
        <v>0.39890516745123955</v>
      </c>
      <c r="AX187" s="131">
        <v>2.6205344065290993E-2</v>
      </c>
      <c r="AY187" s="131">
        <v>6.3181995074562819E-2</v>
      </c>
      <c r="AZ187" s="131">
        <v>6.210977150876428E-3</v>
      </c>
      <c r="BA187" s="21">
        <v>4.0921614354710201E-2</v>
      </c>
      <c r="BB187" s="21">
        <v>7.63462438357152E-2</v>
      </c>
      <c r="BC187" s="21">
        <v>-0.1758324458446785</v>
      </c>
      <c r="BD187" s="21">
        <v>-0.36443122498477798</v>
      </c>
      <c r="BE187" s="21">
        <v>3.5643420433014938E-2</v>
      </c>
      <c r="BF187" s="21">
        <v>1.2893568986914516E-2</v>
      </c>
      <c r="BG187" s="17">
        <v>1.5619618191759979</v>
      </c>
      <c r="BH187" s="17">
        <v>6.0161734975188388</v>
      </c>
      <c r="BI187" s="21">
        <v>-0.22929182857060926</v>
      </c>
      <c r="BJ187" s="21">
        <v>-0.12933782492835244</v>
      </c>
      <c r="BK187" s="21">
        <v>0.72981059736543974</v>
      </c>
      <c r="BL187" s="133">
        <v>-249.96239999999992</v>
      </c>
      <c r="BM187" s="133">
        <v>-309.31869999999998</v>
      </c>
      <c r="BN187" s="133">
        <v>59.356300000000005</v>
      </c>
      <c r="BO187" s="21">
        <v>0.15269247210871573</v>
      </c>
      <c r="BP187" s="21">
        <v>0.92733683308868131</v>
      </c>
      <c r="BQ187" s="133">
        <v>630.1309</v>
      </c>
      <c r="BR187" s="133">
        <v>880.09329999999989</v>
      </c>
      <c r="BS187" s="133">
        <v>-249.96239999999989</v>
      </c>
      <c r="BT187" s="89">
        <v>939.44960000000003</v>
      </c>
      <c r="BU187" s="136">
        <v>2.8273677742903746E-2</v>
      </c>
      <c r="BV187" s="137">
        <v>-3.3844034669517353E-2</v>
      </c>
      <c r="BW187" s="137">
        <v>9.3363680582962072E-2</v>
      </c>
      <c r="BX187" s="137">
        <v>0.15269247210871573</v>
      </c>
      <c r="BY187" s="137">
        <v>0.92733683308868131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42767</v>
      </c>
      <c r="E188" t="s">
        <v>590</v>
      </c>
      <c r="F188">
        <v>2017</v>
      </c>
      <c r="G188" s="21">
        <v>-9.5665382000000004E-3</v>
      </c>
      <c r="H188" s="21">
        <v>-7.6893436821751813E-3</v>
      </c>
      <c r="I188" s="21">
        <v>-1.8771945178248184E-3</v>
      </c>
      <c r="J188" s="21">
        <v>7.7153810422564639E-2</v>
      </c>
      <c r="K188" s="21">
        <v>1.0013473378048365E-2</v>
      </c>
      <c r="L188" s="21">
        <v>5.2078392984932664E-2</v>
      </c>
      <c r="M188" s="21">
        <v>1.5547661458156004E-2</v>
      </c>
      <c r="N188" s="131">
        <v>0.2663610839753795</v>
      </c>
      <c r="O188" s="131">
        <v>0.25874415798581352</v>
      </c>
      <c r="P188" s="131">
        <v>0.23174762050160502</v>
      </c>
      <c r="Q188" s="131">
        <v>6.1423050096102681E-3</v>
      </c>
      <c r="R188" s="131">
        <v>0.23700483252759169</v>
      </c>
      <c r="S188" s="21">
        <v>6.7279087685632621E-2</v>
      </c>
      <c r="T188" s="21">
        <v>1.7260847262536183E-2</v>
      </c>
      <c r="U188" s="21">
        <v>6.1200774199795971E-2</v>
      </c>
      <c r="V188" s="21">
        <v>3.0356648458629509E-2</v>
      </c>
      <c r="W188" s="21">
        <v>4.6413610983843112E-2</v>
      </c>
      <c r="X188" s="21">
        <v>4.0002551757518656E-3</v>
      </c>
      <c r="Y188" s="21">
        <v>6.7738705727268478E-2</v>
      </c>
      <c r="Z188" s="21">
        <v>6.6302418705317612E-2</v>
      </c>
      <c r="AA188" s="21">
        <v>2.6155524892180981E-2</v>
      </c>
      <c r="AB188" s="21">
        <v>2.1881231096347875E-2</v>
      </c>
      <c r="AC188" s="29">
        <v>184674.22371815069</v>
      </c>
      <c r="AD188" s="21">
        <v>0.48632597323027099</v>
      </c>
      <c r="AE188" s="21">
        <v>7.9962564320001289E-2</v>
      </c>
      <c r="AF188" s="29">
        <v>136000.91264638255</v>
      </c>
      <c r="AG188" s="29">
        <v>126170.69490006007</v>
      </c>
      <c r="AH188" s="29">
        <v>-52692.460506028256</v>
      </c>
      <c r="AI188" s="29">
        <v>-65556.236932345564</v>
      </c>
      <c r="AJ188" s="21">
        <v>1.8411928886760513E-2</v>
      </c>
      <c r="AK188" s="21">
        <v>2.0020015223339859E-2</v>
      </c>
      <c r="AL188" s="21">
        <v>7.369523871216397E-3</v>
      </c>
      <c r="AM188" s="21">
        <v>1.3106132085843755E-2</v>
      </c>
      <c r="AN188" s="39">
        <v>2.9586553423339858E-2</v>
      </c>
      <c r="AO188" s="21">
        <v>2.15493308518913E-3</v>
      </c>
      <c r="AP188" s="39">
        <v>0.25874415798581352</v>
      </c>
      <c r="AQ188" s="29">
        <v>50500.843970919239</v>
      </c>
      <c r="AR188" s="128">
        <v>89811.871580274426</v>
      </c>
      <c r="AS188" s="21">
        <v>0.72348770519565564</v>
      </c>
      <c r="AT188" s="21">
        <v>9.4585956638133378E-2</v>
      </c>
      <c r="AU188" s="131">
        <v>0.44297596608548395</v>
      </c>
      <c r="AV188" s="131">
        <v>1.3448588242671347E-2</v>
      </c>
      <c r="AW188" s="131">
        <v>0.4072930086701379</v>
      </c>
      <c r="AX188" s="131">
        <v>6.4371504477130442E-2</v>
      </c>
      <c r="AY188" s="131">
        <v>6.3447556427575005E-2</v>
      </c>
      <c r="AZ188" s="131">
        <v>6.9798552807050478E-3</v>
      </c>
      <c r="BA188" s="21">
        <v>5.9406608272654537E-2</v>
      </c>
      <c r="BB188" s="21">
        <v>9.6082282190390611E-2</v>
      </c>
      <c r="BC188" s="21">
        <v>7.222653703145232E-2</v>
      </c>
      <c r="BD188" s="21">
        <v>0.83361339259073031</v>
      </c>
      <c r="BE188" s="21">
        <v>9.0190214150024373E-2</v>
      </c>
      <c r="BF188" s="21">
        <v>0.14262654066300628</v>
      </c>
      <c r="BG188" s="17">
        <v>0.22598312234720752</v>
      </c>
      <c r="BH188" s="17">
        <v>-0.10988867059593976</v>
      </c>
      <c r="BI188" s="21">
        <v>0.25485800396268021</v>
      </c>
      <c r="BJ188" s="21">
        <v>0.10864719402192136</v>
      </c>
      <c r="BK188" s="21">
        <v>0.71182830253423346</v>
      </c>
      <c r="BL188" s="133">
        <v>-260.69539999999989</v>
      </c>
      <c r="BM188" s="133">
        <v>-324.33879999999994</v>
      </c>
      <c r="BN188" s="133">
        <v>63.6434</v>
      </c>
      <c r="BO188" s="21">
        <v>4.2938457944074804E-2</v>
      </c>
      <c r="BP188" s="21">
        <v>0.17657055076697259</v>
      </c>
      <c r="BQ188" s="133">
        <v>678.74790000000007</v>
      </c>
      <c r="BR188" s="133">
        <v>939.44329999999991</v>
      </c>
      <c r="BS188" s="133">
        <v>-260.69539999999984</v>
      </c>
      <c r="BT188" s="89">
        <v>1003.0867</v>
      </c>
      <c r="BU188" s="136">
        <v>2.7709358905515041E-2</v>
      </c>
      <c r="BV188" s="137">
        <v>1.9585368561279015E-2</v>
      </c>
      <c r="BW188" s="137">
        <v>0.52847885574227482</v>
      </c>
      <c r="BX188" s="137">
        <v>4.2938457944074804E-2</v>
      </c>
      <c r="BY188" s="137">
        <v>0.17657055076697259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43132</v>
      </c>
      <c r="E189" t="s">
        <v>602</v>
      </c>
      <c r="F189">
        <v>2018</v>
      </c>
      <c r="G189" s="21">
        <v>-9.9425809613445E-3</v>
      </c>
      <c r="H189" s="21">
        <v>-7.4512206218281208E-3</v>
      </c>
      <c r="I189" s="21">
        <v>-2.49136033951638E-3</v>
      </c>
      <c r="J189" s="21">
        <v>6.0923290685686027E-3</v>
      </c>
      <c r="K189" s="21">
        <v>-1.2867227802499825E-2</v>
      </c>
      <c r="L189" s="21">
        <v>4.5233792370658721E-2</v>
      </c>
      <c r="M189" s="21">
        <v>-7.4856219500837318E-3</v>
      </c>
      <c r="N189" s="131">
        <v>0.25905309974616136</v>
      </c>
      <c r="O189" s="131">
        <v>0.2614310951966039</v>
      </c>
      <c r="P189" s="131">
        <v>0.22562929561585018</v>
      </c>
      <c r="Q189" s="131">
        <v>5.4737416991362661E-3</v>
      </c>
      <c r="R189" s="131">
        <v>0.24841276774224835</v>
      </c>
      <c r="S189" s="21">
        <v>5.6088057033323091E-2</v>
      </c>
      <c r="T189" s="21">
        <v>5.9105260929709802E-2</v>
      </c>
      <c r="U189" s="21">
        <v>2.4379408334240571E-2</v>
      </c>
      <c r="V189" s="21">
        <v>3.5809906028207994E-2</v>
      </c>
      <c r="W189" s="21">
        <v>1.655635962978308E-2</v>
      </c>
      <c r="X189" s="21">
        <v>1.0939175939360668E-2</v>
      </c>
      <c r="Y189" s="21">
        <v>2.7612953158974385E-2</v>
      </c>
      <c r="Z189" s="21">
        <v>-3.6851347745912255E-2</v>
      </c>
      <c r="AA189" s="21">
        <v>7.6819044764262268E-2</v>
      </c>
      <c r="AB189" s="21">
        <v>8.5284126142387118E-2</v>
      </c>
      <c r="AC189" s="29">
        <v>199572.80852093175</v>
      </c>
      <c r="AD189" s="21">
        <v>0.47917549572624657</v>
      </c>
      <c r="AE189" s="21">
        <v>2.8419545532196906E-2</v>
      </c>
      <c r="AF189" s="29">
        <v>136483.74872511881</v>
      </c>
      <c r="AG189" s="29">
        <v>130404.15587448656</v>
      </c>
      <c r="AH189" s="29">
        <v>-52109.823972189115</v>
      </c>
      <c r="AI189" s="29">
        <v>-69533.05639711229</v>
      </c>
      <c r="AJ189" s="21">
        <v>1.8646582570354505E-2</v>
      </c>
      <c r="AK189" s="21">
        <v>1.9515907856218581E-2</v>
      </c>
      <c r="AL189" s="21">
        <v>7.3145360995270558E-3</v>
      </c>
      <c r="AM189" s="21">
        <v>1.3674258521468094E-2</v>
      </c>
      <c r="AN189" s="39">
        <v>2.9458488817563078E-2</v>
      </c>
      <c r="AO189" s="21">
        <v>8.1101019592185245E-4</v>
      </c>
      <c r="AP189" s="39">
        <v>0.2614310951966039</v>
      </c>
      <c r="AQ189" s="29">
        <v>51153.926038370621</v>
      </c>
      <c r="AR189" s="128">
        <v>95630.399456496758</v>
      </c>
      <c r="AS189" s="21">
        <v>0.68124347395360774</v>
      </c>
      <c r="AT189" s="21">
        <v>0.12765792695226982</v>
      </c>
      <c r="AU189" s="131">
        <v>0.4641873724804082</v>
      </c>
      <c r="AV189" s="131">
        <v>1.4040929611327871E-2</v>
      </c>
      <c r="AW189" s="131">
        <v>0.40966918796996166</v>
      </c>
      <c r="AX189" s="131">
        <v>2.0832230590795666E-2</v>
      </c>
      <c r="AY189" s="131">
        <v>8.4571898950601868E-2</v>
      </c>
      <c r="AZ189" s="131">
        <v>4.523374107264372E-3</v>
      </c>
      <c r="BA189" s="21">
        <v>7.7825426951400489E-2</v>
      </c>
      <c r="BB189" s="21">
        <v>2.3924376037241624E-2</v>
      </c>
      <c r="BC189" s="21">
        <v>0.36974824135417017</v>
      </c>
      <c r="BD189" s="21">
        <v>-5.3520629604569825E-3</v>
      </c>
      <c r="BE189" s="21">
        <v>3.3608127580209368E-2</v>
      </c>
      <c r="BF189" s="21">
        <v>-3.5920041937166247E-2</v>
      </c>
      <c r="BG189" s="17">
        <v>-0.64099118435699987</v>
      </c>
      <c r="BH189" s="17">
        <v>-0.55735762185312621</v>
      </c>
      <c r="BI189" s="21">
        <v>7.2874035745472687E-2</v>
      </c>
      <c r="BJ189" s="21">
        <v>0.1554393446963227</v>
      </c>
      <c r="BK189" s="21">
        <v>0.70067242693559384</v>
      </c>
      <c r="BL189" s="133">
        <v>-260.72639527629013</v>
      </c>
      <c r="BM189" s="133">
        <v>-347.90183050009017</v>
      </c>
      <c r="BN189" s="133">
        <v>87.175435223799994</v>
      </c>
      <c r="BO189" s="21">
        <v>1.1889460377978445E-4</v>
      </c>
      <c r="BP189" s="21">
        <v>-9.6545320156438241E-2</v>
      </c>
      <c r="BQ189" s="133">
        <v>682.88305556139994</v>
      </c>
      <c r="BR189" s="133">
        <v>943.60945083769002</v>
      </c>
      <c r="BS189" s="133">
        <v>-260.72639527629008</v>
      </c>
      <c r="BT189" s="89">
        <v>1030.7848860614899</v>
      </c>
      <c r="BU189" s="136">
        <v>2.6967128478046699E-2</v>
      </c>
      <c r="BV189" s="137">
        <v>0.24249046149140741</v>
      </c>
      <c r="BW189" s="137">
        <v>0.14606348623226051</v>
      </c>
      <c r="BX189" s="137">
        <v>1.1889460377978445E-4</v>
      </c>
      <c r="BY189" s="137">
        <v>-9.6545320156438241E-2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FEB</v>
      </c>
      <c r="E3" s="59" t="s">
        <v>321</v>
      </c>
      <c r="F3" s="60" t="str">
        <f>LEFT(UPPER(Tablas!G174),3)</f>
        <v>FEB</v>
      </c>
      <c r="G3" s="59" t="s">
        <v>321</v>
      </c>
      <c r="H3" s="59" t="str">
        <f>LEFT(UPPER(Tablas!G174),3)</f>
        <v>FEB</v>
      </c>
      <c r="I3" s="59" t="s">
        <v>321</v>
      </c>
      <c r="J3" s="59" t="str">
        <f>LEFT(UPPER(Tablas!G174),3)</f>
        <v>FEB</v>
      </c>
      <c r="K3" s="59" t="s">
        <v>321</v>
      </c>
      <c r="L3" s="59" t="str">
        <f>LEFT(UPPER(Tablas!G174),3)</f>
        <v>FEB</v>
      </c>
      <c r="M3" s="59" t="s">
        <v>321</v>
      </c>
      <c r="N3" s="59" t="str">
        <f>LEFT(UPPER(Tablas!G174),3)</f>
        <v>FEB</v>
      </c>
      <c r="O3" s="59" t="s">
        <v>321</v>
      </c>
      <c r="P3" s="59" t="str">
        <f>LEFT(UPPER(Tablas!G174),3)</f>
        <v>FEB</v>
      </c>
      <c r="Q3" s="59" t="s">
        <v>321</v>
      </c>
      <c r="R3" s="59" t="str">
        <f>LEFT(UPPER(Tablas!G174),3)</f>
        <v>FEB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2.0083822182035128E-2</v>
      </c>
      <c r="E4" s="65">
        <v>0.15278803261114698</v>
      </c>
      <c r="F4" s="124">
        <f>Tablas!AN177</f>
        <v>2.4382130382035131E-2</v>
      </c>
      <c r="G4" s="63">
        <v>0.13701108113018018</v>
      </c>
      <c r="H4" s="124">
        <f>Tablas!AJ177</f>
        <v>1.9375490488647298E-2</v>
      </c>
      <c r="I4" s="63">
        <v>5.4423524082175948E-2</v>
      </c>
      <c r="J4" s="124">
        <f>Tablas!AL177</f>
        <v>8.0572067964252078E-3</v>
      </c>
      <c r="K4" s="66">
        <v>385673.49051592563</v>
      </c>
      <c r="L4" s="125">
        <f>Tablas!AC177</f>
        <v>64271.397373380787</v>
      </c>
      <c r="M4" s="66">
        <v>368546.0244253283</v>
      </c>
      <c r="N4" s="125">
        <f>Tablas!AG177</f>
        <v>52146.25807730278</v>
      </c>
      <c r="O4" s="63">
        <v>-1.0512716700000001E-2</v>
      </c>
      <c r="P4" s="124">
        <f>Tablas!G177</f>
        <v>-4.2983081999999999E-3</v>
      </c>
      <c r="Q4" s="63">
        <v>2.7410700540318907E-2</v>
      </c>
      <c r="R4" s="124">
        <f>Tablas!H177</f>
        <v>3.0147886277942315E-3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2.258560135711753E-2</v>
      </c>
      <c r="E5" s="65">
        <v>0.14938261346035117</v>
      </c>
      <c r="F5" s="124">
        <f>Tablas!AN178</f>
        <v>2.353518375711753E-2</v>
      </c>
      <c r="G5" s="63">
        <v>0.14951597312097681</v>
      </c>
      <c r="H5" s="124">
        <f>Tablas!AJ178</f>
        <v>2.1890107543494883E-2</v>
      </c>
      <c r="I5" s="63">
        <v>5.8794867607894964E-2</v>
      </c>
      <c r="J5" s="124">
        <f>Tablas!AL178</f>
        <v>9.1717652533079026E-3</v>
      </c>
      <c r="K5" s="66">
        <v>425517.95428962685</v>
      </c>
      <c r="L5" s="125">
        <f>Tablas!AC178</f>
        <v>71208.601070410718</v>
      </c>
      <c r="M5" s="66">
        <v>467429.9422618908</v>
      </c>
      <c r="N5" s="125">
        <f>Tablas!AG178</f>
        <v>68438.619571052375</v>
      </c>
      <c r="O5" s="63">
        <v>5.7161980000000005E-3</v>
      </c>
      <c r="P5" s="124">
        <f>Tablas!G178</f>
        <v>-9.4958239999999995E-4</v>
      </c>
      <c r="Q5" s="63">
        <v>3.6640304046399098E-2</v>
      </c>
      <c r="R5" s="124">
        <f>Tablas!H178</f>
        <v>4.7747431062355131E-3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2.3519992468267054E-2</v>
      </c>
      <c r="E6" s="65">
        <v>0.15669784081291399</v>
      </c>
      <c r="F6" s="124">
        <f>Tablas!AN179</f>
        <v>2.2663356068267054E-2</v>
      </c>
      <c r="G6" s="63">
        <v>0.15339545182302436</v>
      </c>
      <c r="H6" s="124">
        <f>Tablas!AJ179</f>
        <v>2.2883426925560727E-2</v>
      </c>
      <c r="I6" s="63">
        <v>5.9657063168945361E-2</v>
      </c>
      <c r="J6" s="124">
        <f>Tablas!AL179</f>
        <v>9.9242053291650149E-3</v>
      </c>
      <c r="K6" s="66">
        <v>480682.91021003807</v>
      </c>
      <c r="L6" s="125">
        <f>Tablas!AC179</f>
        <v>78097.972566409866</v>
      </c>
      <c r="M6" s="66">
        <v>547059.20697741769</v>
      </c>
      <c r="N6" s="125">
        <f>Tablas!AG179</f>
        <v>81585.548887511381</v>
      </c>
      <c r="O6" s="63">
        <v>1.8850549E-3</v>
      </c>
      <c r="P6" s="124">
        <f>Tablas!G179</f>
        <v>8.5663639999999995E-4</v>
      </c>
      <c r="Q6" s="63">
        <v>2.3544142525205446E-2</v>
      </c>
      <c r="R6" s="124">
        <f>Tablas!H179</f>
        <v>5.0328749812277385E-3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2.1607919729096078E-2</v>
      </c>
      <c r="E7" s="65">
        <v>0.17431583436537665</v>
      </c>
      <c r="F7" s="124">
        <f>Tablas!AN180</f>
        <v>2.6954898829096078E-2</v>
      </c>
      <c r="G7" s="63">
        <v>0.13430241206309795</v>
      </c>
      <c r="H7" s="124">
        <f>Tablas!AJ180</f>
        <v>2.0872295656087867E-2</v>
      </c>
      <c r="I7" s="63">
        <v>4.9305459605252205E-2</v>
      </c>
      <c r="J7" s="124">
        <f>Tablas!AL180</f>
        <v>8.343147916881264E-3</v>
      </c>
      <c r="K7" s="66">
        <v>587624.95156742574</v>
      </c>
      <c r="L7" s="125">
        <f>Tablas!AC180</f>
        <v>93275.199431146058</v>
      </c>
      <c r="M7" s="66">
        <v>506090.17809764901</v>
      </c>
      <c r="N7" s="125">
        <f>Tablas!AG180</f>
        <v>78666.813444589206</v>
      </c>
      <c r="O7" s="63">
        <v>-3.4018929699999999E-2</v>
      </c>
      <c r="P7" s="124">
        <f>Tablas!G180</f>
        <v>-5.3469790999999996E-3</v>
      </c>
      <c r="Q7" s="63">
        <v>-1.2640945202928062E-2</v>
      </c>
      <c r="R7" s="124">
        <f>Tablas!H180</f>
        <v>-2.0480155557773246E-3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1.9404323544628635E-2</v>
      </c>
      <c r="E8" s="65">
        <v>0.19512951325302499</v>
      </c>
      <c r="F8" s="124">
        <f>Tablas!AN181</f>
        <v>2.9385854944628632E-2</v>
      </c>
      <c r="G8" s="63">
        <v>0.12996509207468671</v>
      </c>
      <c r="H8" s="124">
        <f>Tablas!AJ181</f>
        <v>1.8726412428385422E-2</v>
      </c>
      <c r="I8" s="63">
        <v>4.8263120699104843E-2</v>
      </c>
      <c r="J8" s="124">
        <f>Tablas!AL181</f>
        <v>8.1692032947673857E-3</v>
      </c>
      <c r="K8" s="66">
        <v>715671.45566187508</v>
      </c>
      <c r="L8" s="125">
        <f>Tablas!AC181</f>
        <v>117816.25243113315</v>
      </c>
      <c r="M8" s="66">
        <v>545587.25785046385</v>
      </c>
      <c r="N8" s="125">
        <f>Tablas!AG181</f>
        <v>78834.176537872307</v>
      </c>
      <c r="O8" s="63">
        <v>-5.20929038E-2</v>
      </c>
      <c r="P8" s="124">
        <f>Tablas!G181</f>
        <v>-9.9815314000000002E-3</v>
      </c>
      <c r="Q8" s="63">
        <v>-3.1055177705261987E-2</v>
      </c>
      <c r="R8" s="124">
        <f>Tablas!H181</f>
        <v>-6.6195342461200088E-3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1.8700772102571511E-2</v>
      </c>
      <c r="E9" s="65">
        <v>0.18558186264786369</v>
      </c>
      <c r="F9" s="124">
        <f>Tablas!AN182</f>
        <v>2.9775226002571511E-2</v>
      </c>
      <c r="G9" s="63">
        <v>0.13280754643542814</v>
      </c>
      <c r="H9" s="124">
        <f>Tablas!AJ182</f>
        <v>1.8015607796275236E-2</v>
      </c>
      <c r="I9" s="63">
        <v>4.9386150152473315E-2</v>
      </c>
      <c r="J9" s="124">
        <f>Tablas!AL182</f>
        <v>7.9495978588494214E-3</v>
      </c>
      <c r="K9" s="66">
        <v>775984.21270255605</v>
      </c>
      <c r="L9" s="125">
        <f>Tablas!AC182</f>
        <v>130482.39506165849</v>
      </c>
      <c r="M9" s="66">
        <v>603387.90243699437</v>
      </c>
      <c r="N9" s="125">
        <f>Tablas!AG182</f>
        <v>81806.034603842345</v>
      </c>
      <c r="O9" s="63">
        <v>-4.0540786999999995E-2</v>
      </c>
      <c r="P9" s="124">
        <f>Tablas!G182</f>
        <v>-1.1074453900000001E-2</v>
      </c>
      <c r="Q9" s="63">
        <v>-1.8990184774778155E-2</v>
      </c>
      <c r="R9" s="124">
        <f>Tablas!H182</f>
        <v>-8.2659525945110359E-3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1.8228864854017045E-2</v>
      </c>
      <c r="E10" s="65">
        <v>0.18291437930344187</v>
      </c>
      <c r="F10" s="124">
        <f>Tablas!AN183</f>
        <v>2.9890071754017044E-2</v>
      </c>
      <c r="G10" s="63">
        <v>0.12870095686311653</v>
      </c>
      <c r="H10" s="124">
        <f>Tablas!AJ183</f>
        <v>1.7652780554897395E-2</v>
      </c>
      <c r="I10" s="63">
        <v>4.8049223301457354E-2</v>
      </c>
      <c r="J10" s="124">
        <f>Tablas!AL183</f>
        <v>8.3564805922262449E-3</v>
      </c>
      <c r="K10" s="66">
        <v>847254.51463294448</v>
      </c>
      <c r="L10" s="125">
        <f>Tablas!AC183</f>
        <v>141749.68760609947</v>
      </c>
      <c r="M10" s="66">
        <v>646793.16802768037</v>
      </c>
      <c r="N10" s="125">
        <f>Tablas!AG183</f>
        <v>88677.902623586255</v>
      </c>
      <c r="O10" s="63">
        <v>-4.2815776899999998E-2</v>
      </c>
      <c r="P10" s="124">
        <f>Tablas!G183</f>
        <v>-1.16612069E-2</v>
      </c>
      <c r="Q10" s="63">
        <v>-2.2629960846781583E-2</v>
      </c>
      <c r="R10" s="124">
        <f>Tablas!H183</f>
        <v>-9.1880779751516845E-3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2.0058172776220514E-2</v>
      </c>
      <c r="E11" s="65">
        <v>0.19598207531545825</v>
      </c>
      <c r="F11" s="124">
        <f>Tablas!AN184</f>
        <v>3.2105865176220515E-2</v>
      </c>
      <c r="G11" s="63">
        <v>0.13242896034764398</v>
      </c>
      <c r="H11" s="124">
        <f>Tablas!AJ184</f>
        <v>1.9410767740956278E-2</v>
      </c>
      <c r="I11" s="63">
        <v>4.7333070860542961E-2</v>
      </c>
      <c r="J11" s="124">
        <f>Tablas!AL184</f>
        <v>8.2121621829079477E-3</v>
      </c>
      <c r="K11" s="66">
        <v>948679.81776739261</v>
      </c>
      <c r="L11" s="125">
        <f>Tablas!AC184</f>
        <v>156188.23218553254</v>
      </c>
      <c r="M11" s="66">
        <v>698951.55427294364</v>
      </c>
      <c r="N11" s="125">
        <f>Tablas!AG184</f>
        <v>102387.60543256014</v>
      </c>
      <c r="O11" s="63">
        <v>-5.3698026399999994E-2</v>
      </c>
      <c r="P11" s="124">
        <f>Tablas!G184</f>
        <v>-1.2047692400000001E-2</v>
      </c>
      <c r="Q11" s="63">
        <v>-2.8300728015674438E-2</v>
      </c>
      <c r="R11" s="124">
        <f>Tablas!H184</f>
        <v>-9.0249672159980216E-3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1.9310248003329016E-2</v>
      </c>
      <c r="E12" s="65">
        <v>0.19565257508073444</v>
      </c>
      <c r="F12" s="124">
        <f>Tablas!AN185</f>
        <v>3.1277356403329015E-2</v>
      </c>
      <c r="G12" s="63">
        <v>0.12937447545515723</v>
      </c>
      <c r="H12" s="124">
        <f>Tablas!AJ185</f>
        <v>1.8541165256012619E-2</v>
      </c>
      <c r="I12" s="63">
        <v>4.6527732410225162E-2</v>
      </c>
      <c r="J12" s="124">
        <f>Tablas!AL185</f>
        <v>7.8908736102216766E-3</v>
      </c>
      <c r="K12" s="66">
        <v>1016635.9860631385</v>
      </c>
      <c r="L12" s="125">
        <f>Tablas!AC185</f>
        <v>167184.72177815001</v>
      </c>
      <c r="M12" s="66">
        <v>738355.69432979682</v>
      </c>
      <c r="N12" s="125">
        <f>Tablas!AG185</f>
        <v>105761.86003674835</v>
      </c>
      <c r="O12" s="63">
        <v>-5.6084543100000002E-2</v>
      </c>
      <c r="P12" s="124">
        <f>Tablas!G185</f>
        <v>-1.1967108399999999E-2</v>
      </c>
      <c r="Q12" s="63">
        <v>-3.0518495357549802E-2</v>
      </c>
      <c r="R12" s="124">
        <f>Tablas!H185</f>
        <v>-9.481458200585529E-3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1.9903457751421712E-2</v>
      </c>
      <c r="E13" s="65">
        <v>0.19983169962965738</v>
      </c>
      <c r="F13" s="124">
        <f>Tablas!AN186</f>
        <v>2.9776027151421712E-2</v>
      </c>
      <c r="G13" s="63">
        <v>0.13198645100118253</v>
      </c>
      <c r="H13" s="124">
        <f>Tablas!AJ186</f>
        <v>1.8822497892444303E-2</v>
      </c>
      <c r="I13" s="63">
        <v>4.5662283577565403E-2</v>
      </c>
      <c r="J13" s="124">
        <f>Tablas!AL186</f>
        <v>7.5402391053292382E-3</v>
      </c>
      <c r="K13" s="66">
        <v>1098689.5489143503</v>
      </c>
      <c r="L13" s="125">
        <f>Tablas!AC186</f>
        <v>174528.72368242985</v>
      </c>
      <c r="M13" s="66">
        <v>799625.25263845257</v>
      </c>
      <c r="N13" s="125">
        <f>Tablas!AG186</f>
        <v>113973.12738981751</v>
      </c>
      <c r="O13" s="63">
        <v>-5.6943530800000003E-2</v>
      </c>
      <c r="P13" s="124">
        <f>Tablas!G186</f>
        <v>-9.8725693999999996E-3</v>
      </c>
      <c r="Q13" s="63">
        <v>-2.960373702261123E-2</v>
      </c>
      <c r="R13" s="124">
        <f>Tablas!H186</f>
        <v>-7.4111922767580388E-3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2.0243442374173179E-2</v>
      </c>
      <c r="E14" s="65">
        <v>0.19900110572640636</v>
      </c>
      <c r="F14" s="124">
        <f>Tablas!AN187</f>
        <v>3.0180544774173181E-2</v>
      </c>
      <c r="G14" s="63">
        <v>0.13373842370909994</v>
      </c>
      <c r="H14" s="124">
        <f>Tablas!AJ187</f>
        <v>1.9061140031458302E-2</v>
      </c>
      <c r="I14" s="63">
        <v>4.5389109784411324E-2</v>
      </c>
      <c r="J14" s="124">
        <f>Tablas!AL187</f>
        <v>7.5637916300354303E-3</v>
      </c>
      <c r="K14" s="66">
        <v>1146350.5479797099</v>
      </c>
      <c r="L14" s="125">
        <f>Tablas!AC187</f>
        <v>179201.04330599005</v>
      </c>
      <c r="M14" s="66">
        <v>852160.54106153338</v>
      </c>
      <c r="N14" s="125">
        <f>Tablas!AG187</f>
        <v>121325.67744424353</v>
      </c>
      <c r="O14" s="63">
        <v>-5.2507186299999994E-2</v>
      </c>
      <c r="P14" s="124">
        <f>Tablas!G187</f>
        <v>-9.9371023999999999E-3</v>
      </c>
      <c r="Q14" s="63">
        <v>-2.4440170231769743E-2</v>
      </c>
      <c r="R14" s="124">
        <f>Tablas!H187</f>
        <v>-8.0302353687305653E-3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2.0020015223339859E-2</v>
      </c>
      <c r="E15" s="65">
        <v>0.20704852118330114</v>
      </c>
      <c r="F15" s="124">
        <f>Tablas!AN188</f>
        <v>2.9586553423339858E-2</v>
      </c>
      <c r="G15" s="65">
        <v>0.13438092348287822</v>
      </c>
      <c r="H15" s="124">
        <f>Tablas!AJ188</f>
        <v>1.8411928886760513E-2</v>
      </c>
      <c r="I15" s="65">
        <v>4.448740000557902E-2</v>
      </c>
      <c r="J15" s="124">
        <f>Tablas!AL188</f>
        <v>7.369523871216397E-3</v>
      </c>
      <c r="K15" s="66">
        <v>1226422.4712072324</v>
      </c>
      <c r="L15" s="125">
        <f>Tablas!AC188</f>
        <v>184674.22371815069</v>
      </c>
      <c r="M15" s="66">
        <v>887330.6934139831</v>
      </c>
      <c r="N15" s="125">
        <f>Tablas!AG188</f>
        <v>126170.69490006007</v>
      </c>
      <c r="O15" s="63">
        <v>-6.1866481122448198E-2</v>
      </c>
      <c r="P15" s="124">
        <f>Tablas!G188</f>
        <v>-9.5665382000000004E-3</v>
      </c>
      <c r="Q15" s="63">
        <v>-3.0572142434668576E-2</v>
      </c>
      <c r="R15" s="124">
        <f>Tablas!H188</f>
        <v>-7.6893436821751813E-3</v>
      </c>
    </row>
    <row r="16" spans="2:18" ht="14.4" x14ac:dyDescent="0.3">
      <c r="B16" s="64" t="s">
        <v>428</v>
      </c>
      <c r="D16" s="124">
        <f>Tablas!AK189</f>
        <v>1.9515907856218581E-2</v>
      </c>
      <c r="F16" s="124">
        <f>Tablas!AN189</f>
        <v>2.9458488817563078E-2</v>
      </c>
      <c r="H16" s="124">
        <f>Tablas!AJ189</f>
        <v>1.8646582570354505E-2</v>
      </c>
      <c r="J16" s="124">
        <f>Tablas!AL189</f>
        <v>7.3145360995270558E-3</v>
      </c>
      <c r="L16" s="125">
        <f>Tablas!AC189</f>
        <v>199572.80852093175</v>
      </c>
      <c r="N16" s="125">
        <f>Tablas!AG189</f>
        <v>130404.15587448656</v>
      </c>
      <c r="O16" s="63">
        <v>-7.0999999999999994E-2</v>
      </c>
      <c r="P16" s="124">
        <f>Tablas!G189</f>
        <v>-9.9425809613445E-3</v>
      </c>
      <c r="R16" s="124">
        <f>Tablas!H189</f>
        <v>-7.4512206218281208E-3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43132</v>
      </c>
      <c r="F1" s="118">
        <v>42767</v>
      </c>
      <c r="I1" s="118">
        <v>42401</v>
      </c>
      <c r="L1" s="118">
        <f>Tablas!D186</f>
        <v>42036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50"/>
      <c r="D3" s="150"/>
      <c r="E3" s="150"/>
      <c r="F3" s="150"/>
      <c r="G3" s="150"/>
      <c r="H3" s="150"/>
      <c r="I3" s="150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9" t="s">
        <v>393</v>
      </c>
      <c r="C6" s="149"/>
      <c r="D6" s="149"/>
      <c r="E6" s="149"/>
      <c r="F6" s="149"/>
      <c r="G6" s="149"/>
      <c r="H6" s="149"/>
      <c r="I6" s="149"/>
      <c r="J6" s="149"/>
      <c r="K6" s="149"/>
    </row>
    <row r="7" spans="2:16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</row>
    <row r="8" spans="2:16" ht="18" x14ac:dyDescent="0.25">
      <c r="B8" s="146" t="s">
        <v>229</v>
      </c>
      <c r="C8" s="148">
        <v>2018</v>
      </c>
      <c r="D8" s="148"/>
      <c r="E8" s="146"/>
      <c r="F8" s="148">
        <v>2017</v>
      </c>
      <c r="G8" s="148"/>
      <c r="H8" s="146"/>
      <c r="I8" s="148">
        <v>2016</v>
      </c>
      <c r="J8" s="148"/>
      <c r="K8" s="146"/>
    </row>
    <row r="9" spans="2:16" ht="47.4" thickBot="1" x14ac:dyDescent="0.3">
      <c r="B9" s="147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682.88305556139994</v>
      </c>
      <c r="D10" s="9">
        <v>100</v>
      </c>
      <c r="E10" s="12">
        <v>0.60923290685686027</v>
      </c>
      <c r="F10" s="9">
        <v>678.74790000000007</v>
      </c>
      <c r="G10" s="9">
        <v>100</v>
      </c>
      <c r="H10" s="12">
        <v>7.7153810422564639</v>
      </c>
      <c r="I10" s="9">
        <v>630.1309</v>
      </c>
      <c r="J10" s="9">
        <v>100</v>
      </c>
      <c r="K10" s="12">
        <v>8.2004575756868157</v>
      </c>
      <c r="L10" s="14">
        <f>VLOOKUP($L$1,GC_acumuladas[#All],2,0)/1000</f>
        <v>582.37360000000001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682.88305556139994</v>
      </c>
      <c r="D11" s="7">
        <v>100</v>
      </c>
      <c r="E11" s="8">
        <v>1.4891521858458212</v>
      </c>
      <c r="F11" s="7">
        <v>672.86310000000003</v>
      </c>
      <c r="G11" s="7">
        <v>99.132991792681779</v>
      </c>
      <c r="H11" s="8">
        <v>7.5460072494043962</v>
      </c>
      <c r="I11" s="7">
        <v>625.65139999999997</v>
      </c>
      <c r="J11" s="7">
        <v>99.289115959874366</v>
      </c>
      <c r="K11" s="8">
        <v>7.4440631813984526</v>
      </c>
      <c r="L11" s="15">
        <f>VLOOKUP($L$1,GC_acumuladas[#All],3,0)/1000</f>
        <v>582.30430000000001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652.46440879070997</v>
      </c>
      <c r="D12" s="7">
        <v>95.545555491096096</v>
      </c>
      <c r="E12" s="8">
        <v>4.5233792370658721</v>
      </c>
      <c r="F12" s="7">
        <v>624.2281999999999</v>
      </c>
      <c r="G12" s="7">
        <v>91.967606824271556</v>
      </c>
      <c r="H12" s="8">
        <v>5.2078392984932664</v>
      </c>
      <c r="I12" s="7">
        <v>593.32859999999994</v>
      </c>
      <c r="J12" s="7">
        <v>94.159578589147102</v>
      </c>
      <c r="K12" s="8">
        <v>7.732038504948191</v>
      </c>
      <c r="L12" s="15">
        <f>VLOOKUP($L$1,GC_acumuladas[#All],4,0)/1000</f>
        <v>550.74480000000005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169.02292757127998</v>
      </c>
      <c r="D13" s="7">
        <v>24.75137231693731</v>
      </c>
      <c r="E13" s="8">
        <v>1.655635962978308</v>
      </c>
      <c r="F13" s="7">
        <v>166.27009999999999</v>
      </c>
      <c r="G13" s="7">
        <v>24.496591444334481</v>
      </c>
      <c r="H13" s="8">
        <v>4.6413610983843334</v>
      </c>
      <c r="I13" s="7">
        <v>158.89520000000002</v>
      </c>
      <c r="J13" s="7">
        <v>25.216220947107974</v>
      </c>
      <c r="K13" s="8">
        <v>9.6685893184122573</v>
      </c>
      <c r="L13" s="15">
        <f>VLOOKUP($L$1,GC_acumuladas[#All],5,0)/1000</f>
        <v>144.88669999999999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28.250434179639999</v>
      </c>
      <c r="D14" s="7">
        <v>4.1369358852249221</v>
      </c>
      <c r="E14" s="8">
        <v>1.8022658480809195</v>
      </c>
      <c r="F14" s="7">
        <v>27.750299999999999</v>
      </c>
      <c r="G14" s="7">
        <v>4.088454638312693</v>
      </c>
      <c r="H14" s="8">
        <v>1.5921421615645359</v>
      </c>
      <c r="I14" s="7">
        <v>27.3154</v>
      </c>
      <c r="J14" s="7">
        <v>4.3348770866497732</v>
      </c>
      <c r="K14" s="8">
        <v>10.163175427700288</v>
      </c>
      <c r="L14" s="15">
        <f>VLOOKUP($L$1,GC_acumuladas[#All],6,0)/1000</f>
        <v>24.795400000000001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0.89853537977999998</v>
      </c>
      <c r="D15" s="7">
        <v>0.13157968593045724</v>
      </c>
      <c r="E15" s="8">
        <v>-2.0135899912759103</v>
      </c>
      <c r="F15" s="7">
        <v>0.91700000000000004</v>
      </c>
      <c r="G15" s="7">
        <v>0.13510170712867031</v>
      </c>
      <c r="H15" s="8">
        <v>26.709962691723099</v>
      </c>
      <c r="I15" s="7">
        <v>0.72370000000000001</v>
      </c>
      <c r="J15" s="7">
        <v>0.11484915277127339</v>
      </c>
      <c r="K15" s="8">
        <v>10.911877394636015</v>
      </c>
      <c r="L15" s="15">
        <f>VLOOKUP($L$1,GC_acumuladas[#All],7,0)/1000</f>
        <v>0.65249999999999997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108.72856871302999</v>
      </c>
      <c r="D16" s="7">
        <v>15.921989545288096</v>
      </c>
      <c r="E16" s="8">
        <v>3.3649608923271401</v>
      </c>
      <c r="F16" s="7">
        <v>105.18899999999999</v>
      </c>
      <c r="G16" s="7">
        <v>15.497506511622353</v>
      </c>
      <c r="H16" s="8">
        <v>7.2338421356853644</v>
      </c>
      <c r="I16" s="7">
        <v>98.093100000000007</v>
      </c>
      <c r="J16" s="7">
        <v>15.567098836130716</v>
      </c>
      <c r="K16" s="8">
        <v>6.2838661444197141</v>
      </c>
      <c r="L16" s="15">
        <f>VLOOKUP($L$1,GC_acumuladas[#All],8,0)/1000</f>
        <v>92.293499999999995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31.145389298830001</v>
      </c>
      <c r="D17" s="7">
        <v>4.5608672004938375</v>
      </c>
      <c r="E17" s="8">
        <v>-3.9131811178263587</v>
      </c>
      <c r="F17" s="7">
        <v>32.413800000000002</v>
      </c>
      <c r="G17" s="7">
        <v>4.7755285872707676</v>
      </c>
      <c r="H17" s="8">
        <v>-1.0658364618624572</v>
      </c>
      <c r="I17" s="7">
        <v>32.762999999999998</v>
      </c>
      <c r="J17" s="7">
        <v>5.1993958715562112</v>
      </c>
      <c r="K17" s="8">
        <v>20.694926930260493</v>
      </c>
      <c r="L17" s="15">
        <f>VLOOKUP($L$1,GC_acumuladas[#All],9,0)/1000</f>
        <v>27.145299999999999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170.57448496695997</v>
      </c>
      <c r="D18" s="7">
        <v>24.978579213205144</v>
      </c>
      <c r="E18" s="8">
        <v>5.6088057033322869</v>
      </c>
      <c r="F18" s="7">
        <v>161.5154</v>
      </c>
      <c r="G18" s="7">
        <v>23.796080989716504</v>
      </c>
      <c r="H18" s="8">
        <v>6.7279087685632621</v>
      </c>
      <c r="I18" s="7">
        <v>151.3338</v>
      </c>
      <c r="J18" s="7">
        <v>24.016248052587169</v>
      </c>
      <c r="K18" s="8">
        <v>34.990018500116847</v>
      </c>
      <c r="L18" s="15">
        <f>VLOOKUP($L$1,GC_acumuladas[#All],10,0)/1000</f>
        <v>112.1074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147.21508496986002</v>
      </c>
      <c r="D19" s="7">
        <v>21.557876384681137</v>
      </c>
      <c r="E19" s="8">
        <v>1.763877366258515</v>
      </c>
      <c r="F19" s="7">
        <v>144.6634</v>
      </c>
      <c r="G19" s="7">
        <v>21.313274044752106</v>
      </c>
      <c r="H19" s="8">
        <v>5.3246450673462009</v>
      </c>
      <c r="I19" s="7">
        <v>137.35</v>
      </c>
      <c r="J19" s="7">
        <v>21.797058357239742</v>
      </c>
      <c r="K19" s="8">
        <v>7.0260018249355349</v>
      </c>
      <c r="L19" s="15">
        <f>VLOOKUP($L$1,GC_acumuladas[#All],11,0)/1000</f>
        <v>128.33330000000001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3.5714216415999998</v>
      </c>
      <c r="D20" s="7">
        <v>0.52299169125875067</v>
      </c>
      <c r="E20" s="8">
        <v>-6.8535381148609797</v>
      </c>
      <c r="F20" s="7">
        <v>3.8341999999999996</v>
      </c>
      <c r="G20" s="7">
        <v>0.56489309211859062</v>
      </c>
      <c r="H20" s="8">
        <v>-10.994010864014125</v>
      </c>
      <c r="I20" s="7">
        <v>4.3078000000000003</v>
      </c>
      <c r="J20" s="7">
        <v>0.6836357334642692</v>
      </c>
      <c r="K20" s="8">
        <v>6.2421387525587679</v>
      </c>
      <c r="L20" s="15">
        <f>VLOOKUP($L$1,GC_acumuladas[#All],12,0)/1000</f>
        <v>4.0546999999999995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162.08048964101002</v>
      </c>
      <c r="D21" s="7">
        <v>23.734735885013755</v>
      </c>
      <c r="E21" s="8">
        <v>9.5544831434160482</v>
      </c>
      <c r="F21" s="7">
        <v>147.9451</v>
      </c>
      <c r="G21" s="7">
        <v>21.796767253349877</v>
      </c>
      <c r="H21" s="8">
        <v>4.5978628665642063</v>
      </c>
      <c r="I21" s="7">
        <v>141.4418</v>
      </c>
      <c r="J21" s="7">
        <v>22.44641549874796</v>
      </c>
      <c r="K21" s="8">
        <v>-12.345418117074159</v>
      </c>
      <c r="L21" s="15">
        <f>VLOOKUP($L$1,GC_acumuladas[#All],13,0)/1000</f>
        <v>161.36270000000002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30.41864677069</v>
      </c>
      <c r="D22" s="7">
        <v>4.454444508903908</v>
      </c>
      <c r="E22" s="8">
        <v>-37.455105755969484</v>
      </c>
      <c r="F22" s="7">
        <v>48.634900000000002</v>
      </c>
      <c r="G22" s="7">
        <v>7.1653849684102138</v>
      </c>
      <c r="H22" s="8">
        <v>50.466234360884577</v>
      </c>
      <c r="I22" s="7">
        <v>32.322800000000001</v>
      </c>
      <c r="J22" s="7">
        <v>5.1295373707272569</v>
      </c>
      <c r="K22" s="8">
        <v>2.4186061249386048</v>
      </c>
      <c r="L22" s="15">
        <f>VLOOKUP($L$1,GC_acumuladas[#All],14,0)/1000</f>
        <v>31.5595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13.646200347959999</v>
      </c>
      <c r="D23" s="7">
        <v>1.9983217092334238</v>
      </c>
      <c r="E23" s="8">
        <v>16.57440925986673</v>
      </c>
      <c r="F23" s="7">
        <v>11.706</v>
      </c>
      <c r="G23" s="7">
        <v>1.7246462198999069</v>
      </c>
      <c r="H23" s="8">
        <v>0.49190038373378986</v>
      </c>
      <c r="I23" s="7">
        <v>11.648700000000002</v>
      </c>
      <c r="J23" s="7">
        <v>1.8486158986966044</v>
      </c>
      <c r="K23" s="8">
        <v>4.8799373351220643</v>
      </c>
      <c r="L23" s="15">
        <f>VLOOKUP($L$1,GC_acumuladas[#All],15,0)/1000</f>
        <v>11.1067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4.3509715632099999</v>
      </c>
      <c r="D24" s="7">
        <v>0.63714738969955187</v>
      </c>
      <c r="E24" s="8">
        <v>-78.798191362265314</v>
      </c>
      <c r="F24" s="7">
        <v>20.521699999999999</v>
      </c>
      <c r="G24" s="7">
        <v>3.0234642346591416</v>
      </c>
      <c r="H24" s="8">
        <v>211.97476436606868</v>
      </c>
      <c r="I24" s="7">
        <v>6.5780000000000003</v>
      </c>
      <c r="J24" s="7">
        <v>1.043910082809778</v>
      </c>
      <c r="K24" s="8">
        <v>101.58126991909783</v>
      </c>
      <c r="L24" s="15">
        <f>VLOOKUP($L$1,GC_acumuladas[#All],16,0)/1000</f>
        <v>3.2631999999999999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12.42147485952</v>
      </c>
      <c r="D25" s="7">
        <v>1.8189754099709317</v>
      </c>
      <c r="E25" s="8">
        <v>-24.292537059827389</v>
      </c>
      <c r="F25" s="7">
        <v>16.4072</v>
      </c>
      <c r="G25" s="7">
        <v>2.417274513851166</v>
      </c>
      <c r="H25" s="8">
        <v>16.395315016210166</v>
      </c>
      <c r="I25" s="7">
        <v>14.0961</v>
      </c>
      <c r="J25" s="7">
        <v>2.2370113892208745</v>
      </c>
      <c r="K25" s="8">
        <v>-17.996346628193784</v>
      </c>
      <c r="L25" s="15">
        <f>VLOOKUP($L$1,GC_acumuladas[#All],17,0)/1000</f>
        <v>17.189599999999999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0</v>
      </c>
      <c r="D26" s="7">
        <v>0</v>
      </c>
      <c r="E26" s="8">
        <v>-100</v>
      </c>
      <c r="F26" s="7">
        <v>5.8848000000000003</v>
      </c>
      <c r="G26" s="7">
        <v>0.86700820731821038</v>
      </c>
      <c r="H26" s="8">
        <v>31.371804888938513</v>
      </c>
      <c r="I26" s="7">
        <v>4.4794999999999998</v>
      </c>
      <c r="J26" s="7">
        <v>0.710884040125631</v>
      </c>
      <c r="K26" s="8">
        <v>6363.9249639249638</v>
      </c>
      <c r="L26" s="15">
        <f>VLOOKUP($L$1,GC_acumuladas[#All],18,0)/1000</f>
        <v>6.93E-2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9" t="s">
        <v>380</v>
      </c>
      <c r="C31" s="149"/>
      <c r="D31" s="149"/>
      <c r="E31" s="149"/>
      <c r="F31" s="149"/>
      <c r="G31" s="149"/>
      <c r="H31" s="149"/>
      <c r="I31" s="149"/>
      <c r="J31" s="149"/>
      <c r="K31" s="149"/>
    </row>
    <row r="32" spans="2:16" ht="21" x14ac:dyDescent="0.25">
      <c r="B32" s="145" t="s">
        <v>615</v>
      </c>
      <c r="C32" s="145"/>
      <c r="D32" s="145"/>
      <c r="E32" s="145"/>
      <c r="F32" s="145"/>
      <c r="G32" s="145"/>
      <c r="H32" s="145"/>
      <c r="I32" s="145"/>
      <c r="J32" s="145"/>
      <c r="K32" s="145"/>
    </row>
    <row r="33" spans="2:16" ht="18" x14ac:dyDescent="0.25">
      <c r="B33" s="146" t="s">
        <v>229</v>
      </c>
      <c r="C33" s="148">
        <v>2018</v>
      </c>
      <c r="D33" s="148"/>
      <c r="E33" s="146"/>
      <c r="F33" s="148">
        <v>2017</v>
      </c>
      <c r="G33" s="148"/>
      <c r="H33" s="146"/>
      <c r="I33" s="148">
        <v>2016</v>
      </c>
      <c r="J33" s="148"/>
      <c r="K33" s="146"/>
    </row>
    <row r="34" spans="2:16" ht="47.4" thickBot="1" x14ac:dyDescent="0.3">
      <c r="B34" s="147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1030.7848860614899</v>
      </c>
      <c r="D35" s="9">
        <v>100</v>
      </c>
      <c r="E35" s="12">
        <v>2.7612953158974163</v>
      </c>
      <c r="F35" s="9">
        <v>1003.0867</v>
      </c>
      <c r="G35" s="9">
        <v>100</v>
      </c>
      <c r="H35" s="12">
        <v>6.7738705727268256</v>
      </c>
      <c r="I35" s="9">
        <v>939.44960000000003</v>
      </c>
      <c r="J35" s="9">
        <v>100</v>
      </c>
      <c r="K35" s="12">
        <v>7.8285054867510251</v>
      </c>
      <c r="L35" s="14">
        <f>VLOOKUP($L$1,GC_acumuladas[#All],19,0)/1000</f>
        <v>871.24419999999998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1002.4067483513301</v>
      </c>
      <c r="D36" s="7">
        <v>97.246938901229967</v>
      </c>
      <c r="E36" s="8">
        <v>7.7825426951400267</v>
      </c>
      <c r="F36" s="7">
        <v>930.02700000000004</v>
      </c>
      <c r="G36" s="7">
        <v>92.71651194258682</v>
      </c>
      <c r="H36" s="8">
        <v>5.940660827265476</v>
      </c>
      <c r="I36" s="7">
        <v>877.87540000000001</v>
      </c>
      <c r="J36" s="7">
        <v>93.445715448705286</v>
      </c>
      <c r="K36" s="8">
        <v>4.0921614354710201</v>
      </c>
      <c r="L36" s="15">
        <f>VLOOKUP($L$1,GC_acumuladas[#All],20,0)/1000</f>
        <v>843.36360000000002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478.47732785340003</v>
      </c>
      <c r="D37" s="7">
        <v>46.418737248040827</v>
      </c>
      <c r="E37" s="8">
        <v>7.6819044764262268</v>
      </c>
      <c r="F37" s="7">
        <v>444.3433</v>
      </c>
      <c r="G37" s="7">
        <v>44.297596608548396</v>
      </c>
      <c r="H37" s="8">
        <v>2.6155524892180981</v>
      </c>
      <c r="I37" s="7">
        <v>433.01749999999998</v>
      </c>
      <c r="J37" s="7">
        <v>46.092680224676229</v>
      </c>
      <c r="K37" s="8">
        <v>9.474550976546837</v>
      </c>
      <c r="L37" s="15">
        <f>VLOOKUP($L$1,GC_acumuladas[#All],21,0)/1000</f>
        <v>395.54169999999999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400.88294565769002</v>
      </c>
      <c r="D38" s="7">
        <v>38.891038380414891</v>
      </c>
      <c r="E38" s="8">
        <v>6.7125404568443958</v>
      </c>
      <c r="F38" s="7">
        <v>375.6662</v>
      </c>
      <c r="G38" s="7">
        <v>37.451019936761206</v>
      </c>
      <c r="H38" s="8">
        <v>2.7594924313026459</v>
      </c>
      <c r="I38" s="7">
        <v>365.57809999999995</v>
      </c>
      <c r="J38" s="7">
        <v>38.914072665526703</v>
      </c>
      <c r="K38" s="8">
        <v>5.5631594844189447</v>
      </c>
      <c r="L38" s="15">
        <f>VLOOKUP($L$1,GC_acumuladas[#All],22,0)/1000</f>
        <v>346.31220000000002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77.594382195709997</v>
      </c>
      <c r="D39" s="7">
        <v>7.5276988676259284</v>
      </c>
      <c r="E39" s="8">
        <v>12.984360428308683</v>
      </c>
      <c r="F39" s="7">
        <v>68.67710000000001</v>
      </c>
      <c r="G39" s="7">
        <v>6.8465766717871954</v>
      </c>
      <c r="H39" s="8">
        <v>1.8352773008063705</v>
      </c>
      <c r="I39" s="7">
        <v>67.439399999999992</v>
      </c>
      <c r="J39" s="7">
        <v>7.1786075591495262</v>
      </c>
      <c r="K39" s="8">
        <v>36.989813018616857</v>
      </c>
      <c r="L39" s="15">
        <f>VLOOKUP($L$1,GC_acumuladas[#All],23,0)/1000</f>
        <v>49.229500000000002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14.473178029610001</v>
      </c>
      <c r="D40" s="7">
        <v>1.4040929611327873</v>
      </c>
      <c r="E40" s="8">
        <v>7.2874035745472687</v>
      </c>
      <c r="F40" s="7">
        <v>13.4901</v>
      </c>
      <c r="G40" s="7">
        <v>1.3448588242671347</v>
      </c>
      <c r="H40" s="8">
        <v>25.485800396268022</v>
      </c>
      <c r="I40" s="7">
        <v>10.750299999999999</v>
      </c>
      <c r="J40" s="7">
        <v>1.1443189714488142</v>
      </c>
      <c r="K40" s="8">
        <v>-22.929182857060937</v>
      </c>
      <c r="L40" s="15">
        <f>VLOOKUP($L$1,GC_acumuladas[#All],24,0)/1000</f>
        <v>13.948600000000001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422.28080724452008</v>
      </c>
      <c r="D41" s="7">
        <v>40.966918796996168</v>
      </c>
      <c r="E41" s="8">
        <v>3.3608127580209368</v>
      </c>
      <c r="F41" s="7">
        <v>408.55020000000002</v>
      </c>
      <c r="G41" s="7">
        <v>40.729300867013791</v>
      </c>
      <c r="H41" s="8">
        <v>9.0190214150024381</v>
      </c>
      <c r="I41" s="7">
        <v>374.75130000000001</v>
      </c>
      <c r="J41" s="7">
        <v>39.890516745123954</v>
      </c>
      <c r="K41" s="8">
        <v>3.5643420433014938</v>
      </c>
      <c r="L41" s="15">
        <f>VLOOKUP($L$1,GC_acumuladas[#All],25,0)/1000</f>
        <v>361.85359999999997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117.89813140624</v>
      </c>
      <c r="D42" s="7">
        <v>11.437704704491267</v>
      </c>
      <c r="E42" s="8">
        <v>2.1980570846653613</v>
      </c>
      <c r="F42" s="7">
        <v>115.36239999999999</v>
      </c>
      <c r="G42" s="7">
        <v>11.500740663793071</v>
      </c>
      <c r="H42" s="8">
        <v>0.2597696054787102</v>
      </c>
      <c r="I42" s="7">
        <v>115.0635</v>
      </c>
      <c r="J42" s="7">
        <v>12.247969449345659</v>
      </c>
      <c r="K42" s="8">
        <v>3.0508611193207802</v>
      </c>
      <c r="L42" s="15">
        <f>VLOOKUP($L$1,GC_acumuladas[#All],26,0)/1000</f>
        <v>111.657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299.27292702514001</v>
      </c>
      <c r="D43" s="7">
        <v>29.033499721617702</v>
      </c>
      <c r="E43" s="8">
        <v>8.5687175634366231</v>
      </c>
      <c r="F43" s="7">
        <v>275.65300000000002</v>
      </c>
      <c r="G43" s="7">
        <v>27.480476014685472</v>
      </c>
      <c r="H43" s="8">
        <v>7.1133111661254356</v>
      </c>
      <c r="I43" s="7">
        <v>257.34710000000001</v>
      </c>
      <c r="J43" s="7">
        <v>27.393390768381824</v>
      </c>
      <c r="K43" s="8">
        <v>3.3791109577468559</v>
      </c>
      <c r="L43" s="15">
        <f>VLOOKUP($L$1,GC_acumuladas[#All],27,0)/1000</f>
        <v>248.93529999999998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1.2459813131399993</v>
      </c>
      <c r="D44" s="7">
        <v>0.1208769482351211</v>
      </c>
      <c r="E44" s="8">
        <v>5.448655479011455</v>
      </c>
      <c r="F44" s="7">
        <v>1.1816</v>
      </c>
      <c r="G44" s="7">
        <v>0.11779639785872947</v>
      </c>
      <c r="H44" s="8">
        <v>42.981606969990317</v>
      </c>
      <c r="I44" s="7">
        <v>0.82640000000000002</v>
      </c>
      <c r="J44" s="7">
        <v>8.7966400752099952E-2</v>
      </c>
      <c r="K44" s="8">
        <v>-34.480298105129613</v>
      </c>
      <c r="L44" s="15">
        <f>VLOOKUP($L$1,GC_acumuladas[#All],28,0)/1000</f>
        <v>1.2612999999999999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3.8637674999999998</v>
      </c>
      <c r="D45" s="7">
        <v>0.37483742265207337</v>
      </c>
      <c r="E45" s="8">
        <v>-76.373018736394101</v>
      </c>
      <c r="F45" s="7">
        <v>16.353200000000001</v>
      </c>
      <c r="G45" s="7">
        <v>1.6302877906765192</v>
      </c>
      <c r="H45" s="8">
        <v>979.91811398005689</v>
      </c>
      <c r="I45" s="7">
        <v>1.5143</v>
      </c>
      <c r="J45" s="7">
        <v>0.16119012664436708</v>
      </c>
      <c r="K45" s="8" t="s">
        <v>373</v>
      </c>
      <c r="L45" s="15">
        <f>VLOOKUP($L$1,GC_acumuladas[#All],29,0)/1000</f>
        <v>0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87.175435223799994</v>
      </c>
      <c r="D46" s="7">
        <v>8.4571898950601874</v>
      </c>
      <c r="E46" s="8">
        <v>36.974824135417016</v>
      </c>
      <c r="F46" s="7">
        <v>63.6434</v>
      </c>
      <c r="G46" s="7">
        <v>6.3447556427575007</v>
      </c>
      <c r="H46" s="8">
        <v>7.222653703145232</v>
      </c>
      <c r="I46" s="7">
        <v>59.356300000000005</v>
      </c>
      <c r="J46" s="7">
        <v>6.3181995074562805</v>
      </c>
      <c r="K46" s="8">
        <v>-17.583244584467849</v>
      </c>
      <c r="L46" s="15">
        <f>VLOOKUP($L$1,GC_acumuladas[#All],30,0)/1000</f>
        <v>72.0197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63.222583871199994</v>
      </c>
      <c r="D47" s="7">
        <v>6.1334411016411181</v>
      </c>
      <c r="E47" s="8">
        <v>53.989594487582913</v>
      </c>
      <c r="F47" s="7">
        <v>41.056400000000004</v>
      </c>
      <c r="G47" s="7">
        <v>4.0930061180155217</v>
      </c>
      <c r="H47" s="8">
        <v>9.603566566112276</v>
      </c>
      <c r="I47" s="7">
        <v>37.459000000000003</v>
      </c>
      <c r="J47" s="7">
        <v>3.9873347117290807</v>
      </c>
      <c r="K47" s="8">
        <v>-28.790586267204009</v>
      </c>
      <c r="L47" s="15">
        <f>VLOOKUP($L$1,GC_acumuladas[#All],31,0)/1000</f>
        <v>52.603999999999999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23.9528513526</v>
      </c>
      <c r="D48" s="7">
        <v>2.3237487934190693</v>
      </c>
      <c r="E48" s="8">
        <v>6.0470684579625456</v>
      </c>
      <c r="F48" s="7">
        <v>22.587</v>
      </c>
      <c r="G48" s="7">
        <v>2.251749524741979</v>
      </c>
      <c r="H48" s="8">
        <v>3.1497033880889536</v>
      </c>
      <c r="I48" s="7">
        <v>21.897299999999998</v>
      </c>
      <c r="J48" s="7">
        <v>2.3308647957271997</v>
      </c>
      <c r="K48" s="8">
        <v>12.781408859840205</v>
      </c>
      <c r="L48" s="15">
        <f>VLOOKUP($L$1,GC_acumuladas[#All],32,0)/1000</f>
        <v>19.415700000000001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28.378137710159997</v>
      </c>
      <c r="D49" s="7">
        <v>2.7530610987700435</v>
      </c>
      <c r="E49" s="8">
        <v>-61.157604383593146</v>
      </c>
      <c r="F49" s="7">
        <v>73.059699999999992</v>
      </c>
      <c r="G49" s="7">
        <v>7.2834880574131828</v>
      </c>
      <c r="H49" s="8">
        <v>22.343628593628573</v>
      </c>
      <c r="I49" s="7">
        <v>59.716800000000006</v>
      </c>
      <c r="J49" s="7">
        <v>6.3565730402141849</v>
      </c>
      <c r="K49" s="8">
        <v>127.48217224355459</v>
      </c>
      <c r="L49" s="15">
        <f>VLOOKUP($L$1,GC_acumuladas[#All],33,0)/1000</f>
        <v>26.251200000000001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4.6626256637700001</v>
      </c>
      <c r="D50" s="7">
        <v>0.45233741072643729</v>
      </c>
      <c r="E50" s="8">
        <v>-33.404381069928867</v>
      </c>
      <c r="F50" s="7">
        <v>7.0013999999999994</v>
      </c>
      <c r="G50" s="7">
        <v>0.69798552807050473</v>
      </c>
      <c r="H50" s="8">
        <v>19.99177363793725</v>
      </c>
      <c r="I50" s="7">
        <v>5.8348999999999993</v>
      </c>
      <c r="J50" s="7">
        <v>0.62109771508764267</v>
      </c>
      <c r="K50" s="8">
        <v>11.786117976128896</v>
      </c>
      <c r="L50" s="15">
        <f>VLOOKUP($L$1,GC_acumuladas[#All],34,0)/1000</f>
        <v>5.2196999999999996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23.71551204639</v>
      </c>
      <c r="D51" s="7">
        <v>2.3007236880436066</v>
      </c>
      <c r="E51" s="8">
        <v>-64.099118435699978</v>
      </c>
      <c r="F51" s="7">
        <v>66.058300000000003</v>
      </c>
      <c r="G51" s="7">
        <v>6.5855025293426781</v>
      </c>
      <c r="H51" s="8">
        <v>22.598312234720751</v>
      </c>
      <c r="I51" s="7">
        <v>53.881900000000002</v>
      </c>
      <c r="J51" s="7">
        <v>5.7354753251265418</v>
      </c>
      <c r="K51" s="8">
        <v>156.19618191759977</v>
      </c>
      <c r="L51" s="15">
        <f>VLOOKUP($L$1,GC_acumuladas[#All],35,0)/1000</f>
        <v>21.031500000000001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2.0286832719999999</v>
      </c>
      <c r="D52" s="7">
        <v>0.19680956710098502</v>
      </c>
      <c r="E52" s="8">
        <v>102.68590988110699</v>
      </c>
      <c r="F52" s="7">
        <v>1.0008999999999999</v>
      </c>
      <c r="G52" s="7">
        <v>9.9782002891674271E-2</v>
      </c>
      <c r="H52" s="8">
        <v>-45.344837001037519</v>
      </c>
      <c r="I52" s="7">
        <v>1.8312999999999999</v>
      </c>
      <c r="J52" s="7">
        <v>0.19493328859791945</v>
      </c>
      <c r="K52" s="8">
        <v>13.773608349900602</v>
      </c>
      <c r="L52" s="15">
        <f>VLOOKUP($L$1,GC_acumuladas[#All],36,0)/1000</f>
        <v>1.6095999999999999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21.47354843594</v>
      </c>
      <c r="D53" s="7">
        <v>2.0832230590795668</v>
      </c>
      <c r="E53" s="8">
        <v>-66.74387188526596</v>
      </c>
      <c r="F53" s="7">
        <v>64.5702</v>
      </c>
      <c r="G53" s="7">
        <v>6.4371504477130443</v>
      </c>
      <c r="H53" s="8">
        <v>162.28217689064368</v>
      </c>
      <c r="I53" s="7">
        <v>24.618599999999997</v>
      </c>
      <c r="J53" s="7">
        <v>2.6205344065290994</v>
      </c>
      <c r="K53" s="8">
        <v>187.62398794293929</v>
      </c>
      <c r="L53" s="15">
        <f>VLOOKUP($L$1,GC_acumuladas[#All],37,0)/1000</f>
        <v>8.5592999999999986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</v>
      </c>
      <c r="D54" s="7">
        <v>0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0.21328033845</v>
      </c>
      <c r="D55" s="7">
        <v>2.0691061863054624E-2</v>
      </c>
      <c r="E55" s="8">
        <v>-56.223247444581283</v>
      </c>
      <c r="F55" s="7">
        <v>0.48719999999999997</v>
      </c>
      <c r="G55" s="7">
        <v>4.8570078737959536E-2</v>
      </c>
      <c r="H55" s="8">
        <v>-98.223972003499554</v>
      </c>
      <c r="I55" s="7">
        <v>27.431999999999999</v>
      </c>
      <c r="J55" s="7">
        <v>2.9200076299995228</v>
      </c>
      <c r="K55" s="8">
        <v>152.53622521311655</v>
      </c>
      <c r="L55" s="15">
        <f>VLOOKUP($L$1,GC_acumuladas[#All],39,0)/1000</f>
        <v>10.8626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</v>
      </c>
      <c r="D57" s="7">
        <v>0</v>
      </c>
      <c r="E57" s="8" t="s">
        <v>373</v>
      </c>
      <c r="F57" s="7">
        <v>0</v>
      </c>
      <c r="G57" s="7">
        <v>0</v>
      </c>
      <c r="H57" s="8">
        <v>-100</v>
      </c>
      <c r="I57" s="7">
        <v>1.8574000000000002</v>
      </c>
      <c r="J57" s="7">
        <v>0.19771151108053056</v>
      </c>
      <c r="K57" s="8">
        <v>13.992880815023923</v>
      </c>
      <c r="L57" s="15">
        <f>VLOOKUP($L$1,GC_acumuladas[#All],41,0)/1000</f>
        <v>1.6294000000000002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943.60945083768991</v>
      </c>
      <c r="D58" s="9">
        <v>91.542810104939804</v>
      </c>
      <c r="E58" s="12">
        <v>0.44347017405839129</v>
      </c>
      <c r="F58" s="9">
        <v>939.44329999999991</v>
      </c>
      <c r="G58" s="9">
        <v>93.655244357242495</v>
      </c>
      <c r="H58" s="12">
        <v>6.7436032066145568</v>
      </c>
      <c r="I58" s="9">
        <v>880.0933</v>
      </c>
      <c r="J58" s="9">
        <v>93.681800492543715</v>
      </c>
      <c r="K58" s="12">
        <v>1.0240363388243079</v>
      </c>
      <c r="L58" s="15">
        <f>L35-L46/1000</f>
        <v>871.17218029999992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9" t="s">
        <v>325</v>
      </c>
      <c r="C62" s="149"/>
      <c r="D62" s="149"/>
      <c r="E62" s="149"/>
      <c r="F62" s="149"/>
      <c r="G62" s="149"/>
      <c r="H62" s="149"/>
      <c r="I62" s="149"/>
      <c r="J62" s="149"/>
      <c r="K62" s="149"/>
    </row>
    <row r="63" spans="2:16" ht="21" x14ac:dyDescent="0.25">
      <c r="B63" s="145" t="s">
        <v>615</v>
      </c>
      <c r="C63" s="145"/>
      <c r="D63" s="145"/>
      <c r="E63" s="145"/>
      <c r="F63" s="145"/>
      <c r="G63" s="145"/>
      <c r="H63" s="145"/>
      <c r="I63" s="145"/>
      <c r="J63" s="145"/>
      <c r="K63" s="145"/>
    </row>
    <row r="64" spans="2:16" ht="18" x14ac:dyDescent="0.25">
      <c r="B64" s="146" t="s">
        <v>229</v>
      </c>
      <c r="C64" s="148">
        <v>2018</v>
      </c>
      <c r="D64" s="148"/>
      <c r="E64" s="146"/>
      <c r="F64" s="148">
        <v>2017</v>
      </c>
      <c r="G64" s="148"/>
      <c r="H64" s="146"/>
      <c r="I64" s="148">
        <v>2016</v>
      </c>
      <c r="J64" s="148"/>
      <c r="K64" s="146"/>
    </row>
    <row r="65" spans="1:16" ht="47.4" thickBot="1" x14ac:dyDescent="0.3">
      <c r="B65" s="147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-319.52369278993012</v>
      </c>
      <c r="D66" s="7"/>
      <c r="E66" s="8">
        <v>24.249046149140717</v>
      </c>
      <c r="F66" s="7">
        <v>-257.16390000000001</v>
      </c>
      <c r="G66" s="7"/>
      <c r="H66" s="8">
        <v>1.9585368561279015</v>
      </c>
      <c r="I66" s="7">
        <v>-252.22399999999999</v>
      </c>
      <c r="J66" s="7"/>
      <c r="K66" s="8">
        <v>-3.3844034669517464</v>
      </c>
      <c r="L66" s="15">
        <f>VLOOKUP($L$1,GC_acumuladas[#All],43,0)/1000</f>
        <v>-261.05929999999995</v>
      </c>
      <c r="N66" s="13">
        <v>43</v>
      </c>
    </row>
    <row r="67" spans="1:16" ht="15.6" x14ac:dyDescent="0.25">
      <c r="B67" s="114" t="s">
        <v>376</v>
      </c>
      <c r="C67" s="9">
        <v>-260.72639527629013</v>
      </c>
      <c r="D67" s="9"/>
      <c r="E67" s="12">
        <v>1.1889460377978445E-2</v>
      </c>
      <c r="F67" s="9">
        <v>-260.69539999999989</v>
      </c>
      <c r="G67" s="9"/>
      <c r="H67" s="12">
        <v>4.2938457944074804</v>
      </c>
      <c r="I67" s="9">
        <v>-249.96239999999992</v>
      </c>
      <c r="J67" s="9"/>
      <c r="K67" s="12">
        <v>15.269247210871573</v>
      </c>
      <c r="L67" s="14">
        <f>VLOOKUP($L$1,GC_acumuladas[#All],42,0)/1000</f>
        <v>-216.85090000000002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-0.74512206218281207</v>
      </c>
      <c r="D68" s="7"/>
      <c r="E68" s="8"/>
      <c r="F68" s="7">
        <v>-0.76893436821751815</v>
      </c>
      <c r="G68" s="7"/>
      <c r="H68" s="8"/>
      <c r="I68" s="7">
        <v>-0.8030235368730565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87.175435223799994</v>
      </c>
      <c r="D69" s="9">
        <v>100</v>
      </c>
      <c r="E69" s="12">
        <v>36.974824135417016</v>
      </c>
      <c r="F69" s="9">
        <v>63.6434</v>
      </c>
      <c r="G69" s="9">
        <v>100</v>
      </c>
      <c r="H69" s="12">
        <v>7.222653703145232</v>
      </c>
      <c r="I69" s="9">
        <v>59.356300000000005</v>
      </c>
      <c r="J69" s="9">
        <v>100</v>
      </c>
      <c r="K69" s="12">
        <v>-17.583244584467849</v>
      </c>
      <c r="L69" s="14">
        <f>L46</f>
        <v>72.0197</v>
      </c>
    </row>
    <row r="70" spans="1:16" ht="15.6" x14ac:dyDescent="0.25">
      <c r="B70" s="116" t="s">
        <v>213</v>
      </c>
      <c r="C70" s="7">
        <v>63.222583871199994</v>
      </c>
      <c r="D70" s="7">
        <v>72.523393440930519</v>
      </c>
      <c r="E70" s="8">
        <v>53.989594487582913</v>
      </c>
      <c r="F70" s="7">
        <v>41.056400000000004</v>
      </c>
      <c r="G70" s="7">
        <v>64.510067029731289</v>
      </c>
      <c r="H70" s="8">
        <v>9.603566566112276</v>
      </c>
      <c r="I70" s="7">
        <v>37.459000000000003</v>
      </c>
      <c r="J70" s="7">
        <v>63.108718029931111</v>
      </c>
      <c r="K70" s="8">
        <v>-28.790586267204009</v>
      </c>
      <c r="L70" s="15">
        <f t="shared" ref="L70:L71" si="0">L47</f>
        <v>52.603999999999999</v>
      </c>
    </row>
    <row r="71" spans="1:16" ht="15.6" x14ac:dyDescent="0.25">
      <c r="B71" s="116" t="s">
        <v>214</v>
      </c>
      <c r="C71" s="7">
        <v>23.9528513526</v>
      </c>
      <c r="D71" s="7">
        <v>27.476606559069484</v>
      </c>
      <c r="E71" s="8">
        <v>6.0470684579625456</v>
      </c>
      <c r="F71" s="7">
        <v>22.587</v>
      </c>
      <c r="G71" s="7">
        <v>35.489932970268718</v>
      </c>
      <c r="H71" s="8">
        <v>3.1497033880889536</v>
      </c>
      <c r="I71" s="7">
        <v>21.897299999999998</v>
      </c>
      <c r="J71" s="7">
        <v>36.891281970068881</v>
      </c>
      <c r="K71" s="8">
        <v>12.781408859840205</v>
      </c>
      <c r="L71" s="15">
        <f t="shared" si="0"/>
        <v>19.415700000000001</v>
      </c>
    </row>
    <row r="72" spans="1:16" ht="15.6" x14ac:dyDescent="0.25">
      <c r="B72" s="6" t="s">
        <v>379</v>
      </c>
      <c r="C72" s="7">
        <v>-0.249136033951638</v>
      </c>
      <c r="D72" s="7"/>
      <c r="E72" s="8"/>
      <c r="F72" s="7">
        <v>-0.18771945178248184</v>
      </c>
      <c r="G72" s="7"/>
      <c r="H72" s="8"/>
      <c r="I72" s="7">
        <v>-0.19068670312694322</v>
      </c>
      <c r="J72" s="7"/>
      <c r="K72" s="8"/>
      <c r="L72" s="15"/>
    </row>
    <row r="73" spans="1:16" ht="15.6" x14ac:dyDescent="0.25">
      <c r="B73" s="114" t="s">
        <v>374</v>
      </c>
      <c r="C73" s="9">
        <v>347.90184062917803</v>
      </c>
      <c r="D73" s="9">
        <v>100</v>
      </c>
      <c r="E73" s="12">
        <v>7.2650127456855396</v>
      </c>
      <c r="F73" s="9">
        <v>324.33859999999999</v>
      </c>
      <c r="G73" s="9">
        <v>100</v>
      </c>
      <c r="H73" s="12">
        <v>4.8557669304290618</v>
      </c>
      <c r="I73" s="9">
        <v>309.31880000000001</v>
      </c>
      <c r="J73" s="9">
        <v>100</v>
      </c>
      <c r="K73" s="12">
        <v>7.0785970752322624</v>
      </c>
      <c r="L73" s="14">
        <f>VLOOKUP($L$1,GC_acumuladas[#All],47,0)/1000</f>
        <v>288.87079999999997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339.38469203483299</v>
      </c>
      <c r="D74" s="7">
        <v>97.551852965496863</v>
      </c>
      <c r="E74" s="8">
        <v>3.6024040367176324</v>
      </c>
      <c r="F74" s="7">
        <v>327.5838</v>
      </c>
      <c r="G74" s="7">
        <v>101.00055929204849</v>
      </c>
      <c r="H74" s="8">
        <v>6.6957152190920466</v>
      </c>
      <c r="I74" s="7">
        <v>307.02620000000002</v>
      </c>
      <c r="J74" s="7">
        <v>99.258822936077607</v>
      </c>
      <c r="K74" s="8">
        <v>6.730393526919487</v>
      </c>
      <c r="L74" s="15">
        <f>VLOOKUP($L$1,GC_acumuladas[#All],48,0)/1000</f>
        <v>287.66520000000003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8.5171485943449987</v>
      </c>
      <c r="D75" s="7">
        <v>2.4481470345031218</v>
      </c>
      <c r="E75" s="8">
        <v>-362.45373457244546</v>
      </c>
      <c r="F75" s="7">
        <v>-3.2451999999999996</v>
      </c>
      <c r="G75" s="7">
        <v>-1.0005592920484949</v>
      </c>
      <c r="H75" s="8">
        <v>-241.55107737939457</v>
      </c>
      <c r="I75" s="7">
        <v>2.2925999999999997</v>
      </c>
      <c r="J75" s="7">
        <v>0.74117706392239968</v>
      </c>
      <c r="K75" s="8">
        <v>90.162574651625718</v>
      </c>
      <c r="L75" s="15">
        <f>VLOOKUP($L$1,GC_acumuladas[#All],49,0)/1000</f>
        <v>1.2056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-0.99425809613445004</v>
      </c>
      <c r="D76" s="7"/>
      <c r="E76" s="8">
        <v>3.9308133567532266</v>
      </c>
      <c r="F76" s="7">
        <v>-0.95665381999999999</v>
      </c>
      <c r="G76" s="7"/>
      <c r="H76" s="8">
        <v>-3.7290971259388406</v>
      </c>
      <c r="I76" s="7">
        <v>-0.99371023999999997</v>
      </c>
      <c r="J76" s="7"/>
      <c r="K76" s="8">
        <v>0.65365962380572462</v>
      </c>
      <c r="L76" s="15">
        <f>VLOOKUP($L$1,GC_acumuladas[#All],45,0)</f>
        <v>-0.98725693999999997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C3:I3"/>
    <mergeCell ref="B6:K6"/>
    <mergeCell ref="B7:K7"/>
    <mergeCell ref="B8:B9"/>
    <mergeCell ref="C8:E8"/>
    <mergeCell ref="F8:H8"/>
    <mergeCell ref="I8:K8"/>
    <mergeCell ref="B62:K62"/>
    <mergeCell ref="B31:K31"/>
    <mergeCell ref="B32:K32"/>
    <mergeCell ref="B33:B34"/>
    <mergeCell ref="C33:E33"/>
    <mergeCell ref="F33:H33"/>
    <mergeCell ref="I33:K33"/>
    <mergeCell ref="B63:K63"/>
    <mergeCell ref="B64:B65"/>
    <mergeCell ref="C64:E64"/>
    <mergeCell ref="F64:H64"/>
    <mergeCell ref="I64:K64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383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256</v>
      </c>
      <c r="C9" s="165"/>
      <c r="D9" s="165"/>
      <c r="E9" s="165"/>
      <c r="F9" s="165"/>
      <c r="G9" s="165"/>
      <c r="I9" s="165" t="s">
        <v>257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5" t="s">
        <v>259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260</v>
      </c>
      <c r="C51" s="165"/>
      <c r="D51" s="165"/>
      <c r="E51" s="165"/>
      <c r="F51" s="165"/>
      <c r="G51" s="165"/>
      <c r="I51" s="165" t="s">
        <v>277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6"/>
      <c r="C55" s="166"/>
      <c r="D55" s="166"/>
      <c r="E55" s="166"/>
      <c r="F55" s="166"/>
      <c r="G55" s="166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55:G55"/>
    <mergeCell ref="B53:G53"/>
    <mergeCell ref="B9:G9"/>
    <mergeCell ref="B10:G10"/>
    <mergeCell ref="B11:G11"/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261</v>
      </c>
      <c r="C9" s="165"/>
      <c r="D9" s="165"/>
      <c r="E9" s="165"/>
      <c r="F9" s="165"/>
      <c r="G9" s="165"/>
      <c r="I9" s="165" t="s">
        <v>266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5" t="s">
        <v>262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212</v>
      </c>
      <c r="C51" s="165"/>
      <c r="D51" s="165"/>
      <c r="E51" s="165"/>
      <c r="F51" s="165"/>
      <c r="G51" s="165"/>
      <c r="I51" s="165" t="s">
        <v>255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5" t="s">
        <v>274</v>
      </c>
      <c r="C72" s="165"/>
      <c r="D72" s="165"/>
      <c r="E72" s="165"/>
      <c r="F72" s="165"/>
      <c r="G72" s="165"/>
      <c r="H72" s="34"/>
      <c r="I72" s="165" t="s">
        <v>206</v>
      </c>
      <c r="J72" s="165"/>
      <c r="K72" s="165"/>
      <c r="L72" s="165"/>
      <c r="M72" s="165"/>
      <c r="N72" s="165"/>
      <c r="P72" s="30"/>
      <c r="Q72" s="30"/>
    </row>
    <row r="73" spans="2:17" ht="14.4" x14ac:dyDescent="0.3">
      <c r="B73" s="165" t="s">
        <v>235</v>
      </c>
      <c r="C73" s="165"/>
      <c r="D73" s="165"/>
      <c r="E73" s="165"/>
      <c r="F73" s="165"/>
      <c r="G73" s="165"/>
      <c r="I73" s="165" t="s">
        <v>235</v>
      </c>
      <c r="J73" s="165"/>
      <c r="K73" s="165"/>
      <c r="L73" s="165"/>
      <c r="M73" s="165"/>
      <c r="N73" s="165"/>
      <c r="P73" s="30"/>
      <c r="Q73" s="30"/>
    </row>
    <row r="74" spans="2:17" ht="14.4" x14ac:dyDescent="0.3">
      <c r="B74" s="165" t="s">
        <v>616</v>
      </c>
      <c r="C74" s="165"/>
      <c r="D74" s="165"/>
      <c r="E74" s="165"/>
      <c r="F74" s="165"/>
      <c r="G74" s="165"/>
      <c r="I74" s="165" t="s">
        <v>616</v>
      </c>
      <c r="J74" s="165"/>
      <c r="K74" s="165"/>
      <c r="L74" s="165"/>
      <c r="M74" s="165"/>
      <c r="N74" s="165"/>
      <c r="P74" s="30"/>
      <c r="Q74" s="30"/>
    </row>
    <row r="91" spans="2:2" x14ac:dyDescent="0.25">
      <c r="B91" s="134" t="s">
        <v>230</v>
      </c>
    </row>
  </sheetData>
  <mergeCells count="26">
    <mergeCell ref="B11:G11"/>
    <mergeCell ref="I11:N11"/>
    <mergeCell ref="B6:N6"/>
    <mergeCell ref="B7:N7"/>
    <mergeCell ref="B9:G9"/>
    <mergeCell ref="I9:N9"/>
    <mergeCell ref="B10:G10"/>
    <mergeCell ref="I10:N10"/>
    <mergeCell ref="B30:G31"/>
    <mergeCell ref="I30:N30"/>
    <mergeCell ref="I31:N31"/>
    <mergeCell ref="B32:G32"/>
    <mergeCell ref="I32:N32"/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381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278</v>
      </c>
      <c r="C9" s="165"/>
      <c r="D9" s="165"/>
      <c r="E9" s="165"/>
      <c r="F9" s="165"/>
      <c r="G9" s="165"/>
      <c r="I9" s="165" t="s">
        <v>424</v>
      </c>
      <c r="J9" s="165"/>
      <c r="K9" s="165"/>
      <c r="L9" s="165"/>
      <c r="M9" s="165"/>
      <c r="N9" s="165"/>
    </row>
    <row r="10" spans="2:22" ht="14.4" x14ac:dyDescent="0.3">
      <c r="B10" s="165" t="s">
        <v>279</v>
      </c>
      <c r="C10" s="165"/>
      <c r="D10" s="165"/>
      <c r="E10" s="165"/>
      <c r="F10" s="165"/>
      <c r="G10" s="165"/>
      <c r="I10" s="165" t="s">
        <v>422</v>
      </c>
      <c r="J10" s="165"/>
      <c r="K10" s="165"/>
      <c r="L10" s="165"/>
      <c r="M10" s="165"/>
      <c r="N10" s="165"/>
    </row>
    <row r="11" spans="2:22" ht="14.4" x14ac:dyDescent="0.3">
      <c r="B11" s="165" t="s">
        <v>618</v>
      </c>
      <c r="C11" s="165"/>
      <c r="D11" s="165"/>
      <c r="E11" s="165"/>
      <c r="F11" s="165"/>
      <c r="G11" s="165"/>
      <c r="I11" s="165" t="s">
        <v>619</v>
      </c>
      <c r="J11" s="165"/>
      <c r="K11" s="165"/>
      <c r="L11" s="165"/>
      <c r="M11" s="165"/>
      <c r="N11" s="165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5" t="s">
        <v>422</v>
      </c>
      <c r="C31" s="165"/>
      <c r="D31" s="165"/>
      <c r="E31" s="165"/>
      <c r="F31" s="165"/>
      <c r="G31" s="165"/>
      <c r="I31" s="165" t="s">
        <v>422</v>
      </c>
      <c r="J31" s="165"/>
      <c r="K31" s="165"/>
      <c r="L31" s="165"/>
      <c r="M31" s="165"/>
      <c r="N31" s="165"/>
    </row>
    <row r="32" spans="2:14" ht="14.4" x14ac:dyDescent="0.3">
      <c r="B32" s="165" t="s">
        <v>619</v>
      </c>
      <c r="C32" s="165"/>
      <c r="D32" s="165"/>
      <c r="E32" s="165"/>
      <c r="F32" s="165"/>
      <c r="G32" s="165"/>
      <c r="I32" s="165" t="s">
        <v>619</v>
      </c>
      <c r="J32" s="165"/>
      <c r="K32" s="165"/>
      <c r="L32" s="165"/>
      <c r="M32" s="165"/>
      <c r="N32" s="165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5" t="s">
        <v>281</v>
      </c>
      <c r="C74" s="165"/>
      <c r="D74" s="165"/>
      <c r="E74" s="165"/>
      <c r="F74" s="165"/>
      <c r="G74" s="165"/>
      <c r="I74" s="165" t="s">
        <v>280</v>
      </c>
      <c r="J74" s="165"/>
      <c r="K74" s="165"/>
      <c r="L74" s="165"/>
      <c r="M74" s="165"/>
      <c r="N74" s="165"/>
    </row>
    <row r="75" spans="2:14" ht="14.4" x14ac:dyDescent="0.3">
      <c r="B75" s="165" t="s">
        <v>235</v>
      </c>
      <c r="C75" s="165"/>
      <c r="D75" s="165"/>
      <c r="E75" s="165"/>
      <c r="F75" s="165"/>
      <c r="G75" s="165"/>
      <c r="I75" s="165" t="s">
        <v>235</v>
      </c>
      <c r="J75" s="165"/>
      <c r="K75" s="165"/>
      <c r="L75" s="165"/>
      <c r="M75" s="165"/>
      <c r="N75" s="165"/>
    </row>
    <row r="76" spans="2:14" ht="14.4" x14ac:dyDescent="0.3">
      <c r="B76" s="165" t="s">
        <v>620</v>
      </c>
      <c r="C76" s="165"/>
      <c r="D76" s="165"/>
      <c r="E76" s="165"/>
      <c r="F76" s="165"/>
      <c r="G76" s="165"/>
      <c r="I76" s="165" t="s">
        <v>620</v>
      </c>
      <c r="J76" s="165"/>
      <c r="K76" s="165"/>
      <c r="L76" s="165"/>
      <c r="M76" s="165"/>
      <c r="N76" s="165"/>
    </row>
    <row r="94" spans="2:2" x14ac:dyDescent="0.25">
      <c r="B94" s="134" t="s">
        <v>230</v>
      </c>
    </row>
  </sheetData>
  <mergeCells count="26"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9" t="s">
        <v>263</v>
      </c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3"/>
      <c r="R7" s="13"/>
      <c r="S7" s="13"/>
      <c r="T7" s="25"/>
      <c r="U7" s="25"/>
    </row>
    <row r="8" spans="2:25" ht="21" x14ac:dyDescent="0.25">
      <c r="B8" s="145" t="s">
        <v>621</v>
      </c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2.0083822182035128E-2</v>
      </c>
      <c r="D11" s="32">
        <v>2.258560135711753E-2</v>
      </c>
      <c r="E11" s="32">
        <v>2.3519992468267054E-2</v>
      </c>
      <c r="F11" s="32">
        <v>2.1607919729096078E-2</v>
      </c>
      <c r="G11" s="32">
        <v>1.9404323544628635E-2</v>
      </c>
      <c r="H11" s="32">
        <v>1.8700772102571511E-2</v>
      </c>
      <c r="I11" s="32">
        <v>1.8228864854017045E-2</v>
      </c>
      <c r="J11" s="32">
        <v>2.0058172776220514E-2</v>
      </c>
      <c r="K11" s="32">
        <v>1.9310248003329016E-2</v>
      </c>
      <c r="L11" s="32">
        <v>1.9903457751421712E-2</v>
      </c>
      <c r="M11" s="32">
        <v>2.0243442374173179E-2</v>
      </c>
      <c r="N11" s="32">
        <v>2.0020015223339859E-2</v>
      </c>
      <c r="O11" s="36">
        <v>1.9515907856218581E-2</v>
      </c>
      <c r="P11" s="36"/>
    </row>
    <row r="12" spans="2:25" ht="15.6" x14ac:dyDescent="0.3">
      <c r="B12" s="40" t="s">
        <v>364</v>
      </c>
      <c r="C12" s="32">
        <v>1.9375490488647298E-2</v>
      </c>
      <c r="D12" s="32">
        <v>2.1890107543494883E-2</v>
      </c>
      <c r="E12" s="32">
        <v>2.2883426925560727E-2</v>
      </c>
      <c r="F12" s="32">
        <v>2.0872295656087867E-2</v>
      </c>
      <c r="G12" s="32">
        <v>1.8726412428385422E-2</v>
      </c>
      <c r="H12" s="32">
        <v>1.8015607796275236E-2</v>
      </c>
      <c r="I12" s="32">
        <v>1.7652780554897395E-2</v>
      </c>
      <c r="J12" s="32">
        <v>1.9410767740956278E-2</v>
      </c>
      <c r="K12" s="32">
        <v>1.8541165256012619E-2</v>
      </c>
      <c r="L12" s="32">
        <v>1.8822497892444303E-2</v>
      </c>
      <c r="M12" s="32">
        <v>1.9061140031458302E-2</v>
      </c>
      <c r="N12" s="32">
        <v>1.8411928886760513E-2</v>
      </c>
      <c r="O12" s="36">
        <v>1.8646582570354505E-2</v>
      </c>
      <c r="P12" s="36"/>
    </row>
    <row r="13" spans="2:25" ht="15.6" x14ac:dyDescent="0.3">
      <c r="B13" s="40" t="s">
        <v>293</v>
      </c>
      <c r="C13" s="32">
        <v>8.0572067964252078E-3</v>
      </c>
      <c r="D13" s="32">
        <v>9.1717652533079026E-3</v>
      </c>
      <c r="E13" s="32">
        <v>9.9242053291650149E-3</v>
      </c>
      <c r="F13" s="32">
        <v>8.343147916881264E-3</v>
      </c>
      <c r="G13" s="32">
        <v>8.1692032947673857E-3</v>
      </c>
      <c r="H13" s="32">
        <v>7.9495978588494214E-3</v>
      </c>
      <c r="I13" s="32">
        <v>8.3564805922262449E-3</v>
      </c>
      <c r="J13" s="32">
        <v>8.2121621829079477E-3</v>
      </c>
      <c r="K13" s="32">
        <v>7.8908736102216766E-3</v>
      </c>
      <c r="L13" s="32">
        <v>7.5402391053292382E-3</v>
      </c>
      <c r="M13" s="32">
        <v>7.5637916300354303E-3</v>
      </c>
      <c r="N13" s="32">
        <v>7.369523871216397E-3</v>
      </c>
      <c r="O13" s="36">
        <v>7.3145360995270558E-3</v>
      </c>
      <c r="P13" s="36"/>
    </row>
    <row r="14" spans="2:25" ht="15.6" x14ac:dyDescent="0.3">
      <c r="B14" s="43" t="s">
        <v>300</v>
      </c>
      <c r="C14" s="32">
        <v>0.17558273525105114</v>
      </c>
      <c r="D14" s="32">
        <v>0.18611662738600163</v>
      </c>
      <c r="E14" s="32">
        <v>0.17780240522044885</v>
      </c>
      <c r="F14" s="32">
        <v>0.20385336835533585</v>
      </c>
      <c r="G14" s="32">
        <v>0.18292943598363631</v>
      </c>
      <c r="H14" s="32">
        <v>0.19857479592882496</v>
      </c>
      <c r="I14" s="32">
        <v>0.19596805683782861</v>
      </c>
      <c r="J14" s="32">
        <v>0.1779505563959633</v>
      </c>
      <c r="K14" s="32">
        <v>0.20894581005996057</v>
      </c>
      <c r="L14" s="32">
        <v>0.20355598455037613</v>
      </c>
      <c r="M14" s="32">
        <v>0.25505900103248014</v>
      </c>
      <c r="N14" s="32">
        <v>0.25874415798581352</v>
      </c>
      <c r="O14" s="36">
        <v>0.2614310951966039</v>
      </c>
      <c r="P14" s="36"/>
    </row>
    <row r="15" spans="2:25" ht="15.6" x14ac:dyDescent="0.3">
      <c r="B15" s="42" t="s">
        <v>287</v>
      </c>
      <c r="C15" s="33">
        <v>0.84081363173816737</v>
      </c>
      <c r="D15" s="33">
        <v>0.98831613790523731</v>
      </c>
      <c r="E15" s="33">
        <v>1.0720043546104439</v>
      </c>
      <c r="F15" s="33">
        <v>0.87148877177944373</v>
      </c>
      <c r="G15" s="33">
        <v>0.69236143046753784</v>
      </c>
      <c r="H15" s="33">
        <v>0.64999006561362171</v>
      </c>
      <c r="I15" s="33">
        <v>0.64589003451535609</v>
      </c>
      <c r="J15" s="33">
        <v>0.67614827490123841</v>
      </c>
      <c r="K15" s="33">
        <v>0.65520025582179009</v>
      </c>
      <c r="L15" s="33">
        <v>0.69045462716199757</v>
      </c>
      <c r="M15" s="33">
        <v>0.71268815597293189</v>
      </c>
      <c r="N15" s="33">
        <v>0.72348770519565564</v>
      </c>
      <c r="O15" s="37">
        <v>0.68124347395360774</v>
      </c>
      <c r="P15" s="36"/>
    </row>
    <row r="16" spans="2:25" ht="15.6" x14ac:dyDescent="0.3">
      <c r="B16" s="40" t="s">
        <v>254</v>
      </c>
      <c r="C16" s="31">
        <v>54052.627741047654</v>
      </c>
      <c r="D16" s="31">
        <v>70613.055508836769</v>
      </c>
      <c r="E16" s="31">
        <v>83845.993156361466</v>
      </c>
      <c r="F16" s="31">
        <v>81439.349952800607</v>
      </c>
      <c r="G16" s="31">
        <v>81688.036817799439</v>
      </c>
      <c r="H16" s="31">
        <v>84917.257693511245</v>
      </c>
      <c r="I16" s="31">
        <v>91565.386468291021</v>
      </c>
      <c r="J16" s="31">
        <v>105802.52709822026</v>
      </c>
      <c r="K16" s="31">
        <v>110148.83468236709</v>
      </c>
      <c r="L16" s="31">
        <v>120504.16483921139</v>
      </c>
      <c r="M16" s="31">
        <v>127935.14411565427</v>
      </c>
      <c r="N16" s="31">
        <v>136000.91264638255</v>
      </c>
      <c r="O16" s="35">
        <v>136483.74872511881</v>
      </c>
      <c r="P16" s="36"/>
    </row>
    <row r="17" spans="2:18" ht="15.6" x14ac:dyDescent="0.3">
      <c r="B17" s="40" t="s">
        <v>284</v>
      </c>
      <c r="C17" s="31">
        <v>52146.25807730278</v>
      </c>
      <c r="D17" s="31">
        <v>68438.619571052375</v>
      </c>
      <c r="E17" s="31">
        <v>81585.548887511381</v>
      </c>
      <c r="F17" s="31">
        <v>78666.813444589206</v>
      </c>
      <c r="G17" s="31">
        <v>78834.176537872307</v>
      </c>
      <c r="H17" s="31">
        <v>81806.034603842345</v>
      </c>
      <c r="I17" s="31">
        <v>88677.902623586255</v>
      </c>
      <c r="J17" s="31">
        <v>102387.60543256014</v>
      </c>
      <c r="K17" s="31">
        <v>105761.86003674835</v>
      </c>
      <c r="L17" s="31">
        <v>113973.12738981751</v>
      </c>
      <c r="M17" s="31">
        <v>121325.67744424353</v>
      </c>
      <c r="N17" s="31">
        <v>126170.69490006007</v>
      </c>
      <c r="O17" s="35">
        <v>130404.15587448656</v>
      </c>
      <c r="P17" s="36"/>
    </row>
    <row r="18" spans="2:18" ht="15.6" x14ac:dyDescent="0.3">
      <c r="B18" s="40" t="s">
        <v>286</v>
      </c>
      <c r="C18" s="31">
        <v>21684.776714931042</v>
      </c>
      <c r="D18" s="31">
        <v>28675.188174334566</v>
      </c>
      <c r="E18" s="31">
        <v>35382.451312302881</v>
      </c>
      <c r="F18" s="31">
        <v>31444.977185654159</v>
      </c>
      <c r="G18" s="31">
        <v>34390.59228116052</v>
      </c>
      <c r="H18" s="31">
        <v>36097.870517703152</v>
      </c>
      <c r="I18" s="31">
        <v>41978.382381677693</v>
      </c>
      <c r="J18" s="31">
        <v>43317.380979097092</v>
      </c>
      <c r="K18" s="31">
        <v>45010.842566181374</v>
      </c>
      <c r="L18" s="31">
        <v>45657.310576527983</v>
      </c>
      <c r="M18" s="31">
        <v>48144.137341555375</v>
      </c>
      <c r="N18" s="31">
        <v>50500.843970919239</v>
      </c>
      <c r="O18" s="35">
        <v>51153.926038370621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2.4382130382035131E-2</v>
      </c>
      <c r="D21" s="32">
        <v>2.353518375711753E-2</v>
      </c>
      <c r="E21" s="32">
        <v>2.2663356068267054E-2</v>
      </c>
      <c r="F21" s="32">
        <v>2.6954898829096078E-2</v>
      </c>
      <c r="G21" s="32">
        <v>2.9385854944628632E-2</v>
      </c>
      <c r="H21" s="32">
        <v>2.9775226002571511E-2</v>
      </c>
      <c r="I21" s="32">
        <v>2.9890071754017044E-2</v>
      </c>
      <c r="J21" s="32">
        <v>3.2105865176220515E-2</v>
      </c>
      <c r="K21" s="32">
        <v>3.1277356403329015E-2</v>
      </c>
      <c r="L21" s="32">
        <v>2.9776027151421712E-2</v>
      </c>
      <c r="M21" s="32">
        <v>3.0180544774173181E-2</v>
      </c>
      <c r="N21" s="32">
        <v>2.9586553423339858E-2</v>
      </c>
      <c r="O21" s="36">
        <v>2.9458488817563078E-2</v>
      </c>
      <c r="P21" s="36"/>
    </row>
    <row r="22" spans="2:18" ht="15.6" x14ac:dyDescent="0.3">
      <c r="B22" s="40" t="s">
        <v>296</v>
      </c>
      <c r="C22" s="32">
        <v>2.0767998859616464E-2</v>
      </c>
      <c r="D22" s="32">
        <v>2.9968962035194915E-2</v>
      </c>
      <c r="E22" s="32">
        <v>3.3121335773606958E-2</v>
      </c>
      <c r="F22" s="32">
        <v>8.7304616239319732E-2</v>
      </c>
      <c r="G22" s="32">
        <v>4.8579618635691046E-2</v>
      </c>
      <c r="H22" s="32">
        <v>3.4952417795487474E-2</v>
      </c>
      <c r="I22" s="32">
        <v>5.9154527641737203E-2</v>
      </c>
      <c r="J22" s="32">
        <v>8.242112181165194E-2</v>
      </c>
      <c r="K22" s="32">
        <v>6.1587148982499118E-2</v>
      </c>
      <c r="L22" s="32">
        <v>3.112678801883316E-2</v>
      </c>
      <c r="M22" s="32">
        <v>6.8141773978785694E-2</v>
      </c>
      <c r="N22" s="32">
        <v>7.9962564320001289E-2</v>
      </c>
      <c r="O22" s="36">
        <v>2.8419545532196906E-2</v>
      </c>
      <c r="P22" s="36"/>
    </row>
    <row r="23" spans="2:18" ht="15.6" x14ac:dyDescent="0.3">
      <c r="B23" s="40" t="s">
        <v>297</v>
      </c>
      <c r="C23" s="32">
        <v>0.40557144270154538</v>
      </c>
      <c r="D23" s="32">
        <v>0.42103825923381882</v>
      </c>
      <c r="E23" s="32">
        <v>0.42727340125977425</v>
      </c>
      <c r="F23" s="32">
        <v>0.46537514665551072</v>
      </c>
      <c r="G23" s="32">
        <v>0.4457959167779928</v>
      </c>
      <c r="H23" s="32">
        <v>0.48417742750018111</v>
      </c>
      <c r="I23" s="32">
        <v>0.48220383008185486</v>
      </c>
      <c r="J23" s="32">
        <v>0.47283972888904224</v>
      </c>
      <c r="K23" s="32">
        <v>0.47584318887450838</v>
      </c>
      <c r="L23" s="32">
        <v>0.46900494638374246</v>
      </c>
      <c r="M23" s="32">
        <v>0.49410853585354259</v>
      </c>
      <c r="N23" s="32">
        <v>0.48632597323027099</v>
      </c>
      <c r="O23" s="36">
        <v>0.47917549572624657</v>
      </c>
      <c r="P23" s="36"/>
    </row>
    <row r="24" spans="2:18" ht="15.6" x14ac:dyDescent="0.3">
      <c r="B24" s="40" t="s">
        <v>365</v>
      </c>
      <c r="C24" s="32">
        <v>0.49987562517955914</v>
      </c>
      <c r="D24" s="32">
        <v>0.43807934211815308</v>
      </c>
      <c r="E24" s="32">
        <v>0.40900854164689499</v>
      </c>
      <c r="F24" s="32">
        <v>0.55179506724480465</v>
      </c>
      <c r="G24" s="32">
        <v>0.66623394282113946</v>
      </c>
      <c r="H24" s="32">
        <v>0.77227347201166996</v>
      </c>
      <c r="I24" s="32">
        <v>0.77079227467415856</v>
      </c>
      <c r="J24" s="32">
        <v>0.72129825724765328</v>
      </c>
      <c r="K24" s="32">
        <v>0.75219659633794633</v>
      </c>
      <c r="L24" s="32">
        <v>0.71819416179689755</v>
      </c>
      <c r="M24" s="32">
        <v>0.72981059736543974</v>
      </c>
      <c r="N24" s="32">
        <v>0.71182830253423346</v>
      </c>
      <c r="O24" s="36">
        <v>0.70067242693559384</v>
      </c>
      <c r="P24" s="36"/>
    </row>
    <row r="25" spans="2:18" ht="15.6" x14ac:dyDescent="0.3">
      <c r="B25" s="40" t="s">
        <v>299</v>
      </c>
      <c r="C25" s="32">
        <v>4.9595463043966656E-4</v>
      </c>
      <c r="D25" s="32">
        <v>6.8257567870618461E-4</v>
      </c>
      <c r="E25" s="32">
        <v>7.2553008634792181E-4</v>
      </c>
      <c r="F25" s="32">
        <v>2.1606382157595607E-3</v>
      </c>
      <c r="G25" s="32">
        <v>1.3595630532312734E-3</v>
      </c>
      <c r="H25" s="32">
        <v>1.004367658887311E-3</v>
      </c>
      <c r="I25" s="32">
        <v>1.6691978279032196E-3</v>
      </c>
      <c r="J25" s="32">
        <v>2.44051880060444E-3</v>
      </c>
      <c r="K25" s="32">
        <v>1.8050724233586663E-3</v>
      </c>
      <c r="L25" s="32">
        <v>8.9717262273585497E-4</v>
      </c>
      <c r="M25" s="32">
        <v>1.9184483725048634E-3</v>
      </c>
      <c r="N25" s="32">
        <v>2.15493308518913E-3</v>
      </c>
      <c r="O25" s="36">
        <v>8.1101019592185245E-4</v>
      </c>
      <c r="P25" s="36"/>
    </row>
    <row r="26" spans="2:18" ht="15.6" x14ac:dyDescent="0.3">
      <c r="B26" s="40" t="s">
        <v>294</v>
      </c>
      <c r="C26" s="32">
        <v>9.6853354211731708E-3</v>
      </c>
      <c r="D26" s="32">
        <v>9.5896039115498585E-3</v>
      </c>
      <c r="E26" s="32">
        <v>9.3595170747068843E-3</v>
      </c>
      <c r="F26" s="32">
        <v>1.1517229785104449E-2</v>
      </c>
      <c r="G26" s="32">
        <v>1.2476171587058009E-2</v>
      </c>
      <c r="H26" s="32">
        <v>1.3912975983229985E-2</v>
      </c>
      <c r="I26" s="32">
        <v>1.3606626878233118E-2</v>
      </c>
      <c r="J26" s="32">
        <v>1.4000952943390727E-2</v>
      </c>
      <c r="K26" s="32">
        <v>1.3946601397712081E-2</v>
      </c>
      <c r="L26" s="32">
        <v>1.3518208096787908E-2</v>
      </c>
      <c r="M26" s="32">
        <v>1.3911021992824879E-2</v>
      </c>
      <c r="N26" s="32">
        <v>1.3106132085843755E-2</v>
      </c>
      <c r="O26" s="36">
        <v>1.3674258521468094E-2</v>
      </c>
      <c r="P26" s="36"/>
    </row>
    <row r="27" spans="2:18" ht="15.6" x14ac:dyDescent="0.3">
      <c r="B27" s="40" t="s">
        <v>282</v>
      </c>
      <c r="C27" s="32">
        <v>0.36412873812116092</v>
      </c>
      <c r="D27" s="32">
        <v>0.25345021439650856</v>
      </c>
      <c r="E27" s="32">
        <v>0.1775804550278621</v>
      </c>
      <c r="F27" s="32">
        <v>0.15267381522990692</v>
      </c>
      <c r="G27" s="32">
        <v>0.17326020905328771</v>
      </c>
      <c r="H27" s="32">
        <v>0.15018103477678191</v>
      </c>
      <c r="I27" s="32">
        <v>0.13568058718669909</v>
      </c>
      <c r="J27" s="32">
        <v>0.15069793334243764</v>
      </c>
      <c r="K27" s="32">
        <v>0.12872181646688088</v>
      </c>
      <c r="L27" s="32">
        <v>0.12368052236605498</v>
      </c>
      <c r="M27" s="32">
        <v>9.4871201439012204E-2</v>
      </c>
      <c r="N27" s="32">
        <v>9.4585956638133378E-2</v>
      </c>
      <c r="O27" s="36">
        <v>0.12765792695226982</v>
      </c>
      <c r="P27" s="36"/>
    </row>
    <row r="28" spans="2:18" ht="15.6" x14ac:dyDescent="0.3">
      <c r="B28" s="40" t="s">
        <v>298</v>
      </c>
      <c r="C28" s="31">
        <v>64271.397373380787</v>
      </c>
      <c r="D28" s="31">
        <v>71208.601070410718</v>
      </c>
      <c r="E28" s="31">
        <v>78097.972566409866</v>
      </c>
      <c r="F28" s="31">
        <v>93275.199431146058</v>
      </c>
      <c r="G28" s="31">
        <v>117816.25243113315</v>
      </c>
      <c r="H28" s="31">
        <v>130482.39506165849</v>
      </c>
      <c r="I28" s="31">
        <v>141749.68760609947</v>
      </c>
      <c r="J28" s="31">
        <v>156188.23218553254</v>
      </c>
      <c r="K28" s="31">
        <v>167184.72177815001</v>
      </c>
      <c r="L28" s="31">
        <v>174528.72368242985</v>
      </c>
      <c r="M28" s="31">
        <v>179201.04330599005</v>
      </c>
      <c r="N28" s="31">
        <v>184674.22371815069</v>
      </c>
      <c r="O28" s="35">
        <v>199572.80852093175</v>
      </c>
      <c r="P28" s="36"/>
    </row>
    <row r="29" spans="2:18" ht="15.6" x14ac:dyDescent="0.3">
      <c r="B29" s="40" t="s">
        <v>285</v>
      </c>
      <c r="C29" s="31">
        <v>26066.643357166362</v>
      </c>
      <c r="D29" s="31">
        <v>29981.545437161178</v>
      </c>
      <c r="E29" s="31">
        <v>33369.186369942487</v>
      </c>
      <c r="F29" s="31">
        <v>43407.959614591608</v>
      </c>
      <c r="G29" s="31">
        <v>52522.004263884424</v>
      </c>
      <c r="H29" s="31">
        <v>63176.630375016139</v>
      </c>
      <c r="I29" s="31">
        <v>68352.242276567587</v>
      </c>
      <c r="J29" s="31">
        <v>73852.00136226599</v>
      </c>
      <c r="K29" s="31">
        <v>79553.711142012369</v>
      </c>
      <c r="L29" s="31">
        <v>81854.834693101016</v>
      </c>
      <c r="M29" s="31">
        <v>88544.76513135001</v>
      </c>
      <c r="N29" s="31">
        <v>89811.871580274426</v>
      </c>
      <c r="O29" s="35">
        <v>95630.399456496758</v>
      </c>
      <c r="P29" s="36"/>
      <c r="R29" s="141"/>
    </row>
    <row r="30" spans="2:18" ht="15.6" x14ac:dyDescent="0.3">
      <c r="B30" s="42" t="s">
        <v>302</v>
      </c>
      <c r="C30" s="32">
        <v>3.0147886277942315E-3</v>
      </c>
      <c r="D30" s="32">
        <v>4.7747431062355131E-3</v>
      </c>
      <c r="E30" s="32">
        <v>5.0328749812277385E-3</v>
      </c>
      <c r="F30" s="32">
        <v>-2.0480155557773246E-3</v>
      </c>
      <c r="G30" s="32">
        <v>-6.6195342461200088E-3</v>
      </c>
      <c r="H30" s="32">
        <v>-8.2659525945110359E-3</v>
      </c>
      <c r="I30" s="32">
        <v>-9.1880779751516845E-3</v>
      </c>
      <c r="J30" s="32">
        <v>-9.0249672159980216E-3</v>
      </c>
      <c r="K30" s="32">
        <v>-9.481458200585529E-3</v>
      </c>
      <c r="L30" s="32">
        <v>-7.4111922767580388E-3</v>
      </c>
      <c r="M30" s="32">
        <v>-8.0302353687305653E-3</v>
      </c>
      <c r="N30" s="32">
        <v>-7.6893436821751813E-3</v>
      </c>
      <c r="O30" s="36">
        <v>-7.4512206218281208E-3</v>
      </c>
      <c r="P30" s="36"/>
    </row>
    <row r="31" spans="2:18" ht="15.6" x14ac:dyDescent="0.3">
      <c r="B31" s="42" t="s">
        <v>303</v>
      </c>
      <c r="C31" s="32">
        <v>-7.3130968277942323E-3</v>
      </c>
      <c r="D31" s="32">
        <v>-5.7243255062355124E-3</v>
      </c>
      <c r="E31" s="32">
        <v>-4.1762385812277392E-3</v>
      </c>
      <c r="F31" s="32">
        <v>-3.298963544222675E-3</v>
      </c>
      <c r="G31" s="32">
        <v>-3.3619971538799897E-3</v>
      </c>
      <c r="H31" s="32">
        <v>-2.8085013054889646E-3</v>
      </c>
      <c r="I31" s="32">
        <v>-2.4731289248483153E-3</v>
      </c>
      <c r="J31" s="32">
        <v>-3.0227251840019768E-3</v>
      </c>
      <c r="K31" s="32">
        <v>-2.4856501994144705E-3</v>
      </c>
      <c r="L31" s="32">
        <v>-2.4613771232419642E-3</v>
      </c>
      <c r="M31" s="32">
        <v>-1.9068670312694322E-3</v>
      </c>
      <c r="N31" s="32">
        <v>-1.8771945178248184E-3</v>
      </c>
      <c r="O31" s="36">
        <v>-2.49136033951638E-3</v>
      </c>
      <c r="P31" s="36"/>
    </row>
    <row r="32" spans="2:18" ht="15.6" x14ac:dyDescent="0.3">
      <c r="B32" s="42" t="s">
        <v>304</v>
      </c>
      <c r="C32" s="32">
        <v>-4.2983081999999999E-3</v>
      </c>
      <c r="D32" s="32">
        <v>-9.4958239999999995E-4</v>
      </c>
      <c r="E32" s="32">
        <v>8.5663639999999995E-4</v>
      </c>
      <c r="F32" s="32">
        <v>-5.3469790999999996E-3</v>
      </c>
      <c r="G32" s="32">
        <v>-9.9815314000000002E-3</v>
      </c>
      <c r="H32" s="32">
        <v>-1.1074453900000001E-2</v>
      </c>
      <c r="I32" s="32">
        <v>-1.16612069E-2</v>
      </c>
      <c r="J32" s="32">
        <v>-1.2047692400000001E-2</v>
      </c>
      <c r="K32" s="32">
        <v>-1.1967108399999999E-2</v>
      </c>
      <c r="L32" s="32">
        <v>-9.8725693999999996E-3</v>
      </c>
      <c r="M32" s="32">
        <v>-9.9371023999999999E-3</v>
      </c>
      <c r="N32" s="32">
        <v>-9.5665382000000004E-3</v>
      </c>
      <c r="O32" s="36">
        <v>-9.9425809613445E-3</v>
      </c>
      <c r="P32" s="36"/>
    </row>
    <row r="33" spans="2:16" ht="15.6" x14ac:dyDescent="0.3">
      <c r="B33" s="40" t="s">
        <v>436</v>
      </c>
      <c r="C33" s="31">
        <v>8113.8563137583369</v>
      </c>
      <c r="D33" s="31">
        <v>14928.059460094608</v>
      </c>
      <c r="E33" s="31">
        <v>17943.547929311164</v>
      </c>
      <c r="F33" s="31">
        <v>-7718.8853738261369</v>
      </c>
      <c r="G33" s="31">
        <v>-27866.81823615637</v>
      </c>
      <c r="H33" s="31">
        <v>-37534.387494830837</v>
      </c>
      <c r="I33" s="31">
        <v>-46155.872240329598</v>
      </c>
      <c r="J33" s="31">
        <v>-47604.751892614891</v>
      </c>
      <c r="K33" s="31">
        <v>-54083.799012007687</v>
      </c>
      <c r="L33" s="31">
        <v>-44875.912128987111</v>
      </c>
      <c r="M33" s="31">
        <v>-51113.088962151778</v>
      </c>
      <c r="N33" s="31">
        <v>-52692.460506028256</v>
      </c>
      <c r="O33" s="35">
        <v>-52109.823972189115</v>
      </c>
      <c r="P33" s="36"/>
    </row>
    <row r="34" spans="2:16" ht="15.6" x14ac:dyDescent="0.3">
      <c r="B34" s="40" t="s">
        <v>437</v>
      </c>
      <c r="C34" s="31">
        <v>-11568.258817722202</v>
      </c>
      <c r="D34" s="31">
        <v>-2968.8345978126313</v>
      </c>
      <c r="E34" s="31">
        <v>3054.1383123414853</v>
      </c>
      <c r="F34" s="31">
        <v>-20152.541640963751</v>
      </c>
      <c r="G34" s="31">
        <v>-42020.104572360964</v>
      </c>
      <c r="H34" s="31">
        <v>-50287.349125649002</v>
      </c>
      <c r="I34" s="31">
        <v>-58579.517642324354</v>
      </c>
      <c r="J34" s="31">
        <v>-63548.974068723954</v>
      </c>
      <c r="K34" s="31">
        <v>-68262.357094032152</v>
      </c>
      <c r="L34" s="31">
        <v>-59779.930183585966</v>
      </c>
      <c r="M34" s="31">
        <v>-63250.449790677078</v>
      </c>
      <c r="N34" s="31">
        <v>-65556.236932345564</v>
      </c>
      <c r="O34" s="35">
        <v>-69533.05639711229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312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621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291</v>
      </c>
      <c r="C9" s="165"/>
      <c r="D9" s="165"/>
      <c r="E9" s="165"/>
      <c r="F9" s="165"/>
      <c r="G9" s="165"/>
      <c r="I9" s="165" t="s">
        <v>295</v>
      </c>
      <c r="J9" s="165"/>
      <c r="K9" s="165"/>
      <c r="L9" s="165"/>
      <c r="M9" s="165"/>
      <c r="N9" s="165" t="s">
        <v>360</v>
      </c>
    </row>
    <row r="10" spans="2:22" ht="14.4" x14ac:dyDescent="0.3">
      <c r="B10" s="165" t="s">
        <v>618</v>
      </c>
      <c r="C10" s="165"/>
      <c r="D10" s="165"/>
      <c r="E10" s="165"/>
      <c r="F10" s="165"/>
      <c r="G10" s="165"/>
      <c r="I10" s="165" t="s">
        <v>618</v>
      </c>
      <c r="J10" s="165"/>
      <c r="K10" s="165"/>
      <c r="L10" s="165"/>
      <c r="M10" s="165"/>
      <c r="N10" s="165"/>
    </row>
    <row r="29" spans="2:14" ht="14.4" x14ac:dyDescent="0.3">
      <c r="B29" s="165" t="s">
        <v>427</v>
      </c>
      <c r="C29" s="165"/>
      <c r="D29" s="165"/>
      <c r="E29" s="165"/>
      <c r="F29" s="165"/>
      <c r="G29" s="165"/>
      <c r="I29" s="165" t="s">
        <v>426</v>
      </c>
      <c r="J29" s="165"/>
      <c r="K29" s="165"/>
      <c r="L29" s="165"/>
      <c r="M29" s="165"/>
      <c r="N29" s="165"/>
    </row>
    <row r="30" spans="2:14" ht="14.4" x14ac:dyDescent="0.3">
      <c r="B30" s="165" t="s">
        <v>618</v>
      </c>
      <c r="C30" s="165"/>
      <c r="D30" s="165"/>
      <c r="E30" s="165"/>
      <c r="F30" s="165"/>
      <c r="G30" s="165"/>
      <c r="I30" s="165" t="s">
        <v>618</v>
      </c>
      <c r="J30" s="165"/>
      <c r="K30" s="165"/>
      <c r="L30" s="165"/>
      <c r="M30" s="165"/>
      <c r="N30" s="165"/>
    </row>
    <row r="49" spans="2:14" ht="14.4" x14ac:dyDescent="0.3">
      <c r="B49" s="165" t="s">
        <v>322</v>
      </c>
      <c r="C49" s="165"/>
      <c r="D49" s="165"/>
      <c r="E49" s="165"/>
      <c r="F49" s="165"/>
      <c r="G49" s="165"/>
      <c r="I49" s="165" t="s">
        <v>293</v>
      </c>
      <c r="J49" s="165"/>
      <c r="K49" s="165"/>
      <c r="L49" s="165"/>
      <c r="M49" s="165"/>
      <c r="N49" s="165" t="s">
        <v>360</v>
      </c>
    </row>
    <row r="50" spans="2:14" ht="14.4" x14ac:dyDescent="0.3">
      <c r="B50" s="165" t="s">
        <v>618</v>
      </c>
      <c r="C50" s="165"/>
      <c r="D50" s="165"/>
      <c r="E50" s="165"/>
      <c r="F50" s="165"/>
      <c r="G50" s="165"/>
      <c r="I50" s="165" t="s">
        <v>618</v>
      </c>
      <c r="J50" s="165"/>
      <c r="K50" s="165"/>
      <c r="L50" s="165"/>
      <c r="M50" s="165"/>
      <c r="N50" s="165"/>
    </row>
    <row r="69" spans="2:14" ht="14.4" x14ac:dyDescent="0.3">
      <c r="B69" s="165" t="s">
        <v>298</v>
      </c>
      <c r="C69" s="165"/>
      <c r="D69" s="165"/>
      <c r="E69" s="165"/>
      <c r="F69" s="165"/>
      <c r="G69" s="165"/>
      <c r="I69" s="165" t="s">
        <v>284</v>
      </c>
      <c r="J69" s="165"/>
      <c r="K69" s="165"/>
      <c r="L69" s="165"/>
      <c r="M69" s="165"/>
      <c r="N69" s="165"/>
    </row>
    <row r="70" spans="2:14" ht="14.4" x14ac:dyDescent="0.3">
      <c r="B70" s="165" t="s">
        <v>618</v>
      </c>
      <c r="C70" s="165"/>
      <c r="D70" s="165"/>
      <c r="E70" s="165"/>
      <c r="F70" s="165"/>
      <c r="G70" s="165"/>
      <c r="I70" s="165" t="s">
        <v>618</v>
      </c>
      <c r="J70" s="165"/>
      <c r="K70" s="165"/>
      <c r="L70" s="165"/>
      <c r="M70" s="165"/>
      <c r="N70" s="165"/>
    </row>
    <row r="89" spans="2:2" x14ac:dyDescent="0.25">
      <c r="B89" s="134" t="s">
        <v>230</v>
      </c>
    </row>
  </sheetData>
  <mergeCells count="18"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  <mergeCell ref="B50:G50"/>
    <mergeCell ref="I50:N50"/>
    <mergeCell ref="B69:G69"/>
    <mergeCell ref="B70:G70"/>
    <mergeCell ref="I69:N69"/>
    <mergeCell ref="I70:N7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9" t="s">
        <v>310</v>
      </c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71" t="s">
        <v>311</v>
      </c>
      <c r="C13" s="17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77" t="s">
        <v>385</v>
      </c>
      <c r="E14" s="178"/>
      <c r="F14" s="178"/>
      <c r="G14" s="178"/>
      <c r="H14" s="178"/>
      <c r="I14" s="178"/>
      <c r="J14" s="178"/>
      <c r="K14" s="178"/>
      <c r="L14" s="178"/>
      <c r="M14" s="178"/>
      <c r="N14" s="179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80" t="s">
        <v>330</v>
      </c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80" t="s">
        <v>386</v>
      </c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53"/>
      <c r="P16" s="53"/>
    </row>
    <row r="17" spans="2:16" ht="43.5" customHeight="1" thickTop="1" thickBot="1" x14ac:dyDescent="0.35">
      <c r="B17" s="190" t="s">
        <v>345</v>
      </c>
      <c r="C17" s="191"/>
      <c r="D17" s="179" t="s">
        <v>331</v>
      </c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80" t="s">
        <v>387</v>
      </c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53"/>
      <c r="P18" s="53"/>
    </row>
    <row r="19" spans="2:16" ht="60" customHeight="1" thickTop="1" thickBot="1" x14ac:dyDescent="0.35">
      <c r="B19" s="81" t="s">
        <v>333</v>
      </c>
      <c r="C19" s="82"/>
      <c r="D19" s="180" t="s">
        <v>388</v>
      </c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53"/>
      <c r="P19" s="53"/>
    </row>
    <row r="20" spans="2:16" ht="60" customHeight="1" thickTop="1" thickBot="1" x14ac:dyDescent="0.35">
      <c r="B20" s="81" t="s">
        <v>197</v>
      </c>
      <c r="C20" s="82"/>
      <c r="D20" s="180" t="s">
        <v>389</v>
      </c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80" t="s">
        <v>390</v>
      </c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80" t="s">
        <v>334</v>
      </c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80" t="s">
        <v>336</v>
      </c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53"/>
      <c r="P23" s="53"/>
    </row>
    <row r="24" spans="2:16" ht="18.600000000000001" thickTop="1" x14ac:dyDescent="0.3">
      <c r="B24" s="73" t="s">
        <v>207</v>
      </c>
      <c r="C24" s="71"/>
      <c r="D24" s="181" t="s">
        <v>391</v>
      </c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53"/>
      <c r="P24" s="53"/>
    </row>
    <row r="25" spans="2:16" ht="18.600000000000001" thickBot="1" x14ac:dyDescent="0.35">
      <c r="B25" s="78"/>
      <c r="C25" s="79"/>
      <c r="D25" s="184"/>
      <c r="E25" s="185"/>
      <c r="F25" s="185"/>
      <c r="G25" s="185"/>
      <c r="H25" s="185"/>
      <c r="I25" s="185"/>
      <c r="J25" s="185"/>
      <c r="K25" s="185"/>
      <c r="L25" s="185"/>
      <c r="M25" s="185"/>
      <c r="N25" s="186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71" t="s">
        <v>337</v>
      </c>
      <c r="C27" s="172"/>
      <c r="D27" s="173"/>
      <c r="E27" s="171" t="s">
        <v>338</v>
      </c>
      <c r="F27" s="172"/>
      <c r="G27" s="172"/>
      <c r="H27" s="172"/>
      <c r="I27" s="173"/>
      <c r="J27" s="172" t="s">
        <v>339</v>
      </c>
      <c r="K27" s="172"/>
      <c r="L27" s="172"/>
      <c r="M27" s="172"/>
      <c r="N27" s="173"/>
      <c r="O27" s="53"/>
      <c r="P27" s="57"/>
    </row>
    <row r="28" spans="2:16" ht="51" customHeight="1" thickTop="1" thickBot="1" x14ac:dyDescent="0.35">
      <c r="B28" s="174" t="s">
        <v>291</v>
      </c>
      <c r="C28" s="175"/>
      <c r="D28" s="176"/>
      <c r="E28" s="187" t="s">
        <v>344</v>
      </c>
      <c r="F28" s="188"/>
      <c r="G28" s="188"/>
      <c r="H28" s="188"/>
      <c r="I28" s="189"/>
      <c r="J28" s="187" t="s">
        <v>346</v>
      </c>
      <c r="K28" s="188"/>
      <c r="L28" s="188"/>
      <c r="M28" s="188"/>
      <c r="N28" s="189"/>
      <c r="O28" s="53"/>
      <c r="P28" s="90"/>
    </row>
    <row r="29" spans="2:16" ht="51" customHeight="1" thickTop="1" thickBot="1" x14ac:dyDescent="0.35">
      <c r="B29" s="174" t="s">
        <v>288</v>
      </c>
      <c r="C29" s="175"/>
      <c r="D29" s="176"/>
      <c r="E29" s="187" t="s">
        <v>333</v>
      </c>
      <c r="F29" s="188"/>
      <c r="G29" s="188"/>
      <c r="H29" s="188"/>
      <c r="I29" s="189"/>
      <c r="J29" s="187" t="s">
        <v>346</v>
      </c>
      <c r="K29" s="188"/>
      <c r="L29" s="188"/>
      <c r="M29" s="188"/>
      <c r="N29" s="189"/>
      <c r="O29" s="53"/>
      <c r="P29" s="90"/>
    </row>
    <row r="30" spans="2:16" ht="51" customHeight="1" thickTop="1" thickBot="1" x14ac:dyDescent="0.35">
      <c r="B30" s="174" t="s">
        <v>293</v>
      </c>
      <c r="C30" s="175"/>
      <c r="D30" s="176"/>
      <c r="E30" s="187" t="s">
        <v>347</v>
      </c>
      <c r="F30" s="188"/>
      <c r="G30" s="188"/>
      <c r="H30" s="188"/>
      <c r="I30" s="189"/>
      <c r="J30" s="187" t="s">
        <v>346</v>
      </c>
      <c r="K30" s="188"/>
      <c r="L30" s="188"/>
      <c r="M30" s="188"/>
      <c r="N30" s="189"/>
      <c r="O30" s="53"/>
      <c r="P30" s="90"/>
    </row>
    <row r="31" spans="2:16" ht="51" customHeight="1" thickTop="1" thickBot="1" x14ac:dyDescent="0.35">
      <c r="B31" s="174" t="s">
        <v>300</v>
      </c>
      <c r="C31" s="175"/>
      <c r="D31" s="176"/>
      <c r="E31" s="187" t="s">
        <v>348</v>
      </c>
      <c r="F31" s="188"/>
      <c r="G31" s="188"/>
      <c r="H31" s="188"/>
      <c r="I31" s="189"/>
      <c r="J31" s="187" t="s">
        <v>333</v>
      </c>
      <c r="K31" s="188"/>
      <c r="L31" s="188"/>
      <c r="M31" s="188"/>
      <c r="N31" s="189"/>
      <c r="O31" s="53"/>
      <c r="P31" s="90"/>
    </row>
    <row r="32" spans="2:16" ht="51" customHeight="1" thickTop="1" thickBot="1" x14ac:dyDescent="0.35">
      <c r="B32" s="174" t="s">
        <v>254</v>
      </c>
      <c r="C32" s="175"/>
      <c r="D32" s="176"/>
      <c r="E32" s="187" t="s">
        <v>332</v>
      </c>
      <c r="F32" s="188"/>
      <c r="G32" s="188"/>
      <c r="H32" s="188"/>
      <c r="I32" s="189"/>
      <c r="J32" s="187" t="s">
        <v>252</v>
      </c>
      <c r="K32" s="188"/>
      <c r="L32" s="188"/>
      <c r="M32" s="188"/>
      <c r="N32" s="189"/>
      <c r="O32" s="53"/>
      <c r="P32" s="90"/>
    </row>
    <row r="33" spans="2:16" ht="51" customHeight="1" thickTop="1" thickBot="1" x14ac:dyDescent="0.35">
      <c r="B33" s="174" t="s">
        <v>284</v>
      </c>
      <c r="C33" s="175"/>
      <c r="D33" s="176"/>
      <c r="E33" s="187" t="s">
        <v>333</v>
      </c>
      <c r="F33" s="188"/>
      <c r="G33" s="188"/>
      <c r="H33" s="188"/>
      <c r="I33" s="189"/>
      <c r="J33" s="187" t="s">
        <v>252</v>
      </c>
      <c r="K33" s="188"/>
      <c r="L33" s="188"/>
      <c r="M33" s="188"/>
      <c r="N33" s="189"/>
      <c r="O33" s="53"/>
      <c r="P33" s="90"/>
    </row>
    <row r="34" spans="2:16" ht="51" customHeight="1" thickTop="1" thickBot="1" x14ac:dyDescent="0.35">
      <c r="B34" s="174" t="s">
        <v>286</v>
      </c>
      <c r="C34" s="175"/>
      <c r="D34" s="176"/>
      <c r="E34" s="187" t="s">
        <v>260</v>
      </c>
      <c r="F34" s="188"/>
      <c r="G34" s="188"/>
      <c r="H34" s="188"/>
      <c r="I34" s="189"/>
      <c r="J34" s="187" t="s">
        <v>252</v>
      </c>
      <c r="K34" s="188"/>
      <c r="L34" s="188"/>
      <c r="M34" s="188"/>
      <c r="N34" s="189"/>
      <c r="O34" s="53"/>
      <c r="P34" s="90"/>
    </row>
    <row r="35" spans="2:16" ht="51" customHeight="1" thickTop="1" thickBot="1" x14ac:dyDescent="0.35">
      <c r="B35" s="174" t="s">
        <v>349</v>
      </c>
      <c r="C35" s="175"/>
      <c r="D35" s="176"/>
      <c r="E35" s="187" t="s">
        <v>332</v>
      </c>
      <c r="F35" s="188"/>
      <c r="G35" s="188"/>
      <c r="H35" s="188"/>
      <c r="I35" s="189"/>
      <c r="J35" s="187" t="s">
        <v>350</v>
      </c>
      <c r="K35" s="188"/>
      <c r="L35" s="188"/>
      <c r="M35" s="188"/>
      <c r="N35" s="189"/>
      <c r="O35" s="53"/>
      <c r="P35" s="90"/>
    </row>
    <row r="36" spans="2:16" ht="51" customHeight="1" thickTop="1" thickBot="1" x14ac:dyDescent="0.35">
      <c r="B36" s="174" t="s">
        <v>295</v>
      </c>
      <c r="C36" s="175"/>
      <c r="D36" s="176"/>
      <c r="E36" s="187" t="s">
        <v>351</v>
      </c>
      <c r="F36" s="188"/>
      <c r="G36" s="188"/>
      <c r="H36" s="188"/>
      <c r="I36" s="189"/>
      <c r="J36" s="187" t="s">
        <v>346</v>
      </c>
      <c r="K36" s="188"/>
      <c r="L36" s="188"/>
      <c r="M36" s="188"/>
      <c r="N36" s="189"/>
      <c r="O36" s="53"/>
      <c r="P36" s="90"/>
    </row>
    <row r="37" spans="2:16" ht="51" customHeight="1" thickTop="1" thickBot="1" x14ac:dyDescent="0.35">
      <c r="B37" s="174" t="s">
        <v>296</v>
      </c>
      <c r="C37" s="175"/>
      <c r="D37" s="176"/>
      <c r="E37" s="187" t="s">
        <v>352</v>
      </c>
      <c r="F37" s="188"/>
      <c r="G37" s="188"/>
      <c r="H37" s="188"/>
      <c r="I37" s="189"/>
      <c r="J37" s="187" t="s">
        <v>353</v>
      </c>
      <c r="K37" s="188"/>
      <c r="L37" s="188"/>
      <c r="M37" s="188"/>
      <c r="N37" s="189"/>
      <c r="O37" s="53"/>
      <c r="P37" s="90"/>
    </row>
    <row r="38" spans="2:16" ht="51" customHeight="1" thickTop="1" thickBot="1" x14ac:dyDescent="0.35">
      <c r="B38" s="174" t="s">
        <v>297</v>
      </c>
      <c r="C38" s="175"/>
      <c r="D38" s="176"/>
      <c r="E38" s="187" t="s">
        <v>203</v>
      </c>
      <c r="F38" s="188"/>
      <c r="G38" s="188"/>
      <c r="H38" s="188"/>
      <c r="I38" s="189"/>
      <c r="J38" s="187" t="s">
        <v>353</v>
      </c>
      <c r="K38" s="188"/>
      <c r="L38" s="188"/>
      <c r="M38" s="188"/>
      <c r="N38" s="189"/>
      <c r="O38" s="53"/>
      <c r="P38" s="90"/>
    </row>
    <row r="39" spans="2:16" ht="51" customHeight="1" thickTop="1" thickBot="1" x14ac:dyDescent="0.35">
      <c r="B39" s="174" t="s">
        <v>299</v>
      </c>
      <c r="C39" s="175"/>
      <c r="D39" s="176"/>
      <c r="E39" s="187" t="s">
        <v>352</v>
      </c>
      <c r="F39" s="188"/>
      <c r="G39" s="188"/>
      <c r="H39" s="188"/>
      <c r="I39" s="189"/>
      <c r="J39" s="187" t="s">
        <v>346</v>
      </c>
      <c r="K39" s="188"/>
      <c r="L39" s="188"/>
      <c r="M39" s="188"/>
      <c r="N39" s="189"/>
      <c r="O39" s="53"/>
      <c r="P39" s="90"/>
    </row>
    <row r="40" spans="2:16" ht="51" customHeight="1" thickTop="1" thickBot="1" x14ac:dyDescent="0.35">
      <c r="B40" s="174" t="s">
        <v>294</v>
      </c>
      <c r="C40" s="175"/>
      <c r="D40" s="176"/>
      <c r="E40" s="187" t="s">
        <v>203</v>
      </c>
      <c r="F40" s="188"/>
      <c r="G40" s="188"/>
      <c r="H40" s="188"/>
      <c r="I40" s="189"/>
      <c r="J40" s="187" t="s">
        <v>346</v>
      </c>
      <c r="K40" s="188"/>
      <c r="L40" s="188"/>
      <c r="M40" s="188"/>
      <c r="N40" s="189"/>
      <c r="O40" s="53"/>
      <c r="P40" s="90"/>
    </row>
    <row r="41" spans="2:16" ht="51" customHeight="1" thickTop="1" thickBot="1" x14ac:dyDescent="0.35">
      <c r="B41" s="174" t="s">
        <v>282</v>
      </c>
      <c r="C41" s="175"/>
      <c r="D41" s="176"/>
      <c r="E41" s="187" t="s">
        <v>355</v>
      </c>
      <c r="F41" s="188"/>
      <c r="G41" s="188"/>
      <c r="H41" s="188"/>
      <c r="I41" s="189"/>
      <c r="J41" s="187" t="s">
        <v>356</v>
      </c>
      <c r="K41" s="188"/>
      <c r="L41" s="188"/>
      <c r="M41" s="188"/>
      <c r="N41" s="189"/>
      <c r="O41" s="53"/>
      <c r="P41" s="90"/>
    </row>
    <row r="42" spans="2:16" ht="51" customHeight="1" thickTop="1" thickBot="1" x14ac:dyDescent="0.35">
      <c r="B42" s="174" t="s">
        <v>298</v>
      </c>
      <c r="C42" s="175"/>
      <c r="D42" s="176"/>
      <c r="E42" s="187" t="s">
        <v>354</v>
      </c>
      <c r="F42" s="188"/>
      <c r="G42" s="188"/>
      <c r="H42" s="188"/>
      <c r="I42" s="189"/>
      <c r="J42" s="187" t="s">
        <v>252</v>
      </c>
      <c r="K42" s="188"/>
      <c r="L42" s="188"/>
      <c r="M42" s="188"/>
      <c r="N42" s="189"/>
      <c r="O42" s="53"/>
      <c r="P42" s="90"/>
    </row>
    <row r="43" spans="2:16" ht="51" customHeight="1" thickTop="1" thickBot="1" x14ac:dyDescent="0.35">
      <c r="B43" s="174" t="s">
        <v>298</v>
      </c>
      <c r="C43" s="175"/>
      <c r="D43" s="176"/>
      <c r="E43" s="192" t="s">
        <v>341</v>
      </c>
      <c r="F43" s="193"/>
      <c r="G43" s="193"/>
      <c r="H43" s="193"/>
      <c r="I43" s="194"/>
      <c r="J43" s="187" t="s">
        <v>252</v>
      </c>
      <c r="K43" s="188"/>
      <c r="L43" s="188"/>
      <c r="M43" s="188"/>
      <c r="N43" s="189"/>
      <c r="O43" s="53"/>
      <c r="P43" s="90"/>
    </row>
    <row r="44" spans="2:16" s="92" customFormat="1" ht="51" customHeight="1" thickTop="1" thickBot="1" x14ac:dyDescent="0.35">
      <c r="B44" s="174" t="s">
        <v>285</v>
      </c>
      <c r="C44" s="175"/>
      <c r="D44" s="176"/>
      <c r="E44" s="187" t="s">
        <v>203</v>
      </c>
      <c r="F44" s="188"/>
      <c r="G44" s="188"/>
      <c r="H44" s="188"/>
      <c r="I44" s="189"/>
      <c r="J44" s="187" t="s">
        <v>252</v>
      </c>
      <c r="K44" s="188"/>
      <c r="L44" s="188"/>
      <c r="M44" s="188"/>
      <c r="N44" s="189"/>
      <c r="O44" s="91"/>
      <c r="P44" s="90"/>
    </row>
    <row r="45" spans="2:16" ht="51" customHeight="1" thickTop="1" thickBot="1" x14ac:dyDescent="0.35">
      <c r="B45" s="174" t="s">
        <v>302</v>
      </c>
      <c r="C45" s="175"/>
      <c r="D45" s="176"/>
      <c r="E45" s="187" t="s">
        <v>329</v>
      </c>
      <c r="F45" s="188"/>
      <c r="G45" s="188"/>
      <c r="H45" s="188"/>
      <c r="I45" s="189"/>
      <c r="J45" s="187" t="s">
        <v>346</v>
      </c>
      <c r="K45" s="188"/>
      <c r="L45" s="188"/>
      <c r="M45" s="188"/>
      <c r="N45" s="189"/>
      <c r="O45" s="53"/>
      <c r="P45" s="90"/>
    </row>
    <row r="46" spans="2:16" ht="51" customHeight="1" thickTop="1" thickBot="1" x14ac:dyDescent="0.35">
      <c r="B46" s="174" t="s">
        <v>303</v>
      </c>
      <c r="C46" s="175"/>
      <c r="D46" s="176"/>
      <c r="E46" s="187" t="s">
        <v>355</v>
      </c>
      <c r="F46" s="188"/>
      <c r="G46" s="188"/>
      <c r="H46" s="188"/>
      <c r="I46" s="189"/>
      <c r="J46" s="187" t="s">
        <v>346</v>
      </c>
      <c r="K46" s="188"/>
      <c r="L46" s="188"/>
      <c r="M46" s="188"/>
      <c r="N46" s="189"/>
      <c r="O46" s="53"/>
      <c r="P46" s="90"/>
    </row>
    <row r="47" spans="2:16" ht="51" customHeight="1" thickTop="1" thickBot="1" x14ac:dyDescent="0.35">
      <c r="B47" s="174" t="s">
        <v>304</v>
      </c>
      <c r="C47" s="175"/>
      <c r="D47" s="176"/>
      <c r="E47" s="187" t="s">
        <v>357</v>
      </c>
      <c r="F47" s="188"/>
      <c r="G47" s="188"/>
      <c r="H47" s="188"/>
      <c r="I47" s="189"/>
      <c r="J47" s="187" t="s">
        <v>346</v>
      </c>
      <c r="K47" s="188"/>
      <c r="L47" s="188"/>
      <c r="M47" s="188"/>
      <c r="N47" s="189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71" t="s">
        <v>310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53"/>
      <c r="P50" s="57"/>
    </row>
    <row r="51" spans="2:16" s="55" customFormat="1" ht="18.75" customHeight="1" thickTop="1" thickBot="1" x14ac:dyDescent="0.35">
      <c r="B51" s="170" t="s">
        <v>309</v>
      </c>
      <c r="C51" s="170"/>
      <c r="D51" s="170"/>
      <c r="E51" s="169" t="s">
        <v>308</v>
      </c>
      <c r="F51" s="169"/>
      <c r="G51" s="169"/>
      <c r="H51" s="169"/>
      <c r="I51" s="169"/>
      <c r="J51" s="169"/>
      <c r="K51" s="169"/>
      <c r="L51" s="169"/>
      <c r="M51" s="169"/>
      <c r="N51" s="169"/>
      <c r="O51" s="53"/>
      <c r="P51" s="57"/>
    </row>
    <row r="52" spans="2:16" s="55" customFormat="1" ht="18.75" customHeight="1" thickTop="1" thickBot="1" x14ac:dyDescent="0.35">
      <c r="B52" s="170" t="s">
        <v>307</v>
      </c>
      <c r="C52" s="170"/>
      <c r="D52" s="170"/>
      <c r="E52" s="169" t="s">
        <v>342</v>
      </c>
      <c r="F52" s="169"/>
      <c r="G52" s="169"/>
      <c r="H52" s="169"/>
      <c r="I52" s="169"/>
      <c r="J52" s="169"/>
      <c r="K52" s="169"/>
      <c r="L52" s="169"/>
      <c r="M52" s="169"/>
      <c r="N52" s="169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D22:N22"/>
    <mergeCell ref="D23:N23"/>
    <mergeCell ref="D24:N24"/>
    <mergeCell ref="D25:N25"/>
    <mergeCell ref="E27:I27"/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2018-10-23T05:11:19Z</dcterms:modified>
</cp:coreProperties>
</file>