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4C1FF244-C36E-4396-84DF-CA7F2460BC34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<sst xmlns="http://schemas.openxmlformats.org/spreadsheetml/2006/main" count="1471" uniqueCount="622">
  <si>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</si>
  <si>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</si>
  <si>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</si>
  <si>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</si>
  <si>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</si>
  <si>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</si>
  <si>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</si>
  <si>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</si>
  <si>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</si>
  <si>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</si>
  <si>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</si>
  <si>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</si>
  <si>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</si>
  <si>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</si>
  <si>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</si>
  <si>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</si>
  <si>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</si>
  <si>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</si>
  <si>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</si>
  <si>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</si>
  <si>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</si>
  <si>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</si>
  <si>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</si>
  <si>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</si>
  <si>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</si>
  <si>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</si>
  <si>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</si>
  <si>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</si>
  <si>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</si>
  <si>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</si>
  <si>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</si>
  <si>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</si>
  <si>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</si>
  <si>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</si>
  <si>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</si>
  <si>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</si>
  <si>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</si>
  <si>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</si>
  <si>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</si>
  <si>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</si>
  <si>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</si>
  <si>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</si>
  <si>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</si>
  <si>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</si>
  <si>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</si>
  <si>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</si>
  <si>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</si>
  <si>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</si>
  <si>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</si>
  <si>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</si>
  <si>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</si>
  <si>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</si>
  <si>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</si>
  <si>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</si>
  <si>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</si>
  <si>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</si>
  <si>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</si>
  <si>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</si>
  <si>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</si>
  <si>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</si>
  <si>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</si>
  <si>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</si>
  <si>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</si>
  <si>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</si>
  <si>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</si>
  <si>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</si>
  <si>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</si>
  <si>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</si>
  <si>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</si>
  <si>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</si>
  <si>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</si>
  <si>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</si>
  <si>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</si>
  <si>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</si>
  <si>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</si>
  <si>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</si>
  <si>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</si>
  <si>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</si>
  <si>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</si>
  <si>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</si>
  <si>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</si>
  <si>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</si>
  <si>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</si>
  <si>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</si>
  <si>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</si>
  <si>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</si>
  <si>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</si>
  <si>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</si>
  <si>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</si>
  <si>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</si>
  <si>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</si>
  <si>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</si>
  <si>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</si>
  <si>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</si>
  <si>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</si>
  <si>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</si>
  <si>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</si>
  <si>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</si>
  <si>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</si>
  <si>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</si>
  <si>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</si>
  <si>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</si>
  <si>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</si>
  <si>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</si>
  <si>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</si>
  <si>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</si>
  <si>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</si>
  <si>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</si>
  <si>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</si>
  <si>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</si>
  <si>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</si>
  <si>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</si>
  <si>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</si>
  <si>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</si>
  <si>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</si>
  <si>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</si>
  <si>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</si>
  <si>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</si>
  <si>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</si>
  <si>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</si>
  <si>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</si>
  <si>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</si>
  <si>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</si>
  <si>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</si>
  <si>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</si>
  <si>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</si>
  <si>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</si>
  <si>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</si>
  <si>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</si>
  <si>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</si>
  <si>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</si>
  <si>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</si>
  <si>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</si>
  <si>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</si>
  <si>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</si>
  <si>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</si>
  <si>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</si>
  <si>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</si>
  <si>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</si>
  <si>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</si>
  <si>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</si>
  <si>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</si>
  <si>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</si>
  <si>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</si>
  <si>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</si>
  <si>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</si>
  <si>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</si>
  <si>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</si>
  <si>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</si>
  <si>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</si>
  <si>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</si>
  <si>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</si>
  <si>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</si>
  <si>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</si>
  <si>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</si>
  <si>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</si>
  <si>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</si>
  <si>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</si>
  <si>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</si>
  <si>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</si>
  <si>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</si>
  <si>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</si>
  <si>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</si>
  <si>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</si>
  <si>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</si>
  <si>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</si>
  <si>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</si>
  <si>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</si>
  <si>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</si>
  <si>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</si>
  <si>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</si>
  <si>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</si>
  <si>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</si>
  <si>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</si>
  <si>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</si>
  <si>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</si>
  <si>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</si>
  <si>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</si>
  <si>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</si>
  <si>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</si>
  <si>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</si>
  <si>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</si>
  <si>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</si>
  <si>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</si>
  <si>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</si>
  <si>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</si>
  <si>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</si>
  <si>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</si>
  <si>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</si>
  <si>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</si>
  <si>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</si>
  <si>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</si>
  <si>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</si>
  <si>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</si>
  <si>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</si>
  <si>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</si>
  <si>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</si>
  <si>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</si>
  <si>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</si>
  <si>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</si>
  <si>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</si>
  <si>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</si>
  <si>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</si>
  <si>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</si>
  <si>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</si>
  <si>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</si>
  <si>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</si>
  <si>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</si>
  <si>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</si>
  <si>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</si>
  <si>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</si>
  <si>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</si>
  <si>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</si>
  <si>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</si>
  <si>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</si>
  <si>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</si>
  <si>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</si>
  <si>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</si>
  <si>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</si>
  <si>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</si>
  <si>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</si>
  <si>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</si>
  <si>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</si>
  <si>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</si>
  <si>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</si>
  <si>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</si>
  <si>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</si>
  <si>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</si>
  <si>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</si>
  <si>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</si>
  <si>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</si>
  <si>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</si>
  <si>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</si>
  <si>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</si>
  <si>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</si>
  <si>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</si>
  <si>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</si>
  <si>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</si>
  <si>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</si>
  <si>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</si>
  <si>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</si>
  <si>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</si>
  <si>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</si>
  <si>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</si>
  <si>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</si>
  <si>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</si>
  <si>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</si>
  <si>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</si>
  <si>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</si>
  <si>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</si>
  <si>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</si>
  <si>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</si>
  <si>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</si>
  <si>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</si>
  <si>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</si>
  <si>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</si>
  <si>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</si>
  <si>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</si>
  <si>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</si>
  <si>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</si>
  <si>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</si>
  <si>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</si>
  <si>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</si>
  <si>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</si>
  <si>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</si>
  <si>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</si>
  <si>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</si>
  <si>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</si>
  <si>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</si>
  <si>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</si>
  <si>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</si>
  <si>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</si>
  <si>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</si>
  <si>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</si>
  <si>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</si>
  <si>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</si>
  <si>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</si>
  <si>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</si>
  <si>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</si>
  <si>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</si>
  <si>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</si>
  <si>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</si>
  <si>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</si>
  <si>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</si>
  <si>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</si>
  <si>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</si>
  <si>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</si>
  <si>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</si>
  <si>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</si>
  <si>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</si>
  <si>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</si>
  <si>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</si>
  <si>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</si>
  <si>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</si>
  <si>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</si>
  <si>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</si>
  <si>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</si>
  <si>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</si>
  <si>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</si>
  <si>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</si>
  <si>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</si>
  <si>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</si>
  <si>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</si>
  <si>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</si>
  <si>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</si>
  <si>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</si>
  <si>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</si>
  <si>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</si>
  <si>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</si>
  <si>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</si>
  <si>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</si>
  <si>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</si>
  <si>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</si>
  <si>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</si>
  <si>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</si>
  <si>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</si>
  <si>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</si>
  <si>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</si>
  <si>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</si>
  <si>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</si>
  <si>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</si>
  <si>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</si>
  <si>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</si>
  <si>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</si>
  <si>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</si>
  <si>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</si>
  <si>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</si>
  <si>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</si>
  <si>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</si>
  <si>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</si>
  <si>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</si>
  <si>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</si>
  <si>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</si>
  <si>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</si>
  <si>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</si>
  <si>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</si>
  <si>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</si>
  <si>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</si>
  <si>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</si>
  <si>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</si>
  <si>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</si>
  <si>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</si>
  <si>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</si>
  <si>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</si>
  <si>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</si>
  <si>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</si>
  <si>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</si>
  <si>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</si>
  <si>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</si>
  <si>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</si>
  <si>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</si>
  <si>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</si>
  <si>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</si>
  <si>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</si>
  <si>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</si>
  <si>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</si>
  <si>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</si>
  <si>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</si>
  <si>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</si>
  <si>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</si>
  <si>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</si>
  <si>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</si>
  <si>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</si>
  <si>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</si>
  <si>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</si>
  <si>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</si>
  <si>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</si>
  <si>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</si>
  <si>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</si>
  <si>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</si>
  <si>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</si>
  <si>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</si>
  <si>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</si>
  <si>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</si>
  <si>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</si>
  <si>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</si>
  <si>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</si>
  <si>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</si>
  <si>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</si>
  <si>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</si>
  <si>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</si>
  <si>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</si>
  <si>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</si>
  <si>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</si>
  <si>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</si>
  <si>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</si>
  <si>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</si>
  <si>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</si>
  <si>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</si>
  <si>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</si>
  <si>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</si>
  <si>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</si>
  <si>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</si>
  <si>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</si>
  <si>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</si>
  <si>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</si>
  <si>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</si>
  <si>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</si>
  <si>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</si>
  <si>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</si>
  <si>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</si>
  <si>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</si>
  <si>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</si>
  <si>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</si>
  <si>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</si>
  <si>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</si>
  <si>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</si>
  <si>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</si>
  <si>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</si>
  <si>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</si>
  <si>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</si>
  <si>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</si>
  <si>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</si>
  <si>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</si>
  <si>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</si>
  <si>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</si>
  <si>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</si>
  <si>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</si>
  <si>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</si>
  <si>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</si>
  <si>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</si>
  <si>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</si>
  <si>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</si>
  <si>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</si>
  <si>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</si>
  <si>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</si>
  <si>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</si>
  <si>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</si>
  <si>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</si>
  <si>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</si>
  <si>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</si>
  <si>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</si>
  <si>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</si>
  <si>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</si>
  <si>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</si>
  <si>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</si>
  <si>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</si>
  <si>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</si>
  <si>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</si>
  <si>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</si>
  <si>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</si>
  <si>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</si>
  <si>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</si>
  <si>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</si>
  <si>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</si>
  <si>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</si>
  <si>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</si>
  <si>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</si>
  <si>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</si>
  <si>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</si>
  <si>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</si>
  <si>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</si>
  <si>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</si>
  <si>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</si>
  <si>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</si>
  <si>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</si>
  <si>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</si>
  <si>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</si>
  <si>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</si>
  <si>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</si>
  <si>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</si>
  <si>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</si>
  <si>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</si>
  <si>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</si>
  <si>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</si>
  <si>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</si>
  <si>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</si>
  <si>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</si>
  <si>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</si>
  <si>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</si>
  <si>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</si>
  <si>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</si>
  <si>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</si>
  <si>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</si>
  <si>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</si>
  <si>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</si>
  <si>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</si>
  <si>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</si>
  <si>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</si>
  <si>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</si>
  <si>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</si>
  <si>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</si>
  <si>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</si>
  <si>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</si>
  <si>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</si>
  <si>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</si>
  <si>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</si>
  <si>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</si>
  <si>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</si>
  <si>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</si>
  <si>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</si>
  <si>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</si>
  <si>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</si>
  <si>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</si>
  <si>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</si>
  <si>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</si>
  <si>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</si>
  <si>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</si>
  <si>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</si>
  <si>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</si>
  <si>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</si>
  <si>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</si>
  <si>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</si>
  <si>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</si>
  <si>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</si>
  <si>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</si>
  <si>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</si>
  <si>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</si>
  <si>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</si>
  <si>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</si>
  <si>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</si>
  <si>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</si>
  <si>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</si>
  <si>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</si>
  <si>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</si>
  <si>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</si>
  <si>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</si>
  <si>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</si>
  <si>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</si>
  <si>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</si>
  <si>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</si>
  <si>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</si>
  <si>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</si>
  <si>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</si>
  <si>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</si>
  <si>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</si>
  <si>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</si>
  <si>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</si>
  <si>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</si>
  <si>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</si>
  <si>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</si>
  <si>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</si>
  <si>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</si>
  <si>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</si>
  <si>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</si>
  <si>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</si>
  <si>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</si>
  <si>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</si>
  <si>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</si>
  <si>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</si>
  <si>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</si>
  <si>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</si>
  <si>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</si>
  <si>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</si>
  <si>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</si>
  <si>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</si>
  <si>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</si>
  <si>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</si>
  <si>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</si>
  <si>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</si>
  <si>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</si>
  <si>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</si>
  <si>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</si>
  <si>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</si>
  <si>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</si>
  <si>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</si>
  <si>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</si>
  <si>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</si>
  <si>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</si>
  <si>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</si>
  <si>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</si>
  <si>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</si>
  <si>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</si>
  <si>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</si>
  <si>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</si>
  <si>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</si>
  <si>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</si>
  <si>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</si>
  <si>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</si>
  <si>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</si>
  <si>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</si>
  <si>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</si>
  <si>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</si>
  <si>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</si>
  <si>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</si>
  <si>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</si>
  <si>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</si>
  <si>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</si>
  <si>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</si>
  <si>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</si>
  <si>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</si>
  <si>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</si>
  <si>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</si>
  <si>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</si>
  <si>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</si>
  <si>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</si>
  <si>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</si>
  <si>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</si>
  <si>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</si>
  <si>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</si>
  <si>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</si>
  <si>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</si>
  <si>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</si>
  <si>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</si>
  <si>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</si>
  <si>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</si>
  <si>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</si>
  <si>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</si>
  <si>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</si>
  <si>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</si>
  <si>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</si>
  <si>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</si>
  <si>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</si>
  <si>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</si>
  <si>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</si>
  <si>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</si>
  <si>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</si>
  <si>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</si>
  <si>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</si>
  <si>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</si>
  <si>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</si>
  <si>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</si>
  <si>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</si>
  <si>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Marzo</t>
  </si>
  <si>
    <t>Marzo 2018</t>
  </si>
  <si>
    <t>Al mes de Marzo del 2018</t>
  </si>
  <si>
    <t>Marzo 2007 - 2018</t>
  </si>
  <si>
    <t>Marzo 2006 -2018 Acumulado</t>
  </si>
  <si>
    <t>Acumulado al mes de Marzo 2006 - 2018</t>
  </si>
  <si>
    <t>Marzo 2006 - 2018</t>
  </si>
  <si>
    <t>Marzo 2007 - 2017</t>
  </si>
  <si>
    <t>Cifras acumuladas al mes de Marzo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</si>
</sst>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Font="1" applyFill="1" applyBorder="1" applyAlignment="1">
      <alignment horizontal="left" vertical="center" wrapText="1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0.33342667274583304</c:v>
                </c:pt>
                <c:pt idx="1">
                  <c:v>0.25683580964692121</c:v>
                </c:pt>
                <c:pt idx="2">
                  <c:v>-3.9760077491695967E-2</c:v>
                </c:pt>
                <c:pt idx="3">
                  <c:v>7.6004751090908984E-2</c:v>
                </c:pt>
                <c:pt idx="4">
                  <c:v>4.3082742017114484E-2</c:v>
                </c:pt>
                <c:pt idx="5">
                  <c:v>0.12707098723511745</c:v>
                </c:pt>
                <c:pt idx="6">
                  <c:v>0.11019182041228825</c:v>
                </c:pt>
                <c:pt idx="7">
                  <c:v>5.5125940360164272E-2</c:v>
                </c:pt>
                <c:pt idx="8">
                  <c:v>0.1318054058249114</c:v>
                </c:pt>
                <c:pt idx="9">
                  <c:v>7.3216712063162381E-2</c:v>
                </c:pt>
                <c:pt idx="10">
                  <c:v>0.1106876882128196</c:v>
                </c:pt>
                <c:pt idx="11">
                  <c:v>-1.3267445243949405E-2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0.34692847619989919</c:v>
                </c:pt>
                <c:pt idx="1">
                  <c:v>0.34086144528968942</c:v>
                </c:pt>
                <c:pt idx="2">
                  <c:v>-7.6642735640990667E-2</c:v>
                </c:pt>
                <c:pt idx="3">
                  <c:v>0.16683178057961623</c:v>
                </c:pt>
                <c:pt idx="4">
                  <c:v>2.9798605179455429E-2</c:v>
                </c:pt>
                <c:pt idx="5">
                  <c:v>0.1749199419568086</c:v>
                </c:pt>
                <c:pt idx="6">
                  <c:v>3.2535365842597752E-2</c:v>
                </c:pt>
                <c:pt idx="7">
                  <c:v>5.6296543991932735E-2</c:v>
                </c:pt>
                <c:pt idx="8">
                  <c:v>0.16695052399952726</c:v>
                </c:pt>
                <c:pt idx="9">
                  <c:v>6.1059535915886087E-2</c:v>
                </c:pt>
                <c:pt idx="10">
                  <c:v>0.15799437354284551</c:v>
                </c:pt>
                <c:pt idx="11">
                  <c:v>-3.8671924953658232E-2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0.34390681053460659</c:v>
                </c:pt>
                <c:pt idx="1">
                  <c:v>0.25733447509269891</c:v>
                </c:pt>
                <c:pt idx="2">
                  <c:v>-4.6835807684623476E-2</c:v>
                </c:pt>
                <c:pt idx="3">
                  <c:v>6.9187599996751281E-2</c:v>
                </c:pt>
                <c:pt idx="4">
                  <c:v>2.769134843140697E-2</c:v>
                </c:pt>
                <c:pt idx="5">
                  <c:v>0.12944166308239224</c:v>
                </c:pt>
                <c:pt idx="6">
                  <c:v>0.11432550883555948</c:v>
                </c:pt>
                <c:pt idx="7">
                  <c:v>6.3439519447864301E-2</c:v>
                </c:pt>
                <c:pt idx="8">
                  <c:v>0.11278824862687009</c:v>
                </c:pt>
                <c:pt idx="9">
                  <c:v>6.9905205263295578E-2</c:v>
                </c:pt>
                <c:pt idx="10">
                  <c:v>8.4667425273448726E-2</c:v>
                </c:pt>
                <c:pt idx="11">
                  <c:v>1.403281324779071E-2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0.36444115830892598</c:v>
                </c:pt>
                <c:pt idx="1">
                  <c:v>0.33364867497317463</c:v>
                </c:pt>
                <c:pt idx="2">
                  <c:v>-8.3582359354434255E-2</c:v>
                </c:pt>
                <c:pt idx="3">
                  <c:v>0.15059145518316908</c:v>
                </c:pt>
                <c:pt idx="4">
                  <c:v>-4.2315966872773503E-3</c:v>
                </c:pt>
                <c:pt idx="5">
                  <c:v>0.17448907437724359</c:v>
                </c:pt>
                <c:pt idx="6">
                  <c:v>3.9616711684665518E-2</c:v>
                </c:pt>
                <c:pt idx="7">
                  <c:v>8.9779530230598148E-2</c:v>
                </c:pt>
                <c:pt idx="8">
                  <c:v>0.14457876560210292</c:v>
                </c:pt>
                <c:pt idx="9">
                  <c:v>5.9600516764569456E-2</c:v>
                </c:pt>
                <c:pt idx="10">
                  <c:v>0.13071294332135364</c:v>
                </c:pt>
                <c:pt idx="11">
                  <c:v>-2.6985694777527214E-2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0.31390828557990147</c:v>
                </c:pt>
                <c:pt idx="1">
                  <c:v>0.31601151837773528</c:v>
                </c:pt>
                <c:pt idx="2">
                  <c:v>0.3034529137567914</c:v>
                </c:pt>
                <c:pt idx="3">
                  <c:v>0.23892084810550704</c:v>
                </c:pt>
                <c:pt idx="4">
                  <c:v>0.26029098227122749</c:v>
                </c:pt>
                <c:pt idx="5">
                  <c:v>0.27536915406142204</c:v>
                </c:pt>
                <c:pt idx="6">
                  <c:v>0.2979041165777021</c:v>
                </c:pt>
                <c:pt idx="7">
                  <c:v>0.2500420781758152</c:v>
                </c:pt>
                <c:pt idx="8">
                  <c:v>0.27117833917796086</c:v>
                </c:pt>
                <c:pt idx="9">
                  <c:v>0.24366057030581484</c:v>
                </c:pt>
                <c:pt idx="10">
                  <c:v>0.24776183036749663</c:v>
                </c:pt>
                <c:pt idx="11">
                  <c:v>0.2445284623682682</c:v>
                </c:pt>
                <c:pt idx="12">
                  <c:v>0.23160137666732591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0.23298396096974486</c:v>
                </c:pt>
                <c:pt idx="1">
                  <c:v>0.2644093103780335</c:v>
                </c:pt>
                <c:pt idx="2">
                  <c:v>0.29768342610949688</c:v>
                </c:pt>
                <c:pt idx="3">
                  <c:v>0.30581246480295787</c:v>
                </c:pt>
                <c:pt idx="4">
                  <c:v>0.28308694235563048</c:v>
                </c:pt>
                <c:pt idx="5">
                  <c:v>0.28589048711273124</c:v>
                </c:pt>
                <c:pt idx="6">
                  <c:v>0.29746634868157229</c:v>
                </c:pt>
                <c:pt idx="7">
                  <c:v>0.28934615575410155</c:v>
                </c:pt>
                <c:pt idx="8">
                  <c:v>0.29035333901639881</c:v>
                </c:pt>
                <c:pt idx="9">
                  <c:v>0.31730029286522204</c:v>
                </c:pt>
                <c:pt idx="10">
                  <c:v>0.34431859116259284</c:v>
                </c:pt>
                <c:pt idx="11">
                  <c:v>0.36571990458679271</c:v>
                </c:pt>
                <c:pt idx="12">
                  <c:v>0.37366871532605778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0.20093512305495795</c:v>
                </c:pt>
                <c:pt idx="1">
                  <c:v>0.19873819713158847</c:v>
                </c:pt>
                <c:pt idx="2">
                  <c:v>0.18854410242870576</c:v>
                </c:pt>
                <c:pt idx="3">
                  <c:v>0.20497824198561512</c:v>
                </c:pt>
                <c:pt idx="4">
                  <c:v>0.21010880723838682</c:v>
                </c:pt>
                <c:pt idx="5">
                  <c:v>0.22121046519033877</c:v>
                </c:pt>
                <c:pt idx="6">
                  <c:v>0.22070770248714541</c:v>
                </c:pt>
                <c:pt idx="7">
                  <c:v>0.20883008176598636</c:v>
                </c:pt>
                <c:pt idx="8">
                  <c:v>0.20251331711446754</c:v>
                </c:pt>
                <c:pt idx="9">
                  <c:v>0.19918140073541524</c:v>
                </c:pt>
                <c:pt idx="10">
                  <c:v>0.19903233224213704</c:v>
                </c:pt>
                <c:pt idx="11">
                  <c:v>0.18798050536681096</c:v>
                </c:pt>
                <c:pt idx="12">
                  <c:v>0.18775926226068368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0.24065252664126621</c:v>
                </c:pt>
                <c:pt idx="1">
                  <c:v>0.21072749883252689</c:v>
                </c:pt>
                <c:pt idx="2">
                  <c:v>0.20077698424240906</c:v>
                </c:pt>
                <c:pt idx="3">
                  <c:v>0.240049054243923</c:v>
                </c:pt>
                <c:pt idx="4">
                  <c:v>0.23620660898437096</c:v>
                </c:pt>
                <c:pt idx="5">
                  <c:v>0.20691263045907282</c:v>
                </c:pt>
                <c:pt idx="6">
                  <c:v>0.1734588453621109</c:v>
                </c:pt>
                <c:pt idx="7">
                  <c:v>0.24435180928658778</c:v>
                </c:pt>
                <c:pt idx="8">
                  <c:v>0.22958534967596539</c:v>
                </c:pt>
                <c:pt idx="9">
                  <c:v>0.23418753764293757</c:v>
                </c:pt>
                <c:pt idx="10">
                  <c:v>0.20338678780689279</c:v>
                </c:pt>
                <c:pt idx="11">
                  <c:v>0.19695834006641363</c:v>
                </c:pt>
                <c:pt idx="12">
                  <c:v>0.20225894792295399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1.1520103754129431E-2</c:v>
                </c:pt>
                <c:pt idx="1">
                  <c:v>1.0113475280115889E-2</c:v>
                </c:pt>
                <c:pt idx="2">
                  <c:v>9.5425734625968241E-3</c:v>
                </c:pt>
                <c:pt idx="3">
                  <c:v>1.0239390861996836E-2</c:v>
                </c:pt>
                <c:pt idx="4">
                  <c:v>1.0306659150384262E-2</c:v>
                </c:pt>
                <c:pt idx="5">
                  <c:v>1.0617263176435158E-2</c:v>
                </c:pt>
                <c:pt idx="6">
                  <c:v>1.0462986891469206E-2</c:v>
                </c:pt>
                <c:pt idx="7">
                  <c:v>7.429875017509145E-3</c:v>
                </c:pt>
                <c:pt idx="8">
                  <c:v>6.3696550152073901E-3</c:v>
                </c:pt>
                <c:pt idx="9">
                  <c:v>5.6701984506103541E-3</c:v>
                </c:pt>
                <c:pt idx="10">
                  <c:v>5.5004584208807007E-3</c:v>
                </c:pt>
                <c:pt idx="11">
                  <c:v>4.8127876117145408E-3</c:v>
                </c:pt>
                <c:pt idx="12">
                  <c:v>4.7116978229785203E-3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0.5251756880892855</c:v>
                </c:pt>
                <c:pt idx="1">
                  <c:v>0.41556147843678759</c:v>
                </c:pt>
                <c:pt idx="2">
                  <c:v>-2.0807121096935832E-2</c:v>
                </c:pt>
                <c:pt idx="3">
                  <c:v>-1.0265821955117049E-2</c:v>
                </c:pt>
                <c:pt idx="4">
                  <c:v>3.7869065099783716E-2</c:v>
                </c:pt>
                <c:pt idx="5">
                  <c:v>0.175173371310823</c:v>
                </c:pt>
                <c:pt idx="6">
                  <c:v>8.3906813894596866E-2</c:v>
                </c:pt>
                <c:pt idx="7">
                  <c:v>6.7141239561138155E-2</c:v>
                </c:pt>
                <c:pt idx="8">
                  <c:v>0.2160632916514913</c:v>
                </c:pt>
                <c:pt idx="9">
                  <c:v>0.16100823490339788</c:v>
                </c:pt>
                <c:pt idx="10">
                  <c:v>0.15208553200685859</c:v>
                </c:pt>
                <c:pt idx="11">
                  <c:v>3.6072507600817927E-2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0.62538618360785336</c:v>
                </c:pt>
                <c:pt idx="1">
                  <c:v>0.61412640329538726</c:v>
                </c:pt>
                <c:pt idx="2">
                  <c:v>-9.8818142918271401E-2</c:v>
                </c:pt>
                <c:pt idx="3">
                  <c:v>4.2467885560823815E-2</c:v>
                </c:pt>
                <c:pt idx="4">
                  <c:v>-2.351079616415741E-2</c:v>
                </c:pt>
                <c:pt idx="5">
                  <c:v>0.23874612618966329</c:v>
                </c:pt>
                <c:pt idx="6">
                  <c:v>9.7168083478428535E-2</c:v>
                </c:pt>
                <c:pt idx="7">
                  <c:v>-2.7853853070581858E-2</c:v>
                </c:pt>
                <c:pt idx="8">
                  <c:v>0.33017489109022757</c:v>
                </c:pt>
                <c:pt idx="9">
                  <c:v>4.8604520313810129E-2</c:v>
                </c:pt>
                <c:pt idx="10">
                  <c:v>0.21705151282606816</c:v>
                </c:pt>
                <c:pt idx="11">
                  <c:v>2.2626489234474301E-2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0.32284016652091863</c:v>
                </c:pt>
                <c:pt idx="1">
                  <c:v>0.20573440509344554</c:v>
                </c:pt>
                <c:pt idx="2">
                  <c:v>-8.4618769512206926E-2</c:v>
                </c:pt>
                <c:pt idx="3">
                  <c:v>0.13490957779062462</c:v>
                </c:pt>
                <c:pt idx="4">
                  <c:v>6.3420262032898522E-2</c:v>
                </c:pt>
                <c:pt idx="5">
                  <c:v>0.17817962952404409</c:v>
                </c:pt>
                <c:pt idx="6">
                  <c:v>-5.2755575715646152E-4</c:v>
                </c:pt>
                <c:pt idx="7">
                  <c:v>9.5678817651349002E-2</c:v>
                </c:pt>
                <c:pt idx="8">
                  <c:v>3.9425333142462327E-2</c:v>
                </c:pt>
                <c:pt idx="9">
                  <c:v>6.2295903595988911E-2</c:v>
                </c:pt>
                <c:pt idx="10">
                  <c:v>5.7150354119405389E-2</c:v>
                </c:pt>
                <c:pt idx="11">
                  <c:v>-2.624911072385272E-3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0.28729207811705204</c:v>
                </c:pt>
                <c:pt idx="1">
                  <c:v>0.11358669742529792</c:v>
                </c:pt>
                <c:pt idx="2">
                  <c:v>-5.4401558434841846E-2</c:v>
                </c:pt>
                <c:pt idx="3">
                  <c:v>0.18922084729153821</c:v>
                </c:pt>
                <c:pt idx="4">
                  <c:v>6.3997659572565535E-2</c:v>
                </c:pt>
                <c:pt idx="5">
                  <c:v>0.17818403617423328</c:v>
                </c:pt>
                <c:pt idx="6">
                  <c:v>-9.1863522409962428E-2</c:v>
                </c:pt>
                <c:pt idx="7">
                  <c:v>0.19503140998161861</c:v>
                </c:pt>
                <c:pt idx="8">
                  <c:v>6.4648412923484999E-2</c:v>
                </c:pt>
                <c:pt idx="9">
                  <c:v>5.2839271838194923E-2</c:v>
                </c:pt>
                <c:pt idx="10">
                  <c:v>4.9161155633150377E-2</c:v>
                </c:pt>
                <c:pt idx="11">
                  <c:v>-5.6500463347887386E-2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0.35291118859976933</c:v>
                </c:pt>
                <c:pt idx="1">
                  <c:v>0.20736678204773651</c:v>
                </c:pt>
                <c:pt idx="2">
                  <c:v>-0.24953497927421475</c:v>
                </c:pt>
                <c:pt idx="3">
                  <c:v>0.16482045347701879</c:v>
                </c:pt>
                <c:pt idx="4">
                  <c:v>8.7223594088687184E-2</c:v>
                </c:pt>
                <c:pt idx="5">
                  <c:v>0.22187004573344837</c:v>
                </c:pt>
                <c:pt idx="6">
                  <c:v>-6.4704881575909257E-2</c:v>
                </c:pt>
                <c:pt idx="7">
                  <c:v>0.15333293021707806</c:v>
                </c:pt>
                <c:pt idx="8">
                  <c:v>-1.31721021808473E-4</c:v>
                </c:pt>
                <c:pt idx="9">
                  <c:v>8.7913697497490784E-2</c:v>
                </c:pt>
                <c:pt idx="10">
                  <c:v>7.05121821616157E-2</c:v>
                </c:pt>
                <c:pt idx="11">
                  <c:v>-3.9574398581317283E-2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0.32579492279310163</c:v>
                </c:pt>
                <c:pt idx="1">
                  <c:v>2.9611627998132439E-2</c:v>
                </c:pt>
                <c:pt idx="2">
                  <c:v>-0.16307541625856969</c:v>
                </c:pt>
                <c:pt idx="3">
                  <c:v>0.27967091701178748</c:v>
                </c:pt>
                <c:pt idx="4">
                  <c:v>9.8752805339718641E-2</c:v>
                </c:pt>
                <c:pt idx="5">
                  <c:v>0.1663343274100475</c:v>
                </c:pt>
                <c:pt idx="6">
                  <c:v>-0.19079859797765808</c:v>
                </c:pt>
                <c:pt idx="7">
                  <c:v>0.35653074897555403</c:v>
                </c:pt>
                <c:pt idx="8">
                  <c:v>-1.3665887541851496E-2</c:v>
                </c:pt>
                <c:pt idx="9">
                  <c:v>7.3113188321918487E-2</c:v>
                </c:pt>
                <c:pt idx="10">
                  <c:v>0.1120646061624142</c:v>
                </c:pt>
                <c:pt idx="11">
                  <c:v>-0.13064523813544615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0.17582673030693186</c:v>
                </c:pt>
                <c:pt idx="1">
                  <c:v>7.1677746501441542E-2</c:v>
                </c:pt>
                <c:pt idx="2">
                  <c:v>0.21901750779172025</c:v>
                </c:pt>
                <c:pt idx="3">
                  <c:v>0.28495035190763196</c:v>
                </c:pt>
                <c:pt idx="4">
                  <c:v>9.1154878588650012E-2</c:v>
                </c:pt>
                <c:pt idx="5">
                  <c:v>8.5634485900875745E-2</c:v>
                </c:pt>
                <c:pt idx="6">
                  <c:v>0.11087475981063344</c:v>
                </c:pt>
                <c:pt idx="7">
                  <c:v>8.5245037863008077E-2</c:v>
                </c:pt>
                <c:pt idx="8">
                  <c:v>0.11923272110075001</c:v>
                </c:pt>
                <c:pt idx="9">
                  <c:v>1.3628826165178687E-2</c:v>
                </c:pt>
                <c:pt idx="10">
                  <c:v>9.4971835802438287E-2</c:v>
                </c:pt>
                <c:pt idx="11">
                  <c:v>6.2741718296024374E-2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0.23635160093673924</c:v>
                </c:pt>
                <c:pt idx="1">
                  <c:v>9.8651844553403478E-3</c:v>
                </c:pt>
                <c:pt idx="2">
                  <c:v>0.12777789789659932</c:v>
                </c:pt>
                <c:pt idx="3">
                  <c:v>0.37501747418015152</c:v>
                </c:pt>
                <c:pt idx="4">
                  <c:v>6.5380380018375428E-2</c:v>
                </c:pt>
                <c:pt idx="5">
                  <c:v>1.8768149983790616E-2</c:v>
                </c:pt>
                <c:pt idx="6">
                  <c:v>5.1581958598585942E-2</c:v>
                </c:pt>
                <c:pt idx="7">
                  <c:v>0.12251236041643243</c:v>
                </c:pt>
                <c:pt idx="8">
                  <c:v>0.30485514419377413</c:v>
                </c:pt>
                <c:pt idx="9">
                  <c:v>-8.4248971595623057E-2</c:v>
                </c:pt>
                <c:pt idx="10">
                  <c:v>0.1435149407094225</c:v>
                </c:pt>
                <c:pt idx="11">
                  <c:v>0.1212094192846096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0.34634705227643042</c:v>
                </c:pt>
                <c:pt idx="1">
                  <c:v>0.32924801903830025</c:v>
                </c:pt>
                <c:pt idx="2">
                  <c:v>0.38848620804301076</c:v>
                </c:pt>
                <c:pt idx="3">
                  <c:v>0.38277578355393782</c:v>
                </c:pt>
                <c:pt idx="4">
                  <c:v>0.3964756745810763</c:v>
                </c:pt>
                <c:pt idx="5">
                  <c:v>0.40970059602123399</c:v>
                </c:pt>
                <c:pt idx="6">
                  <c:v>0.39782889872957139</c:v>
                </c:pt>
                <c:pt idx="7">
                  <c:v>0.39854995103067659</c:v>
                </c:pt>
                <c:pt idx="8">
                  <c:v>0.39502597403584827</c:v>
                </c:pt>
                <c:pt idx="9">
                  <c:v>0.40297826885224886</c:v>
                </c:pt>
                <c:pt idx="10">
                  <c:v>0.37976385954928515</c:v>
                </c:pt>
                <c:pt idx="11">
                  <c:v>0.37784551447899134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0.36176429027497203</c:v>
                </c:pt>
                <c:pt idx="1">
                  <c:v>0.33901846375367711</c:v>
                </c:pt>
                <c:pt idx="2">
                  <c:v>0.18584638264393658</c:v>
                </c:pt>
                <c:pt idx="3">
                  <c:v>0.17564273623837323</c:v>
                </c:pt>
                <c:pt idx="4">
                  <c:v>0.16782959550448032</c:v>
                </c:pt>
                <c:pt idx="5">
                  <c:v>0.14547144825409622</c:v>
                </c:pt>
                <c:pt idx="6">
                  <c:v>0.13272840169730785</c:v>
                </c:pt>
                <c:pt idx="7">
                  <c:v>0.12478629106499382</c:v>
                </c:pt>
                <c:pt idx="8">
                  <c:v>0.13302644778025449</c:v>
                </c:pt>
                <c:pt idx="9">
                  <c:v>0.16237613702655218</c:v>
                </c:pt>
                <c:pt idx="10">
                  <c:v>0.15774783192082875</c:v>
                </c:pt>
                <c:pt idx="11">
                  <c:v>0.18905840809800326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0.25328406795273034</c:v>
                </c:pt>
                <c:pt idx="1">
                  <c:v>0.27747706913735293</c:v>
                </c:pt>
                <c:pt idx="2">
                  <c:v>0.34240985960320708</c:v>
                </c:pt>
                <c:pt idx="3">
                  <c:v>0.3597840294433392</c:v>
                </c:pt>
                <c:pt idx="4">
                  <c:v>0.36091783526552929</c:v>
                </c:pt>
                <c:pt idx="5">
                  <c:v>0.37781210301662832</c:v>
                </c:pt>
                <c:pt idx="6">
                  <c:v>0.37491002088976177</c:v>
                </c:pt>
                <c:pt idx="7">
                  <c:v>0.3843813387423935</c:v>
                </c:pt>
                <c:pt idx="8">
                  <c:v>0.37305388265474093</c:v>
                </c:pt>
                <c:pt idx="9">
                  <c:v>0.36964001446992967</c:v>
                </c:pt>
                <c:pt idx="10">
                  <c:v>0.37573157511807304</c:v>
                </c:pt>
                <c:pt idx="11">
                  <c:v>0.37350760766394109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1.9110833150158227E-2</c:v>
                </c:pt>
                <c:pt idx="1">
                  <c:v>2.8600105562271164E-2</c:v>
                </c:pt>
                <c:pt idx="2">
                  <c:v>4.9240521747179015E-2</c:v>
                </c:pt>
                <c:pt idx="3">
                  <c:v>4.5445139596343956E-2</c:v>
                </c:pt>
                <c:pt idx="4">
                  <c:v>4.4230041006429403E-2</c:v>
                </c:pt>
                <c:pt idx="5">
                  <c:v>4.1576740893182217E-2</c:v>
                </c:pt>
                <c:pt idx="6">
                  <c:v>5.103761214961039E-2</c:v>
                </c:pt>
                <c:pt idx="7">
                  <c:v>4.1202154340786265E-2</c:v>
                </c:pt>
                <c:pt idx="8">
                  <c:v>3.4460309114423514E-2</c:v>
                </c:pt>
                <c:pt idx="9">
                  <c:v>1.8379333776341392E-2</c:v>
                </c:pt>
                <c:pt idx="10">
                  <c:v>5.6878134137585662E-2</c:v>
                </c:pt>
                <c:pt idx="11">
                  <c:v>3.5097239140804981E-2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1.2533320423849748E-2</c:v>
                </c:pt>
                <c:pt idx="1">
                  <c:v>1.6621235820401706E-2</c:v>
                </c:pt>
                <c:pt idx="2">
                  <c:v>2.0079702699165182E-2</c:v>
                </c:pt>
                <c:pt idx="3">
                  <c:v>2.3002028742675595E-2</c:v>
                </c:pt>
                <c:pt idx="4">
                  <c:v>2.0971801751632664E-2</c:v>
                </c:pt>
                <c:pt idx="5">
                  <c:v>1.7544420868381497E-2</c:v>
                </c:pt>
                <c:pt idx="6">
                  <c:v>1.5676052703117716E-2</c:v>
                </c:pt>
                <c:pt idx="7">
                  <c:v>2.1366870744194466E-2</c:v>
                </c:pt>
                <c:pt idx="8">
                  <c:v>2.3436731586607619E-2</c:v>
                </c:pt>
                <c:pt idx="9">
                  <c:v>1.6532133370201423E-2</c:v>
                </c:pt>
                <c:pt idx="10">
                  <c:v>1.9596893617103428E-2</c:v>
                </c:pt>
                <c:pt idx="11">
                  <c:v>1.6896568001488022E-2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6.3236843666153782E-3</c:v>
                </c:pt>
                <c:pt idx="1">
                  <c:v>8.8589222930380452E-3</c:v>
                </c:pt>
                <c:pt idx="2">
                  <c:v>1.0637295082549021E-2</c:v>
                </c:pt>
                <c:pt idx="3">
                  <c:v>9.2867206788239485E-3</c:v>
                </c:pt>
                <c:pt idx="4">
                  <c:v>7.5962132334328955E-3</c:v>
                </c:pt>
                <c:pt idx="5">
                  <c:v>5.7899125642156537E-3</c:v>
                </c:pt>
                <c:pt idx="6">
                  <c:v>6.5167795613804867E-3</c:v>
                </c:pt>
                <c:pt idx="7">
                  <c:v>9.4643080936312029E-3</c:v>
                </c:pt>
                <c:pt idx="8">
                  <c:v>9.2226714138796059E-3</c:v>
                </c:pt>
                <c:pt idx="9">
                  <c:v>6.1435830259950718E-3</c:v>
                </c:pt>
                <c:pt idx="10">
                  <c:v>7.4696498185568535E-3</c:v>
                </c:pt>
                <c:pt idx="11">
                  <c:v>4.459422763594594E-3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8B25-4B5B-9F6B-5CBDB14BF0EA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0.16186555115188028</c:v>
                </c:pt>
                <c:pt idx="1">
                  <c:v>5.3381230745868535E-2</c:v>
                </c:pt>
                <c:pt idx="2">
                  <c:v>0.20727444495201275</c:v>
                </c:pt>
                <c:pt idx="3">
                  <c:v>0.29096130981876134</c:v>
                </c:pt>
                <c:pt idx="4">
                  <c:v>9.6940254156563599E-2</c:v>
                </c:pt>
                <c:pt idx="5">
                  <c:v>9.0606793254299989E-2</c:v>
                </c:pt>
                <c:pt idx="6">
                  <c:v>7.6532530048843972E-2</c:v>
                </c:pt>
                <c:pt idx="7">
                  <c:v>9.4600818149827237E-2</c:v>
                </c:pt>
                <c:pt idx="8">
                  <c:v>0.11376185045296028</c:v>
                </c:pt>
                <c:pt idx="9">
                  <c:v>4.3212382869741495E-2</c:v>
                </c:pt>
                <c:pt idx="10">
                  <c:v>7.3468416344316667E-2</c:v>
                </c:pt>
                <c:pt idx="11">
                  <c:v>9.061691023353835E-2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0.21705802739272451</c:v>
                </c:pt>
                <c:pt idx="1">
                  <c:v>-3.1851538602635454E-2</c:v>
                </c:pt>
                <c:pt idx="2">
                  <c:v>0.19840872529833886</c:v>
                </c:pt>
                <c:pt idx="3">
                  <c:v>0.30847903007167465</c:v>
                </c:pt>
                <c:pt idx="4">
                  <c:v>5.5456307175820951E-2</c:v>
                </c:pt>
                <c:pt idx="5">
                  <c:v>7.4864977149979417E-2</c:v>
                </c:pt>
                <c:pt idx="6">
                  <c:v>1.4904588388620077E-4</c:v>
                </c:pt>
                <c:pt idx="7">
                  <c:v>0.10806801929745391</c:v>
                </c:pt>
                <c:pt idx="8">
                  <c:v>0.24011269027712623</c:v>
                </c:pt>
                <c:pt idx="9">
                  <c:v>4.7121322453039349E-2</c:v>
                </c:pt>
                <c:pt idx="10">
                  <c:v>9.7321247939484934E-2</c:v>
                </c:pt>
                <c:pt idx="11">
                  <c:v>0.11156519999149506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0.11777657451189039</c:v>
                </c:pt>
                <c:pt idx="1">
                  <c:v>0.15988680420721524</c:v>
                </c:pt>
                <c:pt idx="2">
                  <c:v>0.32895716407915176</c:v>
                </c:pt>
                <c:pt idx="3">
                  <c:v>0.26606264932035284</c:v>
                </c:pt>
                <c:pt idx="4">
                  <c:v>0.13020829725479866</c:v>
                </c:pt>
                <c:pt idx="5">
                  <c:v>0.12184712569002643</c:v>
                </c:pt>
                <c:pt idx="6">
                  <c:v>7.868547572002238E-2</c:v>
                </c:pt>
                <c:pt idx="7">
                  <c:v>8.721201018279956E-2</c:v>
                </c:pt>
                <c:pt idx="8">
                  <c:v>0.10933647007671055</c:v>
                </c:pt>
                <c:pt idx="9">
                  <c:v>3.4034257174472504E-2</c:v>
                </c:pt>
                <c:pt idx="10">
                  <c:v>3.1893684109709719E-2</c:v>
                </c:pt>
                <c:pt idx="11">
                  <c:v>5.7373368241049771E-2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2.2136804181254188E-3</c:v>
                </c:pt>
                <c:pt idx="1">
                  <c:v>0.24378764385093277</c:v>
                </c:pt>
                <c:pt idx="2">
                  <c:v>0.3510059805893746</c:v>
                </c:pt>
                <c:pt idx="3">
                  <c:v>0.36013498753323869</c:v>
                </c:pt>
                <c:pt idx="4">
                  <c:v>-6.345465823373686E-2</c:v>
                </c:pt>
                <c:pt idx="5">
                  <c:v>0.19537524627276803</c:v>
                </c:pt>
                <c:pt idx="6">
                  <c:v>3.7061161222235128E-2</c:v>
                </c:pt>
                <c:pt idx="7">
                  <c:v>7.6981420087294472E-2</c:v>
                </c:pt>
                <c:pt idx="8">
                  <c:v>0.29902379823982517</c:v>
                </c:pt>
                <c:pt idx="9">
                  <c:v>-0.10243068874534222</c:v>
                </c:pt>
                <c:pt idx="10">
                  <c:v>4.7625167858108552E-2</c:v>
                </c:pt>
                <c:pt idx="11">
                  <c:v>5.1545050459274044E-3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0.10189696016202832</c:v>
                </c:pt>
                <c:pt idx="1">
                  <c:v>-0.20249626096955498</c:v>
                </c:pt>
                <c:pt idx="2">
                  <c:v>-0.10200857702586275</c:v>
                </c:pt>
                <c:pt idx="3">
                  <c:v>0.21440187604792471</c:v>
                </c:pt>
                <c:pt idx="4">
                  <c:v>4.2616881450431965E-2</c:v>
                </c:pt>
                <c:pt idx="5">
                  <c:v>-5.8993019295124349E-2</c:v>
                </c:pt>
                <c:pt idx="6">
                  <c:v>1.3564057587460931E-2</c:v>
                </c:pt>
                <c:pt idx="7">
                  <c:v>2.0306893173116514E-2</c:v>
                </c:pt>
                <c:pt idx="8">
                  <c:v>0.19314030296736906</c:v>
                </c:pt>
                <c:pt idx="9">
                  <c:v>0.23726624229900506</c:v>
                </c:pt>
                <c:pt idx="10">
                  <c:v>6.3761192224687235E-2</c:v>
                </c:pt>
                <c:pt idx="11">
                  <c:v>0.27367999315021874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0.2869337936437979</c:v>
                </c:pt>
                <c:pt idx="1">
                  <c:v>-0.23697631035968725</c:v>
                </c:pt>
                <c:pt idx="2">
                  <c:v>-6.0680334868876029E-2</c:v>
                </c:pt>
                <c:pt idx="3">
                  <c:v>0.25840121152113071</c:v>
                </c:pt>
                <c:pt idx="4">
                  <c:v>0.13058776253241922</c:v>
                </c:pt>
                <c:pt idx="5">
                  <c:v>-8.4104991538658136E-2</c:v>
                </c:pt>
                <c:pt idx="6">
                  <c:v>-0.15514285801590777</c:v>
                </c:pt>
                <c:pt idx="7">
                  <c:v>0.12878332125724712</c:v>
                </c:pt>
                <c:pt idx="8">
                  <c:v>0.2863532859687874</c:v>
                </c:pt>
                <c:pt idx="9">
                  <c:v>0.48428916831064961</c:v>
                </c:pt>
                <c:pt idx="10">
                  <c:v>6.0950423624994921E-2</c:v>
                </c:pt>
                <c:pt idx="11">
                  <c:v>0.24144320439259181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0.28813848251921637</c:v>
                </c:pt>
                <c:pt idx="1">
                  <c:v>0.23844021232767787</c:v>
                </c:pt>
                <c:pt idx="2">
                  <c:v>0.30172208619119911</c:v>
                </c:pt>
                <c:pt idx="3">
                  <c:v>0.35014983441100211</c:v>
                </c:pt>
                <c:pt idx="4">
                  <c:v>9.4593490792112878E-2</c:v>
                </c:pt>
                <c:pt idx="5">
                  <c:v>0.1364521454691332</c:v>
                </c:pt>
                <c:pt idx="6">
                  <c:v>0.10234181510109974</c:v>
                </c:pt>
                <c:pt idx="7">
                  <c:v>0.1126614848205949</c:v>
                </c:pt>
                <c:pt idx="8">
                  <c:v>8.6249695593808573E-2</c:v>
                </c:pt>
                <c:pt idx="9">
                  <c:v>4.3529672028543853E-3</c:v>
                </c:pt>
                <c:pt idx="10">
                  <c:v>0.11301665531518634</c:v>
                </c:pt>
                <c:pt idx="11">
                  <c:v>5.6451315385659617E-2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0.2833679349370386</c:v>
                </c:pt>
                <c:pt idx="1">
                  <c:v>0.16286445482126632</c:v>
                </c:pt>
                <c:pt idx="2">
                  <c:v>0.36231088545061541</c:v>
                </c:pt>
                <c:pt idx="3">
                  <c:v>0.30599722991689737</c:v>
                </c:pt>
                <c:pt idx="4">
                  <c:v>0.10382723869408994</c:v>
                </c:pt>
                <c:pt idx="5">
                  <c:v>0.14896215002860447</c:v>
                </c:pt>
                <c:pt idx="6">
                  <c:v>8.1055809965153269E-2</c:v>
                </c:pt>
                <c:pt idx="7">
                  <c:v>8.8123817761182499E-2</c:v>
                </c:pt>
                <c:pt idx="8">
                  <c:v>0.14947040538706657</c:v>
                </c:pt>
                <c:pt idx="9">
                  <c:v>-5.930335716719326E-2</c:v>
                </c:pt>
                <c:pt idx="10">
                  <c:v>0.16414109569637936</c:v>
                </c:pt>
                <c:pt idx="11">
                  <c:v>0.10436325244978728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0.71342123280107783</c:v>
                </c:pt>
                <c:pt idx="1">
                  <c:v>0.64775978964192715</c:v>
                </c:pt>
                <c:pt idx="2">
                  <c:v>0.44757170291739845</c:v>
                </c:pt>
                <c:pt idx="3">
                  <c:v>0.21080233987652153</c:v>
                </c:pt>
                <c:pt idx="4">
                  <c:v>1.8427935125099104E-2</c:v>
                </c:pt>
                <c:pt idx="5">
                  <c:v>2.6256513184130803E-2</c:v>
                </c:pt>
                <c:pt idx="6">
                  <c:v>0.83969126642682523</c:v>
                </c:pt>
                <c:pt idx="7">
                  <c:v>-7.8106231438164309E-2</c:v>
                </c:pt>
                <c:pt idx="8">
                  <c:v>0.17452700142381095</c:v>
                </c:pt>
                <c:pt idx="9">
                  <c:v>-0.35455453588600849</c:v>
                </c:pt>
                <c:pt idx="10">
                  <c:v>0.5916664037370325</c:v>
                </c:pt>
                <c:pt idx="11">
                  <c:v>-0.32632065227943285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0.77087715715306859</c:v>
                </c:pt>
                <c:pt idx="1">
                  <c:v>0.9809251421388292</c:v>
                </c:pt>
                <c:pt idx="2">
                  <c:v>-0.74666992687811451</c:v>
                </c:pt>
                <c:pt idx="3">
                  <c:v>4.4292641448729126</c:v>
                </c:pt>
                <c:pt idx="4">
                  <c:v>0.18632883102150677</c:v>
                </c:pt>
                <c:pt idx="5">
                  <c:v>-0.58991897070314581</c:v>
                </c:pt>
                <c:pt idx="6">
                  <c:v>1.6680065777452944</c:v>
                </c:pt>
                <c:pt idx="7">
                  <c:v>0.26246567658702991</c:v>
                </c:pt>
                <c:pt idx="8">
                  <c:v>0.86675363254762661</c:v>
                </c:pt>
                <c:pt idx="9">
                  <c:v>-0.91231092605584596</c:v>
                </c:pt>
                <c:pt idx="10">
                  <c:v>3.7009783809373511</c:v>
                </c:pt>
                <c:pt idx="11">
                  <c:v>0.37144808327833778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0.55933884297520642</c:v>
                </c:pt>
                <c:pt idx="1">
                  <c:v>7.3284759492541207E-2</c:v>
                </c:pt>
                <c:pt idx="2">
                  <c:v>0.47045981432774364</c:v>
                </c:pt>
                <c:pt idx="3">
                  <c:v>0.47195729788963892</c:v>
                </c:pt>
                <c:pt idx="4">
                  <c:v>-5.1536736134792926E-3</c:v>
                </c:pt>
                <c:pt idx="5">
                  <c:v>-9.1788652427484463E-2</c:v>
                </c:pt>
                <c:pt idx="6">
                  <c:v>-7.426268897913868E-3</c:v>
                </c:pt>
                <c:pt idx="7">
                  <c:v>0.47921743368377068</c:v>
                </c:pt>
                <c:pt idx="8">
                  <c:v>0.22765552248749077</c:v>
                </c:pt>
                <c:pt idx="9">
                  <c:v>-0.28499215515105758</c:v>
                </c:pt>
                <c:pt idx="10">
                  <c:v>0.2979599244355351</c:v>
                </c:pt>
                <c:pt idx="11">
                  <c:v>-8.3697239876064478E-2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0.74654050521410475</c:v>
                </c:pt>
                <c:pt idx="1">
                  <c:v>-0.23754596036833364</c:v>
                </c:pt>
                <c:pt idx="2">
                  <c:v>0.67419182758988594</c:v>
                </c:pt>
                <c:pt idx="3">
                  <c:v>0.29008042212054375</c:v>
                </c:pt>
                <c:pt idx="4">
                  <c:v>0.12875786645063791</c:v>
                </c:pt>
                <c:pt idx="5">
                  <c:v>-0.24637211826281802</c:v>
                </c:pt>
                <c:pt idx="6">
                  <c:v>1.4819116195343263E-2</c:v>
                </c:pt>
                <c:pt idx="7">
                  <c:v>0.6834895457822634</c:v>
                </c:pt>
                <c:pt idx="8">
                  <c:v>0.35678596920566941</c:v>
                </c:pt>
                <c:pt idx="9">
                  <c:v>-0.32391903401974043</c:v>
                </c:pt>
                <c:pt idx="10">
                  <c:v>0.33229829774935338</c:v>
                </c:pt>
                <c:pt idx="11">
                  <c:v>-0.20118382981493943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6.8674227721825833E-3</c:v>
                </c:pt>
                <c:pt idx="1">
                  <c:v>1.0265996838190563E-2</c:v>
                </c:pt>
                <c:pt idx="2">
                  <c:v>1.216184033667113E-2</c:v>
                </c:pt>
                <c:pt idx="3">
                  <c:v>1.4697936804863015E-3</c:v>
                </c:pt>
                <c:pt idx="4">
                  <c:v>-5.3663959368341141E-3</c:v>
                </c:pt>
                <c:pt idx="5">
                  <c:v>-7.2139017437454532E-3</c:v>
                </c:pt>
                <c:pt idx="6">
                  <c:v>-6.8227517168138532E-3</c:v>
                </c:pt>
                <c:pt idx="7">
                  <c:v>-7.7564353246924447E-3</c:v>
                </c:pt>
                <c:pt idx="8">
                  <c:v>-8.9927177462800992E-3</c:v>
                </c:pt>
                <c:pt idx="9">
                  <c:v>-8.5771968568421446E-3</c:v>
                </c:pt>
                <c:pt idx="10">
                  <c:v>-4.8689918227376259E-3</c:v>
                </c:pt>
                <c:pt idx="11">
                  <c:v>-4.6149647395589775E-3</c:v>
                </c:pt>
                <c:pt idx="12">
                  <c:v>-5.8230462200706198E-3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-1.4406573972182583E-2</c:v>
                </c:pt>
                <c:pt idx="1">
                  <c:v>-1.3470924938190562E-2</c:v>
                </c:pt>
                <c:pt idx="2">
                  <c:v>-9.2846151366711288E-3</c:v>
                </c:pt>
                <c:pt idx="3">
                  <c:v>-7.771770880486301E-3</c:v>
                </c:pt>
                <c:pt idx="4">
                  <c:v>-8.3294350631658888E-3</c:v>
                </c:pt>
                <c:pt idx="5">
                  <c:v>-7.9491230562545451E-3</c:v>
                </c:pt>
                <c:pt idx="6">
                  <c:v>-6.6738988831861468E-3</c:v>
                </c:pt>
                <c:pt idx="7">
                  <c:v>-6.3591351753075577E-3</c:v>
                </c:pt>
                <c:pt idx="8">
                  <c:v>-5.9244927537199007E-3</c:v>
                </c:pt>
                <c:pt idx="9">
                  <c:v>-6.5775605431578595E-3</c:v>
                </c:pt>
                <c:pt idx="10">
                  <c:v>-7.6498822772623765E-3</c:v>
                </c:pt>
                <c:pt idx="11">
                  <c:v>-7.4713865604410243E-3</c:v>
                </c:pt>
                <c:pt idx="12">
                  <c:v>-9.2203637531704831E-3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-7.5391512000000001E-3</c:v>
                </c:pt>
                <c:pt idx="1">
                  <c:v>-3.2049281000000002E-3</c:v>
                </c:pt>
                <c:pt idx="2">
                  <c:v>2.8772251999999998E-3</c:v>
                </c:pt>
                <c:pt idx="3">
                  <c:v>-6.3019771999999995E-3</c:v>
                </c:pt>
                <c:pt idx="4">
                  <c:v>-1.3695831E-2</c:v>
                </c:pt>
                <c:pt idx="5">
                  <c:v>-1.5163024800000001E-2</c:v>
                </c:pt>
                <c:pt idx="6">
                  <c:v>-1.34966506E-2</c:v>
                </c:pt>
                <c:pt idx="7">
                  <c:v>-1.4115570500000001E-2</c:v>
                </c:pt>
                <c:pt idx="8">
                  <c:v>-1.49172105E-2</c:v>
                </c:pt>
                <c:pt idx="9">
                  <c:v>-1.5154757400000001E-2</c:v>
                </c:pt>
                <c:pt idx="10">
                  <c:v>-1.2518874099999999E-2</c:v>
                </c:pt>
                <c:pt idx="11">
                  <c:v>-1.2086351299999999E-2</c:v>
                </c:pt>
                <c:pt idx="12">
                  <c:v>-1.5043409973241099E-2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0.76161753343727678</c:v>
                </c:pt>
                <c:pt idx="1">
                  <c:v>0.37076942623768661</c:v>
                </c:pt>
                <c:pt idx="2">
                  <c:v>-0.87034980202898726</c:v>
                </c:pt>
                <c:pt idx="3">
                  <c:v>-5.137073223928958</c:v>
                </c:pt>
                <c:pt idx="4">
                  <c:v>0.46861713085136802</c:v>
                </c:pt>
                <c:pt idx="5">
                  <c:v>6.0038862988354369E-2</c:v>
                </c:pt>
                <c:pt idx="6">
                  <c:v>0.20930368192613402</c:v>
                </c:pt>
                <c:pt idx="7">
                  <c:v>0.26971570634172748</c:v>
                </c:pt>
                <c:pt idx="8">
                  <c:v>2.5019788255456588E-2</c:v>
                </c:pt>
                <c:pt idx="9">
                  <c:v>-0.39609735261174628</c:v>
                </c:pt>
                <c:pt idx="10">
                  <c:v>3.2350160299233988E-2</c:v>
                </c:pt>
                <c:pt idx="11">
                  <c:v>0.30225288798363636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0.67964701506835201</c:v>
                </c:pt>
                <c:pt idx="1">
                  <c:v>0.50217736426868154</c:v>
                </c:pt>
                <c:pt idx="2">
                  <c:v>-0.47062685985815345</c:v>
                </c:pt>
                <c:pt idx="3">
                  <c:v>-0.59636057418076693</c:v>
                </c:pt>
                <c:pt idx="4">
                  <c:v>-8.2811069348574851E-2</c:v>
                </c:pt>
                <c:pt idx="5">
                  <c:v>1.5199201371161961</c:v>
                </c:pt>
                <c:pt idx="6">
                  <c:v>-0.42951647039670282</c:v>
                </c:pt>
                <c:pt idx="7">
                  <c:v>-0.57805618180606833</c:v>
                </c:pt>
                <c:pt idx="8">
                  <c:v>-3.5638921453692589</c:v>
                </c:pt>
                <c:pt idx="9">
                  <c:v>-3.8842372762125748</c:v>
                </c:pt>
                <c:pt idx="10">
                  <c:v>5.9246703068329021E-2</c:v>
                </c:pt>
                <c:pt idx="11">
                  <c:v>-0.45341587679956497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79.080900000000028</c:v>
                </c:pt>
                <c:pt idx="1">
                  <c:v>139.31029999999998</c:v>
                </c:pt>
                <c:pt idx="2">
                  <c:v>190.9623</c:v>
                </c:pt>
                <c:pt idx="3">
                  <c:v>24.758299999999931</c:v>
                </c:pt>
                <c:pt idx="4">
                  <c:v>-102.42690000000002</c:v>
                </c:pt>
                <c:pt idx="5">
                  <c:v>-150.42590000000001</c:v>
                </c:pt>
                <c:pt idx="6">
                  <c:v>-159.45729999999992</c:v>
                </c:pt>
                <c:pt idx="7">
                  <c:v>-192.83230000000006</c:v>
                </c:pt>
                <c:pt idx="8">
                  <c:v>-244.84219999999996</c:v>
                </c:pt>
                <c:pt idx="9">
                  <c:v>-250.96810000000011</c:v>
                </c:pt>
                <c:pt idx="10">
                  <c:v>-151.56030000000004</c:v>
                </c:pt>
                <c:pt idx="11">
                  <c:v>-156.46330000000006</c:v>
                </c:pt>
                <c:pt idx="12">
                  <c:v>-203.75478428845014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-86.816099999999977</c:v>
                </c:pt>
                <c:pt idx="1">
                  <c:v>-43.491100000000031</c:v>
                </c:pt>
                <c:pt idx="2">
                  <c:v>45.177500000000002</c:v>
                </c:pt>
                <c:pt idx="3">
                  <c:v>-106.15520000000006</c:v>
                </c:pt>
                <c:pt idx="4">
                  <c:v>-261.4085</c:v>
                </c:pt>
                <c:pt idx="5">
                  <c:v>-316.18280000000004</c:v>
                </c:pt>
                <c:pt idx="6">
                  <c:v>-315.43569999999994</c:v>
                </c:pt>
                <c:pt idx="7">
                  <c:v>-350.9264</c:v>
                </c:pt>
                <c:pt idx="8">
                  <c:v>-406.14669999999995</c:v>
                </c:pt>
                <c:pt idx="9">
                  <c:v>-443.42700000000002</c:v>
                </c:pt>
                <c:pt idx="10">
                  <c:v>-389.68319999999994</c:v>
                </c:pt>
                <c:pt idx="11">
                  <c:v>-409.76919999999996</c:v>
                </c:pt>
                <c:pt idx="12">
                  <c:v>-526.38544126535999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165.89699999999999</c:v>
                </c:pt>
                <c:pt idx="1">
                  <c:v>182.8014</c:v>
                </c:pt>
                <c:pt idx="2">
                  <c:v>145.78479999999999</c:v>
                </c:pt>
                <c:pt idx="3">
                  <c:v>130.9135</c:v>
                </c:pt>
                <c:pt idx="4">
                  <c:v>158.98160000000001</c:v>
                </c:pt>
                <c:pt idx="5">
                  <c:v>165.7569</c:v>
                </c:pt>
                <c:pt idx="6">
                  <c:v>155.97839999999999</c:v>
                </c:pt>
                <c:pt idx="7">
                  <c:v>158.0941</c:v>
                </c:pt>
                <c:pt idx="8">
                  <c:v>161.30449999999999</c:v>
                </c:pt>
                <c:pt idx="9">
                  <c:v>192.4589</c:v>
                </c:pt>
                <c:pt idx="10">
                  <c:v>238.12289999999999</c:v>
                </c:pt>
                <c:pt idx="11">
                  <c:v>253.30590000000001</c:v>
                </c:pt>
                <c:pt idx="12">
                  <c:v>322.63065697690996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79.080900000000042</c:v>
                </c:pt>
                <c:pt idx="1">
                  <c:v>139.31029999999998</c:v>
                </c:pt>
                <c:pt idx="2">
                  <c:v>190.96229999999997</c:v>
                </c:pt>
                <c:pt idx="3">
                  <c:v>24.758299999999963</c:v>
                </c:pt>
                <c:pt idx="4">
                  <c:v>-102.42689999999993</c:v>
                </c:pt>
                <c:pt idx="5">
                  <c:v>-150.42590000000007</c:v>
                </c:pt>
                <c:pt idx="6">
                  <c:v>-159.45729999999992</c:v>
                </c:pt>
                <c:pt idx="7">
                  <c:v>-192.83230000000015</c:v>
                </c:pt>
                <c:pt idx="8">
                  <c:v>-244.84219999999993</c:v>
                </c:pt>
                <c:pt idx="9">
                  <c:v>-250.96810000000016</c:v>
                </c:pt>
                <c:pt idx="10">
                  <c:v>-151.5603000000001</c:v>
                </c:pt>
                <c:pt idx="11">
                  <c:v>-156.46330000000012</c:v>
                </c:pt>
                <c:pt idx="12">
                  <c:v>-203.75478428845008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371.76150000000001</c:v>
                </c:pt>
                <c:pt idx="1">
                  <c:v>495.7167</c:v>
                </c:pt>
                <c:pt idx="2">
                  <c:v>623.03449999999998</c:v>
                </c:pt>
                <c:pt idx="3">
                  <c:v>598.26260000000002</c:v>
                </c:pt>
                <c:pt idx="4">
                  <c:v>643.73340000000007</c:v>
                </c:pt>
                <c:pt idx="5">
                  <c:v>671.46719999999993</c:v>
                </c:pt>
                <c:pt idx="6">
                  <c:v>756.7912</c:v>
                </c:pt>
                <c:pt idx="7">
                  <c:v>840.18340000000001</c:v>
                </c:pt>
                <c:pt idx="8">
                  <c:v>886.49930000000006</c:v>
                </c:pt>
                <c:pt idx="9">
                  <c:v>1003.3447</c:v>
                </c:pt>
                <c:pt idx="10">
                  <c:v>1076.8063</c:v>
                </c:pt>
                <c:pt idx="11">
                  <c:v>1195.9955</c:v>
                </c:pt>
                <c:pt idx="12">
                  <c:v>1180.12769519174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292.68059999999997</c:v>
                </c:pt>
                <c:pt idx="1">
                  <c:v>356.40640000000002</c:v>
                </c:pt>
                <c:pt idx="2">
                  <c:v>432.07220000000001</c:v>
                </c:pt>
                <c:pt idx="3">
                  <c:v>573.50430000000006</c:v>
                </c:pt>
                <c:pt idx="4">
                  <c:v>746.16030000000001</c:v>
                </c:pt>
                <c:pt idx="5">
                  <c:v>821.8931</c:v>
                </c:pt>
                <c:pt idx="6">
                  <c:v>916.24849999999992</c:v>
                </c:pt>
                <c:pt idx="7">
                  <c:v>1033.0157000000002</c:v>
                </c:pt>
                <c:pt idx="8">
                  <c:v>1131.3415</c:v>
                </c:pt>
                <c:pt idx="9">
                  <c:v>1254.3128000000002</c:v>
                </c:pt>
                <c:pt idx="10">
                  <c:v>1228.3666000000001</c:v>
                </c:pt>
                <c:pt idx="11">
                  <c:v>1352.4588000000001</c:v>
                </c:pt>
                <c:pt idx="12">
                  <c:v>1383.8824794801901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-86.816099999999977</c:v>
                </c:pt>
                <c:pt idx="1">
                  <c:v>-43.491100000000031</c:v>
                </c:pt>
                <c:pt idx="2">
                  <c:v>45.177500000000002</c:v>
                </c:pt>
                <c:pt idx="3">
                  <c:v>-106.15520000000006</c:v>
                </c:pt>
                <c:pt idx="4">
                  <c:v>-261.4085</c:v>
                </c:pt>
                <c:pt idx="5">
                  <c:v>-316.18280000000004</c:v>
                </c:pt>
                <c:pt idx="6">
                  <c:v>-315.43569999999994</c:v>
                </c:pt>
                <c:pt idx="7">
                  <c:v>-350.9264</c:v>
                </c:pt>
                <c:pt idx="8">
                  <c:v>-406.14669999999995</c:v>
                </c:pt>
                <c:pt idx="9">
                  <c:v>-443.42700000000002</c:v>
                </c:pt>
                <c:pt idx="10">
                  <c:v>-389.68319999999994</c:v>
                </c:pt>
                <c:pt idx="11">
                  <c:v>-409.76919999999996</c:v>
                </c:pt>
                <c:pt idx="12">
                  <c:v>-526.38544126535999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371.76150000000001</c:v>
                </c:pt>
                <c:pt idx="1">
                  <c:v>495.7167</c:v>
                </c:pt>
                <c:pt idx="2">
                  <c:v>623.03449999999998</c:v>
                </c:pt>
                <c:pt idx="3">
                  <c:v>598.26260000000002</c:v>
                </c:pt>
                <c:pt idx="4">
                  <c:v>643.73340000000007</c:v>
                </c:pt>
                <c:pt idx="5">
                  <c:v>671.46719999999993</c:v>
                </c:pt>
                <c:pt idx="6">
                  <c:v>756.7912</c:v>
                </c:pt>
                <c:pt idx="7">
                  <c:v>840.18340000000001</c:v>
                </c:pt>
                <c:pt idx="8">
                  <c:v>886.49930000000006</c:v>
                </c:pt>
                <c:pt idx="9">
                  <c:v>1003.3447</c:v>
                </c:pt>
                <c:pt idx="10">
                  <c:v>1076.8063</c:v>
                </c:pt>
                <c:pt idx="11">
                  <c:v>1195.9955</c:v>
                </c:pt>
                <c:pt idx="12">
                  <c:v>1180.12769519174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458.57759999999996</c:v>
                </c:pt>
                <c:pt idx="1">
                  <c:v>539.20780000000002</c:v>
                </c:pt>
                <c:pt idx="2">
                  <c:v>577.85699999999997</c:v>
                </c:pt>
                <c:pt idx="3">
                  <c:v>704.41780000000006</c:v>
                </c:pt>
                <c:pt idx="4">
                  <c:v>905.14190000000008</c:v>
                </c:pt>
                <c:pt idx="5">
                  <c:v>987.65</c:v>
                </c:pt>
                <c:pt idx="6">
                  <c:v>1072.2268999999999</c:v>
                </c:pt>
                <c:pt idx="7">
                  <c:v>1191.1098</c:v>
                </c:pt>
                <c:pt idx="8">
                  <c:v>1292.646</c:v>
                </c:pt>
                <c:pt idx="9">
                  <c:v>1446.7717</c:v>
                </c:pt>
                <c:pt idx="10">
                  <c:v>1466.4894999999999</c:v>
                </c:pt>
                <c:pt idx="11">
                  <c:v>1605.7646999999999</c:v>
                </c:pt>
                <c:pt idx="12">
                  <c:v>1706.5131364571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-7.5391512000000001E-3</c:v>
                </c:pt>
                <c:pt idx="1">
                  <c:v>-3.2049281000000002E-3</c:v>
                </c:pt>
                <c:pt idx="2">
                  <c:v>2.8772251999999998E-3</c:v>
                </c:pt>
                <c:pt idx="3">
                  <c:v>-6.3019771999999995E-3</c:v>
                </c:pt>
                <c:pt idx="4">
                  <c:v>-1.3695831E-2</c:v>
                </c:pt>
                <c:pt idx="5">
                  <c:v>-1.5163024800000001E-2</c:v>
                </c:pt>
                <c:pt idx="6">
                  <c:v>-1.34966506E-2</c:v>
                </c:pt>
                <c:pt idx="7">
                  <c:v>-1.4115570500000001E-2</c:v>
                </c:pt>
                <c:pt idx="8">
                  <c:v>-1.49172105E-2</c:v>
                </c:pt>
                <c:pt idx="9">
                  <c:v>-1.5154757400000001E-2</c:v>
                </c:pt>
                <c:pt idx="10">
                  <c:v>-1.2518874099999999E-2</c:v>
                </c:pt>
                <c:pt idx="11">
                  <c:v>-1.2086351299999999E-2</c:v>
                </c:pt>
                <c:pt idx="12">
                  <c:v>-1.5043409973241099E-2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3.2283944554510065E-2</c:v>
                </c:pt>
                <c:pt idx="1">
                  <c:v>3.6530149420669261E-2</c:v>
                </c:pt>
                <c:pt idx="2">
                  <c:v>3.9679277602111672E-2</c:v>
                </c:pt>
                <c:pt idx="3">
                  <c:v>3.5516274895744313E-2</c:v>
                </c:pt>
                <c:pt idx="4">
                  <c:v>3.372676808694209E-2</c:v>
                </c:pt>
                <c:pt idx="5">
                  <c:v>3.2201226018577091E-2</c:v>
                </c:pt>
                <c:pt idx="6">
                  <c:v>3.2381072920898687E-2</c:v>
                </c:pt>
                <c:pt idx="7">
                  <c:v>3.3795314389654642E-2</c:v>
                </c:pt>
                <c:pt idx="8">
                  <c:v>3.2559901794604398E-2</c:v>
                </c:pt>
                <c:pt idx="9">
                  <c:v>3.429075251862377E-2</c:v>
                </c:pt>
                <c:pt idx="10">
                  <c:v>3.4593234965702477E-2</c:v>
                </c:pt>
                <c:pt idx="11">
                  <c:v>3.5276496540538306E-2</c:v>
                </c:pt>
                <c:pt idx="12">
                  <c:v>3.3726511692400298E-2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3.9823095754510061E-2</c:v>
                </c:pt>
                <c:pt idx="1">
                  <c:v>3.9735077520669265E-2</c:v>
                </c:pt>
                <c:pt idx="2">
                  <c:v>3.6802052402111672E-2</c:v>
                </c:pt>
                <c:pt idx="3">
                  <c:v>4.1818252095744315E-2</c:v>
                </c:pt>
                <c:pt idx="4">
                  <c:v>4.7422599086942095E-2</c:v>
                </c:pt>
                <c:pt idx="5">
                  <c:v>4.7364250818577099E-2</c:v>
                </c:pt>
                <c:pt idx="6">
                  <c:v>4.5877723520898687E-2</c:v>
                </c:pt>
                <c:pt idx="7">
                  <c:v>4.7910884889654642E-2</c:v>
                </c:pt>
                <c:pt idx="8">
                  <c:v>4.7477112294604398E-2</c:v>
                </c:pt>
                <c:pt idx="9">
                  <c:v>4.9445509918623766E-2</c:v>
                </c:pt>
                <c:pt idx="10">
                  <c:v>4.7112109065702477E-2</c:v>
                </c:pt>
                <c:pt idx="11">
                  <c:v>4.7362847840538312E-2</c:v>
                </c:pt>
                <c:pt idx="12">
                  <c:v>4.8769921665641397E-2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54" formatCode="General">
                  <c:v>3</c:v>
                </c:pt>
                <c:pt idx="157" formatCode="General">
                  <c:v>3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6.8674227721825833E-3</c:v>
                </c:pt>
                <c:pt idx="1">
                  <c:v>1.0265996838190563E-2</c:v>
                </c:pt>
                <c:pt idx="2">
                  <c:v>1.216184033667113E-2</c:v>
                </c:pt>
                <c:pt idx="3">
                  <c:v>1.4697936804863015E-3</c:v>
                </c:pt>
                <c:pt idx="4">
                  <c:v>-5.3663959368341141E-3</c:v>
                </c:pt>
                <c:pt idx="5">
                  <c:v>-7.2139017437454532E-3</c:v>
                </c:pt>
                <c:pt idx="6">
                  <c:v>-6.8227517168138532E-3</c:v>
                </c:pt>
                <c:pt idx="7">
                  <c:v>-7.7564353246924447E-3</c:v>
                </c:pt>
                <c:pt idx="8">
                  <c:v>-8.9927177462800992E-3</c:v>
                </c:pt>
                <c:pt idx="9">
                  <c:v>-8.5771968568421446E-3</c:v>
                </c:pt>
                <c:pt idx="10">
                  <c:v>-4.8689918227376259E-3</c:v>
                </c:pt>
                <c:pt idx="11">
                  <c:v>-4.6149647395589775E-3</c:v>
                </c:pt>
                <c:pt idx="12">
                  <c:v>-5.8230462200706198E-3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3.2283944554510065E-2</c:v>
                </c:pt>
                <c:pt idx="1">
                  <c:v>3.6530149420669261E-2</c:v>
                </c:pt>
                <c:pt idx="2">
                  <c:v>3.9679277602111672E-2</c:v>
                </c:pt>
                <c:pt idx="3">
                  <c:v>3.5516274895744313E-2</c:v>
                </c:pt>
                <c:pt idx="4">
                  <c:v>3.372676808694209E-2</c:v>
                </c:pt>
                <c:pt idx="5">
                  <c:v>3.2201226018577091E-2</c:v>
                </c:pt>
                <c:pt idx="6">
                  <c:v>3.2381072920898687E-2</c:v>
                </c:pt>
                <c:pt idx="7">
                  <c:v>3.3795314389654642E-2</c:v>
                </c:pt>
                <c:pt idx="8">
                  <c:v>3.2559901794604398E-2</c:v>
                </c:pt>
                <c:pt idx="9">
                  <c:v>3.429075251862377E-2</c:v>
                </c:pt>
                <c:pt idx="10">
                  <c:v>3.4593234965702477E-2</c:v>
                </c:pt>
                <c:pt idx="11">
                  <c:v>3.5276496540538306E-2</c:v>
                </c:pt>
                <c:pt idx="12">
                  <c:v>3.3726511692400298E-2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2.5416521782327478E-2</c:v>
                </c:pt>
                <c:pt idx="1">
                  <c:v>2.6264152582478696E-2</c:v>
                </c:pt>
                <c:pt idx="2">
                  <c:v>2.751743726544054E-2</c:v>
                </c:pt>
                <c:pt idx="3">
                  <c:v>3.4046481215258016E-2</c:v>
                </c:pt>
                <c:pt idx="4">
                  <c:v>3.9093164023776203E-2</c:v>
                </c:pt>
                <c:pt idx="5">
                  <c:v>3.9415127762322547E-2</c:v>
                </c:pt>
                <c:pt idx="6">
                  <c:v>3.9203824637712541E-2</c:v>
                </c:pt>
                <c:pt idx="7">
                  <c:v>4.155174971434708E-2</c:v>
                </c:pt>
                <c:pt idx="8">
                  <c:v>4.1552619540884496E-2</c:v>
                </c:pt>
                <c:pt idx="9">
                  <c:v>4.2867949375465911E-2</c:v>
                </c:pt>
                <c:pt idx="10">
                  <c:v>3.9462226788440101E-2</c:v>
                </c:pt>
                <c:pt idx="11">
                  <c:v>3.9891461280097289E-2</c:v>
                </c:pt>
                <c:pt idx="12">
                  <c:v>3.9549557912470917E-2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-0.68963329611445667</c:v>
                </c:pt>
                <c:pt idx="1">
                  <c:v>-4.2868546641477971</c:v>
                </c:pt>
                <c:pt idx="2">
                  <c:v>-1.807173643224107</c:v>
                </c:pt>
                <c:pt idx="3">
                  <c:v>2.3772408177565549</c:v>
                </c:pt>
                <c:pt idx="4">
                  <c:v>0.26341095122622504</c:v>
                </c:pt>
                <c:pt idx="5">
                  <c:v>-2.4200013913296958E-3</c:v>
                </c:pt>
                <c:pt idx="6">
                  <c:v>-2.0659924068606506E-2</c:v>
                </c:pt>
                <c:pt idx="7">
                  <c:v>0.22365218609374793</c:v>
                </c:pt>
                <c:pt idx="8">
                  <c:v>6.3118246745400119E-2</c:v>
                </c:pt>
                <c:pt idx="9">
                  <c:v>-3.3650856510969995E-2</c:v>
                </c:pt>
                <c:pt idx="10">
                  <c:v>-4.7251289089377257E-2</c:v>
                </c:pt>
                <c:pt idx="11">
                  <c:v>0.47508977169348343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-0.36903969196028086</c:v>
                </c:pt>
                <c:pt idx="1">
                  <c:v>-3.6295106706229059</c:v>
                </c:pt>
                <c:pt idx="2">
                  <c:v>-1.1546916443051916</c:v>
                </c:pt>
                <c:pt idx="3">
                  <c:v>4.4706022435294797</c:v>
                </c:pt>
                <c:pt idx="4">
                  <c:v>0.21597719899558543</c:v>
                </c:pt>
                <c:pt idx="5">
                  <c:v>-0.45615932471643228</c:v>
                </c:pt>
                <c:pt idx="6">
                  <c:v>-0.3709733299149871</c:v>
                </c:pt>
                <c:pt idx="7">
                  <c:v>1.0818953409598024</c:v>
                </c:pt>
                <c:pt idx="8">
                  <c:v>0.93835302956948841</c:v>
                </c:pt>
                <c:pt idx="9">
                  <c:v>-3.2962548452258766E-2</c:v>
                </c:pt>
                <c:pt idx="10">
                  <c:v>-0.28517816490221093</c:v>
                </c:pt>
                <c:pt idx="11">
                  <c:v>1.6561253619901941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3.2283944554510065E-2</c:v>
                </c:pt>
                <c:pt idx="1">
                  <c:v>3.6530149420669261E-2</c:v>
                </c:pt>
                <c:pt idx="2">
                  <c:v>3.9679277602111672E-2</c:v>
                </c:pt>
                <c:pt idx="3">
                  <c:v>3.5516274895744313E-2</c:v>
                </c:pt>
                <c:pt idx="4">
                  <c:v>3.372676808694209E-2</c:v>
                </c:pt>
                <c:pt idx="5">
                  <c:v>3.2201226018577091E-2</c:v>
                </c:pt>
                <c:pt idx="6">
                  <c:v>3.2381072920898687E-2</c:v>
                </c:pt>
                <c:pt idx="7">
                  <c:v>3.3795314389654642E-2</c:v>
                </c:pt>
                <c:pt idx="8">
                  <c:v>3.2559901794604398E-2</c:v>
                </c:pt>
                <c:pt idx="9">
                  <c:v>3.429075251862377E-2</c:v>
                </c:pt>
                <c:pt idx="10">
                  <c:v>3.4593234965702477E-2</c:v>
                </c:pt>
                <c:pt idx="11">
                  <c:v>3.5276496540538306E-2</c:v>
                </c:pt>
                <c:pt idx="12">
                  <c:v>3.3726511692400298E-2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3.9823095754510061E-2</c:v>
                </c:pt>
                <c:pt idx="1">
                  <c:v>3.9735077520669265E-2</c:v>
                </c:pt>
                <c:pt idx="2">
                  <c:v>3.6802052402111672E-2</c:v>
                </c:pt>
                <c:pt idx="3">
                  <c:v>4.1818252095744315E-2</c:v>
                </c:pt>
                <c:pt idx="4">
                  <c:v>4.7422599086942095E-2</c:v>
                </c:pt>
                <c:pt idx="5">
                  <c:v>4.7364250818577099E-2</c:v>
                </c:pt>
                <c:pt idx="6">
                  <c:v>4.5877723520898687E-2</c:v>
                </c:pt>
                <c:pt idx="7">
                  <c:v>4.7910884889654642E-2</c:v>
                </c:pt>
                <c:pt idx="8">
                  <c:v>4.7477112294604398E-2</c:v>
                </c:pt>
                <c:pt idx="9">
                  <c:v>4.9445509918623766E-2</c:v>
                </c:pt>
                <c:pt idx="10">
                  <c:v>4.7112109065702477E-2</c:v>
                </c:pt>
                <c:pt idx="11">
                  <c:v>4.7362847840538312E-2</c:v>
                </c:pt>
                <c:pt idx="12">
                  <c:v>4.8769921665641397E-2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3.1202737243704811E-2</c:v>
                </c:pt>
                <c:pt idx="1">
                  <c:v>3.5584229495047234E-2</c:v>
                </c:pt>
                <c:pt idx="2">
                  <c:v>3.8667149035381779E-2</c:v>
                </c:pt>
                <c:pt idx="3">
                  <c:v>3.4355301559380581E-2</c:v>
                </c:pt>
                <c:pt idx="4">
                  <c:v>3.24175960980366E-2</c:v>
                </c:pt>
                <c:pt idx="5">
                  <c:v>3.0494563993713756E-2</c:v>
                </c:pt>
                <c:pt idx="6">
                  <c:v>3.0729379389946295E-2</c:v>
                </c:pt>
                <c:pt idx="7">
                  <c:v>3.219089820664689E-2</c:v>
                </c:pt>
                <c:pt idx="8">
                  <c:v>3.1258503713062921E-2</c:v>
                </c:pt>
                <c:pt idx="9">
                  <c:v>3.2367032336822796E-2</c:v>
                </c:pt>
                <c:pt idx="10">
                  <c:v>3.2551793070473914E-2</c:v>
                </c:pt>
                <c:pt idx="11">
                  <c:v>3.2417075026347907E-2</c:v>
                </c:pt>
                <c:pt idx="12">
                  <c:v>3.1850214073072591E-2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1.2273997737142306E-2</c:v>
                </c:pt>
                <c:pt idx="1">
                  <c:v>1.377809357267509E-2</c:v>
                </c:pt>
                <c:pt idx="2">
                  <c:v>1.4357358524534559E-2</c:v>
                </c:pt>
                <c:pt idx="3">
                  <c:v>1.225068696021334E-2</c:v>
                </c:pt>
                <c:pt idx="4">
                  <c:v>1.2270290146906471E-2</c:v>
                </c:pt>
                <c:pt idx="5">
                  <c:v>1.1943694439749662E-2</c:v>
                </c:pt>
                <c:pt idx="6">
                  <c:v>1.2555029883783668E-2</c:v>
                </c:pt>
                <c:pt idx="7">
                  <c:v>1.1796571620886744E-2</c:v>
                </c:pt>
                <c:pt idx="8">
                  <c:v>1.1802156508490654E-2</c:v>
                </c:pt>
                <c:pt idx="9">
                  <c:v>1.1415024095161055E-2</c:v>
                </c:pt>
                <c:pt idx="10">
                  <c:v>1.1398535948582773E-2</c:v>
                </c:pt>
                <c:pt idx="11">
                  <c:v>1.1063388042179257E-2</c:v>
                </c:pt>
                <c:pt idx="12">
                  <c:v>1.0691365652970599E-2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104327.43366141143</c:v>
                </c:pt>
                <c:pt idx="1">
                  <c:v>119315.5914560673</c:v>
                </c:pt>
                <c:pt idx="2">
                  <c:v>123915.83732394206</c:v>
                </c:pt>
                <c:pt idx="3">
                  <c:v>147412.15531520671</c:v>
                </c:pt>
                <c:pt idx="4">
                  <c:v>187667.59875727133</c:v>
                </c:pt>
                <c:pt idx="5">
                  <c:v>203340.00486482473</c:v>
                </c:pt>
                <c:pt idx="6">
                  <c:v>218893.6893825228</c:v>
                </c:pt>
                <c:pt idx="7">
                  <c:v>232440.91174567305</c:v>
                </c:pt>
                <c:pt idx="8">
                  <c:v>250592.94772596375</c:v>
                </c:pt>
                <c:pt idx="9">
                  <c:v>276137.5073119243</c:v>
                </c:pt>
                <c:pt idx="10">
                  <c:v>285026.83965908631</c:v>
                </c:pt>
                <c:pt idx="11">
                  <c:v>299458.65919564216</c:v>
                </c:pt>
                <c:pt idx="12">
                  <c:v>324158.09753225354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83977.53874113741</c:v>
                </c:pt>
                <c:pt idx="1">
                  <c:v>111252.790647845</c:v>
                </c:pt>
                <c:pt idx="2">
                  <c:v>137858.74039812991</c:v>
                </c:pt>
                <c:pt idx="3">
                  <c:v>129483.70194505359</c:v>
                </c:pt>
                <c:pt idx="4">
                  <c:v>136471.12173332681</c:v>
                </c:pt>
                <c:pt idx="5">
                  <c:v>138471.00780048731</c:v>
                </c:pt>
                <c:pt idx="6">
                  <c:v>154367.57437883984</c:v>
                </c:pt>
                <c:pt idx="7">
                  <c:v>169800.03173843527</c:v>
                </c:pt>
                <c:pt idx="8">
                  <c:v>178303.65227776524</c:v>
                </c:pt>
                <c:pt idx="9">
                  <c:v>195987.37076009237</c:v>
                </c:pt>
                <c:pt idx="10">
                  <c:v>207194.76063151454</c:v>
                </c:pt>
                <c:pt idx="11">
                  <c:v>222143.20601783914</c:v>
                </c:pt>
                <c:pt idx="12">
                  <c:v>222743.24343078601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-7.5391512000000001E-3</c:v>
                </c:pt>
                <c:pt idx="1">
                  <c:v>-3.2049281000000002E-3</c:v>
                </c:pt>
                <c:pt idx="2">
                  <c:v>2.8772251999999998E-3</c:v>
                </c:pt>
                <c:pt idx="3">
                  <c:v>-6.3019771999999995E-3</c:v>
                </c:pt>
                <c:pt idx="4">
                  <c:v>-1.3695831E-2</c:v>
                </c:pt>
                <c:pt idx="5">
                  <c:v>-1.5163024800000001E-2</c:v>
                </c:pt>
                <c:pt idx="6">
                  <c:v>-1.34966506E-2</c:v>
                </c:pt>
                <c:pt idx="7">
                  <c:v>-1.4115570500000001E-2</c:v>
                </c:pt>
                <c:pt idx="8">
                  <c:v>-1.49172105E-2</c:v>
                </c:pt>
                <c:pt idx="9">
                  <c:v>-1.5154757400000001E-2</c:v>
                </c:pt>
                <c:pt idx="10">
                  <c:v>-1.2518874099999999E-2</c:v>
                </c:pt>
                <c:pt idx="11">
                  <c:v>-1.2086351299999999E-2</c:v>
                </c:pt>
                <c:pt idx="12">
                  <c:v>-1.5043409973241099E-2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MAR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6.8674227721825833E-3</c:v>
                </c:pt>
                <c:pt idx="1">
                  <c:v>1.0265996838190563E-2</c:v>
                </c:pt>
                <c:pt idx="2">
                  <c:v>1.216184033667113E-2</c:v>
                </c:pt>
                <c:pt idx="3">
                  <c:v>1.4697936804863015E-3</c:v>
                </c:pt>
                <c:pt idx="4">
                  <c:v>-5.3663959368341141E-3</c:v>
                </c:pt>
                <c:pt idx="5">
                  <c:v>-7.2139017437454532E-3</c:v>
                </c:pt>
                <c:pt idx="6">
                  <c:v>-6.8227517168138532E-3</c:v>
                </c:pt>
                <c:pt idx="7">
                  <c:v>-7.7564353246924447E-3</c:v>
                </c:pt>
                <c:pt idx="8">
                  <c:v>-8.9927177462800992E-3</c:v>
                </c:pt>
                <c:pt idx="9">
                  <c:v>-8.5771968568421446E-3</c:v>
                </c:pt>
                <c:pt idx="10">
                  <c:v>-4.8689918227376259E-3</c:v>
                </c:pt>
                <c:pt idx="11">
                  <c:v>-4.6149647395589775E-3</c:v>
                </c:pt>
                <c:pt idx="12">
                  <c:v>-5.8230462200706198E-3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8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/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/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/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 t="str">
        <f t="shared" si="148"/>
        <v/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/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/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/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/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/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/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/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/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 t="str">
        <f t="shared" si="153"/>
        <v/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/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/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/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/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/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/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/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/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/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/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/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/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/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/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/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/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/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/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/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/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/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/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/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/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/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/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/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 t="str">
        <f t="shared" ref="EX46" si="161">IF(EX6="","",EX6-SUM(EX23-EX34))</f>
        <v/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 t="str">
        <f t="shared" ref="EX47" si="169">IF(EX6="","",SUM(EX7-EX24))</f>
        <v/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 t="str">
        <f t="shared" ref="EX48" si="177">IF(EX6="","",SUM(EX6-EX23))</f>
        <v/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/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 t="str">
        <f t="shared" ref="EX50" si="246">IF(EX6="","",SUM(EX6-EX23+EX51))</f>
        <v/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/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/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/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 t="str">
        <f t="shared" si="277"/>
        <v/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 t="str">
        <f t="shared" si="277"/>
        <v/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 t="str">
        <f t="shared" si="277"/>
        <v/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 t="str">
        <f t="shared" si="277"/>
        <v/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 t="str">
        <f t="shared" si="277"/>
        <v/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 t="str">
        <f t="shared" si="277"/>
        <v/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 t="str">
        <f t="shared" si="277"/>
        <v/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 t="str">
        <f t="shared" si="277"/>
        <v/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 t="str">
        <f t="shared" si="277"/>
        <v/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 t="str">
        <f t="shared" si="277"/>
        <v/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 t="str">
        <f t="shared" si="277"/>
        <v/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 t="str">
        <f t="shared" si="277"/>
        <v/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 t="str">
        <f t="shared" si="277"/>
        <v/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 t="str">
        <f t="shared" si="277"/>
        <v/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 t="str">
        <f t="shared" si="277"/>
        <v/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 t="str">
        <f t="shared" ref="EX72:EX104" si="280">IF(EX21="","",EX21-EW21)</f>
        <v/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 t="str">
        <f t="shared" si="280"/>
        <v/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 t="str">
        <f t="shared" si="280"/>
        <v/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 t="str">
        <f t="shared" si="280"/>
        <v/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 t="str">
        <f t="shared" si="280"/>
        <v/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 t="str">
        <f t="shared" si="280"/>
        <v/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 t="str">
        <f t="shared" si="280"/>
        <v/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 t="str">
        <f t="shared" si="280"/>
        <v/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 t="str">
        <f t="shared" si="280"/>
        <v/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 t="str">
        <f t="shared" si="280"/>
        <v/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 t="str">
        <f t="shared" si="280"/>
        <v/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 t="str">
        <f t="shared" si="280"/>
        <v/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 t="str">
        <f t="shared" si="280"/>
        <v/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 t="str">
        <f t="shared" si="280"/>
        <v/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 t="str">
        <f t="shared" si="280"/>
        <v/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 t="str">
        <f t="shared" si="280"/>
        <v/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 t="str">
        <f t="shared" si="280"/>
        <v/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 t="str">
        <f t="shared" si="280"/>
        <v/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 t="str">
        <f t="shared" si="280"/>
        <v/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 t="str">
        <f t="shared" si="280"/>
        <v/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 t="str">
        <f t="shared" si="280"/>
        <v/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 t="str">
        <f t="shared" si="280"/>
        <v/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 t="str">
        <f t="shared" si="280"/>
        <v/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 t="str">
        <f t="shared" si="280"/>
        <v/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 t="str">
        <f t="shared" si="280"/>
        <v/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 t="str">
        <f t="shared" si="280"/>
        <v/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 t="str">
        <f t="shared" si="280"/>
        <v/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 t="str">
        <f t="shared" si="280"/>
        <v/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 t="str">
        <f t="shared" si="280"/>
        <v/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 t="str">
        <f t="shared" si="280"/>
        <v/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 t="str">
        <f t="shared" si="280"/>
        <v/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 t="str">
        <f t="shared" si="280"/>
        <v/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 t="str">
        <f t="shared" si="280"/>
        <v/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51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88"/>
      <c r="AL156" s="88"/>
      <c r="AM156" s="88"/>
      <c r="AN156" s="88"/>
      <c r="AO156" s="88"/>
      <c r="AP156" s="88"/>
      <c r="AQ156" s="88"/>
      <c r="AR156" s="88"/>
      <c r="AS156" s="88"/>
      <c r="AT156" s="88"/>
      <c r="AU156" s="88"/>
      <c r="AV156" s="88"/>
      <c r="AW156" s="88"/>
      <c r="AX156" s="88"/>
      <c r="AY156" s="88"/>
      <c r="AZ156" s="88"/>
      <c r="BA156" s="88"/>
      <c r="BB156" s="88" t="s">
        <v>440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 t="s">
        <v>440</v>
      </c>
      <c r="BN156" s="89" t="s">
        <v>440</v>
      </c>
      <c r="BO156" s="89" t="s">
        <v>440</v>
      </c>
      <c r="BP156" s="89" t="s">
        <v>440</v>
      </c>
      <c r="BQ156" s="89" t="s">
        <v>440</v>
      </c>
      <c r="BR156" s="89" t="s">
        <v>440</v>
      </c>
      <c r="BS156" s="89" t="s">
        <v>440</v>
      </c>
      <c r="BT156" s="89" t="s">
        <v>440</v>
      </c>
      <c r="BU156" s="89" t="s">
        <v>440</v>
      </c>
      <c r="BV156" s="89" t="s">
        <v>440</v>
      </c>
      <c r="BW156" s="89" t="s">
        <v>440</v>
      </c>
      <c r="BX156" s="89" t="s">
        <v>440</v>
      </c>
      <c r="BY156" s="89" t="s">
        <v>440</v>
      </c>
      <c r="BZ156" s="89" t="s">
        <v>440</v>
      </c>
      <c r="CA156" s="89" t="s">
        <v>440</v>
      </c>
      <c r="CB156" s="89" t="s">
        <v>440</v>
      </c>
      <c r="CC156" s="89" t="s">
        <v>440</v>
      </c>
      <c r="CD156" s="89" t="s">
        <v>440</v>
      </c>
      <c r="CE156" s="89" t="s">
        <v>440</v>
      </c>
      <c r="CF156" s="89" t="s">
        <v>440</v>
      </c>
      <c r="CG156" s="89" t="s">
        <v>440</v>
      </c>
      <c r="CH156" s="89" t="s">
        <v>440</v>
      </c>
      <c r="CI156" s="89" t="s">
        <v>440</v>
      </c>
      <c r="CJ156" s="89" t="s">
        <v>440</v>
      </c>
      <c r="CK156" s="89" t="s">
        <v>440</v>
      </c>
      <c r="CL156" s="89" t="s">
        <v>440</v>
      </c>
      <c r="CM156" s="89" t="s">
        <v>440</v>
      </c>
      <c r="CN156" s="89" t="s">
        <v>440</v>
      </c>
      <c r="CO156" s="89" t="s">
        <v>440</v>
      </c>
      <c r="CP156" s="89" t="s">
        <v>440</v>
      </c>
      <c r="CQ156" s="89" t="s">
        <v>440</v>
      </c>
      <c r="CR156" s="89" t="s">
        <v>440</v>
      </c>
      <c r="CS156" s="89" t="s">
        <v>440</v>
      </c>
      <c r="CT156" s="89" t="s">
        <v>440</v>
      </c>
      <c r="CU156" s="89" t="s">
        <v>440</v>
      </c>
      <c r="CV156" s="89" t="s">
        <v>440</v>
      </c>
      <c r="CW156" s="89" t="s">
        <v>440</v>
      </c>
      <c r="CX156" s="89" t="s">
        <v>440</v>
      </c>
      <c r="CY156" s="89" t="s">
        <v>440</v>
      </c>
      <c r="CZ156" s="89" t="s">
        <v>440</v>
      </c>
      <c r="DA156" s="89" t="s">
        <v>440</v>
      </c>
      <c r="DB156" s="89" t="s">
        <v>440</v>
      </c>
      <c r="DC156" s="89" t="s">
        <v>440</v>
      </c>
      <c r="DD156" s="89" t="s">
        <v>440</v>
      </c>
      <c r="DE156" s="89" t="s">
        <v>440</v>
      </c>
      <c r="DF156" s="89" t="s">
        <v>440</v>
      </c>
      <c r="DG156" s="89" t="s">
        <v>440</v>
      </c>
      <c r="DH156" s="89" t="s">
        <v>440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3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38777</v>
      </c>
      <c r="E177" t="s">
        <v>459</v>
      </c>
      <c r="F177">
        <v>2006</v>
      </c>
      <c r="G177" s="21">
        <v>-7.5391512000000001E-3</v>
      </c>
      <c r="H177" s="21">
        <v>6.8674227721825833E-3</v>
      </c>
      <c r="I177" s="21">
        <v>-1.4406573972182583E-2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0.31390828557990147</v>
      </c>
      <c r="O177" s="131">
        <v>0.23298396096974486</v>
      </c>
      <c r="P177" s="131">
        <v>0.20093512305495795</v>
      </c>
      <c r="Q177" s="131">
        <v>1.1520103754129431E-2</v>
      </c>
      <c r="R177" s="131">
        <v>0.24065252664126621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104327.43366141143</v>
      </c>
      <c r="AD177" s="21">
        <v>0.35581023573573439</v>
      </c>
      <c r="AE177" s="21">
        <v>2.6783610062430945E-2</v>
      </c>
      <c r="AF177" s="29">
        <v>86884.643215065662</v>
      </c>
      <c r="AG177" s="29">
        <v>83977.53874113741</v>
      </c>
      <c r="AH177" s="29">
        <v>18482.649691865863</v>
      </c>
      <c r="AI177" s="29">
        <v>-20290.507112513827</v>
      </c>
      <c r="AJ177" s="21">
        <v>3.1202737243704811E-2</v>
      </c>
      <c r="AK177" s="21">
        <v>3.2283944554510065E-2</v>
      </c>
      <c r="AL177" s="21">
        <v>1.2273997737142306E-2</v>
      </c>
      <c r="AM177" s="21">
        <v>1.3792611827096592E-2</v>
      </c>
      <c r="AN177" s="39">
        <v>3.9823095754510061E-2</v>
      </c>
      <c r="AO177" s="21">
        <v>1.0382386446965487E-3</v>
      </c>
      <c r="AP177" s="39">
        <v>0.23298396096974486</v>
      </c>
      <c r="AQ177" s="29">
        <v>33033.644209770537</v>
      </c>
      <c r="AR177" s="128">
        <v>37120.76876477099</v>
      </c>
      <c r="AS177" s="21">
        <v>0.83235842219111955</v>
      </c>
      <c r="AT177" s="21">
        <v>0.44626018326857197</v>
      </c>
      <c r="AU177" s="131">
        <v>0.34634705227643042</v>
      </c>
      <c r="AV177" s="131">
        <v>1.2533320423849748E-2</v>
      </c>
      <c r="AW177" s="131">
        <v>0.25328406795273034</v>
      </c>
      <c r="AX177" s="131">
        <v>1.9110833150158227E-2</v>
      </c>
      <c r="AY177" s="131">
        <v>0.36176429027497203</v>
      </c>
      <c r="AZ177" s="131">
        <v>6.3236843666153782E-3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0.44203211145776222</v>
      </c>
      <c r="BL177" s="133">
        <v>79.080900000000028</v>
      </c>
      <c r="BM177" s="133">
        <v>-86.816099999999977</v>
      </c>
      <c r="BN177" s="133">
        <v>165.89699999999999</v>
      </c>
      <c r="BO177" s="21" t="e">
        <v>#N/A</v>
      </c>
      <c r="BP177" s="21" t="e">
        <v>#N/A</v>
      </c>
      <c r="BQ177" s="133">
        <v>371.76150000000001</v>
      </c>
      <c r="BR177" s="133">
        <v>292.68059999999997</v>
      </c>
      <c r="BS177" s="133">
        <v>79.080900000000042</v>
      </c>
      <c r="BT177" s="89">
        <v>458.57759999999996</v>
      </c>
      <c r="BU177" s="136">
        <v>2.5416521782327478E-2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39142</v>
      </c>
      <c r="E178" t="s">
        <v>471</v>
      </c>
      <c r="F178">
        <v>2007</v>
      </c>
      <c r="G178" s="21">
        <v>-3.2049281000000002E-3</v>
      </c>
      <c r="H178" s="21">
        <v>1.0265996838190563E-2</v>
      </c>
      <c r="I178" s="21">
        <v>-1.3470924938190562E-2</v>
      </c>
      <c r="J178" s="21">
        <v>0.33342667274583304</v>
      </c>
      <c r="K178" s="21">
        <v>0.34692847619989919</v>
      </c>
      <c r="L178" s="21">
        <v>0.34390681053460659</v>
      </c>
      <c r="M178" s="21">
        <v>0.36444115830892598</v>
      </c>
      <c r="N178" s="131">
        <v>0.31601151837773528</v>
      </c>
      <c r="O178" s="131">
        <v>0.2644093103780335</v>
      </c>
      <c r="P178" s="131">
        <v>0.19873819713158847</v>
      </c>
      <c r="Q178" s="131">
        <v>1.0113475280115889E-2</v>
      </c>
      <c r="R178" s="131">
        <v>0.21072749883252689</v>
      </c>
      <c r="S178" s="21">
        <v>0.5251756880892855</v>
      </c>
      <c r="T178" s="17">
        <v>0.62538618360785336</v>
      </c>
      <c r="U178" s="21">
        <v>0.32284016652091863</v>
      </c>
      <c r="V178" s="21">
        <v>0.28729207811705204</v>
      </c>
      <c r="W178" s="21">
        <v>0.35291118859976933</v>
      </c>
      <c r="X178" s="21">
        <v>0.32579492279310163</v>
      </c>
      <c r="Y178" s="21">
        <v>0.17582673030693186</v>
      </c>
      <c r="Z178" s="21">
        <v>0.23635160093673924</v>
      </c>
      <c r="AA178" s="21">
        <v>0.11777657451189039</v>
      </c>
      <c r="AB178" s="21">
        <v>2.2136804181254188E-3</v>
      </c>
      <c r="AC178" s="29">
        <v>119315.5914560673</v>
      </c>
      <c r="AD178" s="21">
        <v>0.34280992252588555</v>
      </c>
      <c r="AE178" s="21">
        <v>3.9185426941805789E-2</v>
      </c>
      <c r="AF178" s="29">
        <v>114200.95890000668</v>
      </c>
      <c r="AG178" s="29">
        <v>111252.790647845</v>
      </c>
      <c r="AH178" s="29">
        <v>32096.263239017691</v>
      </c>
      <c r="AI178" s="29">
        <v>-10020.090360543647</v>
      </c>
      <c r="AJ178" s="21">
        <v>3.5584229495047234E-2</v>
      </c>
      <c r="AK178" s="21">
        <v>3.6530149420669261E-2</v>
      </c>
      <c r="AL178" s="21">
        <v>1.377809357267509E-2</v>
      </c>
      <c r="AM178" s="21">
        <v>1.3082695560013648E-2</v>
      </c>
      <c r="AN178" s="39">
        <v>3.9735077520669265E-2</v>
      </c>
      <c r="AO178" s="21">
        <v>1.495438076271236E-3</v>
      </c>
      <c r="AP178" s="39">
        <v>0.2644093103780335</v>
      </c>
      <c r="AQ178" s="29">
        <v>43076.705088713228</v>
      </c>
      <c r="AR178" s="128">
        <v>40902.568663184647</v>
      </c>
      <c r="AS178" s="21">
        <v>0.95521825749362232</v>
      </c>
      <c r="AT178" s="21">
        <v>0.3687915933914182</v>
      </c>
      <c r="AU178" s="131">
        <v>0.32924801903830025</v>
      </c>
      <c r="AV178" s="131">
        <v>1.6621235820401706E-2</v>
      </c>
      <c r="AW178" s="131">
        <v>0.27747706913735293</v>
      </c>
      <c r="AX178" s="131">
        <v>2.8600105562271164E-2</v>
      </c>
      <c r="AY178" s="131">
        <v>0.33901846375367711</v>
      </c>
      <c r="AZ178" s="131">
        <v>8.8589222930380452E-3</v>
      </c>
      <c r="BA178" s="21">
        <v>0.16186555115188028</v>
      </c>
      <c r="BB178" s="21">
        <v>0.21705802739272451</v>
      </c>
      <c r="BC178" s="21">
        <v>0.10189696016202832</v>
      </c>
      <c r="BD178" s="21">
        <v>0.2869337936437979</v>
      </c>
      <c r="BE178" s="21">
        <v>0.28813848251921637</v>
      </c>
      <c r="BF178" s="21">
        <v>0.2833679349370386</v>
      </c>
      <c r="BG178" s="17">
        <v>0.71342123280107783</v>
      </c>
      <c r="BH178" s="17">
        <v>0.77087715715306859</v>
      </c>
      <c r="BI178" s="21">
        <v>0.55933884297520642</v>
      </c>
      <c r="BJ178" s="21">
        <v>0.74654050521410475</v>
      </c>
      <c r="BK178" s="21">
        <v>0.36765431612997418</v>
      </c>
      <c r="BL178" s="133">
        <v>139.31029999999998</v>
      </c>
      <c r="BM178" s="133">
        <v>-43.491100000000031</v>
      </c>
      <c r="BN178" s="133">
        <v>182.8014</v>
      </c>
      <c r="BO178" s="21">
        <v>0.76161753343727678</v>
      </c>
      <c r="BP178" s="21">
        <v>0.67964701506835201</v>
      </c>
      <c r="BQ178" s="133">
        <v>495.7167</v>
      </c>
      <c r="BR178" s="133">
        <v>356.40640000000002</v>
      </c>
      <c r="BS178" s="133">
        <v>139.31029999999998</v>
      </c>
      <c r="BT178" s="89">
        <v>539.20780000000002</v>
      </c>
      <c r="BU178" s="136">
        <v>2.6264152582478696E-2</v>
      </c>
      <c r="BV178" s="137">
        <v>-0.68963329611445667</v>
      </c>
      <c r="BW178" s="137">
        <v>-0.36903969196028086</v>
      </c>
      <c r="BX178" s="137">
        <v>0.76161753343727678</v>
      </c>
      <c r="BY178" s="137">
        <v>0.67964701506835201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39508</v>
      </c>
      <c r="E179" t="s">
        <v>483</v>
      </c>
      <c r="F179">
        <v>2008</v>
      </c>
      <c r="G179" s="21">
        <v>2.8772251999999998E-3</v>
      </c>
      <c r="H179" s="21">
        <v>1.216184033667113E-2</v>
      </c>
      <c r="I179" s="21">
        <v>-9.2846151366711288E-3</v>
      </c>
      <c r="J179" s="21">
        <v>0.25683580964692121</v>
      </c>
      <c r="K179" s="21">
        <v>0.34086144528968942</v>
      </c>
      <c r="L179" s="21">
        <v>0.25733447509269891</v>
      </c>
      <c r="M179" s="21">
        <v>0.33364867497317463</v>
      </c>
      <c r="N179" s="131">
        <v>0.3034529137567914</v>
      </c>
      <c r="O179" s="131">
        <v>0.29768342610949688</v>
      </c>
      <c r="P179" s="131">
        <v>0.18854410242870576</v>
      </c>
      <c r="Q179" s="131">
        <v>9.5425734625968241E-3</v>
      </c>
      <c r="R179" s="131">
        <v>0.20077698424240906</v>
      </c>
      <c r="S179" s="21">
        <v>0.41556147843678759</v>
      </c>
      <c r="T179" s="21">
        <v>0.61412640329538726</v>
      </c>
      <c r="U179" s="21">
        <v>0.20573440509344554</v>
      </c>
      <c r="V179" s="21">
        <v>0.11358669742529792</v>
      </c>
      <c r="W179" s="21">
        <v>0.20736678204773651</v>
      </c>
      <c r="X179" s="21">
        <v>2.9611627998132439E-2</v>
      </c>
      <c r="Y179" s="21">
        <v>7.1677746501441542E-2</v>
      </c>
      <c r="Z179" s="21">
        <v>9.8651844553403478E-3</v>
      </c>
      <c r="AA179" s="21">
        <v>0.15988680420721524</v>
      </c>
      <c r="AB179" s="21">
        <v>0.24378764385093277</v>
      </c>
      <c r="AC179" s="29">
        <v>123915.83732394206</v>
      </c>
      <c r="AD179" s="21">
        <v>0.37732183938585745</v>
      </c>
      <c r="AE179" s="21">
        <v>5.7247591099367549E-2</v>
      </c>
      <c r="AF179" s="29">
        <v>141458.16729449216</v>
      </c>
      <c r="AG179" s="29">
        <v>137858.74039812991</v>
      </c>
      <c r="AH179" s="29">
        <v>43360.217434248618</v>
      </c>
      <c r="AI179" s="29">
        <v>10258.078286320217</v>
      </c>
      <c r="AJ179" s="21">
        <v>3.8667149035381779E-2</v>
      </c>
      <c r="AK179" s="21">
        <v>3.9679277602111672E-2</v>
      </c>
      <c r="AL179" s="21">
        <v>1.4357358524534559E-2</v>
      </c>
      <c r="AM179" s="21">
        <v>1.3114345014690054E-2</v>
      </c>
      <c r="AN179" s="39">
        <v>3.6802052402111672E-2</v>
      </c>
      <c r="AO179" s="21">
        <v>1.989719604248132E-3</v>
      </c>
      <c r="AP179" s="39">
        <v>0.29768342610949688</v>
      </c>
      <c r="AQ179" s="29">
        <v>51187.827678362613</v>
      </c>
      <c r="AR179" s="128">
        <v>46756.151668108505</v>
      </c>
      <c r="AS179" s="21">
        <v>1.1397320124277621</v>
      </c>
      <c r="AT179" s="21">
        <v>0.23400656025053188</v>
      </c>
      <c r="AU179" s="131">
        <v>0.35634819687223651</v>
      </c>
      <c r="AV179" s="131">
        <v>1.6646159863080313E-2</v>
      </c>
      <c r="AW179" s="131">
        <v>0.3206549371211217</v>
      </c>
      <c r="AX179" s="131">
        <v>4.2802111941189602E-2</v>
      </c>
      <c r="AY179" s="131">
        <v>0.25228525396421603</v>
      </c>
      <c r="AZ179" s="131">
        <v>9.8204226997336708E-3</v>
      </c>
      <c r="BA179" s="21">
        <v>5.3381230745868535E-2</v>
      </c>
      <c r="BB179" s="21">
        <v>-3.1851538602635454E-2</v>
      </c>
      <c r="BC179" s="21">
        <v>-0.20249626096955498</v>
      </c>
      <c r="BD179" s="21">
        <v>-0.23697631035968725</v>
      </c>
      <c r="BE179" s="21">
        <v>0.23844021232767787</v>
      </c>
      <c r="BF179" s="21">
        <v>0.16286445482126632</v>
      </c>
      <c r="BG179" s="17">
        <v>0.64775978964192715</v>
      </c>
      <c r="BH179" s="17">
        <v>0.9809251421388292</v>
      </c>
      <c r="BI179" s="21">
        <v>7.3284759492541207E-2</v>
      </c>
      <c r="BJ179" s="21">
        <v>-0.23754596036833364</v>
      </c>
      <c r="BK179" s="21">
        <v>0.33915986417022825</v>
      </c>
      <c r="BL179" s="133">
        <v>190.9623</v>
      </c>
      <c r="BM179" s="133">
        <v>45.177500000000002</v>
      </c>
      <c r="BN179" s="133">
        <v>145.78479999999999</v>
      </c>
      <c r="BO179" s="21">
        <v>0.37076942623768661</v>
      </c>
      <c r="BP179" s="21">
        <v>0.50217736426868154</v>
      </c>
      <c r="BQ179" s="133">
        <v>623.03449999999998</v>
      </c>
      <c r="BR179" s="133">
        <v>432.07220000000001</v>
      </c>
      <c r="BS179" s="133">
        <v>190.96229999999997</v>
      </c>
      <c r="BT179" s="89">
        <v>577.85699999999997</v>
      </c>
      <c r="BU179" s="136">
        <v>2.751743726544054E-2</v>
      </c>
      <c r="BV179" s="137">
        <v>-4.2868546641477971</v>
      </c>
      <c r="BW179" s="137">
        <v>-3.6295106706229059</v>
      </c>
      <c r="BX179" s="137">
        <v>0.37076942623768661</v>
      </c>
      <c r="BY179" s="137">
        <v>0.50217736426868154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39873</v>
      </c>
      <c r="E180" t="s">
        <v>495</v>
      </c>
      <c r="F180">
        <v>2009</v>
      </c>
      <c r="G180" s="21">
        <v>-6.3019771999999995E-3</v>
      </c>
      <c r="H180" s="21">
        <v>1.4697936804863015E-3</v>
      </c>
      <c r="I180" s="21">
        <v>-7.771770880486301E-3</v>
      </c>
      <c r="J180" s="21">
        <v>-3.9760077491695967E-2</v>
      </c>
      <c r="K180" s="21">
        <v>-7.6642735640990667E-2</v>
      </c>
      <c r="L180" s="21">
        <v>-4.6835807684623476E-2</v>
      </c>
      <c r="M180" s="21">
        <v>-8.3582359354434255E-2</v>
      </c>
      <c r="N180" s="131">
        <v>0.23892084810550704</v>
      </c>
      <c r="O180" s="131">
        <v>0.30581246480295787</v>
      </c>
      <c r="P180" s="131">
        <v>0.20497824198561512</v>
      </c>
      <c r="Q180" s="131">
        <v>1.0239390861996836E-2</v>
      </c>
      <c r="R180" s="131">
        <v>0.240049054243923</v>
      </c>
      <c r="S180" s="21">
        <v>-2.0807121096935832E-2</v>
      </c>
      <c r="T180" s="21">
        <v>-9.8818142918271401E-2</v>
      </c>
      <c r="U180" s="21">
        <v>-8.4618769512206926E-2</v>
      </c>
      <c r="V180" s="21">
        <v>-5.4401558434841846E-2</v>
      </c>
      <c r="W180" s="21">
        <v>-0.24953497927421475</v>
      </c>
      <c r="X180" s="21">
        <v>-0.16307541625856969</v>
      </c>
      <c r="Y180" s="21">
        <v>0.21901750779172025</v>
      </c>
      <c r="Z180" s="21">
        <v>0.12777789789659932</v>
      </c>
      <c r="AA180" s="21">
        <v>0.32895716407915176</v>
      </c>
      <c r="AB180" s="21">
        <v>0.3510059805893746</v>
      </c>
      <c r="AC180" s="29">
        <v>147412.15531520671</v>
      </c>
      <c r="AD180" s="21">
        <v>0.41536464539051227</v>
      </c>
      <c r="AE180" s="21">
        <v>6.7548972078879888E-2</v>
      </c>
      <c r="AF180" s="29">
        <v>133859.36213805314</v>
      </c>
      <c r="AG180" s="29">
        <v>129483.70194505359</v>
      </c>
      <c r="AH180" s="29">
        <v>5539.5912190107683</v>
      </c>
      <c r="AI180" s="29">
        <v>-23751.889821689452</v>
      </c>
      <c r="AJ180" s="21">
        <v>3.4355301559380581E-2</v>
      </c>
      <c r="AK180" s="21">
        <v>3.5516274895744313E-2</v>
      </c>
      <c r="AL180" s="21">
        <v>1.225068696021334E-2</v>
      </c>
      <c r="AM180" s="21">
        <v>1.6245814183662399E-2</v>
      </c>
      <c r="AN180" s="39">
        <v>4.1818252095744315E-2</v>
      </c>
      <c r="AO180" s="21">
        <v>2.6419871331589948E-3</v>
      </c>
      <c r="AP180" s="39">
        <v>0.30581246480295787</v>
      </c>
      <c r="AQ180" s="29">
        <v>46172.32936339327</v>
      </c>
      <c r="AR180" s="128">
        <v>61229.797618751945</v>
      </c>
      <c r="AS180" s="21">
        <v>0.90657633977265528</v>
      </c>
      <c r="AT180" s="21">
        <v>0.21882280456776004</v>
      </c>
      <c r="AU180" s="131">
        <v>0.38848620804301076</v>
      </c>
      <c r="AV180" s="131">
        <v>2.0079702699165182E-2</v>
      </c>
      <c r="AW180" s="131">
        <v>0.34240985960320708</v>
      </c>
      <c r="AX180" s="131">
        <v>4.9240521747179015E-2</v>
      </c>
      <c r="AY180" s="131">
        <v>0.18584638264393658</v>
      </c>
      <c r="AZ180" s="131">
        <v>1.0637295082549021E-2</v>
      </c>
      <c r="BA180" s="21">
        <v>0.20727444495201275</v>
      </c>
      <c r="BB180" s="21">
        <v>0.19840872529833886</v>
      </c>
      <c r="BC180" s="21">
        <v>-0.10200857702586275</v>
      </c>
      <c r="BD180" s="21">
        <v>-6.0680334868876029E-2</v>
      </c>
      <c r="BE180" s="21">
        <v>0.30172208619119911</v>
      </c>
      <c r="BF180" s="21">
        <v>0.36231088545061541</v>
      </c>
      <c r="BG180" s="17">
        <v>0.44757170291739845</v>
      </c>
      <c r="BH180" s="17">
        <v>-0.74666992687811451</v>
      </c>
      <c r="BI180" s="21">
        <v>0.47045981432774364</v>
      </c>
      <c r="BJ180" s="21">
        <v>0.67419182758988594</v>
      </c>
      <c r="BK180" s="21">
        <v>0.47287648328694531</v>
      </c>
      <c r="BL180" s="133">
        <v>24.758299999999931</v>
      </c>
      <c r="BM180" s="133">
        <v>-106.15520000000006</v>
      </c>
      <c r="BN180" s="133">
        <v>130.9135</v>
      </c>
      <c r="BO180" s="21">
        <v>-0.87034980202898726</v>
      </c>
      <c r="BP180" s="21">
        <v>-0.47062685985815345</v>
      </c>
      <c r="BQ180" s="133">
        <v>598.26260000000002</v>
      </c>
      <c r="BR180" s="133">
        <v>573.50430000000006</v>
      </c>
      <c r="BS180" s="133">
        <v>24.758299999999963</v>
      </c>
      <c r="BT180" s="89">
        <v>704.41780000000006</v>
      </c>
      <c r="BU180" s="136">
        <v>3.4046481215258016E-2</v>
      </c>
      <c r="BV180" s="137">
        <v>-1.807173643224107</v>
      </c>
      <c r="BW180" s="137">
        <v>-1.1546916443051916</v>
      </c>
      <c r="BX180" s="137">
        <v>-0.87034980202898726</v>
      </c>
      <c r="BY180" s="137">
        <v>-0.47062685985815345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40238</v>
      </c>
      <c r="E181" t="s">
        <v>507</v>
      </c>
      <c r="F181">
        <v>2010</v>
      </c>
      <c r="G181" s="21">
        <v>-1.3695831E-2</v>
      </c>
      <c r="H181" s="21">
        <v>-5.3663959368341141E-3</v>
      </c>
      <c r="I181" s="21">
        <v>-8.3294350631658888E-3</v>
      </c>
      <c r="J181" s="21">
        <v>7.6004751090908984E-2</v>
      </c>
      <c r="K181" s="21">
        <v>0.16683178057961623</v>
      </c>
      <c r="L181" s="21">
        <v>6.9187599996751281E-2</v>
      </c>
      <c r="M181" s="21">
        <v>0.15059145518316908</v>
      </c>
      <c r="N181" s="131">
        <v>0.26029098227122749</v>
      </c>
      <c r="O181" s="131">
        <v>0.28308694235563048</v>
      </c>
      <c r="P181" s="131">
        <v>0.21010880723838682</v>
      </c>
      <c r="Q181" s="131">
        <v>1.0306659150384262E-2</v>
      </c>
      <c r="R181" s="131">
        <v>0.23620660898437096</v>
      </c>
      <c r="S181" s="21">
        <v>-1.0265821955117049E-2</v>
      </c>
      <c r="T181" s="21">
        <v>4.2467885560823815E-2</v>
      </c>
      <c r="U181" s="21">
        <v>0.13490957779062462</v>
      </c>
      <c r="V181" s="21">
        <v>0.18922084729153821</v>
      </c>
      <c r="W181" s="21">
        <v>0.16482045347701879</v>
      </c>
      <c r="X181" s="21">
        <v>0.27967091701178748</v>
      </c>
      <c r="Y181" s="21">
        <v>0.28495035190763196</v>
      </c>
      <c r="Z181" s="21">
        <v>0.37501747418015152</v>
      </c>
      <c r="AA181" s="21">
        <v>0.26606264932035284</v>
      </c>
      <c r="AB181" s="21">
        <v>0.36013498753323869</v>
      </c>
      <c r="AC181" s="29">
        <v>187667.59875727133</v>
      </c>
      <c r="AD181" s="21">
        <v>0.40719315049978555</v>
      </c>
      <c r="AE181" s="21">
        <v>6.2545997308621218E-2</v>
      </c>
      <c r="AF181" s="29">
        <v>141977.60247592907</v>
      </c>
      <c r="AG181" s="29">
        <v>136471.12173332681</v>
      </c>
      <c r="AH181" s="29">
        <v>-22591.375096109445</v>
      </c>
      <c r="AI181" s="29">
        <v>-57656.508952348689</v>
      </c>
      <c r="AJ181" s="21">
        <v>3.24175960980366E-2</v>
      </c>
      <c r="AK181" s="21">
        <v>3.372676808694209E-2</v>
      </c>
      <c r="AL181" s="21">
        <v>1.2270290146906471E-2</v>
      </c>
      <c r="AM181" s="21">
        <v>1.8152222523668514E-2</v>
      </c>
      <c r="AN181" s="39">
        <v>4.7422599086942095E-2</v>
      </c>
      <c r="AO181" s="21">
        <v>2.7882317266814199E-3</v>
      </c>
      <c r="AP181" s="39">
        <v>0.28308694235563048</v>
      </c>
      <c r="AQ181" s="29">
        <v>51655.287926890211</v>
      </c>
      <c r="AR181" s="128">
        <v>76416.960784702955</v>
      </c>
      <c r="AS181" s="21">
        <v>0.75559747897611029</v>
      </c>
      <c r="AT181" s="21">
        <v>0.24697651773760726</v>
      </c>
      <c r="AU181" s="131">
        <v>0.38277578355393782</v>
      </c>
      <c r="AV181" s="131">
        <v>2.3002028742675595E-2</v>
      </c>
      <c r="AW181" s="131">
        <v>0.3597840294433392</v>
      </c>
      <c r="AX181" s="131">
        <v>4.5445139596343956E-2</v>
      </c>
      <c r="AY181" s="131">
        <v>0.17564273623837323</v>
      </c>
      <c r="AZ181" s="131">
        <v>9.2867206788239485E-3</v>
      </c>
      <c r="BA181" s="21">
        <v>0.29096130981876134</v>
      </c>
      <c r="BB181" s="21">
        <v>0.30847903007167465</v>
      </c>
      <c r="BC181" s="21">
        <v>0.21440187604792471</v>
      </c>
      <c r="BD181" s="21">
        <v>0.25840121152113071</v>
      </c>
      <c r="BE181" s="21">
        <v>0.35014983441100211</v>
      </c>
      <c r="BF181" s="21">
        <v>0.30599722991689737</v>
      </c>
      <c r="BG181" s="17">
        <v>0.21080233987652153</v>
      </c>
      <c r="BH181" s="17">
        <v>4.4292641448729126</v>
      </c>
      <c r="BI181" s="21">
        <v>0.47195729788963892</v>
      </c>
      <c r="BJ181" s="21">
        <v>0.29008042212054375</v>
      </c>
      <c r="BK181" s="21">
        <v>0.55994967883407987</v>
      </c>
      <c r="BL181" s="133">
        <v>-102.42690000000002</v>
      </c>
      <c r="BM181" s="133">
        <v>-261.4085</v>
      </c>
      <c r="BN181" s="133">
        <v>158.98160000000001</v>
      </c>
      <c r="BO181" s="21">
        <v>-5.137073223928958</v>
      </c>
      <c r="BP181" s="21">
        <v>-0.59636057418076693</v>
      </c>
      <c r="BQ181" s="133">
        <v>643.73340000000007</v>
      </c>
      <c r="BR181" s="133">
        <v>746.16030000000001</v>
      </c>
      <c r="BS181" s="133">
        <v>-102.42689999999993</v>
      </c>
      <c r="BT181" s="89">
        <v>905.14190000000008</v>
      </c>
      <c r="BU181" s="136">
        <v>3.9093164023776203E-2</v>
      </c>
      <c r="BV181" s="137">
        <v>2.3772408177565549</v>
      </c>
      <c r="BW181" s="137">
        <v>4.4706022435294797</v>
      </c>
      <c r="BX181" s="137">
        <v>-5.137073223928958</v>
      </c>
      <c r="BY181" s="137">
        <v>-0.59636057418076693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40603</v>
      </c>
      <c r="E182" t="s">
        <v>519</v>
      </c>
      <c r="F182">
        <v>2011</v>
      </c>
      <c r="G182" s="21">
        <v>-1.5163024800000001E-2</v>
      </c>
      <c r="H182" s="21">
        <v>-7.2139017437454532E-3</v>
      </c>
      <c r="I182" s="21">
        <v>-7.9491230562545451E-3</v>
      </c>
      <c r="J182" s="21">
        <v>4.3082742017114484E-2</v>
      </c>
      <c r="K182" s="21">
        <v>2.9798605179455429E-2</v>
      </c>
      <c r="L182" s="21">
        <v>2.769134843140697E-2</v>
      </c>
      <c r="M182" s="21">
        <v>-4.2315966872773503E-3</v>
      </c>
      <c r="N182" s="131">
        <v>0.27536915406142204</v>
      </c>
      <c r="O182" s="131">
        <v>0.28589048711273124</v>
      </c>
      <c r="P182" s="131">
        <v>0.22121046519033877</v>
      </c>
      <c r="Q182" s="131">
        <v>1.0617263176435158E-2</v>
      </c>
      <c r="R182" s="131">
        <v>0.20691263045907282</v>
      </c>
      <c r="S182" s="21">
        <v>3.7869065099783716E-2</v>
      </c>
      <c r="T182" s="21">
        <v>-2.351079616415741E-2</v>
      </c>
      <c r="U182" s="21">
        <v>6.3420262032898522E-2</v>
      </c>
      <c r="V182" s="21">
        <v>6.3997659572565535E-2</v>
      </c>
      <c r="W182" s="21">
        <v>8.7223594088687184E-2</v>
      </c>
      <c r="X182" s="21">
        <v>9.8752805339718641E-2</v>
      </c>
      <c r="Y182" s="21">
        <v>9.1154878588650012E-2</v>
      </c>
      <c r="Z182" s="21">
        <v>6.5380380018375428E-2</v>
      </c>
      <c r="AA182" s="21">
        <v>0.13020829725479866</v>
      </c>
      <c r="AB182" s="21">
        <v>-6.345465823373686E-2</v>
      </c>
      <c r="AC182" s="29">
        <v>203340.00486482473</v>
      </c>
      <c r="AD182" s="21">
        <v>0.41935402342081696</v>
      </c>
      <c r="AE182" s="21">
        <v>5.6909877789719843E-2</v>
      </c>
      <c r="AF182" s="29">
        <v>146217.31568378987</v>
      </c>
      <c r="AG182" s="29">
        <v>138471.00780048731</v>
      </c>
      <c r="AH182" s="29">
        <v>-32757.190587674755</v>
      </c>
      <c r="AI182" s="29">
        <v>-68852.905251985518</v>
      </c>
      <c r="AJ182" s="21">
        <v>3.0494563993713756E-2</v>
      </c>
      <c r="AK182" s="21">
        <v>3.2201226018577091E-2</v>
      </c>
      <c r="AL182" s="21">
        <v>1.1943694439749662E-2</v>
      </c>
      <c r="AM182" s="21">
        <v>1.8778773294322648E-2</v>
      </c>
      <c r="AN182" s="39">
        <v>4.7364250818577099E-2</v>
      </c>
      <c r="AO182" s="21">
        <v>2.5484379153036785E-3</v>
      </c>
      <c r="AP182" s="39">
        <v>0.28589048711273124</v>
      </c>
      <c r="AQ182" s="29">
        <v>54234.433595251372</v>
      </c>
      <c r="AR182" s="128">
        <v>85271.449162472738</v>
      </c>
      <c r="AS182" s="21">
        <v>0.71850716536398662</v>
      </c>
      <c r="AT182" s="21">
        <v>0.24686347506455045</v>
      </c>
      <c r="AU182" s="131">
        <v>0.3964756745810763</v>
      </c>
      <c r="AV182" s="131">
        <v>2.0971801751632664E-2</v>
      </c>
      <c r="AW182" s="131">
        <v>0.36091783526552929</v>
      </c>
      <c r="AX182" s="131">
        <v>4.4230041006429403E-2</v>
      </c>
      <c r="AY182" s="131">
        <v>0.16782959550448032</v>
      </c>
      <c r="AZ182" s="131">
        <v>7.5962132334328955E-3</v>
      </c>
      <c r="BA182" s="21">
        <v>9.6940254156563599E-2</v>
      </c>
      <c r="BB182" s="21">
        <v>5.5456307175820951E-2</v>
      </c>
      <c r="BC182" s="21">
        <v>4.2616881450431965E-2</v>
      </c>
      <c r="BD182" s="21">
        <v>0.13058776253241922</v>
      </c>
      <c r="BE182" s="21">
        <v>9.4593490792112878E-2</v>
      </c>
      <c r="BF182" s="21">
        <v>0.10382723869408994</v>
      </c>
      <c r="BG182" s="17">
        <v>1.8427935125099104E-2</v>
      </c>
      <c r="BH182" s="17">
        <v>0.18632883102150677</v>
      </c>
      <c r="BI182" s="21">
        <v>-5.1536736134792926E-3</v>
      </c>
      <c r="BJ182" s="21">
        <v>0.12875786645063791</v>
      </c>
      <c r="BK182" s="21">
        <v>0.61580724020824706</v>
      </c>
      <c r="BL182" s="133">
        <v>-150.42590000000001</v>
      </c>
      <c r="BM182" s="133">
        <v>-316.18280000000004</v>
      </c>
      <c r="BN182" s="133">
        <v>165.7569</v>
      </c>
      <c r="BO182" s="21">
        <v>0.46861713085136802</v>
      </c>
      <c r="BP182" s="21">
        <v>-8.2811069348574851E-2</v>
      </c>
      <c r="BQ182" s="133">
        <v>671.46719999999993</v>
      </c>
      <c r="BR182" s="133">
        <v>821.8931</v>
      </c>
      <c r="BS182" s="133">
        <v>-150.42590000000007</v>
      </c>
      <c r="BT182" s="89">
        <v>987.65</v>
      </c>
      <c r="BU182" s="136">
        <v>3.9415127762322547E-2</v>
      </c>
      <c r="BV182" s="137">
        <v>0.26341095122622504</v>
      </c>
      <c r="BW182" s="137">
        <v>0.21597719899558543</v>
      </c>
      <c r="BX182" s="137">
        <v>0.46861713085136802</v>
      </c>
      <c r="BY182" s="137">
        <v>-8.2811069348574851E-2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40969</v>
      </c>
      <c r="E183" t="s">
        <v>531</v>
      </c>
      <c r="F183">
        <v>2012</v>
      </c>
      <c r="G183" s="21">
        <v>-1.34966506E-2</v>
      </c>
      <c r="H183" s="21">
        <v>-6.8227517168138532E-3</v>
      </c>
      <c r="I183" s="21">
        <v>-6.6738988831861468E-3</v>
      </c>
      <c r="J183" s="21">
        <v>0.12707098723511745</v>
      </c>
      <c r="K183" s="21">
        <v>0.1749199419568086</v>
      </c>
      <c r="L183" s="21">
        <v>0.12944166308239224</v>
      </c>
      <c r="M183" s="21">
        <v>0.17448907437724359</v>
      </c>
      <c r="N183" s="131">
        <v>0.2979041165777021</v>
      </c>
      <c r="O183" s="131">
        <v>0.29746634868157229</v>
      </c>
      <c r="P183" s="131">
        <v>0.22070770248714541</v>
      </c>
      <c r="Q183" s="131">
        <v>1.0462986891469206E-2</v>
      </c>
      <c r="R183" s="131">
        <v>0.1734588453621109</v>
      </c>
      <c r="S183" s="21">
        <v>0.175173371310823</v>
      </c>
      <c r="T183" s="21">
        <v>0.23874612618966329</v>
      </c>
      <c r="U183" s="21">
        <v>0.17817962952404409</v>
      </c>
      <c r="V183" s="21">
        <v>0.17818403617423328</v>
      </c>
      <c r="W183" s="21">
        <v>0.22187004573344837</v>
      </c>
      <c r="X183" s="21">
        <v>0.1663343274100475</v>
      </c>
      <c r="Y183" s="21">
        <v>8.5634485900875745E-2</v>
      </c>
      <c r="Z183" s="21">
        <v>1.8768149983790616E-2</v>
      </c>
      <c r="AA183" s="21">
        <v>0.12184712569002643</v>
      </c>
      <c r="AB183" s="21">
        <v>0.19537524627276803</v>
      </c>
      <c r="AC183" s="29">
        <v>218893.6893825228</v>
      </c>
      <c r="AD183" s="21">
        <v>0.43135765051224284</v>
      </c>
      <c r="AE183" s="21">
        <v>5.2086525655740866E-2</v>
      </c>
      <c r="AF183" s="29">
        <v>162658.32999347817</v>
      </c>
      <c r="AG183" s="29">
        <v>154367.57437883984</v>
      </c>
      <c r="AH183" s="29">
        <v>-34273.768426908035</v>
      </c>
      <c r="AI183" s="29">
        <v>-67799.781730780829</v>
      </c>
      <c r="AJ183" s="21">
        <v>3.0729379389946295E-2</v>
      </c>
      <c r="AK183" s="21">
        <v>3.2381072920898687E-2</v>
      </c>
      <c r="AL183" s="21">
        <v>1.2555029883783668E-2</v>
      </c>
      <c r="AM183" s="21">
        <v>1.8796130670609576E-2</v>
      </c>
      <c r="AN183" s="39">
        <v>4.5877723520898687E-2</v>
      </c>
      <c r="AO183" s="21">
        <v>2.2696366721229083E-3</v>
      </c>
      <c r="AP183" s="39">
        <v>0.29746634868157229</v>
      </c>
      <c r="AQ183" s="29">
        <v>63069.594892229274</v>
      </c>
      <c r="AR183" s="128">
        <v>94421.467564001709</v>
      </c>
      <c r="AS183" s="21">
        <v>0.74251799702565469</v>
      </c>
      <c r="AT183" s="21">
        <v>0.2061131041073459</v>
      </c>
      <c r="AU183" s="131">
        <v>0.40970059602123399</v>
      </c>
      <c r="AV183" s="131">
        <v>1.7544420868381497E-2</v>
      </c>
      <c r="AW183" s="131">
        <v>0.37781210301662832</v>
      </c>
      <c r="AX183" s="131">
        <v>4.1576740893182217E-2</v>
      </c>
      <c r="AY183" s="131">
        <v>0.14547144825409622</v>
      </c>
      <c r="AZ183" s="131">
        <v>5.7899125642156537E-3</v>
      </c>
      <c r="BA183" s="21">
        <v>9.0606793254299989E-2</v>
      </c>
      <c r="BB183" s="21">
        <v>7.4864977149979417E-2</v>
      </c>
      <c r="BC183" s="21">
        <v>-5.8993019295124349E-2</v>
      </c>
      <c r="BD183" s="21">
        <v>-8.4104991538658136E-2</v>
      </c>
      <c r="BE183" s="21">
        <v>0.1364521454691332</v>
      </c>
      <c r="BF183" s="21">
        <v>0.14896215002860447</v>
      </c>
      <c r="BG183" s="17">
        <v>2.6256513184130803E-2</v>
      </c>
      <c r="BH183" s="17">
        <v>-0.58991897070314581</v>
      </c>
      <c r="BI183" s="21">
        <v>-9.1788652427484463E-2</v>
      </c>
      <c r="BJ183" s="21">
        <v>-0.24637211826281802</v>
      </c>
      <c r="BK183" s="21">
        <v>0.61166645873619863</v>
      </c>
      <c r="BL183" s="133">
        <v>-159.45729999999992</v>
      </c>
      <c r="BM183" s="133">
        <v>-315.43569999999994</v>
      </c>
      <c r="BN183" s="133">
        <v>155.97839999999999</v>
      </c>
      <c r="BO183" s="21">
        <v>6.0038862988354369E-2</v>
      </c>
      <c r="BP183" s="21">
        <v>1.5199201371161961</v>
      </c>
      <c r="BQ183" s="133">
        <v>756.7912</v>
      </c>
      <c r="BR183" s="133">
        <v>916.24849999999992</v>
      </c>
      <c r="BS183" s="133">
        <v>-159.45729999999992</v>
      </c>
      <c r="BT183" s="89">
        <v>1072.2268999999999</v>
      </c>
      <c r="BU183" s="136">
        <v>3.9203824637712541E-2</v>
      </c>
      <c r="BV183" s="137">
        <v>-2.4200013913296958E-3</v>
      </c>
      <c r="BW183" s="137">
        <v>-0.45615932471643228</v>
      </c>
      <c r="BX183" s="137">
        <v>6.0038862988354369E-2</v>
      </c>
      <c r="BY183" s="137">
        <v>1.5199201371161961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41334</v>
      </c>
      <c r="E184" t="s">
        <v>543</v>
      </c>
      <c r="F184">
        <v>2013</v>
      </c>
      <c r="G184" s="21">
        <v>-1.4115570500000001E-2</v>
      </c>
      <c r="H184" s="21">
        <v>-7.7564353246924447E-3</v>
      </c>
      <c r="I184" s="21">
        <v>-6.3591351753075577E-3</v>
      </c>
      <c r="J184" s="21">
        <v>0.11019182041228825</v>
      </c>
      <c r="K184" s="21">
        <v>3.2535365842597752E-2</v>
      </c>
      <c r="L184" s="21">
        <v>0.11432550883555948</v>
      </c>
      <c r="M184" s="21">
        <v>3.9616711684665518E-2</v>
      </c>
      <c r="N184" s="131">
        <v>0.2500420781758152</v>
      </c>
      <c r="O184" s="131">
        <v>0.28934615575410155</v>
      </c>
      <c r="P184" s="131">
        <v>0.20883008176598636</v>
      </c>
      <c r="Q184" s="131">
        <v>7.429875017509145E-3</v>
      </c>
      <c r="R184" s="131">
        <v>0.24435180928658778</v>
      </c>
      <c r="S184" s="21">
        <v>8.3906813894596866E-2</v>
      </c>
      <c r="T184" s="21">
        <v>9.7168083478428535E-2</v>
      </c>
      <c r="U184" s="21">
        <v>-5.2755575715646152E-4</v>
      </c>
      <c r="V184" s="21">
        <v>-9.1863522409962428E-2</v>
      </c>
      <c r="W184" s="21">
        <v>-6.4704881575909257E-2</v>
      </c>
      <c r="X184" s="21">
        <v>-0.19079859797765808</v>
      </c>
      <c r="Y184" s="21">
        <v>0.11087475981063344</v>
      </c>
      <c r="Z184" s="21">
        <v>5.1581958598585942E-2</v>
      </c>
      <c r="AA184" s="21">
        <v>7.868547572002238E-2</v>
      </c>
      <c r="AB184" s="21">
        <v>3.7061161222235128E-2</v>
      </c>
      <c r="AC184" s="29">
        <v>232440.91174567305</v>
      </c>
      <c r="AD184" s="21">
        <v>0.43253636060836509</v>
      </c>
      <c r="AE184" s="21">
        <v>8.5736250232877495E-2</v>
      </c>
      <c r="AF184" s="29">
        <v>178262.9803970136</v>
      </c>
      <c r="AG184" s="29">
        <v>169800.03173843527</v>
      </c>
      <c r="AH184" s="29">
        <v>-40913.520208577145</v>
      </c>
      <c r="AI184" s="29">
        <v>-74456.584079136243</v>
      </c>
      <c r="AJ184" s="21">
        <v>3.219089820664689E-2</v>
      </c>
      <c r="AK184" s="21">
        <v>3.3795314389654642E-2</v>
      </c>
      <c r="AL184" s="21">
        <v>1.1796571620886744E-2</v>
      </c>
      <c r="AM184" s="21">
        <v>1.9060334572810568E-2</v>
      </c>
      <c r="AN184" s="39">
        <v>4.7910884889654642E-2</v>
      </c>
      <c r="AO184" s="21">
        <v>3.7780907301258894E-3</v>
      </c>
      <c r="AP184" s="39">
        <v>0.28934615575410155</v>
      </c>
      <c r="AQ184" s="29">
        <v>62224.366116559468</v>
      </c>
      <c r="AR184" s="128">
        <v>100539.1460229636</v>
      </c>
      <c r="AS184" s="21">
        <v>0.76576421305873443</v>
      </c>
      <c r="AT184" s="21">
        <v>0.18816617895568991</v>
      </c>
      <c r="AU184" s="131">
        <v>0.39782889872957139</v>
      </c>
      <c r="AV184" s="131">
        <v>1.5676052703117716E-2</v>
      </c>
      <c r="AW184" s="131">
        <v>0.37491002088976177</v>
      </c>
      <c r="AX184" s="131">
        <v>5.103761214961039E-2</v>
      </c>
      <c r="AY184" s="131">
        <v>0.13272840169730785</v>
      </c>
      <c r="AZ184" s="131">
        <v>6.5167795613804867E-3</v>
      </c>
      <c r="BA184" s="21">
        <v>7.6532530048843972E-2</v>
      </c>
      <c r="BB184" s="21">
        <v>1.4904588388620077E-4</v>
      </c>
      <c r="BC184" s="21">
        <v>1.3564057587460931E-2</v>
      </c>
      <c r="BD184" s="21">
        <v>-0.15514285801590777</v>
      </c>
      <c r="BE184" s="21">
        <v>0.10234181510109974</v>
      </c>
      <c r="BF184" s="21">
        <v>8.1055809965153269E-2</v>
      </c>
      <c r="BG184" s="17">
        <v>0.83969126642682523</v>
      </c>
      <c r="BH184" s="17">
        <v>1.6680065777452944</v>
      </c>
      <c r="BI184" s="21">
        <v>-7.426268897913868E-3</v>
      </c>
      <c r="BJ184" s="21">
        <v>1.4819116195343263E-2</v>
      </c>
      <c r="BK184" s="21">
        <v>0.59210322279466321</v>
      </c>
      <c r="BL184" s="133">
        <v>-192.83230000000006</v>
      </c>
      <c r="BM184" s="133">
        <v>-350.9264</v>
      </c>
      <c r="BN184" s="133">
        <v>158.0941</v>
      </c>
      <c r="BO184" s="21">
        <v>0.20930368192613402</v>
      </c>
      <c r="BP184" s="21">
        <v>-0.42951647039670282</v>
      </c>
      <c r="BQ184" s="133">
        <v>840.18340000000001</v>
      </c>
      <c r="BR184" s="133">
        <v>1033.0157000000002</v>
      </c>
      <c r="BS184" s="133">
        <v>-192.83230000000015</v>
      </c>
      <c r="BT184" s="89">
        <v>1191.1098</v>
      </c>
      <c r="BU184" s="136">
        <v>4.155174971434708E-2</v>
      </c>
      <c r="BV184" s="137">
        <v>-2.0659924068606506E-2</v>
      </c>
      <c r="BW184" s="137">
        <v>-0.3709733299149871</v>
      </c>
      <c r="BX184" s="137">
        <v>0.20930368192613402</v>
      </c>
      <c r="BY184" s="137">
        <v>-0.42951647039670282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41699</v>
      </c>
      <c r="E185" t="s">
        <v>555</v>
      </c>
      <c r="F185">
        <v>2014</v>
      </c>
      <c r="G185" s="21">
        <v>-1.49172105E-2</v>
      </c>
      <c r="H185" s="21">
        <v>-8.9927177462800992E-3</v>
      </c>
      <c r="I185" s="21">
        <v>-5.9244927537199007E-3</v>
      </c>
      <c r="J185" s="21">
        <v>5.5125940360164272E-2</v>
      </c>
      <c r="K185" s="21">
        <v>5.6296543991932735E-2</v>
      </c>
      <c r="L185" s="21">
        <v>6.3439519447864301E-2</v>
      </c>
      <c r="M185" s="21">
        <v>8.9779530230598148E-2</v>
      </c>
      <c r="N185" s="131">
        <v>0.27117833917796086</v>
      </c>
      <c r="O185" s="131">
        <v>0.29035333901639881</v>
      </c>
      <c r="P185" s="131">
        <v>0.20251331711446754</v>
      </c>
      <c r="Q185" s="131">
        <v>6.3696550152073901E-3</v>
      </c>
      <c r="R185" s="131">
        <v>0.22958534967596539</v>
      </c>
      <c r="S185" s="21">
        <v>6.7141239561138155E-2</v>
      </c>
      <c r="T185" s="21">
        <v>-2.7853853070581858E-2</v>
      </c>
      <c r="U185" s="21">
        <v>9.5678817651349002E-2</v>
      </c>
      <c r="V185" s="21">
        <v>0.19503140998161861</v>
      </c>
      <c r="W185" s="21">
        <v>0.15333293021707806</v>
      </c>
      <c r="X185" s="21">
        <v>0.35653074897555403</v>
      </c>
      <c r="Y185" s="21">
        <v>8.5245037863008077E-2</v>
      </c>
      <c r="Z185" s="21">
        <v>0.12251236041643243</v>
      </c>
      <c r="AA185" s="21">
        <v>8.721201018279956E-2</v>
      </c>
      <c r="AB185" s="21">
        <v>7.6981420087294472E-2</v>
      </c>
      <c r="AC185" s="29">
        <v>250592.94772596375</v>
      </c>
      <c r="AD185" s="21">
        <v>0.43071526621195477</v>
      </c>
      <c r="AE185" s="21">
        <v>7.6638848496466933E-2</v>
      </c>
      <c r="AF185" s="29">
        <v>185727.04122613484</v>
      </c>
      <c r="AG185" s="29">
        <v>178303.65227776524</v>
      </c>
      <c r="AH185" s="29">
        <v>-51295.94278675408</v>
      </c>
      <c r="AI185" s="29">
        <v>-85090.22499482923</v>
      </c>
      <c r="AJ185" s="21">
        <v>3.1258503713062921E-2</v>
      </c>
      <c r="AK185" s="21">
        <v>3.2559901794604398E-2</v>
      </c>
      <c r="AL185" s="21">
        <v>1.1802156508490654E-2</v>
      </c>
      <c r="AM185" s="21">
        <v>1.892200078009252E-2</v>
      </c>
      <c r="AN185" s="39">
        <v>4.7477112294604398E-2</v>
      </c>
      <c r="AO185" s="21">
        <v>3.3668654556625725E-3</v>
      </c>
      <c r="AP185" s="39">
        <v>0.29035333901639881</v>
      </c>
      <c r="AQ185" s="29">
        <v>67321.444095171668</v>
      </c>
      <c r="AR185" s="128">
        <v>107934.20819062694</v>
      </c>
      <c r="AS185" s="21">
        <v>0.73814825642416393</v>
      </c>
      <c r="AT185" s="21">
        <v>0.18195671446102663</v>
      </c>
      <c r="AU185" s="131">
        <v>0.39854995103067659</v>
      </c>
      <c r="AV185" s="131">
        <v>2.1366870744194466E-2</v>
      </c>
      <c r="AW185" s="131">
        <v>0.3843813387423935</v>
      </c>
      <c r="AX185" s="131">
        <v>4.1202154340786265E-2</v>
      </c>
      <c r="AY185" s="131">
        <v>0.12478629106499382</v>
      </c>
      <c r="AZ185" s="131">
        <v>9.4643080936312029E-3</v>
      </c>
      <c r="BA185" s="21">
        <v>9.4600818149827237E-2</v>
      </c>
      <c r="BB185" s="21">
        <v>0.10806801929745391</v>
      </c>
      <c r="BC185" s="21">
        <v>2.0306893173116514E-2</v>
      </c>
      <c r="BD185" s="21">
        <v>0.12878332125724712</v>
      </c>
      <c r="BE185" s="21">
        <v>0.1126614848205949</v>
      </c>
      <c r="BF185" s="21">
        <v>8.8123817761182499E-2</v>
      </c>
      <c r="BG185" s="17">
        <v>-7.8106231438164309E-2</v>
      </c>
      <c r="BH185" s="17">
        <v>0.26246567658702991</v>
      </c>
      <c r="BI185" s="21">
        <v>0.47921743368377068</v>
      </c>
      <c r="BJ185" s="21">
        <v>0.6834895457822634</v>
      </c>
      <c r="BK185" s="21">
        <v>0.60533930074794395</v>
      </c>
      <c r="BL185" s="133">
        <v>-244.84219999999996</v>
      </c>
      <c r="BM185" s="133">
        <v>-406.14669999999995</v>
      </c>
      <c r="BN185" s="133">
        <v>161.30449999999999</v>
      </c>
      <c r="BO185" s="21">
        <v>0.26971570634172748</v>
      </c>
      <c r="BP185" s="21">
        <v>-0.57805618180606833</v>
      </c>
      <c r="BQ185" s="133">
        <v>886.49930000000006</v>
      </c>
      <c r="BR185" s="133">
        <v>1131.3415</v>
      </c>
      <c r="BS185" s="133">
        <v>-244.84219999999993</v>
      </c>
      <c r="BT185" s="89">
        <v>1292.646</v>
      </c>
      <c r="BU185" s="136">
        <v>4.1552619540884496E-2</v>
      </c>
      <c r="BV185" s="137">
        <v>0.22365218609374793</v>
      </c>
      <c r="BW185" s="137">
        <v>1.0818953409598024</v>
      </c>
      <c r="BX185" s="137">
        <v>0.26971570634172748</v>
      </c>
      <c r="BY185" s="137">
        <v>-0.57805618180606833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42064</v>
      </c>
      <c r="E186" t="s">
        <v>567</v>
      </c>
      <c r="F186">
        <v>2015</v>
      </c>
      <c r="G186" s="21">
        <v>-1.5154757400000001E-2</v>
      </c>
      <c r="H186" s="21">
        <v>-8.5771968568421446E-3</v>
      </c>
      <c r="I186" s="21">
        <v>-6.5775605431578595E-3</v>
      </c>
      <c r="J186" s="21">
        <v>0.1318054058249114</v>
      </c>
      <c r="K186" s="21">
        <v>0.16695052399952726</v>
      </c>
      <c r="L186" s="21">
        <v>0.11278824862687009</v>
      </c>
      <c r="M186" s="21">
        <v>0.14457876560210292</v>
      </c>
      <c r="N186" s="131">
        <v>0.24366057030581484</v>
      </c>
      <c r="O186" s="131">
        <v>0.31730029286522204</v>
      </c>
      <c r="P186" s="131">
        <v>0.19918140073541524</v>
      </c>
      <c r="Q186" s="131">
        <v>5.6701984506103541E-3</v>
      </c>
      <c r="R186" s="131">
        <v>0.23418753764293757</v>
      </c>
      <c r="S186" s="21">
        <v>0.2160632916514913</v>
      </c>
      <c r="T186" s="21">
        <v>0.33017489109022757</v>
      </c>
      <c r="U186" s="21">
        <v>3.9425333142462327E-2</v>
      </c>
      <c r="V186" s="21">
        <v>6.4648412923484999E-2</v>
      </c>
      <c r="W186" s="21">
        <v>-1.31721021808473E-4</v>
      </c>
      <c r="X186" s="21">
        <v>-1.3665887541851496E-2</v>
      </c>
      <c r="Y186" s="21">
        <v>0.11923272110075001</v>
      </c>
      <c r="Z186" s="21">
        <v>0.30485514419377413</v>
      </c>
      <c r="AA186" s="21">
        <v>0.10933647007671055</v>
      </c>
      <c r="AB186" s="21">
        <v>0.29902379823982517</v>
      </c>
      <c r="AC186" s="29">
        <v>276137.5073119243</v>
      </c>
      <c r="AD186" s="21">
        <v>0.42830418454975827</v>
      </c>
      <c r="AE186" s="21">
        <v>7.9919377140069289E-2</v>
      </c>
      <c r="AF186" s="29">
        <v>207621.45184352194</v>
      </c>
      <c r="AG186" s="29">
        <v>195987.37076009237</v>
      </c>
      <c r="AH186" s="29">
        <v>-51936.249297461312</v>
      </c>
      <c r="AI186" s="29">
        <v>-91764.392435633723</v>
      </c>
      <c r="AJ186" s="21">
        <v>3.2367032336822796E-2</v>
      </c>
      <c r="AK186" s="21">
        <v>3.429075251862377E-2</v>
      </c>
      <c r="AL186" s="21">
        <v>1.1415024095161055E-2</v>
      </c>
      <c r="AM186" s="21">
        <v>1.9532260717303549E-2</v>
      </c>
      <c r="AN186" s="39">
        <v>4.9445509918623766E-2</v>
      </c>
      <c r="AO186" s="21">
        <v>3.6446202651634206E-3</v>
      </c>
      <c r="AP186" s="39">
        <v>0.31730029286522204</v>
      </c>
      <c r="AQ186" s="29">
        <v>69119.730727631017</v>
      </c>
      <c r="AR186" s="128">
        <v>118270.84989283665</v>
      </c>
      <c r="AS186" s="21">
        <v>0.75005485560099427</v>
      </c>
      <c r="AT186" s="21">
        <v>0.19183057812441129</v>
      </c>
      <c r="AU186" s="131">
        <v>0.39502597403584827</v>
      </c>
      <c r="AV186" s="131">
        <v>2.3436731586607619E-2</v>
      </c>
      <c r="AW186" s="131">
        <v>0.37305388265474093</v>
      </c>
      <c r="AX186" s="131">
        <v>3.4460309114423514E-2</v>
      </c>
      <c r="AY186" s="131">
        <v>0.13302644778025449</v>
      </c>
      <c r="AZ186" s="131">
        <v>9.2226714138796059E-3</v>
      </c>
      <c r="BA186" s="21">
        <v>0.11376185045296028</v>
      </c>
      <c r="BB186" s="21">
        <v>0.24011269027712623</v>
      </c>
      <c r="BC186" s="21">
        <v>0.19314030296736906</v>
      </c>
      <c r="BD186" s="21">
        <v>0.2863532859687874</v>
      </c>
      <c r="BE186" s="21">
        <v>8.6249695593808573E-2</v>
      </c>
      <c r="BF186" s="21">
        <v>0.14947040538706657</v>
      </c>
      <c r="BG186" s="17">
        <v>0.17452700142381095</v>
      </c>
      <c r="BH186" s="17">
        <v>0.86675363254762661</v>
      </c>
      <c r="BI186" s="21">
        <v>0.22765552248749077</v>
      </c>
      <c r="BJ186" s="21">
        <v>0.35678596920566941</v>
      </c>
      <c r="BK186" s="21">
        <v>0.60346158752041057</v>
      </c>
      <c r="BL186" s="133">
        <v>-250.96810000000011</v>
      </c>
      <c r="BM186" s="133">
        <v>-443.42700000000002</v>
      </c>
      <c r="BN186" s="133">
        <v>192.4589</v>
      </c>
      <c r="BO186" s="21">
        <v>2.5019788255456588E-2</v>
      </c>
      <c r="BP186" s="21">
        <v>-3.5638921453692589</v>
      </c>
      <c r="BQ186" s="133">
        <v>1003.3447</v>
      </c>
      <c r="BR186" s="133">
        <v>1254.3128000000002</v>
      </c>
      <c r="BS186" s="133">
        <v>-250.96810000000016</v>
      </c>
      <c r="BT186" s="89">
        <v>1446.7717</v>
      </c>
      <c r="BU186" s="136">
        <v>4.2867949375465911E-2</v>
      </c>
      <c r="BV186" s="137">
        <v>6.3118246745400119E-2</v>
      </c>
      <c r="BW186" s="137">
        <v>0.93835302956948841</v>
      </c>
      <c r="BX186" s="137">
        <v>2.5019788255456588E-2</v>
      </c>
      <c r="BY186" s="137">
        <v>-3.5638921453692589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42430</v>
      </c>
      <c r="E187" t="s">
        <v>579</v>
      </c>
      <c r="F187">
        <v>2016</v>
      </c>
      <c r="G187" s="21">
        <v>-1.2518874099999999E-2</v>
      </c>
      <c r="H187" s="21">
        <v>-4.8689918227376259E-3</v>
      </c>
      <c r="I187" s="21">
        <v>-7.6498822772623765E-3</v>
      </c>
      <c r="J187" s="21">
        <v>7.3216712063162381E-2</v>
      </c>
      <c r="K187" s="21">
        <v>6.1059535915886087E-2</v>
      </c>
      <c r="L187" s="21">
        <v>6.9905205263295578E-2</v>
      </c>
      <c r="M187" s="21">
        <v>5.9600516764569456E-2</v>
      </c>
      <c r="N187" s="131">
        <v>0.24776183036749663</v>
      </c>
      <c r="O187" s="131">
        <v>0.34431859116259284</v>
      </c>
      <c r="P187" s="131">
        <v>0.19903233224213704</v>
      </c>
      <c r="Q187" s="131">
        <v>5.5004584208807007E-3</v>
      </c>
      <c r="R187" s="131">
        <v>0.20338678780689279</v>
      </c>
      <c r="S187" s="21">
        <v>0.16100823490339788</v>
      </c>
      <c r="T187" s="21">
        <v>4.8604520313810129E-2</v>
      </c>
      <c r="U187" s="21">
        <v>6.2295903595988911E-2</v>
      </c>
      <c r="V187" s="21">
        <v>5.2839271838194923E-2</v>
      </c>
      <c r="W187" s="21">
        <v>8.7913697497490784E-2</v>
      </c>
      <c r="X187" s="21">
        <v>7.3113188321918487E-2</v>
      </c>
      <c r="Y187" s="21">
        <v>1.3628826165178687E-2</v>
      </c>
      <c r="Z187" s="21">
        <v>-8.4248971595623057E-2</v>
      </c>
      <c r="AA187" s="21">
        <v>3.4034257174472504E-2</v>
      </c>
      <c r="AB187" s="21">
        <v>-0.10243068874534222</v>
      </c>
      <c r="AC187" s="29">
        <v>285026.83965908631</v>
      </c>
      <c r="AD187" s="21">
        <v>0.42396721002398041</v>
      </c>
      <c r="AE187" s="21">
        <v>4.9665633442653338E-2</v>
      </c>
      <c r="AF187" s="29">
        <v>219272.71911655334</v>
      </c>
      <c r="AG187" s="29">
        <v>207194.76063151454</v>
      </c>
      <c r="AH187" s="29">
        <v>-30991.521512957221</v>
      </c>
      <c r="AI187" s="29">
        <v>-79683.632692980973</v>
      </c>
      <c r="AJ187" s="21">
        <v>3.2551793070473914E-2</v>
      </c>
      <c r="AK187" s="21">
        <v>3.4593234965702477E-2</v>
      </c>
      <c r="AL187" s="21">
        <v>1.1398535948582773E-2</v>
      </c>
      <c r="AM187" s="21">
        <v>1.8985156153275121E-2</v>
      </c>
      <c r="AN187" s="39">
        <v>4.7112109065702477E-2</v>
      </c>
      <c r="AO187" s="21">
        <v>2.2240158768569956E-3</v>
      </c>
      <c r="AP187" s="39">
        <v>0.34431859116259284</v>
      </c>
      <c r="AQ187" s="29">
        <v>72552.59095261684</v>
      </c>
      <c r="AR187" s="128">
        <v>120842.03399221522</v>
      </c>
      <c r="AS187" s="21">
        <v>0.76847065834783157</v>
      </c>
      <c r="AT187" s="21">
        <v>0.22206187516715983</v>
      </c>
      <c r="AU187" s="131">
        <v>0.40297826885224886</v>
      </c>
      <c r="AV187" s="131">
        <v>1.6532133370201423E-2</v>
      </c>
      <c r="AW187" s="131">
        <v>0.36964001446992967</v>
      </c>
      <c r="AX187" s="131">
        <v>1.8379333776341392E-2</v>
      </c>
      <c r="AY187" s="131">
        <v>0.16237613702655218</v>
      </c>
      <c r="AZ187" s="131">
        <v>6.1435830259950718E-3</v>
      </c>
      <c r="BA187" s="21">
        <v>4.3212382869741495E-2</v>
      </c>
      <c r="BB187" s="21">
        <v>4.7121322453039349E-2</v>
      </c>
      <c r="BC187" s="21">
        <v>0.23726624229900506</v>
      </c>
      <c r="BD187" s="21">
        <v>0.48428916831064961</v>
      </c>
      <c r="BE187" s="21">
        <v>4.3529672028543853E-3</v>
      </c>
      <c r="BF187" s="21">
        <v>-5.930335716719326E-2</v>
      </c>
      <c r="BG187" s="17">
        <v>-0.35455453588600849</v>
      </c>
      <c r="BH187" s="17">
        <v>-0.91231092605584596</v>
      </c>
      <c r="BI187" s="21">
        <v>-0.28499215515105758</v>
      </c>
      <c r="BJ187" s="21">
        <v>-0.32391903401974043</v>
      </c>
      <c r="BK187" s="21">
        <v>0.5832291976104873</v>
      </c>
      <c r="BL187" s="133">
        <v>-151.56030000000004</v>
      </c>
      <c r="BM187" s="133">
        <v>-389.68319999999994</v>
      </c>
      <c r="BN187" s="133">
        <v>238.12289999999999</v>
      </c>
      <c r="BO187" s="21">
        <v>-0.39609735261174628</v>
      </c>
      <c r="BP187" s="21">
        <v>-3.8842372762125748</v>
      </c>
      <c r="BQ187" s="133">
        <v>1076.8063</v>
      </c>
      <c r="BR187" s="133">
        <v>1228.3666000000001</v>
      </c>
      <c r="BS187" s="133">
        <v>-151.5603000000001</v>
      </c>
      <c r="BT187" s="89">
        <v>1466.4894999999999</v>
      </c>
      <c r="BU187" s="136">
        <v>3.9462226788440101E-2</v>
      </c>
      <c r="BV187" s="137">
        <v>-3.3650856510969995E-2</v>
      </c>
      <c r="BW187" s="137">
        <v>-3.2962548452258766E-2</v>
      </c>
      <c r="BX187" s="137">
        <v>-0.39609735261174628</v>
      </c>
      <c r="BY187" s="137">
        <v>-3.8842372762125748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42795</v>
      </c>
      <c r="E188" t="s">
        <v>591</v>
      </c>
      <c r="F188">
        <v>2017</v>
      </c>
      <c r="G188" s="21">
        <v>-1.2086351299999999E-2</v>
      </c>
      <c r="H188" s="21">
        <v>-4.6149647395589775E-3</v>
      </c>
      <c r="I188" s="21">
        <v>-7.4713865604410243E-3</v>
      </c>
      <c r="J188" s="21">
        <v>0.1106876882128196</v>
      </c>
      <c r="K188" s="21">
        <v>0.15799437354284551</v>
      </c>
      <c r="L188" s="21">
        <v>8.4667425273448726E-2</v>
      </c>
      <c r="M188" s="21">
        <v>0.13071294332135364</v>
      </c>
      <c r="N188" s="131">
        <v>0.2445284623682682</v>
      </c>
      <c r="O188" s="131">
        <v>0.36571990458679271</v>
      </c>
      <c r="P188" s="131">
        <v>0.18798050536681096</v>
      </c>
      <c r="Q188" s="131">
        <v>4.8127876117145408E-3</v>
      </c>
      <c r="R188" s="131">
        <v>0.19695834006641363</v>
      </c>
      <c r="S188" s="21">
        <v>0.15208553200685859</v>
      </c>
      <c r="T188" s="21">
        <v>0.21705151282606816</v>
      </c>
      <c r="U188" s="21">
        <v>5.7150354119405389E-2</v>
      </c>
      <c r="V188" s="21">
        <v>4.9161155633150377E-2</v>
      </c>
      <c r="W188" s="21">
        <v>7.05121821616157E-2</v>
      </c>
      <c r="X188" s="21">
        <v>0.1120646061624142</v>
      </c>
      <c r="Y188" s="21">
        <v>9.4971835802438287E-2</v>
      </c>
      <c r="Z188" s="21">
        <v>0.1435149407094225</v>
      </c>
      <c r="AA188" s="21">
        <v>3.1893684109709719E-2</v>
      </c>
      <c r="AB188" s="21">
        <v>4.7625167858108552E-2</v>
      </c>
      <c r="AC188" s="29">
        <v>299458.65919564216</v>
      </c>
      <c r="AD188" s="21">
        <v>0.41159849095073964</v>
      </c>
      <c r="AE188" s="21">
        <v>7.278967710303795E-2</v>
      </c>
      <c r="AF188" s="29">
        <v>240548.39884996694</v>
      </c>
      <c r="AG188" s="29">
        <v>222143.20601783914</v>
      </c>
      <c r="AH188" s="29">
        <v>-31624.786075599561</v>
      </c>
      <c r="AI188" s="29">
        <v>-82823.660822503196</v>
      </c>
      <c r="AJ188" s="21">
        <v>3.2417075026347907E-2</v>
      </c>
      <c r="AK188" s="21">
        <v>3.5276496540538306E-2</v>
      </c>
      <c r="AL188" s="21">
        <v>1.1063388042179257E-2</v>
      </c>
      <c r="AM188" s="21">
        <v>1.7986697895168356E-2</v>
      </c>
      <c r="AN188" s="39">
        <v>4.7362847840538312E-2</v>
      </c>
      <c r="AO188" s="21">
        <v>3.180881273191763E-3</v>
      </c>
      <c r="AP188" s="39">
        <v>0.36571990458679271</v>
      </c>
      <c r="AQ188" s="29">
        <v>75813.641024416735</v>
      </c>
      <c r="AR188" s="128">
        <v>123256.73222705814</v>
      </c>
      <c r="AS188" s="21">
        <v>0.79450789754178086</v>
      </c>
      <c r="AT188" s="21">
        <v>0.21284230114055777</v>
      </c>
      <c r="AU188" s="131">
        <v>0.37976385954928515</v>
      </c>
      <c r="AV188" s="131">
        <v>1.9596893617103428E-2</v>
      </c>
      <c r="AW188" s="131">
        <v>0.37573157511807304</v>
      </c>
      <c r="AX188" s="131">
        <v>5.6878134137585662E-2</v>
      </c>
      <c r="AY188" s="131">
        <v>0.15774783192082875</v>
      </c>
      <c r="AZ188" s="131">
        <v>7.4696498185568535E-3</v>
      </c>
      <c r="BA188" s="21">
        <v>7.3468416344316667E-2</v>
      </c>
      <c r="BB188" s="21">
        <v>9.7321247939484934E-2</v>
      </c>
      <c r="BC188" s="21">
        <v>6.3761192224687235E-2</v>
      </c>
      <c r="BD188" s="21">
        <v>6.0950423624994921E-2</v>
      </c>
      <c r="BE188" s="21">
        <v>0.11301665531518634</v>
      </c>
      <c r="BF188" s="21">
        <v>0.16414109569637936</v>
      </c>
      <c r="BG188" s="17">
        <v>0.5916664037370325</v>
      </c>
      <c r="BH188" s="17">
        <v>3.7009783809373511</v>
      </c>
      <c r="BI188" s="21">
        <v>0.2979599244355351</v>
      </c>
      <c r="BJ188" s="21">
        <v>0.33229829774935338</v>
      </c>
      <c r="BK188" s="21">
        <v>0.55485258557563111</v>
      </c>
      <c r="BL188" s="133">
        <v>-156.46330000000006</v>
      </c>
      <c r="BM188" s="133">
        <v>-409.76919999999996</v>
      </c>
      <c r="BN188" s="133">
        <v>253.30590000000001</v>
      </c>
      <c r="BO188" s="21">
        <v>3.2350160299233988E-2</v>
      </c>
      <c r="BP188" s="21">
        <v>5.9246703068329021E-2</v>
      </c>
      <c r="BQ188" s="133">
        <v>1195.9955</v>
      </c>
      <c r="BR188" s="133">
        <v>1352.4588000000001</v>
      </c>
      <c r="BS188" s="133">
        <v>-156.46330000000012</v>
      </c>
      <c r="BT188" s="89">
        <v>1605.7646999999999</v>
      </c>
      <c r="BU188" s="136">
        <v>3.9891461280097289E-2</v>
      </c>
      <c r="BV188" s="137">
        <v>-4.7251289089377257E-2</v>
      </c>
      <c r="BW188" s="137">
        <v>-0.28517816490221093</v>
      </c>
      <c r="BX188" s="137">
        <v>3.2350160299233988E-2</v>
      </c>
      <c r="BY188" s="137">
        <v>5.9246703068329021E-2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43160</v>
      </c>
      <c r="E189" t="s">
        <v>603</v>
      </c>
      <c r="F189">
        <v>2018</v>
      </c>
      <c r="G189" s="21">
        <v>-1.5043409973241099E-2</v>
      </c>
      <c r="H189" s="21">
        <v>-5.8230462200706198E-3</v>
      </c>
      <c r="I189" s="21">
        <v>-9.2203637531704831E-3</v>
      </c>
      <c r="J189" s="21">
        <v>-1.3267445243949405E-2</v>
      </c>
      <c r="K189" s="21">
        <v>-3.8671924953658232E-2</v>
      </c>
      <c r="L189" s="21">
        <v>1.403281324779071E-2</v>
      </c>
      <c r="M189" s="21">
        <v>-2.6985694777527214E-2</v>
      </c>
      <c r="N189" s="131">
        <v>0.23160137666732591</v>
      </c>
      <c r="O189" s="131">
        <v>0.37366871532605778</v>
      </c>
      <c r="P189" s="131">
        <v>0.18775926226068368</v>
      </c>
      <c r="Q189" s="131">
        <v>4.7116978229785203E-3</v>
      </c>
      <c r="R189" s="131">
        <v>0.20225894792295399</v>
      </c>
      <c r="S189" s="21">
        <v>3.6072507600817927E-2</v>
      </c>
      <c r="T189" s="21">
        <v>2.2626489234474301E-2</v>
      </c>
      <c r="U189" s="21">
        <v>-2.624911072385272E-3</v>
      </c>
      <c r="V189" s="21">
        <v>-5.6500463347887386E-2</v>
      </c>
      <c r="W189" s="21">
        <v>-3.9574398581317283E-2</v>
      </c>
      <c r="X189" s="21">
        <v>-0.13064523813544615</v>
      </c>
      <c r="Y189" s="21">
        <v>6.2741718296024374E-2</v>
      </c>
      <c r="Z189" s="21">
        <v>0.1212094192846096</v>
      </c>
      <c r="AA189" s="21">
        <v>5.7373368241049771E-2</v>
      </c>
      <c r="AB189" s="21">
        <v>5.1545050459274044E-3</v>
      </c>
      <c r="AC189" s="29">
        <v>324158.09753225354</v>
      </c>
      <c r="AD189" s="21">
        <v>0.39755904411014525</v>
      </c>
      <c r="AE189" s="21">
        <v>4.4504254940062417E-2</v>
      </c>
      <c r="AF189" s="29">
        <v>235761.55784474776</v>
      </c>
      <c r="AG189" s="29">
        <v>222743.24343078601</v>
      </c>
      <c r="AH189" s="29">
        <v>-40723.24910376285</v>
      </c>
      <c r="AI189" s="29">
        <v>-105205.50731656363</v>
      </c>
      <c r="AJ189" s="21">
        <v>3.1850214073072591E-2</v>
      </c>
      <c r="AK189" s="21">
        <v>3.3726511692400298E-2</v>
      </c>
      <c r="AL189" s="21">
        <v>1.0691365652970599E-2</v>
      </c>
      <c r="AM189" s="21">
        <v>1.8427496142854379E-2</v>
      </c>
      <c r="AN189" s="39">
        <v>4.8769921665641397E-2</v>
      </c>
      <c r="AO189" s="21">
        <v>2.0628432390067718E-3</v>
      </c>
      <c r="AP189" s="39">
        <v>0.37366871532605778</v>
      </c>
      <c r="AQ189" s="29">
        <v>74769.653252049175</v>
      </c>
      <c r="AR189" s="128">
        <v>128871.98339548592</v>
      </c>
      <c r="AS189" s="21">
        <v>0.72206620339767136</v>
      </c>
      <c r="AT189" s="21">
        <v>0.27350624419975733</v>
      </c>
      <c r="AU189" s="131">
        <v>0.37784551447899134</v>
      </c>
      <c r="AV189" s="131">
        <v>1.6896568001488022E-2</v>
      </c>
      <c r="AW189" s="131">
        <v>0.37350760766394109</v>
      </c>
      <c r="AX189" s="131">
        <v>3.5097239140804981E-2</v>
      </c>
      <c r="AY189" s="131">
        <v>0.18905840809800326</v>
      </c>
      <c r="AZ189" s="131">
        <v>4.459422763594594E-3</v>
      </c>
      <c r="BA189" s="21">
        <v>9.061691023353835E-2</v>
      </c>
      <c r="BB189" s="21">
        <v>0.11156519999149506</v>
      </c>
      <c r="BC189" s="21">
        <v>0.27367999315021874</v>
      </c>
      <c r="BD189" s="21">
        <v>0.24144320439259181</v>
      </c>
      <c r="BE189" s="21">
        <v>5.6451315385659617E-2</v>
      </c>
      <c r="BF189" s="21">
        <v>0.10436325244978728</v>
      </c>
      <c r="BG189" s="17">
        <v>-0.32632065227943285</v>
      </c>
      <c r="BH189" s="17">
        <v>0.37144808327833778</v>
      </c>
      <c r="BI189" s="21">
        <v>-8.3697239876064478E-2</v>
      </c>
      <c r="BJ189" s="21">
        <v>-0.20118382981493943</v>
      </c>
      <c r="BK189" s="21">
        <v>0.54662000274171041</v>
      </c>
      <c r="BL189" s="133">
        <v>-203.75478428845014</v>
      </c>
      <c r="BM189" s="133">
        <v>-526.38544126535999</v>
      </c>
      <c r="BN189" s="133">
        <v>322.63065697690996</v>
      </c>
      <c r="BO189" s="21">
        <v>0.30225288798363636</v>
      </c>
      <c r="BP189" s="21">
        <v>-0.45341587679956497</v>
      </c>
      <c r="BQ189" s="133">
        <v>1180.12769519174</v>
      </c>
      <c r="BR189" s="133">
        <v>1383.8824794801901</v>
      </c>
      <c r="BS189" s="133">
        <v>-203.75478428845008</v>
      </c>
      <c r="BT189" s="89">
        <v>1706.5131364571</v>
      </c>
      <c r="BU189" s="136">
        <v>3.9549557912470917E-2</v>
      </c>
      <c r="BV189" s="137">
        <v>0.47508977169348343</v>
      </c>
      <c r="BW189" s="137">
        <v>1.6561253619901941</v>
      </c>
      <c r="BX189" s="137">
        <v>0.30225288798363636</v>
      </c>
      <c r="BY189" s="137">
        <v>-0.45341587679956497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MAR</v>
      </c>
      <c r="E3" s="59" t="s">
        <v>321</v>
      </c>
      <c r="F3" s="60" t="str">
        <f>LEFT(UPPER(Tablas!G174),3)</f>
        <v>MAR</v>
      </c>
      <c r="G3" s="59" t="s">
        <v>321</v>
      </c>
      <c r="H3" s="59" t="str">
        <f>LEFT(UPPER(Tablas!G174),3)</f>
        <v>MAR</v>
      </c>
      <c r="I3" s="59" t="s">
        <v>321</v>
      </c>
      <c r="J3" s="59" t="str">
        <f>LEFT(UPPER(Tablas!G174),3)</f>
        <v>MAR</v>
      </c>
      <c r="K3" s="59" t="s">
        <v>321</v>
      </c>
      <c r="L3" s="59" t="str">
        <f>LEFT(UPPER(Tablas!G174),3)</f>
        <v>MAR</v>
      </c>
      <c r="M3" s="59" t="s">
        <v>321</v>
      </c>
      <c r="N3" s="59" t="str">
        <f>LEFT(UPPER(Tablas!G174),3)</f>
        <v>MAR</v>
      </c>
      <c r="O3" s="59" t="s">
        <v>321</v>
      </c>
      <c r="P3" s="59" t="str">
        <f>LEFT(UPPER(Tablas!G174),3)</f>
        <v>MAR</v>
      </c>
      <c r="Q3" s="59" t="s">
        <v>321</v>
      </c>
      <c r="R3" s="59" t="str">
        <f>LEFT(UPPER(Tablas!G174),3)</f>
        <v>MAR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3.2283944554510065E-2</v>
      </c>
      <c r="E4" s="65">
        <v>0.15278803261114698</v>
      </c>
      <c r="F4" s="124">
        <f>Tablas!AN177</f>
        <v>3.9823095754510061E-2</v>
      </c>
      <c r="G4" s="63">
        <v>0.13701108113018018</v>
      </c>
      <c r="H4" s="124">
        <f>Tablas!AJ177</f>
        <v>3.1202737243704811E-2</v>
      </c>
      <c r="I4" s="63">
        <v>5.4423524082175948E-2</v>
      </c>
      <c r="J4" s="124">
        <f>Tablas!AL177</f>
        <v>1.2273997737142306E-2</v>
      </c>
      <c r="K4" s="66">
        <v>385673.49051592563</v>
      </c>
      <c r="L4" s="125">
        <f>Tablas!AC177</f>
        <v>104327.43366141143</v>
      </c>
      <c r="M4" s="66">
        <v>368546.0244253283</v>
      </c>
      <c r="N4" s="125">
        <f>Tablas!AG177</f>
        <v>83977.53874113741</v>
      </c>
      <c r="O4" s="63">
        <v>-1.0512716700000001E-2</v>
      </c>
      <c r="P4" s="124">
        <f>Tablas!G177</f>
        <v>-7.5391512000000001E-3</v>
      </c>
      <c r="Q4" s="63">
        <v>2.7410700540318907E-2</v>
      </c>
      <c r="R4" s="124">
        <f>Tablas!H177</f>
        <v>6.8674227721825833E-3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3.6530149420669261E-2</v>
      </c>
      <c r="E5" s="65">
        <v>0.14938261346035117</v>
      </c>
      <c r="F5" s="124">
        <f>Tablas!AN178</f>
        <v>3.9735077520669265E-2</v>
      </c>
      <c r="G5" s="63">
        <v>0.14951597312097681</v>
      </c>
      <c r="H5" s="124">
        <f>Tablas!AJ178</f>
        <v>3.5584229495047234E-2</v>
      </c>
      <c r="I5" s="63">
        <v>5.8794867607894964E-2</v>
      </c>
      <c r="J5" s="124">
        <f>Tablas!AL178</f>
        <v>1.377809357267509E-2</v>
      </c>
      <c r="K5" s="66">
        <v>425517.95428962685</v>
      </c>
      <c r="L5" s="125">
        <f>Tablas!AC178</f>
        <v>119315.5914560673</v>
      </c>
      <c r="M5" s="66">
        <v>467429.9422618908</v>
      </c>
      <c r="N5" s="125">
        <f>Tablas!AG178</f>
        <v>111252.790647845</v>
      </c>
      <c r="O5" s="63">
        <v>5.7161980000000005E-3</v>
      </c>
      <c r="P5" s="124">
        <f>Tablas!G178</f>
        <v>-3.2049281000000002E-3</v>
      </c>
      <c r="Q5" s="63">
        <v>3.6640304046399098E-2</v>
      </c>
      <c r="R5" s="124">
        <f>Tablas!H178</f>
        <v>1.0265996838190563E-2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3.9679277602111672E-2</v>
      </c>
      <c r="E6" s="65">
        <v>0.15669784081291399</v>
      </c>
      <c r="F6" s="124">
        <f>Tablas!AN179</f>
        <v>3.6802052402111672E-2</v>
      </c>
      <c r="G6" s="63">
        <v>0.15339545182302436</v>
      </c>
      <c r="H6" s="124">
        <f>Tablas!AJ179</f>
        <v>3.8667149035381779E-2</v>
      </c>
      <c r="I6" s="63">
        <v>5.9657063168945361E-2</v>
      </c>
      <c r="J6" s="124">
        <f>Tablas!AL179</f>
        <v>1.4357358524534559E-2</v>
      </c>
      <c r="K6" s="66">
        <v>480682.91021003807</v>
      </c>
      <c r="L6" s="125">
        <f>Tablas!AC179</f>
        <v>123915.83732394206</v>
      </c>
      <c r="M6" s="66">
        <v>547059.20697741769</v>
      </c>
      <c r="N6" s="125">
        <f>Tablas!AG179</f>
        <v>137858.74039812991</v>
      </c>
      <c r="O6" s="63">
        <v>1.8850549E-3</v>
      </c>
      <c r="P6" s="124">
        <f>Tablas!G179</f>
        <v>2.8772251999999998E-3</v>
      </c>
      <c r="Q6" s="63">
        <v>2.3544142525205446E-2</v>
      </c>
      <c r="R6" s="124">
        <f>Tablas!H179</f>
        <v>1.216184033667113E-2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3.5516274895744313E-2</v>
      </c>
      <c r="E7" s="65">
        <v>0.17431583436537665</v>
      </c>
      <c r="F7" s="124">
        <f>Tablas!AN180</f>
        <v>4.1818252095744315E-2</v>
      </c>
      <c r="G7" s="63">
        <v>0.13430241206309795</v>
      </c>
      <c r="H7" s="124">
        <f>Tablas!AJ180</f>
        <v>3.4355301559380581E-2</v>
      </c>
      <c r="I7" s="63">
        <v>4.9305459605252205E-2</v>
      </c>
      <c r="J7" s="124">
        <f>Tablas!AL180</f>
        <v>1.225068696021334E-2</v>
      </c>
      <c r="K7" s="66">
        <v>587624.95156742574</v>
      </c>
      <c r="L7" s="125">
        <f>Tablas!AC180</f>
        <v>147412.15531520671</v>
      </c>
      <c r="M7" s="66">
        <v>506090.17809764901</v>
      </c>
      <c r="N7" s="125">
        <f>Tablas!AG180</f>
        <v>129483.70194505359</v>
      </c>
      <c r="O7" s="63">
        <v>-3.4018929699999999E-2</v>
      </c>
      <c r="P7" s="124">
        <f>Tablas!G180</f>
        <v>-6.3019771999999995E-3</v>
      </c>
      <c r="Q7" s="63">
        <v>-1.2640945202928062E-2</v>
      </c>
      <c r="R7" s="124">
        <f>Tablas!H180</f>
        <v>1.4697936804863015E-3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3.372676808694209E-2</v>
      </c>
      <c r="E8" s="65">
        <v>0.19512951325302499</v>
      </c>
      <c r="F8" s="124">
        <f>Tablas!AN181</f>
        <v>4.7422599086942095E-2</v>
      </c>
      <c r="G8" s="63">
        <v>0.12996509207468671</v>
      </c>
      <c r="H8" s="124">
        <f>Tablas!AJ181</f>
        <v>3.24175960980366E-2</v>
      </c>
      <c r="I8" s="63">
        <v>4.8263120699104843E-2</v>
      </c>
      <c r="J8" s="124">
        <f>Tablas!AL181</f>
        <v>1.2270290146906471E-2</v>
      </c>
      <c r="K8" s="66">
        <v>715671.45566187508</v>
      </c>
      <c r="L8" s="125">
        <f>Tablas!AC181</f>
        <v>187667.59875727133</v>
      </c>
      <c r="M8" s="66">
        <v>545587.25785046385</v>
      </c>
      <c r="N8" s="125">
        <f>Tablas!AG181</f>
        <v>136471.12173332681</v>
      </c>
      <c r="O8" s="63">
        <v>-5.20929038E-2</v>
      </c>
      <c r="P8" s="124">
        <f>Tablas!G181</f>
        <v>-1.3695831E-2</v>
      </c>
      <c r="Q8" s="63">
        <v>-3.1055177705261987E-2</v>
      </c>
      <c r="R8" s="124">
        <f>Tablas!H181</f>
        <v>-5.3663959368341141E-3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3.2201226018577091E-2</v>
      </c>
      <c r="E9" s="65">
        <v>0.18558186264786369</v>
      </c>
      <c r="F9" s="124">
        <f>Tablas!AN182</f>
        <v>4.7364250818577099E-2</v>
      </c>
      <c r="G9" s="63">
        <v>0.13280754643542814</v>
      </c>
      <c r="H9" s="124">
        <f>Tablas!AJ182</f>
        <v>3.0494563993713756E-2</v>
      </c>
      <c r="I9" s="63">
        <v>4.9386150152473315E-2</v>
      </c>
      <c r="J9" s="124">
        <f>Tablas!AL182</f>
        <v>1.1943694439749662E-2</v>
      </c>
      <c r="K9" s="66">
        <v>775984.21270255605</v>
      </c>
      <c r="L9" s="125">
        <f>Tablas!AC182</f>
        <v>203340.00486482473</v>
      </c>
      <c r="M9" s="66">
        <v>603387.90243699437</v>
      </c>
      <c r="N9" s="125">
        <f>Tablas!AG182</f>
        <v>138471.00780048731</v>
      </c>
      <c r="O9" s="63">
        <v>-4.0540786999999995E-2</v>
      </c>
      <c r="P9" s="124">
        <f>Tablas!G182</f>
        <v>-1.5163024800000001E-2</v>
      </c>
      <c r="Q9" s="63">
        <v>-1.8990184774778155E-2</v>
      </c>
      <c r="R9" s="124">
        <f>Tablas!H182</f>
        <v>-7.2139017437454532E-3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3.2381072920898687E-2</v>
      </c>
      <c r="E10" s="65">
        <v>0.18291437930344187</v>
      </c>
      <c r="F10" s="124">
        <f>Tablas!AN183</f>
        <v>4.5877723520898687E-2</v>
      </c>
      <c r="G10" s="63">
        <v>0.12870095686311653</v>
      </c>
      <c r="H10" s="124">
        <f>Tablas!AJ183</f>
        <v>3.0729379389946295E-2</v>
      </c>
      <c r="I10" s="63">
        <v>4.8049223301457354E-2</v>
      </c>
      <c r="J10" s="124">
        <f>Tablas!AL183</f>
        <v>1.2555029883783668E-2</v>
      </c>
      <c r="K10" s="66">
        <v>847254.51463294448</v>
      </c>
      <c r="L10" s="125">
        <f>Tablas!AC183</f>
        <v>218893.6893825228</v>
      </c>
      <c r="M10" s="66">
        <v>646793.16802768037</v>
      </c>
      <c r="N10" s="125">
        <f>Tablas!AG183</f>
        <v>154367.57437883984</v>
      </c>
      <c r="O10" s="63">
        <v>-4.2815776899999998E-2</v>
      </c>
      <c r="P10" s="124">
        <f>Tablas!G183</f>
        <v>-1.34966506E-2</v>
      </c>
      <c r="Q10" s="63">
        <v>-2.2629960846781583E-2</v>
      </c>
      <c r="R10" s="124">
        <f>Tablas!H183</f>
        <v>-6.8227517168138532E-3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3.3795314389654642E-2</v>
      </c>
      <c r="E11" s="65">
        <v>0.19598207531545825</v>
      </c>
      <c r="F11" s="124">
        <f>Tablas!AN184</f>
        <v>4.7910884889654642E-2</v>
      </c>
      <c r="G11" s="63">
        <v>0.13242896034764398</v>
      </c>
      <c r="H11" s="124">
        <f>Tablas!AJ184</f>
        <v>3.219089820664689E-2</v>
      </c>
      <c r="I11" s="63">
        <v>4.7333070860542961E-2</v>
      </c>
      <c r="J11" s="124">
        <f>Tablas!AL184</f>
        <v>1.1796571620886744E-2</v>
      </c>
      <c r="K11" s="66">
        <v>948679.81776739261</v>
      </c>
      <c r="L11" s="125">
        <f>Tablas!AC184</f>
        <v>232440.91174567305</v>
      </c>
      <c r="M11" s="66">
        <v>698951.55427294364</v>
      </c>
      <c r="N11" s="125">
        <f>Tablas!AG184</f>
        <v>169800.03173843527</v>
      </c>
      <c r="O11" s="63">
        <v>-5.3698026399999994E-2</v>
      </c>
      <c r="P11" s="124">
        <f>Tablas!G184</f>
        <v>-1.4115570500000001E-2</v>
      </c>
      <c r="Q11" s="63">
        <v>-2.8300728015674438E-2</v>
      </c>
      <c r="R11" s="124">
        <f>Tablas!H184</f>
        <v>-7.7564353246924447E-3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3.2559901794604398E-2</v>
      </c>
      <c r="E12" s="65">
        <v>0.19565257508073444</v>
      </c>
      <c r="F12" s="124">
        <f>Tablas!AN185</f>
        <v>4.7477112294604398E-2</v>
      </c>
      <c r="G12" s="63">
        <v>0.12937447545515723</v>
      </c>
      <c r="H12" s="124">
        <f>Tablas!AJ185</f>
        <v>3.1258503713062921E-2</v>
      </c>
      <c r="I12" s="63">
        <v>4.6527732410225162E-2</v>
      </c>
      <c r="J12" s="124">
        <f>Tablas!AL185</f>
        <v>1.1802156508490654E-2</v>
      </c>
      <c r="K12" s="66">
        <v>1016635.9860631385</v>
      </c>
      <c r="L12" s="125">
        <f>Tablas!AC185</f>
        <v>250592.94772596375</v>
      </c>
      <c r="M12" s="66">
        <v>738355.69432979682</v>
      </c>
      <c r="N12" s="125">
        <f>Tablas!AG185</f>
        <v>178303.65227776524</v>
      </c>
      <c r="O12" s="63">
        <v>-5.6084543100000002E-2</v>
      </c>
      <c r="P12" s="124">
        <f>Tablas!G185</f>
        <v>-1.49172105E-2</v>
      </c>
      <c r="Q12" s="63">
        <v>-3.0518495357549802E-2</v>
      </c>
      <c r="R12" s="124">
        <f>Tablas!H185</f>
        <v>-8.9927177462800992E-3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3.429075251862377E-2</v>
      </c>
      <c r="E13" s="65">
        <v>0.19983169962965738</v>
      </c>
      <c r="F13" s="124">
        <f>Tablas!AN186</f>
        <v>4.9445509918623766E-2</v>
      </c>
      <c r="G13" s="63">
        <v>0.13198645100118253</v>
      </c>
      <c r="H13" s="124">
        <f>Tablas!AJ186</f>
        <v>3.2367032336822796E-2</v>
      </c>
      <c r="I13" s="63">
        <v>4.5662283577565403E-2</v>
      </c>
      <c r="J13" s="124">
        <f>Tablas!AL186</f>
        <v>1.1415024095161055E-2</v>
      </c>
      <c r="K13" s="66">
        <v>1098689.5489143503</v>
      </c>
      <c r="L13" s="125">
        <f>Tablas!AC186</f>
        <v>276137.5073119243</v>
      </c>
      <c r="M13" s="66">
        <v>799625.25263845257</v>
      </c>
      <c r="N13" s="125">
        <f>Tablas!AG186</f>
        <v>195987.37076009237</v>
      </c>
      <c r="O13" s="63">
        <v>-5.6943530800000003E-2</v>
      </c>
      <c r="P13" s="124">
        <f>Tablas!G186</f>
        <v>-1.5154757400000001E-2</v>
      </c>
      <c r="Q13" s="63">
        <v>-2.960373702261123E-2</v>
      </c>
      <c r="R13" s="124">
        <f>Tablas!H186</f>
        <v>-8.5771968568421446E-3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3.4593234965702477E-2</v>
      </c>
      <c r="E14" s="65">
        <v>0.19900110572640636</v>
      </c>
      <c r="F14" s="124">
        <f>Tablas!AN187</f>
        <v>4.7112109065702477E-2</v>
      </c>
      <c r="G14" s="63">
        <v>0.13373842370909994</v>
      </c>
      <c r="H14" s="124">
        <f>Tablas!AJ187</f>
        <v>3.2551793070473914E-2</v>
      </c>
      <c r="I14" s="63">
        <v>4.5389109784411324E-2</v>
      </c>
      <c r="J14" s="124">
        <f>Tablas!AL187</f>
        <v>1.1398535948582773E-2</v>
      </c>
      <c r="K14" s="66">
        <v>1146350.5479797099</v>
      </c>
      <c r="L14" s="125">
        <f>Tablas!AC187</f>
        <v>285026.83965908631</v>
      </c>
      <c r="M14" s="66">
        <v>852160.54106153338</v>
      </c>
      <c r="N14" s="125">
        <f>Tablas!AG187</f>
        <v>207194.76063151454</v>
      </c>
      <c r="O14" s="63">
        <v>-5.2507186299999994E-2</v>
      </c>
      <c r="P14" s="124">
        <f>Tablas!G187</f>
        <v>-1.2518874099999999E-2</v>
      </c>
      <c r="Q14" s="63">
        <v>-2.4440170231769743E-2</v>
      </c>
      <c r="R14" s="124">
        <f>Tablas!H187</f>
        <v>-4.8689918227376259E-3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3.5276496540538306E-2</v>
      </c>
      <c r="E15" s="65">
        <v>0.20704852118330114</v>
      </c>
      <c r="F15" s="124">
        <f>Tablas!AN188</f>
        <v>4.7362847840538312E-2</v>
      </c>
      <c r="G15" s="65">
        <v>0.13438092348287822</v>
      </c>
      <c r="H15" s="124">
        <f>Tablas!AJ188</f>
        <v>3.2417075026347907E-2</v>
      </c>
      <c r="I15" s="65">
        <v>4.448740000557902E-2</v>
      </c>
      <c r="J15" s="124">
        <f>Tablas!AL188</f>
        <v>1.1063388042179257E-2</v>
      </c>
      <c r="K15" s="66">
        <v>1226422.4712072324</v>
      </c>
      <c r="L15" s="125">
        <f>Tablas!AC188</f>
        <v>299458.65919564216</v>
      </c>
      <c r="M15" s="66">
        <v>887330.6934139831</v>
      </c>
      <c r="N15" s="125">
        <f>Tablas!AG188</f>
        <v>222143.20601783914</v>
      </c>
      <c r="O15" s="63">
        <v>-6.1866481122448198E-2</v>
      </c>
      <c r="P15" s="124">
        <f>Tablas!G188</f>
        <v>-1.2086351299999999E-2</v>
      </c>
      <c r="Q15" s="63">
        <v>-3.0572142434668576E-2</v>
      </c>
      <c r="R15" s="124">
        <f>Tablas!H188</f>
        <v>-4.6149647395589775E-3</v>
      </c>
    </row>
    <row r="16" spans="2:18" ht="14.4" x14ac:dyDescent="0.3">
      <c r="B16" s="64" t="s">
        <v>428</v>
      </c>
      <c r="D16" s="124">
        <f>Tablas!AK189</f>
        <v>3.3726511692400298E-2</v>
      </c>
      <c r="F16" s="124">
        <f>Tablas!AN189</f>
        <v>4.8769921665641397E-2</v>
      </c>
      <c r="H16" s="124">
        <f>Tablas!AJ189</f>
        <v>3.1850214073072591E-2</v>
      </c>
      <c r="J16" s="124">
        <f>Tablas!AL189</f>
        <v>1.0691365652970599E-2</v>
      </c>
      <c r="L16" s="125">
        <f>Tablas!AC189</f>
        <v>324158.09753225354</v>
      </c>
      <c r="N16" s="125">
        <f>Tablas!AG189</f>
        <v>222743.24343078601</v>
      </c>
      <c r="O16" s="63">
        <v>-7.0999999999999994E-2</v>
      </c>
      <c r="P16" s="124">
        <f>Tablas!G189</f>
        <v>-1.5043409973241099E-2</v>
      </c>
      <c r="R16" s="124">
        <f>Tablas!H189</f>
        <v>-5.8230462200706198E-3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43160</v>
      </c>
      <c r="F1" s="118">
        <v>42795</v>
      </c>
      <c r="I1" s="118">
        <v>42430</v>
      </c>
      <c r="L1" s="118">
        <f>Tablas!D186</f>
        <v>42064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45"/>
      <c r="D3" s="145"/>
      <c r="E3" s="145"/>
      <c r="F3" s="145"/>
      <c r="G3" s="145"/>
      <c r="H3" s="145"/>
      <c r="I3" s="145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6" t="s">
        <v>393</v>
      </c>
      <c r="C6" s="146"/>
      <c r="D6" s="146"/>
      <c r="E6" s="146"/>
      <c r="F6" s="146"/>
      <c r="G6" s="146"/>
      <c r="H6" s="146"/>
      <c r="I6" s="146"/>
      <c r="J6" s="146"/>
      <c r="K6" s="146"/>
    </row>
    <row r="7" spans="2:16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</row>
    <row r="8" spans="2:16" ht="18" x14ac:dyDescent="0.25">
      <c r="B8" s="148" t="s">
        <v>229</v>
      </c>
      <c r="C8" s="150">
        <v>2018</v>
      </c>
      <c r="D8" s="150"/>
      <c r="E8" s="148"/>
      <c r="F8" s="150">
        <v>2017</v>
      </c>
      <c r="G8" s="150"/>
      <c r="H8" s="148"/>
      <c r="I8" s="150">
        <v>2016</v>
      </c>
      <c r="J8" s="150"/>
      <c r="K8" s="148"/>
    </row>
    <row r="9" spans="2:16" ht="47.4" thickBot="1" x14ac:dyDescent="0.3">
      <c r="B9" s="149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1180.12769519174</v>
      </c>
      <c r="D10" s="9">
        <v>100</v>
      </c>
      <c r="E10" s="12">
        <v>-1.3267445243949516</v>
      </c>
      <c r="F10" s="9">
        <v>1195.9955</v>
      </c>
      <c r="G10" s="9">
        <v>100</v>
      </c>
      <c r="H10" s="12">
        <v>11.068768821281981</v>
      </c>
      <c r="I10" s="9">
        <v>1076.8063</v>
      </c>
      <c r="J10" s="9">
        <v>100</v>
      </c>
      <c r="K10" s="12">
        <v>7.3216712063162381</v>
      </c>
      <c r="L10" s="14">
        <f>VLOOKUP($L$1,GC_acumuladas[#All],2,0)/1000</f>
        <v>1003.3447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1179.60984006374</v>
      </c>
      <c r="D11" s="7">
        <v>99.956118720871473</v>
      </c>
      <c r="E11" s="8">
        <v>-0.88234312457320385</v>
      </c>
      <c r="F11" s="7">
        <v>1190.1107</v>
      </c>
      <c r="G11" s="7">
        <v>99.507958014892196</v>
      </c>
      <c r="H11" s="8">
        <v>10.983955637404552</v>
      </c>
      <c r="I11" s="7">
        <v>1072.3268</v>
      </c>
      <c r="J11" s="7">
        <v>99.584001319457371</v>
      </c>
      <c r="K11" s="8">
        <v>6.8825967426291879</v>
      </c>
      <c r="L11" s="15">
        <f>VLOOKUP($L$1,GC_acumuladas[#All],3,0)/1000</f>
        <v>1003.2754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1114.4739802393601</v>
      </c>
      <c r="D12" s="7">
        <v>94.436727888017842</v>
      </c>
      <c r="E12" s="8">
        <v>1.403281324779071</v>
      </c>
      <c r="F12" s="7">
        <v>1099.0511999999999</v>
      </c>
      <c r="G12" s="7">
        <v>91.894258799468716</v>
      </c>
      <c r="H12" s="8">
        <v>8.4667425273448735</v>
      </c>
      <c r="I12" s="7">
        <v>1013.261</v>
      </c>
      <c r="J12" s="7">
        <v>94.098725091040052</v>
      </c>
      <c r="K12" s="8">
        <v>6.9905205263295578</v>
      </c>
      <c r="L12" s="15">
        <f>VLOOKUP($L$1,GC_acumuladas[#All],4,0)/1000</f>
        <v>947.05680000000007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258.11370808334999</v>
      </c>
      <c r="D13" s="7">
        <v>21.871676186822583</v>
      </c>
      <c r="E13" s="8">
        <v>-3.9574398581317283</v>
      </c>
      <c r="F13" s="7">
        <v>268.74930000000001</v>
      </c>
      <c r="G13" s="7">
        <v>22.470761804705788</v>
      </c>
      <c r="H13" s="8">
        <v>7.05121821616157</v>
      </c>
      <c r="I13" s="7">
        <v>251.04739999999998</v>
      </c>
      <c r="J13" s="7">
        <v>23.314072363803962</v>
      </c>
      <c r="K13" s="8">
        <v>8.7913697497490553</v>
      </c>
      <c r="L13" s="15">
        <f>VLOOKUP($L$1,GC_acumuladas[#All],5,0)/1000</f>
        <v>230.76040000000003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41.428278656129997</v>
      </c>
      <c r="D14" s="7">
        <v>3.5104911803123966</v>
      </c>
      <c r="E14" s="8">
        <v>-2.498526341248164</v>
      </c>
      <c r="F14" s="7">
        <v>42.489899999999999</v>
      </c>
      <c r="G14" s="7">
        <v>3.5526805911895152</v>
      </c>
      <c r="H14" s="8">
        <v>3.9793166567964722</v>
      </c>
      <c r="I14" s="7">
        <v>40.863800000000005</v>
      </c>
      <c r="J14" s="7">
        <v>3.794907217760521</v>
      </c>
      <c r="K14" s="8">
        <v>5.1973360724316464</v>
      </c>
      <c r="L14" s="15">
        <f>VLOOKUP($L$1,GC_acumuladas[#All],6,0)/1000</f>
        <v>38.844900000000003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1.3626574224900001</v>
      </c>
      <c r="D15" s="7">
        <v>0.11546694718223723</v>
      </c>
      <c r="E15" s="8">
        <v>-2.3394666028810907</v>
      </c>
      <c r="F15" s="7">
        <v>1.3953</v>
      </c>
      <c r="G15" s="7">
        <v>0.11666431855303803</v>
      </c>
      <c r="H15" s="8">
        <v>20.951803051317608</v>
      </c>
      <c r="I15" s="7">
        <v>1.1536</v>
      </c>
      <c r="J15" s="7">
        <v>0.10713161689340042</v>
      </c>
      <c r="K15" s="8">
        <v>13.420509291121796</v>
      </c>
      <c r="L15" s="15">
        <f>VLOOKUP($L$1,GC_acumuladas[#All],7,0)/1000</f>
        <v>1.0171000000000001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164.84981711713999</v>
      </c>
      <c r="D16" s="7">
        <v>13.968811831871818</v>
      </c>
      <c r="E16" s="8">
        <v>-2.1587320581765934</v>
      </c>
      <c r="F16" s="7">
        <v>168.48699999999999</v>
      </c>
      <c r="G16" s="7">
        <v>14.08759481118449</v>
      </c>
      <c r="H16" s="8">
        <v>10.022985803654215</v>
      </c>
      <c r="I16" s="7">
        <v>153.13800000000001</v>
      </c>
      <c r="J16" s="7">
        <v>14.221499261287757</v>
      </c>
      <c r="K16" s="8">
        <v>5.3460698674936413</v>
      </c>
      <c r="L16" s="15">
        <f>VLOOKUP($L$1,GC_acumuladas[#All],8,0)/1000</f>
        <v>145.36660000000001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50.472954887589992</v>
      </c>
      <c r="D17" s="7">
        <v>4.2769062274561271</v>
      </c>
      <c r="E17" s="8">
        <v>-10.472594568379723</v>
      </c>
      <c r="F17" s="7">
        <v>56.377099999999999</v>
      </c>
      <c r="G17" s="7">
        <v>4.7138220837787435</v>
      </c>
      <c r="H17" s="8">
        <v>0.86792385314533593</v>
      </c>
      <c r="I17" s="7">
        <v>55.892000000000003</v>
      </c>
      <c r="J17" s="7">
        <v>5.1905342678622892</v>
      </c>
      <c r="K17" s="8">
        <v>22.753767696423143</v>
      </c>
      <c r="L17" s="15">
        <f>VLOOKUP($L$1,GC_acumuladas[#All],9,0)/1000</f>
        <v>45.531800000000004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416.44406046036005</v>
      </c>
      <c r="D18" s="7">
        <v>35.288050789512127</v>
      </c>
      <c r="E18" s="8">
        <v>3.6072507600817927</v>
      </c>
      <c r="F18" s="7">
        <v>401.94490000000002</v>
      </c>
      <c r="G18" s="7">
        <v>33.607559560215741</v>
      </c>
      <c r="H18" s="8">
        <v>15.208553200685859</v>
      </c>
      <c r="I18" s="7">
        <v>348.88459999999998</v>
      </c>
      <c r="J18" s="7">
        <v>32.399940453543039</v>
      </c>
      <c r="K18" s="8">
        <v>16.100823490339788</v>
      </c>
      <c r="L18" s="15">
        <f>VLOOKUP($L$1,GC_acumuladas[#All],10,0)/1000</f>
        <v>300.50140000000005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209.25281233847002</v>
      </c>
      <c r="D19" s="7">
        <v>17.731370358567162</v>
      </c>
      <c r="E19" s="8">
        <v>1.2839350293320173</v>
      </c>
      <c r="F19" s="7">
        <v>206.6002</v>
      </c>
      <c r="G19" s="7">
        <v>17.274329209432647</v>
      </c>
      <c r="H19" s="8">
        <v>2.4438233029225209</v>
      </c>
      <c r="I19" s="7">
        <v>201.67170000000002</v>
      </c>
      <c r="J19" s="7">
        <v>18.7286887158814</v>
      </c>
      <c r="K19" s="8">
        <v>6.910448212192688</v>
      </c>
      <c r="L19" s="15">
        <f>VLOOKUP($L$1,GC_acumuladas[#All],11,0)/1000</f>
        <v>188.6361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5.2510646264599998</v>
      </c>
      <c r="D20" s="7">
        <v>0.44495732519918857</v>
      </c>
      <c r="E20" s="8">
        <v>-0.72663528764534968</v>
      </c>
      <c r="F20" s="7">
        <v>5.2895000000000003</v>
      </c>
      <c r="G20" s="7">
        <v>0.44226755033777304</v>
      </c>
      <c r="H20" s="8">
        <v>-5.0938385904474632</v>
      </c>
      <c r="I20" s="7">
        <v>5.5733999999999995</v>
      </c>
      <c r="J20" s="7">
        <v>0.5175861248211493</v>
      </c>
      <c r="K20" s="8">
        <v>3.7877094972066816</v>
      </c>
      <c r="L20" s="15">
        <f>VLOOKUP($L$1,GC_acumuladas[#All],12,0)/1000</f>
        <v>5.37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225.41233473072</v>
      </c>
      <c r="D21" s="7">
        <v>19.100673227916779</v>
      </c>
      <c r="E21" s="8">
        <v>4.1322799012691647</v>
      </c>
      <c r="F21" s="7">
        <v>216.46729999999999</v>
      </c>
      <c r="G21" s="7">
        <v>18.099340674776787</v>
      </c>
      <c r="H21" s="8">
        <v>5.0384333759211586</v>
      </c>
      <c r="I21" s="7">
        <v>206.0839</v>
      </c>
      <c r="J21" s="7">
        <v>19.1384374329905</v>
      </c>
      <c r="K21" s="8">
        <v>-7.0810577084786441</v>
      </c>
      <c r="L21" s="15">
        <f>VLOOKUP($L$1,GC_acumuladas[#All],13,0)/1000</f>
        <v>221.78889999999998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65.135859824380006</v>
      </c>
      <c r="D22" s="7">
        <v>5.5193908328536541</v>
      </c>
      <c r="E22" s="8">
        <v>-28.468902394170836</v>
      </c>
      <c r="F22" s="7">
        <v>91.0595</v>
      </c>
      <c r="G22" s="7">
        <v>7.6136992154234697</v>
      </c>
      <c r="H22" s="8">
        <v>54.166201084214549</v>
      </c>
      <c r="I22" s="7">
        <v>59.065800000000003</v>
      </c>
      <c r="J22" s="7">
        <v>5.4852762284173124</v>
      </c>
      <c r="K22" s="8">
        <v>5.0645160142728463</v>
      </c>
      <c r="L22" s="15">
        <f>VLOOKUP($L$1,GC_acumuladas[#All],14,0)/1000</f>
        <v>56.218600000000009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19.769667725759998</v>
      </c>
      <c r="D23" s="7">
        <v>1.6752142845480753</v>
      </c>
      <c r="E23" s="8">
        <v>11.365234117428358</v>
      </c>
      <c r="F23" s="7">
        <v>17.752099999999999</v>
      </c>
      <c r="G23" s="7">
        <v>1.4842948823804101</v>
      </c>
      <c r="H23" s="8">
        <v>2.3340942630510897</v>
      </c>
      <c r="I23" s="7">
        <v>17.347200000000001</v>
      </c>
      <c r="J23" s="7">
        <v>1.6109861170017301</v>
      </c>
      <c r="K23" s="8">
        <v>2.8445403559529181</v>
      </c>
      <c r="L23" s="15">
        <f>VLOOKUP($L$1,GC_acumuladas[#All],15,0)/1000</f>
        <v>16.8674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6.885585580569999</v>
      </c>
      <c r="D24" s="7">
        <v>0.58346106176681756</v>
      </c>
      <c r="E24" s="8">
        <v>-83.487487576332398</v>
      </c>
      <c r="F24" s="7">
        <v>41.699199999999998</v>
      </c>
      <c r="G24" s="7">
        <v>3.4865683023054852</v>
      </c>
      <c r="H24" s="8">
        <v>188.2346842145281</v>
      </c>
      <c r="I24" s="7">
        <v>14.4671</v>
      </c>
      <c r="J24" s="7">
        <v>1.3435192568988499</v>
      </c>
      <c r="K24" s="8">
        <v>187.39347225809016</v>
      </c>
      <c r="L24" s="15">
        <f>VLOOKUP($L$1,GC_acumuladas[#All],16,0)/1000</f>
        <v>5.0339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38.480606518050003</v>
      </c>
      <c r="D25" s="7">
        <v>3.2607154865387602</v>
      </c>
      <c r="E25" s="8">
        <v>21.742479856651119</v>
      </c>
      <c r="F25" s="7">
        <v>31.6082</v>
      </c>
      <c r="G25" s="7">
        <v>2.6428360307375738</v>
      </c>
      <c r="H25" s="8">
        <v>15.987009889363879</v>
      </c>
      <c r="I25" s="7">
        <v>27.2515</v>
      </c>
      <c r="J25" s="7">
        <v>2.5307708545167316</v>
      </c>
      <c r="K25" s="8">
        <v>-20.589615150376062</v>
      </c>
      <c r="L25" s="15">
        <f>VLOOKUP($L$1,GC_acumuladas[#All],17,0)/1000</f>
        <v>34.317300000000003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0.517855128</v>
      </c>
      <c r="D26" s="7">
        <v>4.3881279128515159E-2</v>
      </c>
      <c r="E26" s="8">
        <v>-91.20012357259381</v>
      </c>
      <c r="F26" s="7">
        <v>5.8848000000000003</v>
      </c>
      <c r="G26" s="7">
        <v>0.4920419851078035</v>
      </c>
      <c r="H26" s="8">
        <v>31.371804888938513</v>
      </c>
      <c r="I26" s="7">
        <v>4.4794999999999998</v>
      </c>
      <c r="J26" s="7">
        <v>0.415998680542638</v>
      </c>
      <c r="K26" s="8">
        <v>6363.9249639249638</v>
      </c>
      <c r="L26" s="15">
        <f>VLOOKUP($L$1,GC_acumuladas[#All],18,0)/1000</f>
        <v>6.93E-2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6" t="s">
        <v>380</v>
      </c>
      <c r="C31" s="146"/>
      <c r="D31" s="146"/>
      <c r="E31" s="146"/>
      <c r="F31" s="146"/>
      <c r="G31" s="146"/>
      <c r="H31" s="146"/>
      <c r="I31" s="146"/>
      <c r="J31" s="146"/>
      <c r="K31" s="146"/>
    </row>
    <row r="32" spans="2:16" ht="21" x14ac:dyDescent="0.25">
      <c r="B32" s="147" t="s">
        <v>615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3" spans="2:16" ht="18" x14ac:dyDescent="0.25">
      <c r="B33" s="148" t="s">
        <v>229</v>
      </c>
      <c r="C33" s="150">
        <v>2018</v>
      </c>
      <c r="D33" s="150"/>
      <c r="E33" s="148"/>
      <c r="F33" s="150">
        <v>2017</v>
      </c>
      <c r="G33" s="150"/>
      <c r="H33" s="148"/>
      <c r="I33" s="150">
        <v>2016</v>
      </c>
      <c r="J33" s="150"/>
      <c r="K33" s="148"/>
    </row>
    <row r="34" spans="2:16" ht="47.4" thickBot="1" x14ac:dyDescent="0.3">
      <c r="B34" s="149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1706.5131364571</v>
      </c>
      <c r="D35" s="9">
        <v>100</v>
      </c>
      <c r="E35" s="12">
        <v>6.2741718296024374</v>
      </c>
      <c r="F35" s="9">
        <v>1605.7646999999999</v>
      </c>
      <c r="G35" s="9">
        <v>100</v>
      </c>
      <c r="H35" s="12">
        <v>9.4971835802438509</v>
      </c>
      <c r="I35" s="9">
        <v>1466.4894999999999</v>
      </c>
      <c r="J35" s="9">
        <v>100</v>
      </c>
      <c r="K35" s="12">
        <v>1.3628826165178687</v>
      </c>
      <c r="L35" s="14">
        <f>VLOOKUP($L$1,GC_acumuladas[#All],19,0)/1000</f>
        <v>1446.7717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1633.6588452874601</v>
      </c>
      <c r="D36" s="7">
        <v>95.730809824242371</v>
      </c>
      <c r="E36" s="8">
        <v>9.0616910233538128</v>
      </c>
      <c r="F36" s="7">
        <v>1497.9218000000001</v>
      </c>
      <c r="G36" s="7">
        <v>93.284016020529052</v>
      </c>
      <c r="H36" s="8">
        <v>7.3468416344316889</v>
      </c>
      <c r="I36" s="7">
        <v>1395.4036999999998</v>
      </c>
      <c r="J36" s="7">
        <v>95.152655371893218</v>
      </c>
      <c r="K36" s="8">
        <v>4.3212382869741495</v>
      </c>
      <c r="L36" s="15">
        <f>VLOOKUP($L$1,GC_acumuladas[#All],20,0)/1000</f>
        <v>1337.6026999999999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644.7983340097901</v>
      </c>
      <c r="D37" s="7">
        <v>37.784551447899133</v>
      </c>
      <c r="E37" s="8">
        <v>5.7373368241049771</v>
      </c>
      <c r="F37" s="7">
        <v>609.81140000000005</v>
      </c>
      <c r="G37" s="7">
        <v>37.976385954928524</v>
      </c>
      <c r="H37" s="8">
        <v>3.1893684109709719</v>
      </c>
      <c r="I37" s="7">
        <v>590.96339999999998</v>
      </c>
      <c r="J37" s="7">
        <v>40.297826885224886</v>
      </c>
      <c r="K37" s="8">
        <v>3.4034257174472282</v>
      </c>
      <c r="L37" s="15">
        <f>VLOOKUP($L$1,GC_acumuladas[#All],21,0)/1000</f>
        <v>571.51240000000007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540.90647724241012</v>
      </c>
      <c r="D38" s="7">
        <v>31.696590297885933</v>
      </c>
      <c r="E38" s="8">
        <v>6.211580446780407</v>
      </c>
      <c r="F38" s="7">
        <v>509.27259999999995</v>
      </c>
      <c r="G38" s="7">
        <v>31.715269366676203</v>
      </c>
      <c r="H38" s="8">
        <v>3.2113362260273393</v>
      </c>
      <c r="I38" s="7">
        <v>493.42700000000002</v>
      </c>
      <c r="J38" s="7">
        <v>33.646814382237309</v>
      </c>
      <c r="K38" s="8">
        <v>4.1085167458057681</v>
      </c>
      <c r="L38" s="15">
        <f>VLOOKUP($L$1,GC_acumuladas[#All],22,0)/1000</f>
        <v>473.9545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103.89185676737999</v>
      </c>
      <c r="D39" s="7">
        <v>6.0879611500132</v>
      </c>
      <c r="E39" s="8">
        <v>3.3350873169164297</v>
      </c>
      <c r="F39" s="7">
        <v>100.53880000000001</v>
      </c>
      <c r="G39" s="7">
        <v>6.2611165882523148</v>
      </c>
      <c r="H39" s="8">
        <v>3.0782354074991636</v>
      </c>
      <c r="I39" s="7">
        <v>97.5364</v>
      </c>
      <c r="J39" s="7">
        <v>6.6510125029875775</v>
      </c>
      <c r="K39" s="8">
        <v>-2.203819475408153E-2</v>
      </c>
      <c r="L39" s="15">
        <f>VLOOKUP($L$1,GC_acumuladas[#All],23,0)/1000</f>
        <v>97.557899999999989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28.834215255580002</v>
      </c>
      <c r="D40" s="7">
        <v>1.6896568001488026</v>
      </c>
      <c r="E40" s="8">
        <v>-8.3697239876064486</v>
      </c>
      <c r="F40" s="7">
        <v>31.468</v>
      </c>
      <c r="G40" s="7">
        <v>1.9596893617103428</v>
      </c>
      <c r="H40" s="8">
        <v>29.795992443553509</v>
      </c>
      <c r="I40" s="7">
        <v>24.244199999999999</v>
      </c>
      <c r="J40" s="7">
        <v>1.6532133370201423</v>
      </c>
      <c r="K40" s="8">
        <v>-28.499215515105746</v>
      </c>
      <c r="L40" s="15">
        <f>VLOOKUP($L$1,GC_acumuladas[#All],24,0)/1000</f>
        <v>33.907599999999995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637.39563904518002</v>
      </c>
      <c r="D41" s="7">
        <v>37.350760766394103</v>
      </c>
      <c r="E41" s="8">
        <v>5.6451315385659617</v>
      </c>
      <c r="F41" s="7">
        <v>603.3365</v>
      </c>
      <c r="G41" s="7">
        <v>37.573157511807302</v>
      </c>
      <c r="H41" s="8">
        <v>11.301665531518633</v>
      </c>
      <c r="I41" s="7">
        <v>542.07319999999993</v>
      </c>
      <c r="J41" s="7">
        <v>36.964001446992967</v>
      </c>
      <c r="K41" s="8">
        <v>0.43529672028541633</v>
      </c>
      <c r="L41" s="15">
        <f>VLOOKUP($L$1,GC_acumuladas[#All],25,0)/1000</f>
        <v>539.7238000000001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179.58591114474999</v>
      </c>
      <c r="D42" s="7">
        <v>10.523558671079975</v>
      </c>
      <c r="E42" s="8">
        <v>0.41399484177684354</v>
      </c>
      <c r="F42" s="7">
        <v>178.84549999999999</v>
      </c>
      <c r="G42" s="7">
        <v>11.137715258032511</v>
      </c>
      <c r="H42" s="8">
        <v>2.3488463790144243</v>
      </c>
      <c r="I42" s="7">
        <v>174.74110000000002</v>
      </c>
      <c r="J42" s="7">
        <v>11.915605260044481</v>
      </c>
      <c r="K42" s="8">
        <v>3.1444881441251571</v>
      </c>
      <c r="L42" s="15">
        <f>VLOOKUP($L$1,GC_acumuladas[#All],26,0)/1000</f>
        <v>169.41389999999998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444.61521113314001</v>
      </c>
      <c r="D43" s="7">
        <v>26.054016323379013</v>
      </c>
      <c r="E43" s="8">
        <v>9.3160362400356522</v>
      </c>
      <c r="F43" s="7">
        <v>406.72459999999995</v>
      </c>
      <c r="G43" s="7">
        <v>25.329028593043549</v>
      </c>
      <c r="H43" s="8">
        <v>11.46611972003333</v>
      </c>
      <c r="I43" s="7">
        <v>364.88630000000001</v>
      </c>
      <c r="J43" s="7">
        <v>24.881616949865652</v>
      </c>
      <c r="K43" s="8">
        <v>-8.6554743342326379E-2</v>
      </c>
      <c r="L43" s="15">
        <f>VLOOKUP($L$1,GC_acumuladas[#All],27,0)/1000</f>
        <v>365.20240000000001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1.4289312672899999</v>
      </c>
      <c r="D44" s="7">
        <v>8.3733974076320952E-2</v>
      </c>
      <c r="E44" s="8">
        <v>1.1131663805547642</v>
      </c>
      <c r="F44" s="7">
        <v>1.4132</v>
      </c>
      <c r="G44" s="7">
        <v>8.8007912989991624E-2</v>
      </c>
      <c r="H44" s="8">
        <v>51.712292002147088</v>
      </c>
      <c r="I44" s="7">
        <v>0.93149999999999999</v>
      </c>
      <c r="J44" s="7">
        <v>6.3519036447243576E-2</v>
      </c>
      <c r="K44" s="8">
        <v>-50.07503483760317</v>
      </c>
      <c r="L44" s="15">
        <f>VLOOKUP($L$1,GC_acumuladas[#All],28,0)/1000</f>
        <v>1.8657999999999999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11.7655855</v>
      </c>
      <c r="D45" s="7">
        <v>0.68945179785879573</v>
      </c>
      <c r="E45" s="8">
        <v>-28.05331372453098</v>
      </c>
      <c r="F45" s="7">
        <v>16.353200000000001</v>
      </c>
      <c r="G45" s="7">
        <v>1.0184057477412476</v>
      </c>
      <c r="H45" s="8">
        <v>979.91811398005689</v>
      </c>
      <c r="I45" s="7">
        <v>1.5143</v>
      </c>
      <c r="J45" s="7">
        <v>0.1032602006355995</v>
      </c>
      <c r="K45" s="8">
        <v>-53.286855662152568</v>
      </c>
      <c r="L45" s="15">
        <f>VLOOKUP($L$1,GC_acumuladas[#All],29,0)/1000</f>
        <v>3.2416999999999998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322.63065697690996</v>
      </c>
      <c r="D46" s="7">
        <v>18.905840809800328</v>
      </c>
      <c r="E46" s="8">
        <v>27.367999315021851</v>
      </c>
      <c r="F46" s="7">
        <v>253.30590000000001</v>
      </c>
      <c r="G46" s="7">
        <v>15.774783192082875</v>
      </c>
      <c r="H46" s="8">
        <v>6.3761192224687457</v>
      </c>
      <c r="I46" s="7">
        <v>238.12289999999999</v>
      </c>
      <c r="J46" s="7">
        <v>16.237613702655217</v>
      </c>
      <c r="K46" s="8">
        <v>23.726624229900505</v>
      </c>
      <c r="L46" s="15">
        <f>VLOOKUP($L$1,GC_acumuladas[#All],30,0)/1000</f>
        <v>192.4589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247.16653568018998</v>
      </c>
      <c r="D47" s="7">
        <v>14.483717142273726</v>
      </c>
      <c r="E47" s="8">
        <v>36.640723719049184</v>
      </c>
      <c r="F47" s="7">
        <v>180.8879</v>
      </c>
      <c r="G47" s="7">
        <v>11.264906994156741</v>
      </c>
      <c r="H47" s="8">
        <v>6.5096530461796531</v>
      </c>
      <c r="I47" s="7">
        <v>169.83240000000001</v>
      </c>
      <c r="J47" s="7">
        <v>11.580880735934352</v>
      </c>
      <c r="K47" s="8">
        <v>10.24441288198441</v>
      </c>
      <c r="L47" s="15">
        <f>VLOOKUP($L$1,GC_acumuladas[#All],31,0)/1000</f>
        <v>154.05079999999998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75.464121296719995</v>
      </c>
      <c r="D48" s="7">
        <v>4.4221236675266038</v>
      </c>
      <c r="E48" s="8">
        <v>4.206304091137536</v>
      </c>
      <c r="F48" s="7">
        <v>72.418000000000006</v>
      </c>
      <c r="G48" s="7">
        <v>4.5098761979261353</v>
      </c>
      <c r="H48" s="8">
        <v>6.0440324788953337</v>
      </c>
      <c r="I48" s="7">
        <v>68.290499999999994</v>
      </c>
      <c r="J48" s="7">
        <v>4.6567329667208659</v>
      </c>
      <c r="K48" s="8">
        <v>77.802338569208061</v>
      </c>
      <c r="L48" s="15">
        <f>VLOOKUP($L$1,GC_acumuladas[#All],32,0)/1000</f>
        <v>38.408099999999997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72.181151119150002</v>
      </c>
      <c r="D49" s="7">
        <v>4.2297448274559217</v>
      </c>
      <c r="E49" s="8">
        <v>-33.068239894188679</v>
      </c>
      <c r="F49" s="7">
        <v>107.8429</v>
      </c>
      <c r="G49" s="7">
        <v>6.7159839794709644</v>
      </c>
      <c r="H49" s="8">
        <v>55.778408861103259</v>
      </c>
      <c r="I49" s="7">
        <v>69.228399999999993</v>
      </c>
      <c r="J49" s="7">
        <v>4.7206884195215855</v>
      </c>
      <c r="K49" s="8">
        <v>-35.082936910934137</v>
      </c>
      <c r="L49" s="15">
        <f>VLOOKUP($L$1,GC_acumuladas[#All],33,0)/1000</f>
        <v>106.6413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7.6100635270899994</v>
      </c>
      <c r="D50" s="7">
        <v>0.44594227635945938</v>
      </c>
      <c r="E50" s="8">
        <v>-36.553724397932399</v>
      </c>
      <c r="F50" s="7">
        <v>11.9945</v>
      </c>
      <c r="G50" s="7">
        <v>0.74696498185568538</v>
      </c>
      <c r="H50" s="8">
        <v>33.131694322659435</v>
      </c>
      <c r="I50" s="7">
        <v>9.0094999999999992</v>
      </c>
      <c r="J50" s="7">
        <v>0.61435830259950719</v>
      </c>
      <c r="K50" s="8">
        <v>-32.47820971138642</v>
      </c>
      <c r="L50" s="15">
        <f>VLOOKUP($L$1,GC_acumuladas[#All],34,0)/1000</f>
        <v>13.3431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64.571087592059996</v>
      </c>
      <c r="D51" s="7">
        <v>3.7838025510964624</v>
      </c>
      <c r="E51" s="8">
        <v>-32.632065227943293</v>
      </c>
      <c r="F51" s="7">
        <v>95.848399999999998</v>
      </c>
      <c r="G51" s="7">
        <v>5.9690189976152794</v>
      </c>
      <c r="H51" s="8">
        <v>59.166640373703252</v>
      </c>
      <c r="I51" s="7">
        <v>60.218900000000005</v>
      </c>
      <c r="J51" s="7">
        <v>4.1063301169220789</v>
      </c>
      <c r="K51" s="8">
        <v>-35.45545358860084</v>
      </c>
      <c r="L51" s="15">
        <f>VLOOKUP($L$1,GC_acumuladas[#All],35,0)/1000</f>
        <v>93.298199999999994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3.0430249090000001</v>
      </c>
      <c r="D52" s="7">
        <v>0.17831828211516956</v>
      </c>
      <c r="E52" s="8">
        <v>-0.33325989126161693</v>
      </c>
      <c r="F52" s="7">
        <v>3.0531999999999999</v>
      </c>
      <c r="G52" s="7">
        <v>0.19013993768825532</v>
      </c>
      <c r="H52" s="8">
        <v>48.5669797090166</v>
      </c>
      <c r="I52" s="7">
        <v>2.0550999999999999</v>
      </c>
      <c r="J52" s="7">
        <v>0.14013738250427296</v>
      </c>
      <c r="K52" s="8">
        <v>25.724947999510594</v>
      </c>
      <c r="L52" s="15">
        <f>VLOOKUP($L$1,GC_acumuladas[#All],36,0)/1000</f>
        <v>1.6345999999999998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59.893899647160005</v>
      </c>
      <c r="D53" s="7">
        <v>3.5097239140804981</v>
      </c>
      <c r="E53" s="8">
        <v>-34.422426478125615</v>
      </c>
      <c r="F53" s="7">
        <v>91.332899999999995</v>
      </c>
      <c r="G53" s="7">
        <v>5.6878134137585663</v>
      </c>
      <c r="H53" s="8">
        <v>238.85860995581214</v>
      </c>
      <c r="I53" s="7">
        <v>26.953099999999999</v>
      </c>
      <c r="J53" s="7">
        <v>1.8379333776341391</v>
      </c>
      <c r="K53" s="8">
        <v>-45.938318604305984</v>
      </c>
      <c r="L53" s="15">
        <f>VLOOKUP($L$1,GC_acumuladas[#All],37,0)/1000</f>
        <v>49.856199999999994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</v>
      </c>
      <c r="D54" s="7">
        <v>0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1.6341630359000001</v>
      </c>
      <c r="D55" s="7">
        <v>9.5760354900794584E-2</v>
      </c>
      <c r="E55" s="8">
        <v>11.752925931751367</v>
      </c>
      <c r="F55" s="7">
        <v>1.4622999999999999</v>
      </c>
      <c r="G55" s="7">
        <v>9.1065646168457928E-2</v>
      </c>
      <c r="H55" s="8">
        <v>-95.314747826867062</v>
      </c>
      <c r="I55" s="7">
        <v>31.210699999999999</v>
      </c>
      <c r="J55" s="7">
        <v>2.1282593567836661</v>
      </c>
      <c r="K55" s="8">
        <v>-25.346469763726041</v>
      </c>
      <c r="L55" s="15">
        <f>VLOOKUP($L$1,GC_acumuladas[#All],39,0)/1000</f>
        <v>41.807400000000001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3.944534830171359E-2</v>
      </c>
      <c r="E57" s="8" t="s">
        <v>373</v>
      </c>
      <c r="F57" s="7">
        <v>0</v>
      </c>
      <c r="G57" s="7">
        <v>0</v>
      </c>
      <c r="H57" s="8">
        <v>-100</v>
      </c>
      <c r="I57" s="7">
        <v>1.8574000000000002</v>
      </c>
      <c r="J57" s="7">
        <v>0.12665620858519616</v>
      </c>
      <c r="K57" s="8">
        <v>-26.518178581318974</v>
      </c>
      <c r="L57" s="15">
        <f>VLOOKUP($L$1,GC_acumuladas[#All],41,0)/1000</f>
        <v>2.5276999999999998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1383.8824794801901</v>
      </c>
      <c r="D58" s="9">
        <v>81.094159190199676</v>
      </c>
      <c r="E58" s="12">
        <v>2.3234481878627422</v>
      </c>
      <c r="F58" s="9">
        <v>1352.4587999999999</v>
      </c>
      <c r="G58" s="9">
        <v>84.225216807917121</v>
      </c>
      <c r="H58" s="12">
        <v>10.102212157185008</v>
      </c>
      <c r="I58" s="9">
        <v>1228.3665999999998</v>
      </c>
      <c r="J58" s="9">
        <v>83.762386297344776</v>
      </c>
      <c r="K58" s="12">
        <v>-15.08473472452626</v>
      </c>
      <c r="L58" s="15">
        <f>L35-L46/1000</f>
        <v>1446.5792411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6" t="s">
        <v>325</v>
      </c>
      <c r="C62" s="146"/>
      <c r="D62" s="146"/>
      <c r="E62" s="146"/>
      <c r="F62" s="146"/>
      <c r="G62" s="146"/>
      <c r="H62" s="146"/>
      <c r="I62" s="146"/>
      <c r="J62" s="146"/>
      <c r="K62" s="146"/>
    </row>
    <row r="63" spans="2:16" ht="21" x14ac:dyDescent="0.25">
      <c r="B63" s="147" t="s">
        <v>615</v>
      </c>
      <c r="C63" s="147"/>
      <c r="D63" s="147"/>
      <c r="E63" s="147"/>
      <c r="F63" s="147"/>
      <c r="G63" s="147"/>
      <c r="H63" s="147"/>
      <c r="I63" s="147"/>
      <c r="J63" s="147"/>
      <c r="K63" s="147"/>
    </row>
    <row r="64" spans="2:16" ht="18" x14ac:dyDescent="0.25">
      <c r="B64" s="148" t="s">
        <v>229</v>
      </c>
      <c r="C64" s="150">
        <v>2018</v>
      </c>
      <c r="D64" s="150"/>
      <c r="E64" s="148"/>
      <c r="F64" s="150">
        <v>2017</v>
      </c>
      <c r="G64" s="150"/>
      <c r="H64" s="148"/>
      <c r="I64" s="150">
        <v>2016</v>
      </c>
      <c r="J64" s="150"/>
      <c r="K64" s="148"/>
    </row>
    <row r="65" spans="1:16" ht="47.4" thickBot="1" x14ac:dyDescent="0.3">
      <c r="B65" s="149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-454.04900522372009</v>
      </c>
      <c r="D66" s="7"/>
      <c r="E66" s="8">
        <v>47.508977169348341</v>
      </c>
      <c r="F66" s="7">
        <v>-307.81110000000007</v>
      </c>
      <c r="G66" s="7"/>
      <c r="H66" s="8">
        <v>-4.7251289089377373</v>
      </c>
      <c r="I66" s="7">
        <v>-323.07689999999991</v>
      </c>
      <c r="J66" s="7"/>
      <c r="K66" s="8">
        <v>-3.3650856510969995</v>
      </c>
      <c r="L66" s="15">
        <f>VLOOKUP($L$1,GC_acumuladas[#All],43,0)/1000</f>
        <v>-334.32729999999992</v>
      </c>
      <c r="N66" s="13">
        <v>43</v>
      </c>
    </row>
    <row r="67" spans="1:16" ht="15.6" x14ac:dyDescent="0.25">
      <c r="B67" s="114" t="s">
        <v>376</v>
      </c>
      <c r="C67" s="9">
        <v>-203.75478428845014</v>
      </c>
      <c r="D67" s="9"/>
      <c r="E67" s="12">
        <v>30.225288798363614</v>
      </c>
      <c r="F67" s="9">
        <v>-156.46330000000006</v>
      </c>
      <c r="G67" s="9"/>
      <c r="H67" s="12">
        <v>3.235016029923421</v>
      </c>
      <c r="I67" s="9">
        <v>-151.56030000000004</v>
      </c>
      <c r="J67" s="9"/>
      <c r="K67" s="12">
        <v>-39.609735261174642</v>
      </c>
      <c r="L67" s="14">
        <f>VLOOKUP($L$1,GC_acumuladas[#All],42,0)/1000</f>
        <v>-250.96810000000011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-0.58230462200706201</v>
      </c>
      <c r="D68" s="7"/>
      <c r="E68" s="8"/>
      <c r="F68" s="7">
        <v>-0.46149647395589777</v>
      </c>
      <c r="G68" s="7"/>
      <c r="H68" s="8"/>
      <c r="I68" s="7">
        <v>-0.48689918227376261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322.63065697690996</v>
      </c>
      <c r="D69" s="9">
        <v>100</v>
      </c>
      <c r="E69" s="12">
        <v>27.367999315021851</v>
      </c>
      <c r="F69" s="9">
        <v>253.30590000000001</v>
      </c>
      <c r="G69" s="9">
        <v>100</v>
      </c>
      <c r="H69" s="12">
        <v>6.3761192224687457</v>
      </c>
      <c r="I69" s="9">
        <v>238.12289999999999</v>
      </c>
      <c r="J69" s="9">
        <v>100</v>
      </c>
      <c r="K69" s="12">
        <v>23.726624229900505</v>
      </c>
      <c r="L69" s="14">
        <f>L46</f>
        <v>192.4589</v>
      </c>
    </row>
    <row r="70" spans="1:16" ht="15.6" x14ac:dyDescent="0.25">
      <c r="B70" s="116" t="s">
        <v>213</v>
      </c>
      <c r="C70" s="7">
        <v>247.16653568018998</v>
      </c>
      <c r="D70" s="7">
        <v>76.609748743709488</v>
      </c>
      <c r="E70" s="8">
        <v>36.640723719049184</v>
      </c>
      <c r="F70" s="7">
        <v>180.8879</v>
      </c>
      <c r="G70" s="7">
        <v>71.410851464573071</v>
      </c>
      <c r="H70" s="8">
        <v>6.5096530461796531</v>
      </c>
      <c r="I70" s="7">
        <v>169.83240000000001</v>
      </c>
      <c r="J70" s="7">
        <v>71.321321888822965</v>
      </c>
      <c r="K70" s="8">
        <v>10.24441288198441</v>
      </c>
      <c r="L70" s="15">
        <f t="shared" ref="L70:L71" si="0">L47</f>
        <v>154.05079999999998</v>
      </c>
    </row>
    <row r="71" spans="1:16" ht="15.6" x14ac:dyDescent="0.25">
      <c r="B71" s="116" t="s">
        <v>214</v>
      </c>
      <c r="C71" s="7">
        <v>75.464121296719995</v>
      </c>
      <c r="D71" s="7">
        <v>23.390251256290505</v>
      </c>
      <c r="E71" s="8">
        <v>4.206304091137536</v>
      </c>
      <c r="F71" s="7">
        <v>72.418000000000006</v>
      </c>
      <c r="G71" s="7">
        <v>28.589148535426929</v>
      </c>
      <c r="H71" s="8">
        <v>6.0440324788953337</v>
      </c>
      <c r="I71" s="7">
        <v>68.290499999999994</v>
      </c>
      <c r="J71" s="7">
        <v>28.678678111177042</v>
      </c>
      <c r="K71" s="8">
        <v>77.802338569208061</v>
      </c>
      <c r="L71" s="15">
        <f t="shared" si="0"/>
        <v>38.408099999999997</v>
      </c>
    </row>
    <row r="72" spans="1:16" ht="15.6" x14ac:dyDescent="0.25">
      <c r="B72" s="6" t="s">
        <v>379</v>
      </c>
      <c r="C72" s="7">
        <v>-0.9220363753170483</v>
      </c>
      <c r="D72" s="7"/>
      <c r="E72" s="8"/>
      <c r="F72" s="7">
        <v>-0.74713865604410246</v>
      </c>
      <c r="G72" s="7"/>
      <c r="H72" s="8"/>
      <c r="I72" s="7">
        <v>-0.76498822772623765</v>
      </c>
      <c r="J72" s="7"/>
      <c r="K72" s="8"/>
      <c r="L72" s="15"/>
    </row>
    <row r="73" spans="1:16" ht="15.6" x14ac:dyDescent="0.25">
      <c r="B73" s="114" t="s">
        <v>374</v>
      </c>
      <c r="C73" s="9">
        <v>526.38540296064161</v>
      </c>
      <c r="D73" s="9">
        <v>100</v>
      </c>
      <c r="E73" s="12">
        <v>28.458651825337668</v>
      </c>
      <c r="F73" s="9">
        <v>409.77029999999996</v>
      </c>
      <c r="G73" s="9">
        <v>100</v>
      </c>
      <c r="H73" s="12">
        <v>5.1546987002009104</v>
      </c>
      <c r="I73" s="9">
        <v>389.68329999999997</v>
      </c>
      <c r="J73" s="9">
        <v>100</v>
      </c>
      <c r="K73" s="12">
        <v>-11.61619781401183</v>
      </c>
      <c r="L73" s="14">
        <f>VLOOKUP($L$1,GC_acumuladas[#All],47,0)/1000</f>
        <v>440.899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528.7953066858729</v>
      </c>
      <c r="D74" s="7">
        <v>100.45782115379281</v>
      </c>
      <c r="E74" s="8">
        <v>25.926041294933388</v>
      </c>
      <c r="F74" s="7">
        <v>419.92529999999999</v>
      </c>
      <c r="G74" s="7">
        <v>102.47821767463383</v>
      </c>
      <c r="H74" s="8">
        <v>8.7989157554863908</v>
      </c>
      <c r="I74" s="7">
        <v>385.96459999999996</v>
      </c>
      <c r="J74" s="7">
        <v>99.045712248895441</v>
      </c>
      <c r="K74" s="8">
        <v>-420.82707829397441</v>
      </c>
      <c r="L74" s="15">
        <f>VLOOKUP($L$1,GC_acumuladas[#All],48,0)/1000</f>
        <v>-120.303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-2.4099037252312612</v>
      </c>
      <c r="D75" s="7">
        <v>-0.45782115379279475</v>
      </c>
      <c r="E75" s="8">
        <v>-76.268796403434152</v>
      </c>
      <c r="F75" s="7">
        <v>-10.154999999999999</v>
      </c>
      <c r="G75" s="7">
        <v>-2.4782176746338132</v>
      </c>
      <c r="H75" s="8">
        <v>-373.07930190658027</v>
      </c>
      <c r="I75" s="7">
        <v>3.7186999999999997</v>
      </c>
      <c r="J75" s="7">
        <v>0.95428775110455077</v>
      </c>
      <c r="K75" s="8">
        <v>-99.337368719284683</v>
      </c>
      <c r="L75" s="15">
        <f>VLOOKUP($L$1,GC_acumuladas[#All],49,0)/1000</f>
        <v>561.202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-1.50434099732411</v>
      </c>
      <c r="D76" s="7"/>
      <c r="E76" s="8">
        <v>24.466098989205285</v>
      </c>
      <c r="F76" s="7">
        <v>-1.20863513</v>
      </c>
      <c r="G76" s="7"/>
      <c r="H76" s="8">
        <v>-3.4549656506250748</v>
      </c>
      <c r="I76" s="7">
        <v>-1.2518874099999999</v>
      </c>
      <c r="J76" s="7"/>
      <c r="K76" s="8">
        <v>-17.393107856678736</v>
      </c>
      <c r="L76" s="15">
        <f>VLOOKUP($L$1,GC_acumuladas[#All],45,0)</f>
        <v>-1.5154757400000001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B63:K63"/>
    <mergeCell ref="B64:B65"/>
    <mergeCell ref="C64:E64"/>
    <mergeCell ref="F64:H64"/>
    <mergeCell ref="I64:K64"/>
    <mergeCell ref="B62:K62"/>
    <mergeCell ref="B31:K31"/>
    <mergeCell ref="B32:K32"/>
    <mergeCell ref="B33:B34"/>
    <mergeCell ref="C33:E33"/>
    <mergeCell ref="F33:H33"/>
    <mergeCell ref="I33:K33"/>
    <mergeCell ref="C3:I3"/>
    <mergeCell ref="B6:K6"/>
    <mergeCell ref="B7:K7"/>
    <mergeCell ref="B8:B9"/>
    <mergeCell ref="C8:E8"/>
    <mergeCell ref="F8:H8"/>
    <mergeCell ref="I8:K8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383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256</v>
      </c>
      <c r="C9" s="166"/>
      <c r="D9" s="166"/>
      <c r="E9" s="166"/>
      <c r="F9" s="166"/>
      <c r="G9" s="166"/>
      <c r="I9" s="166" t="s">
        <v>257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6" t="s">
        <v>259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260</v>
      </c>
      <c r="C51" s="166"/>
      <c r="D51" s="166"/>
      <c r="E51" s="166"/>
      <c r="F51" s="166"/>
      <c r="G51" s="166"/>
      <c r="I51" s="166" t="s">
        <v>277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5"/>
      <c r="C55" s="165"/>
      <c r="D55" s="165"/>
      <c r="E55" s="165"/>
      <c r="F55" s="165"/>
      <c r="G55" s="165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  <mergeCell ref="B55:G55"/>
    <mergeCell ref="B53:G53"/>
    <mergeCell ref="B9:G9"/>
    <mergeCell ref="B10:G10"/>
    <mergeCell ref="B11: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261</v>
      </c>
      <c r="C9" s="166"/>
      <c r="D9" s="166"/>
      <c r="E9" s="166"/>
      <c r="F9" s="166"/>
      <c r="G9" s="166"/>
      <c r="I9" s="166" t="s">
        <v>266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6" t="s">
        <v>262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212</v>
      </c>
      <c r="C51" s="166"/>
      <c r="D51" s="166"/>
      <c r="E51" s="166"/>
      <c r="F51" s="166"/>
      <c r="G51" s="166"/>
      <c r="I51" s="166" t="s">
        <v>255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6" t="s">
        <v>274</v>
      </c>
      <c r="C72" s="166"/>
      <c r="D72" s="166"/>
      <c r="E72" s="166"/>
      <c r="F72" s="166"/>
      <c r="G72" s="166"/>
      <c r="H72" s="34"/>
      <c r="I72" s="166" t="s">
        <v>206</v>
      </c>
      <c r="J72" s="166"/>
      <c r="K72" s="166"/>
      <c r="L72" s="166"/>
      <c r="M72" s="166"/>
      <c r="N72" s="166"/>
      <c r="P72" s="30"/>
      <c r="Q72" s="30"/>
    </row>
    <row r="73" spans="2:17" ht="14.4" x14ac:dyDescent="0.3">
      <c r="B73" s="166" t="s">
        <v>235</v>
      </c>
      <c r="C73" s="166"/>
      <c r="D73" s="166"/>
      <c r="E73" s="166"/>
      <c r="F73" s="166"/>
      <c r="G73" s="166"/>
      <c r="I73" s="166" t="s">
        <v>235</v>
      </c>
      <c r="J73" s="166"/>
      <c r="K73" s="166"/>
      <c r="L73" s="166"/>
      <c r="M73" s="166"/>
      <c r="N73" s="166"/>
      <c r="P73" s="30"/>
      <c r="Q73" s="30"/>
    </row>
    <row r="74" spans="2:17" ht="14.4" x14ac:dyDescent="0.3">
      <c r="B74" s="166" t="s">
        <v>616</v>
      </c>
      <c r="C74" s="166"/>
      <c r="D74" s="166"/>
      <c r="E74" s="166"/>
      <c r="F74" s="166"/>
      <c r="G74" s="166"/>
      <c r="I74" s="166" t="s">
        <v>616</v>
      </c>
      <c r="J74" s="166"/>
      <c r="K74" s="166"/>
      <c r="L74" s="166"/>
      <c r="M74" s="166"/>
      <c r="N74" s="166"/>
      <c r="P74" s="30"/>
      <c r="Q74" s="30"/>
    </row>
    <row r="91" spans="2:2" x14ac:dyDescent="0.25">
      <c r="B91" s="134" t="s">
        <v>230</v>
      </c>
    </row>
  </sheetData>
  <mergeCells count="26"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  <mergeCell ref="B30:G31"/>
    <mergeCell ref="I30:N30"/>
    <mergeCell ref="I31:N31"/>
    <mergeCell ref="B32:G32"/>
    <mergeCell ref="I32:N32"/>
    <mergeCell ref="B11:G11"/>
    <mergeCell ref="I11:N11"/>
    <mergeCell ref="B6:N6"/>
    <mergeCell ref="B7:N7"/>
    <mergeCell ref="B9:G9"/>
    <mergeCell ref="I9:N9"/>
    <mergeCell ref="B10:G10"/>
    <mergeCell ref="I10:N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381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278</v>
      </c>
      <c r="C9" s="166"/>
      <c r="D9" s="166"/>
      <c r="E9" s="166"/>
      <c r="F9" s="166"/>
      <c r="G9" s="166"/>
      <c r="I9" s="166" t="s">
        <v>424</v>
      </c>
      <c r="J9" s="166"/>
      <c r="K9" s="166"/>
      <c r="L9" s="166"/>
      <c r="M9" s="166"/>
      <c r="N9" s="166"/>
    </row>
    <row r="10" spans="2:22" ht="14.4" x14ac:dyDescent="0.3">
      <c r="B10" s="166" t="s">
        <v>279</v>
      </c>
      <c r="C10" s="166"/>
      <c r="D10" s="166"/>
      <c r="E10" s="166"/>
      <c r="F10" s="166"/>
      <c r="G10" s="166"/>
      <c r="I10" s="166" t="s">
        <v>422</v>
      </c>
      <c r="J10" s="166"/>
      <c r="K10" s="166"/>
      <c r="L10" s="166"/>
      <c r="M10" s="166"/>
      <c r="N10" s="166"/>
    </row>
    <row r="11" spans="2:22" ht="14.4" x14ac:dyDescent="0.3">
      <c r="B11" s="166" t="s">
        <v>618</v>
      </c>
      <c r="C11" s="166"/>
      <c r="D11" s="166"/>
      <c r="E11" s="166"/>
      <c r="F11" s="166"/>
      <c r="G11" s="166"/>
      <c r="I11" s="166" t="s">
        <v>619</v>
      </c>
      <c r="J11" s="166"/>
      <c r="K11" s="166"/>
      <c r="L11" s="166"/>
      <c r="M11" s="166"/>
      <c r="N11" s="166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6" t="s">
        <v>422</v>
      </c>
      <c r="C31" s="166"/>
      <c r="D31" s="166"/>
      <c r="E31" s="166"/>
      <c r="F31" s="166"/>
      <c r="G31" s="166"/>
      <c r="I31" s="166" t="s">
        <v>422</v>
      </c>
      <c r="J31" s="166"/>
      <c r="K31" s="166"/>
      <c r="L31" s="166"/>
      <c r="M31" s="166"/>
      <c r="N31" s="166"/>
    </row>
    <row r="32" spans="2:14" ht="14.4" x14ac:dyDescent="0.3">
      <c r="B32" s="166" t="s">
        <v>619</v>
      </c>
      <c r="C32" s="166"/>
      <c r="D32" s="166"/>
      <c r="E32" s="166"/>
      <c r="F32" s="166"/>
      <c r="G32" s="166"/>
      <c r="I32" s="166" t="s">
        <v>619</v>
      </c>
      <c r="J32" s="166"/>
      <c r="K32" s="166"/>
      <c r="L32" s="166"/>
      <c r="M32" s="166"/>
      <c r="N32" s="166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6" t="s">
        <v>281</v>
      </c>
      <c r="C74" s="166"/>
      <c r="D74" s="166"/>
      <c r="E74" s="166"/>
      <c r="F74" s="166"/>
      <c r="G74" s="166"/>
      <c r="I74" s="166" t="s">
        <v>280</v>
      </c>
      <c r="J74" s="166"/>
      <c r="K74" s="166"/>
      <c r="L74" s="166"/>
      <c r="M74" s="166"/>
      <c r="N74" s="166"/>
    </row>
    <row r="75" spans="2:14" ht="14.4" x14ac:dyDescent="0.3">
      <c r="B75" s="166" t="s">
        <v>235</v>
      </c>
      <c r="C75" s="166"/>
      <c r="D75" s="166"/>
      <c r="E75" s="166"/>
      <c r="F75" s="166"/>
      <c r="G75" s="166"/>
      <c r="I75" s="166" t="s">
        <v>235</v>
      </c>
      <c r="J75" s="166"/>
      <c r="K75" s="166"/>
      <c r="L75" s="166"/>
      <c r="M75" s="166"/>
      <c r="N75" s="166"/>
    </row>
    <row r="76" spans="2:14" ht="14.4" x14ac:dyDescent="0.3">
      <c r="B76" s="166" t="s">
        <v>620</v>
      </c>
      <c r="C76" s="166"/>
      <c r="D76" s="166"/>
      <c r="E76" s="166"/>
      <c r="F76" s="166"/>
      <c r="G76" s="166"/>
      <c r="I76" s="166" t="s">
        <v>620</v>
      </c>
      <c r="J76" s="166"/>
      <c r="K76" s="166"/>
      <c r="L76" s="166"/>
      <c r="M76" s="166"/>
      <c r="N76" s="166"/>
    </row>
    <row r="94" spans="2:2" x14ac:dyDescent="0.25">
      <c r="B94" s="134" t="s">
        <v>230</v>
      </c>
    </row>
  </sheetData>
  <mergeCells count="26"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6" t="s">
        <v>263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"/>
      <c r="R7" s="13"/>
      <c r="S7" s="13"/>
      <c r="T7" s="25"/>
      <c r="U7" s="25"/>
    </row>
    <row r="8" spans="2:25" ht="21" x14ac:dyDescent="0.25">
      <c r="B8" s="147" t="s">
        <v>621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3.2283944554510065E-2</v>
      </c>
      <c r="D11" s="32">
        <v>3.6530149420669261E-2</v>
      </c>
      <c r="E11" s="32">
        <v>3.9679277602111672E-2</v>
      </c>
      <c r="F11" s="32">
        <v>3.5516274895744313E-2</v>
      </c>
      <c r="G11" s="32">
        <v>3.372676808694209E-2</v>
      </c>
      <c r="H11" s="32">
        <v>3.2201226018577091E-2</v>
      </c>
      <c r="I11" s="32">
        <v>3.2381072920898687E-2</v>
      </c>
      <c r="J11" s="32">
        <v>3.3795314389654642E-2</v>
      </c>
      <c r="K11" s="32">
        <v>3.2559901794604398E-2</v>
      </c>
      <c r="L11" s="32">
        <v>3.429075251862377E-2</v>
      </c>
      <c r="M11" s="32">
        <v>3.4593234965702477E-2</v>
      </c>
      <c r="N11" s="32">
        <v>3.5276496540538306E-2</v>
      </c>
      <c r="O11" s="36">
        <v>3.3726511692400298E-2</v>
      </c>
      <c r="P11" s="36"/>
    </row>
    <row r="12" spans="2:25" ht="15.6" x14ac:dyDescent="0.3">
      <c r="B12" s="40" t="s">
        <v>364</v>
      </c>
      <c r="C12" s="32">
        <v>3.1202737243704811E-2</v>
      </c>
      <c r="D12" s="32">
        <v>3.5584229495047234E-2</v>
      </c>
      <c r="E12" s="32">
        <v>3.8667149035381779E-2</v>
      </c>
      <c r="F12" s="32">
        <v>3.4355301559380581E-2</v>
      </c>
      <c r="G12" s="32">
        <v>3.24175960980366E-2</v>
      </c>
      <c r="H12" s="32">
        <v>3.0494563993713756E-2</v>
      </c>
      <c r="I12" s="32">
        <v>3.0729379389946295E-2</v>
      </c>
      <c r="J12" s="32">
        <v>3.219089820664689E-2</v>
      </c>
      <c r="K12" s="32">
        <v>3.1258503713062921E-2</v>
      </c>
      <c r="L12" s="32">
        <v>3.2367032336822796E-2</v>
      </c>
      <c r="M12" s="32">
        <v>3.2551793070473914E-2</v>
      </c>
      <c r="N12" s="32">
        <v>3.2417075026347907E-2</v>
      </c>
      <c r="O12" s="36">
        <v>3.1850214073072591E-2</v>
      </c>
      <c r="P12" s="36"/>
    </row>
    <row r="13" spans="2:25" ht="15.6" x14ac:dyDescent="0.3">
      <c r="B13" s="40" t="s">
        <v>293</v>
      </c>
      <c r="C13" s="32">
        <v>1.2273997737142306E-2</v>
      </c>
      <c r="D13" s="32">
        <v>1.377809357267509E-2</v>
      </c>
      <c r="E13" s="32">
        <v>1.4357358524534559E-2</v>
      </c>
      <c r="F13" s="32">
        <v>1.225068696021334E-2</v>
      </c>
      <c r="G13" s="32">
        <v>1.2270290146906471E-2</v>
      </c>
      <c r="H13" s="32">
        <v>1.1943694439749662E-2</v>
      </c>
      <c r="I13" s="32">
        <v>1.2555029883783668E-2</v>
      </c>
      <c r="J13" s="32">
        <v>1.1796571620886744E-2</v>
      </c>
      <c r="K13" s="32">
        <v>1.1802156508490654E-2</v>
      </c>
      <c r="L13" s="32">
        <v>1.1415024095161055E-2</v>
      </c>
      <c r="M13" s="32">
        <v>1.1398535948582773E-2</v>
      </c>
      <c r="N13" s="32">
        <v>1.1063388042179257E-2</v>
      </c>
      <c r="O13" s="36">
        <v>1.0691365652970599E-2</v>
      </c>
      <c r="P13" s="36"/>
    </row>
    <row r="14" spans="2:25" ht="15.6" x14ac:dyDescent="0.3">
      <c r="B14" s="43" t="s">
        <v>300</v>
      </c>
      <c r="C14" s="32">
        <v>0.23298396096974486</v>
      </c>
      <c r="D14" s="32">
        <v>0.2644093103780335</v>
      </c>
      <c r="E14" s="32">
        <v>0.29768342610949688</v>
      </c>
      <c r="F14" s="32">
        <v>0.30581246480295787</v>
      </c>
      <c r="G14" s="32">
        <v>0.28308694235563048</v>
      </c>
      <c r="H14" s="32">
        <v>0.28589048711273124</v>
      </c>
      <c r="I14" s="32">
        <v>0.29746634868157229</v>
      </c>
      <c r="J14" s="32">
        <v>0.28934615575410155</v>
      </c>
      <c r="K14" s="32">
        <v>0.29035333901639881</v>
      </c>
      <c r="L14" s="32">
        <v>0.31730029286522204</v>
      </c>
      <c r="M14" s="32">
        <v>0.34431859116259284</v>
      </c>
      <c r="N14" s="32">
        <v>0.36571990458679271</v>
      </c>
      <c r="O14" s="36">
        <v>0.37366871532605778</v>
      </c>
      <c r="P14" s="36"/>
    </row>
    <row r="15" spans="2:25" ht="15.6" x14ac:dyDescent="0.3">
      <c r="B15" s="42" t="s">
        <v>287</v>
      </c>
      <c r="C15" s="33">
        <v>0.83235842219111955</v>
      </c>
      <c r="D15" s="33">
        <v>0.95521825749362232</v>
      </c>
      <c r="E15" s="33">
        <v>1.1397320124277621</v>
      </c>
      <c r="F15" s="33">
        <v>0.90657633977265528</v>
      </c>
      <c r="G15" s="33">
        <v>0.75559747897611029</v>
      </c>
      <c r="H15" s="33">
        <v>0.71850716536398662</v>
      </c>
      <c r="I15" s="33">
        <v>0.74251799702565469</v>
      </c>
      <c r="J15" s="33">
        <v>0.76576421305873443</v>
      </c>
      <c r="K15" s="33">
        <v>0.73814825642416393</v>
      </c>
      <c r="L15" s="33">
        <v>0.75005485560099427</v>
      </c>
      <c r="M15" s="33">
        <v>0.76847065834783157</v>
      </c>
      <c r="N15" s="33">
        <v>0.79450789754178086</v>
      </c>
      <c r="O15" s="37">
        <v>0.72206620339767136</v>
      </c>
      <c r="P15" s="36"/>
    </row>
    <row r="16" spans="2:25" ht="15.6" x14ac:dyDescent="0.3">
      <c r="B16" s="40" t="s">
        <v>254</v>
      </c>
      <c r="C16" s="31">
        <v>86884.643215065662</v>
      </c>
      <c r="D16" s="31">
        <v>114200.95890000668</v>
      </c>
      <c r="E16" s="31">
        <v>141458.16729449216</v>
      </c>
      <c r="F16" s="31">
        <v>133859.36213805314</v>
      </c>
      <c r="G16" s="31">
        <v>141977.60247592907</v>
      </c>
      <c r="H16" s="31">
        <v>146217.31568378987</v>
      </c>
      <c r="I16" s="31">
        <v>162658.32999347817</v>
      </c>
      <c r="J16" s="31">
        <v>178262.9803970136</v>
      </c>
      <c r="K16" s="31">
        <v>185727.04122613484</v>
      </c>
      <c r="L16" s="31">
        <v>207621.45184352194</v>
      </c>
      <c r="M16" s="31">
        <v>219272.71911655334</v>
      </c>
      <c r="N16" s="31">
        <v>240548.39884996694</v>
      </c>
      <c r="O16" s="35">
        <v>235761.55784474776</v>
      </c>
      <c r="P16" s="36"/>
    </row>
    <row r="17" spans="2:18" ht="15.6" x14ac:dyDescent="0.3">
      <c r="B17" s="40" t="s">
        <v>284</v>
      </c>
      <c r="C17" s="31">
        <v>83977.53874113741</v>
      </c>
      <c r="D17" s="31">
        <v>111252.790647845</v>
      </c>
      <c r="E17" s="31">
        <v>137858.74039812991</v>
      </c>
      <c r="F17" s="31">
        <v>129483.70194505359</v>
      </c>
      <c r="G17" s="31">
        <v>136471.12173332681</v>
      </c>
      <c r="H17" s="31">
        <v>138471.00780048731</v>
      </c>
      <c r="I17" s="31">
        <v>154367.57437883984</v>
      </c>
      <c r="J17" s="31">
        <v>169800.03173843527</v>
      </c>
      <c r="K17" s="31">
        <v>178303.65227776524</v>
      </c>
      <c r="L17" s="31">
        <v>195987.37076009237</v>
      </c>
      <c r="M17" s="31">
        <v>207194.76063151454</v>
      </c>
      <c r="N17" s="31">
        <v>222143.20601783914</v>
      </c>
      <c r="O17" s="35">
        <v>222743.24343078601</v>
      </c>
      <c r="P17" s="36"/>
    </row>
    <row r="18" spans="2:18" ht="15.6" x14ac:dyDescent="0.3">
      <c r="B18" s="40" t="s">
        <v>286</v>
      </c>
      <c r="C18" s="31">
        <v>33033.644209770537</v>
      </c>
      <c r="D18" s="31">
        <v>43076.705088713228</v>
      </c>
      <c r="E18" s="31">
        <v>51187.827678362613</v>
      </c>
      <c r="F18" s="31">
        <v>46172.32936339327</v>
      </c>
      <c r="G18" s="31">
        <v>51655.287926890211</v>
      </c>
      <c r="H18" s="31">
        <v>54234.433595251372</v>
      </c>
      <c r="I18" s="31">
        <v>63069.594892229274</v>
      </c>
      <c r="J18" s="31">
        <v>62224.366116559468</v>
      </c>
      <c r="K18" s="31">
        <v>67321.444095171668</v>
      </c>
      <c r="L18" s="31">
        <v>69119.730727631017</v>
      </c>
      <c r="M18" s="31">
        <v>72552.59095261684</v>
      </c>
      <c r="N18" s="31">
        <v>75813.641024416735</v>
      </c>
      <c r="O18" s="35">
        <v>74769.653252049175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3.9823095754510061E-2</v>
      </c>
      <c r="D21" s="32">
        <v>3.9735077520669265E-2</v>
      </c>
      <c r="E21" s="32">
        <v>3.6802052402111672E-2</v>
      </c>
      <c r="F21" s="32">
        <v>4.1818252095744315E-2</v>
      </c>
      <c r="G21" s="32">
        <v>4.7422599086942095E-2</v>
      </c>
      <c r="H21" s="32">
        <v>4.7364250818577099E-2</v>
      </c>
      <c r="I21" s="32">
        <v>4.5877723520898687E-2</v>
      </c>
      <c r="J21" s="32">
        <v>4.7910884889654642E-2</v>
      </c>
      <c r="K21" s="32">
        <v>4.7477112294604398E-2</v>
      </c>
      <c r="L21" s="32">
        <v>4.9445509918623766E-2</v>
      </c>
      <c r="M21" s="32">
        <v>4.7112109065702477E-2</v>
      </c>
      <c r="N21" s="32">
        <v>4.7362847840538312E-2</v>
      </c>
      <c r="O21" s="36">
        <v>4.8769921665641397E-2</v>
      </c>
      <c r="P21" s="36"/>
    </row>
    <row r="22" spans="2:18" ht="15.6" x14ac:dyDescent="0.3">
      <c r="B22" s="40" t="s">
        <v>296</v>
      </c>
      <c r="C22" s="32">
        <v>2.6783610062430945E-2</v>
      </c>
      <c r="D22" s="32">
        <v>3.9185426941805789E-2</v>
      </c>
      <c r="E22" s="32">
        <v>5.7247591099367549E-2</v>
      </c>
      <c r="F22" s="32">
        <v>6.7548972078879888E-2</v>
      </c>
      <c r="G22" s="32">
        <v>6.2545997308621218E-2</v>
      </c>
      <c r="H22" s="32">
        <v>5.6909877789719843E-2</v>
      </c>
      <c r="I22" s="32">
        <v>5.2086525655740866E-2</v>
      </c>
      <c r="J22" s="32">
        <v>8.5736250232877495E-2</v>
      </c>
      <c r="K22" s="32">
        <v>7.6638848496466933E-2</v>
      </c>
      <c r="L22" s="32">
        <v>7.9919377140069289E-2</v>
      </c>
      <c r="M22" s="32">
        <v>4.9665633442653338E-2</v>
      </c>
      <c r="N22" s="32">
        <v>7.278967710303795E-2</v>
      </c>
      <c r="O22" s="36">
        <v>4.4504254940062417E-2</v>
      </c>
      <c r="P22" s="36"/>
    </row>
    <row r="23" spans="2:18" ht="15.6" x14ac:dyDescent="0.3">
      <c r="B23" s="40" t="s">
        <v>297</v>
      </c>
      <c r="C23" s="32">
        <v>0.35581023573573439</v>
      </c>
      <c r="D23" s="32">
        <v>0.34280992252588555</v>
      </c>
      <c r="E23" s="32">
        <v>0.37732183938585745</v>
      </c>
      <c r="F23" s="32">
        <v>0.41536464539051227</v>
      </c>
      <c r="G23" s="32">
        <v>0.40719315049978555</v>
      </c>
      <c r="H23" s="32">
        <v>0.41935402342081696</v>
      </c>
      <c r="I23" s="32">
        <v>0.43135765051224284</v>
      </c>
      <c r="J23" s="32">
        <v>0.43253636060836509</v>
      </c>
      <c r="K23" s="32">
        <v>0.43071526621195477</v>
      </c>
      <c r="L23" s="32">
        <v>0.42830418454975827</v>
      </c>
      <c r="M23" s="32">
        <v>0.42396721002398041</v>
      </c>
      <c r="N23" s="32">
        <v>0.41159849095073964</v>
      </c>
      <c r="O23" s="36">
        <v>0.39755904411014525</v>
      </c>
      <c r="P23" s="36"/>
    </row>
    <row r="24" spans="2:18" ht="15.6" x14ac:dyDescent="0.3">
      <c r="B24" s="40" t="s">
        <v>365</v>
      </c>
      <c r="C24" s="32">
        <v>0.44203211145776222</v>
      </c>
      <c r="D24" s="32">
        <v>0.36765431612997418</v>
      </c>
      <c r="E24" s="32">
        <v>0.33915986417022825</v>
      </c>
      <c r="F24" s="32">
        <v>0.47287648328694531</v>
      </c>
      <c r="G24" s="32">
        <v>0.55994967883407987</v>
      </c>
      <c r="H24" s="32">
        <v>0.61580724020824706</v>
      </c>
      <c r="I24" s="32">
        <v>0.61166645873619863</v>
      </c>
      <c r="J24" s="32">
        <v>0.59210322279466321</v>
      </c>
      <c r="K24" s="32">
        <v>0.60533930074794395</v>
      </c>
      <c r="L24" s="32">
        <v>0.60346158752041057</v>
      </c>
      <c r="M24" s="32">
        <v>0.5832291976104873</v>
      </c>
      <c r="N24" s="32">
        <v>0.55485258557563111</v>
      </c>
      <c r="O24" s="36">
        <v>0.54662000274171041</v>
      </c>
      <c r="P24" s="36"/>
    </row>
    <row r="25" spans="2:18" ht="15.6" x14ac:dyDescent="0.3">
      <c r="B25" s="40" t="s">
        <v>299</v>
      </c>
      <c r="C25" s="32">
        <v>1.0382386446965487E-3</v>
      </c>
      <c r="D25" s="32">
        <v>1.495438076271236E-3</v>
      </c>
      <c r="E25" s="32">
        <v>1.989719604248132E-3</v>
      </c>
      <c r="F25" s="32">
        <v>2.6419871331589948E-3</v>
      </c>
      <c r="G25" s="32">
        <v>2.7882317266814199E-3</v>
      </c>
      <c r="H25" s="32">
        <v>2.5484379153036785E-3</v>
      </c>
      <c r="I25" s="32">
        <v>2.2696366721229083E-3</v>
      </c>
      <c r="J25" s="32">
        <v>3.7780907301258894E-3</v>
      </c>
      <c r="K25" s="32">
        <v>3.3668654556625725E-3</v>
      </c>
      <c r="L25" s="32">
        <v>3.6446202651634206E-3</v>
      </c>
      <c r="M25" s="32">
        <v>2.2240158768569956E-3</v>
      </c>
      <c r="N25" s="32">
        <v>3.180881273191763E-3</v>
      </c>
      <c r="O25" s="36">
        <v>2.0628432390067718E-3</v>
      </c>
      <c r="P25" s="36"/>
    </row>
    <row r="26" spans="2:18" ht="15.6" x14ac:dyDescent="0.3">
      <c r="B26" s="40" t="s">
        <v>294</v>
      </c>
      <c r="C26" s="32">
        <v>1.3792611827096592E-2</v>
      </c>
      <c r="D26" s="32">
        <v>1.3082695560013648E-2</v>
      </c>
      <c r="E26" s="32">
        <v>1.3114345014690054E-2</v>
      </c>
      <c r="F26" s="32">
        <v>1.6245814183662399E-2</v>
      </c>
      <c r="G26" s="32">
        <v>1.8152222523668514E-2</v>
      </c>
      <c r="H26" s="32">
        <v>1.8778773294322648E-2</v>
      </c>
      <c r="I26" s="32">
        <v>1.8796130670609576E-2</v>
      </c>
      <c r="J26" s="32">
        <v>1.9060334572810568E-2</v>
      </c>
      <c r="K26" s="32">
        <v>1.892200078009252E-2</v>
      </c>
      <c r="L26" s="32">
        <v>1.9532260717303549E-2</v>
      </c>
      <c r="M26" s="32">
        <v>1.8985156153275121E-2</v>
      </c>
      <c r="N26" s="32">
        <v>1.7986697895168356E-2</v>
      </c>
      <c r="O26" s="36">
        <v>1.8427496142854379E-2</v>
      </c>
      <c r="P26" s="36"/>
    </row>
    <row r="27" spans="2:18" ht="15.6" x14ac:dyDescent="0.3">
      <c r="B27" s="40" t="s">
        <v>282</v>
      </c>
      <c r="C27" s="32">
        <v>0.44626018326857197</v>
      </c>
      <c r="D27" s="32">
        <v>0.3687915933914182</v>
      </c>
      <c r="E27" s="32">
        <v>0.23400656025053188</v>
      </c>
      <c r="F27" s="32">
        <v>0.21882280456776004</v>
      </c>
      <c r="G27" s="32">
        <v>0.24697651773760726</v>
      </c>
      <c r="H27" s="32">
        <v>0.24686347506455045</v>
      </c>
      <c r="I27" s="32">
        <v>0.2061131041073459</v>
      </c>
      <c r="J27" s="32">
        <v>0.18816617895568991</v>
      </c>
      <c r="K27" s="32">
        <v>0.18195671446102663</v>
      </c>
      <c r="L27" s="32">
        <v>0.19183057812441129</v>
      </c>
      <c r="M27" s="32">
        <v>0.22206187516715983</v>
      </c>
      <c r="N27" s="32">
        <v>0.21284230114055777</v>
      </c>
      <c r="O27" s="36">
        <v>0.27350624419975733</v>
      </c>
      <c r="P27" s="36"/>
    </row>
    <row r="28" spans="2:18" ht="15.6" x14ac:dyDescent="0.3">
      <c r="B28" s="40" t="s">
        <v>298</v>
      </c>
      <c r="C28" s="31">
        <v>104327.43366141143</v>
      </c>
      <c r="D28" s="31">
        <v>119315.5914560673</v>
      </c>
      <c r="E28" s="31">
        <v>123915.83732394206</v>
      </c>
      <c r="F28" s="31">
        <v>147412.15531520671</v>
      </c>
      <c r="G28" s="31">
        <v>187667.59875727133</v>
      </c>
      <c r="H28" s="31">
        <v>203340.00486482473</v>
      </c>
      <c r="I28" s="31">
        <v>218893.6893825228</v>
      </c>
      <c r="J28" s="31">
        <v>232440.91174567305</v>
      </c>
      <c r="K28" s="31">
        <v>250592.94772596375</v>
      </c>
      <c r="L28" s="31">
        <v>276137.5073119243</v>
      </c>
      <c r="M28" s="31">
        <v>285026.83965908631</v>
      </c>
      <c r="N28" s="31">
        <v>299458.65919564216</v>
      </c>
      <c r="O28" s="35">
        <v>324158.09753225354</v>
      </c>
      <c r="P28" s="36"/>
    </row>
    <row r="29" spans="2:18" ht="15.6" x14ac:dyDescent="0.3">
      <c r="B29" s="40" t="s">
        <v>285</v>
      </c>
      <c r="C29" s="31">
        <v>37120.76876477099</v>
      </c>
      <c r="D29" s="31">
        <v>40902.568663184647</v>
      </c>
      <c r="E29" s="31">
        <v>46756.151668108505</v>
      </c>
      <c r="F29" s="31">
        <v>61229.797618751945</v>
      </c>
      <c r="G29" s="31">
        <v>76416.960784702955</v>
      </c>
      <c r="H29" s="31">
        <v>85271.449162472738</v>
      </c>
      <c r="I29" s="31">
        <v>94421.467564001709</v>
      </c>
      <c r="J29" s="31">
        <v>100539.1460229636</v>
      </c>
      <c r="K29" s="31">
        <v>107934.20819062694</v>
      </c>
      <c r="L29" s="31">
        <v>118270.84989283665</v>
      </c>
      <c r="M29" s="31">
        <v>120842.03399221522</v>
      </c>
      <c r="N29" s="31">
        <v>123256.73222705814</v>
      </c>
      <c r="O29" s="35">
        <v>128871.98339548592</v>
      </c>
      <c r="P29" s="36"/>
      <c r="R29" s="141"/>
    </row>
    <row r="30" spans="2:18" ht="15.6" x14ac:dyDescent="0.3">
      <c r="B30" s="42" t="s">
        <v>302</v>
      </c>
      <c r="C30" s="32">
        <v>6.8674227721825833E-3</v>
      </c>
      <c r="D30" s="32">
        <v>1.0265996838190563E-2</v>
      </c>
      <c r="E30" s="32">
        <v>1.216184033667113E-2</v>
      </c>
      <c r="F30" s="32">
        <v>1.4697936804863015E-3</v>
      </c>
      <c r="G30" s="32">
        <v>-5.3663959368341141E-3</v>
      </c>
      <c r="H30" s="32">
        <v>-7.2139017437454532E-3</v>
      </c>
      <c r="I30" s="32">
        <v>-6.8227517168138532E-3</v>
      </c>
      <c r="J30" s="32">
        <v>-7.7564353246924447E-3</v>
      </c>
      <c r="K30" s="32">
        <v>-8.9927177462800992E-3</v>
      </c>
      <c r="L30" s="32">
        <v>-8.5771968568421446E-3</v>
      </c>
      <c r="M30" s="32">
        <v>-4.8689918227376259E-3</v>
      </c>
      <c r="N30" s="32">
        <v>-4.6149647395589775E-3</v>
      </c>
      <c r="O30" s="36">
        <v>-5.8230462200706198E-3</v>
      </c>
      <c r="P30" s="36"/>
    </row>
    <row r="31" spans="2:18" ht="15.6" x14ac:dyDescent="0.3">
      <c r="B31" s="42" t="s">
        <v>303</v>
      </c>
      <c r="C31" s="32">
        <v>-1.4406573972182583E-2</v>
      </c>
      <c r="D31" s="32">
        <v>-1.3470924938190562E-2</v>
      </c>
      <c r="E31" s="32">
        <v>-9.2846151366711288E-3</v>
      </c>
      <c r="F31" s="32">
        <v>-7.771770880486301E-3</v>
      </c>
      <c r="G31" s="32">
        <v>-8.3294350631658888E-3</v>
      </c>
      <c r="H31" s="32">
        <v>-7.9491230562545451E-3</v>
      </c>
      <c r="I31" s="32">
        <v>-6.6738988831861468E-3</v>
      </c>
      <c r="J31" s="32">
        <v>-6.3591351753075577E-3</v>
      </c>
      <c r="K31" s="32">
        <v>-5.9244927537199007E-3</v>
      </c>
      <c r="L31" s="32">
        <v>-6.5775605431578595E-3</v>
      </c>
      <c r="M31" s="32">
        <v>-7.6498822772623765E-3</v>
      </c>
      <c r="N31" s="32">
        <v>-7.4713865604410243E-3</v>
      </c>
      <c r="O31" s="36">
        <v>-9.2203637531704831E-3</v>
      </c>
      <c r="P31" s="36"/>
    </row>
    <row r="32" spans="2:18" ht="15.6" x14ac:dyDescent="0.3">
      <c r="B32" s="42" t="s">
        <v>304</v>
      </c>
      <c r="C32" s="32">
        <v>-7.5391512000000001E-3</v>
      </c>
      <c r="D32" s="32">
        <v>-3.2049281000000002E-3</v>
      </c>
      <c r="E32" s="32">
        <v>2.8772251999999998E-3</v>
      </c>
      <c r="F32" s="32">
        <v>-6.3019771999999995E-3</v>
      </c>
      <c r="G32" s="32">
        <v>-1.3695831E-2</v>
      </c>
      <c r="H32" s="32">
        <v>-1.5163024800000001E-2</v>
      </c>
      <c r="I32" s="32">
        <v>-1.34966506E-2</v>
      </c>
      <c r="J32" s="32">
        <v>-1.4115570500000001E-2</v>
      </c>
      <c r="K32" s="32">
        <v>-1.49172105E-2</v>
      </c>
      <c r="L32" s="32">
        <v>-1.5154757400000001E-2</v>
      </c>
      <c r="M32" s="32">
        <v>-1.2518874099999999E-2</v>
      </c>
      <c r="N32" s="32">
        <v>-1.2086351299999999E-2</v>
      </c>
      <c r="O32" s="36">
        <v>-1.5043409973241099E-2</v>
      </c>
      <c r="P32" s="36"/>
    </row>
    <row r="33" spans="2:16" ht="15.6" x14ac:dyDescent="0.3">
      <c r="B33" s="40" t="s">
        <v>436</v>
      </c>
      <c r="C33" s="31">
        <v>18482.649691865863</v>
      </c>
      <c r="D33" s="31">
        <v>32096.263239017691</v>
      </c>
      <c r="E33" s="31">
        <v>43360.217434248618</v>
      </c>
      <c r="F33" s="31">
        <v>5539.5912190107683</v>
      </c>
      <c r="G33" s="31">
        <v>-22591.375096109445</v>
      </c>
      <c r="H33" s="31">
        <v>-32757.190587674755</v>
      </c>
      <c r="I33" s="31">
        <v>-34273.768426908035</v>
      </c>
      <c r="J33" s="31">
        <v>-40913.520208577145</v>
      </c>
      <c r="K33" s="31">
        <v>-51295.94278675408</v>
      </c>
      <c r="L33" s="31">
        <v>-51936.249297461312</v>
      </c>
      <c r="M33" s="31">
        <v>-30991.521512957221</v>
      </c>
      <c r="N33" s="31">
        <v>-31624.786075599561</v>
      </c>
      <c r="O33" s="35">
        <v>-40723.24910376285</v>
      </c>
      <c r="P33" s="36"/>
    </row>
    <row r="34" spans="2:16" ht="15.6" x14ac:dyDescent="0.3">
      <c r="B34" s="40" t="s">
        <v>437</v>
      </c>
      <c r="C34" s="31">
        <v>-20290.507112513827</v>
      </c>
      <c r="D34" s="31">
        <v>-10020.090360543647</v>
      </c>
      <c r="E34" s="31">
        <v>10258.078286320217</v>
      </c>
      <c r="F34" s="31">
        <v>-23751.889821689452</v>
      </c>
      <c r="G34" s="31">
        <v>-57656.508952348689</v>
      </c>
      <c r="H34" s="31">
        <v>-68852.905251985518</v>
      </c>
      <c r="I34" s="31">
        <v>-67799.781730780829</v>
      </c>
      <c r="J34" s="31">
        <v>-74456.584079136243</v>
      </c>
      <c r="K34" s="31">
        <v>-85090.22499482923</v>
      </c>
      <c r="L34" s="31">
        <v>-91764.392435633723</v>
      </c>
      <c r="M34" s="31">
        <v>-79683.632692980973</v>
      </c>
      <c r="N34" s="31">
        <v>-82823.660822503196</v>
      </c>
      <c r="O34" s="35">
        <v>-105205.50731656363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312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621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291</v>
      </c>
      <c r="C9" s="166"/>
      <c r="D9" s="166"/>
      <c r="E9" s="166"/>
      <c r="F9" s="166"/>
      <c r="G9" s="166"/>
      <c r="I9" s="166" t="s">
        <v>295</v>
      </c>
      <c r="J9" s="166"/>
      <c r="K9" s="166"/>
      <c r="L9" s="166"/>
      <c r="M9" s="166"/>
      <c r="N9" s="166" t="s">
        <v>360</v>
      </c>
    </row>
    <row r="10" spans="2:22" ht="14.4" x14ac:dyDescent="0.3">
      <c r="B10" s="166" t="s">
        <v>618</v>
      </c>
      <c r="C10" s="166"/>
      <c r="D10" s="166"/>
      <c r="E10" s="166"/>
      <c r="F10" s="166"/>
      <c r="G10" s="166"/>
      <c r="I10" s="166" t="s">
        <v>618</v>
      </c>
      <c r="J10" s="166"/>
      <c r="K10" s="166"/>
      <c r="L10" s="166"/>
      <c r="M10" s="166"/>
      <c r="N10" s="166"/>
    </row>
    <row r="29" spans="2:14" ht="14.4" x14ac:dyDescent="0.3">
      <c r="B29" s="166" t="s">
        <v>427</v>
      </c>
      <c r="C29" s="166"/>
      <c r="D29" s="166"/>
      <c r="E29" s="166"/>
      <c r="F29" s="166"/>
      <c r="G29" s="166"/>
      <c r="I29" s="166" t="s">
        <v>426</v>
      </c>
      <c r="J29" s="166"/>
      <c r="K29" s="166"/>
      <c r="L29" s="166"/>
      <c r="M29" s="166"/>
      <c r="N29" s="166"/>
    </row>
    <row r="30" spans="2:14" ht="14.4" x14ac:dyDescent="0.3">
      <c r="B30" s="166" t="s">
        <v>618</v>
      </c>
      <c r="C30" s="166"/>
      <c r="D30" s="166"/>
      <c r="E30" s="166"/>
      <c r="F30" s="166"/>
      <c r="G30" s="166"/>
      <c r="I30" s="166" t="s">
        <v>618</v>
      </c>
      <c r="J30" s="166"/>
      <c r="K30" s="166"/>
      <c r="L30" s="166"/>
      <c r="M30" s="166"/>
      <c r="N30" s="166"/>
    </row>
    <row r="49" spans="2:14" ht="14.4" x14ac:dyDescent="0.3">
      <c r="B49" s="166" t="s">
        <v>322</v>
      </c>
      <c r="C49" s="166"/>
      <c r="D49" s="166"/>
      <c r="E49" s="166"/>
      <c r="F49" s="166"/>
      <c r="G49" s="166"/>
      <c r="I49" s="166" t="s">
        <v>293</v>
      </c>
      <c r="J49" s="166"/>
      <c r="K49" s="166"/>
      <c r="L49" s="166"/>
      <c r="M49" s="166"/>
      <c r="N49" s="166" t="s">
        <v>360</v>
      </c>
    </row>
    <row r="50" spans="2:14" ht="14.4" x14ac:dyDescent="0.3">
      <c r="B50" s="166" t="s">
        <v>618</v>
      </c>
      <c r="C50" s="166"/>
      <c r="D50" s="166"/>
      <c r="E50" s="166"/>
      <c r="F50" s="166"/>
      <c r="G50" s="166"/>
      <c r="I50" s="166" t="s">
        <v>618</v>
      </c>
      <c r="J50" s="166"/>
      <c r="K50" s="166"/>
      <c r="L50" s="166"/>
      <c r="M50" s="166"/>
      <c r="N50" s="166"/>
    </row>
    <row r="69" spans="2:14" ht="14.4" x14ac:dyDescent="0.3">
      <c r="B69" s="166" t="s">
        <v>298</v>
      </c>
      <c r="C69" s="166"/>
      <c r="D69" s="166"/>
      <c r="E69" s="166"/>
      <c r="F69" s="166"/>
      <c r="G69" s="166"/>
      <c r="I69" s="166" t="s">
        <v>284</v>
      </c>
      <c r="J69" s="166"/>
      <c r="K69" s="166"/>
      <c r="L69" s="166"/>
      <c r="M69" s="166"/>
      <c r="N69" s="166"/>
    </row>
    <row r="70" spans="2:14" ht="14.4" x14ac:dyDescent="0.3">
      <c r="B70" s="166" t="s">
        <v>618</v>
      </c>
      <c r="C70" s="166"/>
      <c r="D70" s="166"/>
      <c r="E70" s="166"/>
      <c r="F70" s="166"/>
      <c r="G70" s="166"/>
      <c r="I70" s="166" t="s">
        <v>618</v>
      </c>
      <c r="J70" s="166"/>
      <c r="K70" s="166"/>
      <c r="L70" s="166"/>
      <c r="M70" s="166"/>
      <c r="N70" s="166"/>
    </row>
    <row r="89" spans="2:2" x14ac:dyDescent="0.25">
      <c r="B89" s="134" t="s">
        <v>230</v>
      </c>
    </row>
  </sheetData>
  <mergeCells count="18">
    <mergeCell ref="B50:G50"/>
    <mergeCell ref="I50:N50"/>
    <mergeCell ref="B69:G69"/>
    <mergeCell ref="B70:G70"/>
    <mergeCell ref="I69:N69"/>
    <mergeCell ref="I70:N70"/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6" t="s">
        <v>310</v>
      </c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81" t="s">
        <v>311</v>
      </c>
      <c r="C13" s="18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92" t="s">
        <v>385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4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69" t="s">
        <v>330</v>
      </c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69" t="s">
        <v>386</v>
      </c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53"/>
      <c r="P16" s="53"/>
    </row>
    <row r="17" spans="2:16" ht="43.5" customHeight="1" thickTop="1" thickBot="1" x14ac:dyDescent="0.35">
      <c r="B17" s="179" t="s">
        <v>345</v>
      </c>
      <c r="C17" s="180"/>
      <c r="D17" s="194" t="s">
        <v>331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69" t="s">
        <v>387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53"/>
      <c r="P18" s="53"/>
    </row>
    <row r="19" spans="2:16" ht="60" customHeight="1" thickTop="1" thickBot="1" x14ac:dyDescent="0.35">
      <c r="B19" s="81" t="s">
        <v>333</v>
      </c>
      <c r="C19" s="82"/>
      <c r="D19" s="169" t="s">
        <v>388</v>
      </c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53"/>
      <c r="P19" s="53"/>
    </row>
    <row r="20" spans="2:16" ht="60" customHeight="1" thickTop="1" thickBot="1" x14ac:dyDescent="0.35">
      <c r="B20" s="81" t="s">
        <v>197</v>
      </c>
      <c r="C20" s="82"/>
      <c r="D20" s="169" t="s">
        <v>389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69" t="s">
        <v>390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69" t="s">
        <v>334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69" t="s">
        <v>336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53"/>
      <c r="P23" s="53"/>
    </row>
    <row r="24" spans="2:16" ht="18.600000000000001" thickTop="1" x14ac:dyDescent="0.3">
      <c r="B24" s="73" t="s">
        <v>207</v>
      </c>
      <c r="C24" s="71"/>
      <c r="D24" s="186" t="s">
        <v>391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8"/>
      <c r="O24" s="53"/>
      <c r="P24" s="53"/>
    </row>
    <row r="25" spans="2:16" ht="18.600000000000001" thickBot="1" x14ac:dyDescent="0.35">
      <c r="B25" s="78"/>
      <c r="C25" s="79"/>
      <c r="D25" s="189"/>
      <c r="E25" s="190"/>
      <c r="F25" s="190"/>
      <c r="G25" s="190"/>
      <c r="H25" s="190"/>
      <c r="I25" s="190"/>
      <c r="J25" s="190"/>
      <c r="K25" s="190"/>
      <c r="L25" s="190"/>
      <c r="M25" s="190"/>
      <c r="N25" s="191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81" t="s">
        <v>337</v>
      </c>
      <c r="C27" s="182"/>
      <c r="D27" s="183"/>
      <c r="E27" s="181" t="s">
        <v>338</v>
      </c>
      <c r="F27" s="182"/>
      <c r="G27" s="182"/>
      <c r="H27" s="182"/>
      <c r="I27" s="183"/>
      <c r="J27" s="182" t="s">
        <v>339</v>
      </c>
      <c r="K27" s="182"/>
      <c r="L27" s="182"/>
      <c r="M27" s="182"/>
      <c r="N27" s="183"/>
      <c r="O27" s="53"/>
      <c r="P27" s="57"/>
    </row>
    <row r="28" spans="2:16" ht="51" customHeight="1" thickTop="1" thickBot="1" x14ac:dyDescent="0.35">
      <c r="B28" s="170" t="s">
        <v>291</v>
      </c>
      <c r="C28" s="171"/>
      <c r="D28" s="172"/>
      <c r="E28" s="173" t="s">
        <v>344</v>
      </c>
      <c r="F28" s="174"/>
      <c r="G28" s="174"/>
      <c r="H28" s="174"/>
      <c r="I28" s="175"/>
      <c r="J28" s="173" t="s">
        <v>346</v>
      </c>
      <c r="K28" s="174"/>
      <c r="L28" s="174"/>
      <c r="M28" s="174"/>
      <c r="N28" s="175"/>
      <c r="O28" s="53"/>
      <c r="P28" s="90"/>
    </row>
    <row r="29" spans="2:16" ht="51" customHeight="1" thickTop="1" thickBot="1" x14ac:dyDescent="0.35">
      <c r="B29" s="170" t="s">
        <v>288</v>
      </c>
      <c r="C29" s="171"/>
      <c r="D29" s="172"/>
      <c r="E29" s="173" t="s">
        <v>333</v>
      </c>
      <c r="F29" s="174"/>
      <c r="G29" s="174"/>
      <c r="H29" s="174"/>
      <c r="I29" s="175"/>
      <c r="J29" s="173" t="s">
        <v>346</v>
      </c>
      <c r="K29" s="174"/>
      <c r="L29" s="174"/>
      <c r="M29" s="174"/>
      <c r="N29" s="175"/>
      <c r="O29" s="53"/>
      <c r="P29" s="90"/>
    </row>
    <row r="30" spans="2:16" ht="51" customHeight="1" thickTop="1" thickBot="1" x14ac:dyDescent="0.35">
      <c r="B30" s="170" t="s">
        <v>293</v>
      </c>
      <c r="C30" s="171"/>
      <c r="D30" s="172"/>
      <c r="E30" s="173" t="s">
        <v>347</v>
      </c>
      <c r="F30" s="174"/>
      <c r="G30" s="174"/>
      <c r="H30" s="174"/>
      <c r="I30" s="175"/>
      <c r="J30" s="173" t="s">
        <v>346</v>
      </c>
      <c r="K30" s="174"/>
      <c r="L30" s="174"/>
      <c r="M30" s="174"/>
      <c r="N30" s="175"/>
      <c r="O30" s="53"/>
      <c r="P30" s="90"/>
    </row>
    <row r="31" spans="2:16" ht="51" customHeight="1" thickTop="1" thickBot="1" x14ac:dyDescent="0.35">
      <c r="B31" s="170" t="s">
        <v>300</v>
      </c>
      <c r="C31" s="171"/>
      <c r="D31" s="172"/>
      <c r="E31" s="173" t="s">
        <v>348</v>
      </c>
      <c r="F31" s="174"/>
      <c r="G31" s="174"/>
      <c r="H31" s="174"/>
      <c r="I31" s="175"/>
      <c r="J31" s="173" t="s">
        <v>333</v>
      </c>
      <c r="K31" s="174"/>
      <c r="L31" s="174"/>
      <c r="M31" s="174"/>
      <c r="N31" s="175"/>
      <c r="O31" s="53"/>
      <c r="P31" s="90"/>
    </row>
    <row r="32" spans="2:16" ht="51" customHeight="1" thickTop="1" thickBot="1" x14ac:dyDescent="0.35">
      <c r="B32" s="170" t="s">
        <v>254</v>
      </c>
      <c r="C32" s="171"/>
      <c r="D32" s="172"/>
      <c r="E32" s="173" t="s">
        <v>332</v>
      </c>
      <c r="F32" s="174"/>
      <c r="G32" s="174"/>
      <c r="H32" s="174"/>
      <c r="I32" s="175"/>
      <c r="J32" s="173" t="s">
        <v>252</v>
      </c>
      <c r="K32" s="174"/>
      <c r="L32" s="174"/>
      <c r="M32" s="174"/>
      <c r="N32" s="175"/>
      <c r="O32" s="53"/>
      <c r="P32" s="90"/>
    </row>
    <row r="33" spans="2:16" ht="51" customHeight="1" thickTop="1" thickBot="1" x14ac:dyDescent="0.35">
      <c r="B33" s="170" t="s">
        <v>284</v>
      </c>
      <c r="C33" s="171"/>
      <c r="D33" s="172"/>
      <c r="E33" s="173" t="s">
        <v>333</v>
      </c>
      <c r="F33" s="174"/>
      <c r="G33" s="174"/>
      <c r="H33" s="174"/>
      <c r="I33" s="175"/>
      <c r="J33" s="173" t="s">
        <v>252</v>
      </c>
      <c r="K33" s="174"/>
      <c r="L33" s="174"/>
      <c r="M33" s="174"/>
      <c r="N33" s="175"/>
      <c r="O33" s="53"/>
      <c r="P33" s="90"/>
    </row>
    <row r="34" spans="2:16" ht="51" customHeight="1" thickTop="1" thickBot="1" x14ac:dyDescent="0.35">
      <c r="B34" s="170" t="s">
        <v>286</v>
      </c>
      <c r="C34" s="171"/>
      <c r="D34" s="172"/>
      <c r="E34" s="173" t="s">
        <v>260</v>
      </c>
      <c r="F34" s="174"/>
      <c r="G34" s="174"/>
      <c r="H34" s="174"/>
      <c r="I34" s="175"/>
      <c r="J34" s="173" t="s">
        <v>252</v>
      </c>
      <c r="K34" s="174"/>
      <c r="L34" s="174"/>
      <c r="M34" s="174"/>
      <c r="N34" s="175"/>
      <c r="O34" s="53"/>
      <c r="P34" s="90"/>
    </row>
    <row r="35" spans="2:16" ht="51" customHeight="1" thickTop="1" thickBot="1" x14ac:dyDescent="0.35">
      <c r="B35" s="170" t="s">
        <v>349</v>
      </c>
      <c r="C35" s="171"/>
      <c r="D35" s="172"/>
      <c r="E35" s="173" t="s">
        <v>332</v>
      </c>
      <c r="F35" s="174"/>
      <c r="G35" s="174"/>
      <c r="H35" s="174"/>
      <c r="I35" s="175"/>
      <c r="J35" s="173" t="s">
        <v>350</v>
      </c>
      <c r="K35" s="174"/>
      <c r="L35" s="174"/>
      <c r="M35" s="174"/>
      <c r="N35" s="175"/>
      <c r="O35" s="53"/>
      <c r="P35" s="90"/>
    </row>
    <row r="36" spans="2:16" ht="51" customHeight="1" thickTop="1" thickBot="1" x14ac:dyDescent="0.35">
      <c r="B36" s="170" t="s">
        <v>295</v>
      </c>
      <c r="C36" s="171"/>
      <c r="D36" s="172"/>
      <c r="E36" s="173" t="s">
        <v>351</v>
      </c>
      <c r="F36" s="174"/>
      <c r="G36" s="174"/>
      <c r="H36" s="174"/>
      <c r="I36" s="175"/>
      <c r="J36" s="173" t="s">
        <v>346</v>
      </c>
      <c r="K36" s="174"/>
      <c r="L36" s="174"/>
      <c r="M36" s="174"/>
      <c r="N36" s="175"/>
      <c r="O36" s="53"/>
      <c r="P36" s="90"/>
    </row>
    <row r="37" spans="2:16" ht="51" customHeight="1" thickTop="1" thickBot="1" x14ac:dyDescent="0.35">
      <c r="B37" s="170" t="s">
        <v>296</v>
      </c>
      <c r="C37" s="171"/>
      <c r="D37" s="172"/>
      <c r="E37" s="173" t="s">
        <v>352</v>
      </c>
      <c r="F37" s="174"/>
      <c r="G37" s="174"/>
      <c r="H37" s="174"/>
      <c r="I37" s="175"/>
      <c r="J37" s="173" t="s">
        <v>353</v>
      </c>
      <c r="K37" s="174"/>
      <c r="L37" s="174"/>
      <c r="M37" s="174"/>
      <c r="N37" s="175"/>
      <c r="O37" s="53"/>
      <c r="P37" s="90"/>
    </row>
    <row r="38" spans="2:16" ht="51" customHeight="1" thickTop="1" thickBot="1" x14ac:dyDescent="0.35">
      <c r="B38" s="170" t="s">
        <v>297</v>
      </c>
      <c r="C38" s="171"/>
      <c r="D38" s="172"/>
      <c r="E38" s="173" t="s">
        <v>203</v>
      </c>
      <c r="F38" s="174"/>
      <c r="G38" s="174"/>
      <c r="H38" s="174"/>
      <c r="I38" s="175"/>
      <c r="J38" s="173" t="s">
        <v>353</v>
      </c>
      <c r="K38" s="174"/>
      <c r="L38" s="174"/>
      <c r="M38" s="174"/>
      <c r="N38" s="175"/>
      <c r="O38" s="53"/>
      <c r="P38" s="90"/>
    </row>
    <row r="39" spans="2:16" ht="51" customHeight="1" thickTop="1" thickBot="1" x14ac:dyDescent="0.35">
      <c r="B39" s="170" t="s">
        <v>299</v>
      </c>
      <c r="C39" s="171"/>
      <c r="D39" s="172"/>
      <c r="E39" s="173" t="s">
        <v>352</v>
      </c>
      <c r="F39" s="174"/>
      <c r="G39" s="174"/>
      <c r="H39" s="174"/>
      <c r="I39" s="175"/>
      <c r="J39" s="173" t="s">
        <v>346</v>
      </c>
      <c r="K39" s="174"/>
      <c r="L39" s="174"/>
      <c r="M39" s="174"/>
      <c r="N39" s="175"/>
      <c r="O39" s="53"/>
      <c r="P39" s="90"/>
    </row>
    <row r="40" spans="2:16" ht="51" customHeight="1" thickTop="1" thickBot="1" x14ac:dyDescent="0.35">
      <c r="B40" s="170" t="s">
        <v>294</v>
      </c>
      <c r="C40" s="171"/>
      <c r="D40" s="172"/>
      <c r="E40" s="173" t="s">
        <v>203</v>
      </c>
      <c r="F40" s="174"/>
      <c r="G40" s="174"/>
      <c r="H40" s="174"/>
      <c r="I40" s="175"/>
      <c r="J40" s="173" t="s">
        <v>346</v>
      </c>
      <c r="K40" s="174"/>
      <c r="L40" s="174"/>
      <c r="M40" s="174"/>
      <c r="N40" s="175"/>
      <c r="O40" s="53"/>
      <c r="P40" s="90"/>
    </row>
    <row r="41" spans="2:16" ht="51" customHeight="1" thickTop="1" thickBot="1" x14ac:dyDescent="0.35">
      <c r="B41" s="170" t="s">
        <v>282</v>
      </c>
      <c r="C41" s="171"/>
      <c r="D41" s="172"/>
      <c r="E41" s="173" t="s">
        <v>355</v>
      </c>
      <c r="F41" s="174"/>
      <c r="G41" s="174"/>
      <c r="H41" s="174"/>
      <c r="I41" s="175"/>
      <c r="J41" s="173" t="s">
        <v>356</v>
      </c>
      <c r="K41" s="174"/>
      <c r="L41" s="174"/>
      <c r="M41" s="174"/>
      <c r="N41" s="175"/>
      <c r="O41" s="53"/>
      <c r="P41" s="90"/>
    </row>
    <row r="42" spans="2:16" ht="51" customHeight="1" thickTop="1" thickBot="1" x14ac:dyDescent="0.35">
      <c r="B42" s="170" t="s">
        <v>298</v>
      </c>
      <c r="C42" s="171"/>
      <c r="D42" s="172"/>
      <c r="E42" s="173" t="s">
        <v>354</v>
      </c>
      <c r="F42" s="174"/>
      <c r="G42" s="174"/>
      <c r="H42" s="174"/>
      <c r="I42" s="175"/>
      <c r="J42" s="173" t="s">
        <v>252</v>
      </c>
      <c r="K42" s="174"/>
      <c r="L42" s="174"/>
      <c r="M42" s="174"/>
      <c r="N42" s="175"/>
      <c r="O42" s="53"/>
      <c r="P42" s="90"/>
    </row>
    <row r="43" spans="2:16" ht="51" customHeight="1" thickTop="1" thickBot="1" x14ac:dyDescent="0.35">
      <c r="B43" s="170" t="s">
        <v>298</v>
      </c>
      <c r="C43" s="171"/>
      <c r="D43" s="172"/>
      <c r="E43" s="176" t="s">
        <v>341</v>
      </c>
      <c r="F43" s="177"/>
      <c r="G43" s="177"/>
      <c r="H43" s="177"/>
      <c r="I43" s="178"/>
      <c r="J43" s="173" t="s">
        <v>252</v>
      </c>
      <c r="K43" s="174"/>
      <c r="L43" s="174"/>
      <c r="M43" s="174"/>
      <c r="N43" s="175"/>
      <c r="O43" s="53"/>
      <c r="P43" s="90"/>
    </row>
    <row r="44" spans="2:16" s="92" customFormat="1" ht="51" customHeight="1" thickTop="1" thickBot="1" x14ac:dyDescent="0.35">
      <c r="B44" s="170" t="s">
        <v>285</v>
      </c>
      <c r="C44" s="171"/>
      <c r="D44" s="172"/>
      <c r="E44" s="173" t="s">
        <v>203</v>
      </c>
      <c r="F44" s="174"/>
      <c r="G44" s="174"/>
      <c r="H44" s="174"/>
      <c r="I44" s="175"/>
      <c r="J44" s="173" t="s">
        <v>252</v>
      </c>
      <c r="K44" s="174"/>
      <c r="L44" s="174"/>
      <c r="M44" s="174"/>
      <c r="N44" s="175"/>
      <c r="O44" s="91"/>
      <c r="P44" s="90"/>
    </row>
    <row r="45" spans="2:16" ht="51" customHeight="1" thickTop="1" thickBot="1" x14ac:dyDescent="0.35">
      <c r="B45" s="170" t="s">
        <v>302</v>
      </c>
      <c r="C45" s="171"/>
      <c r="D45" s="172"/>
      <c r="E45" s="173" t="s">
        <v>329</v>
      </c>
      <c r="F45" s="174"/>
      <c r="G45" s="174"/>
      <c r="H45" s="174"/>
      <c r="I45" s="175"/>
      <c r="J45" s="173" t="s">
        <v>346</v>
      </c>
      <c r="K45" s="174"/>
      <c r="L45" s="174"/>
      <c r="M45" s="174"/>
      <c r="N45" s="175"/>
      <c r="O45" s="53"/>
      <c r="P45" s="90"/>
    </row>
    <row r="46" spans="2:16" ht="51" customHeight="1" thickTop="1" thickBot="1" x14ac:dyDescent="0.35">
      <c r="B46" s="170" t="s">
        <v>303</v>
      </c>
      <c r="C46" s="171"/>
      <c r="D46" s="172"/>
      <c r="E46" s="173" t="s">
        <v>355</v>
      </c>
      <c r="F46" s="174"/>
      <c r="G46" s="174"/>
      <c r="H46" s="174"/>
      <c r="I46" s="175"/>
      <c r="J46" s="173" t="s">
        <v>346</v>
      </c>
      <c r="K46" s="174"/>
      <c r="L46" s="174"/>
      <c r="M46" s="174"/>
      <c r="N46" s="175"/>
      <c r="O46" s="53"/>
      <c r="P46" s="90"/>
    </row>
    <row r="47" spans="2:16" ht="51" customHeight="1" thickTop="1" thickBot="1" x14ac:dyDescent="0.35">
      <c r="B47" s="170" t="s">
        <v>304</v>
      </c>
      <c r="C47" s="171"/>
      <c r="D47" s="172"/>
      <c r="E47" s="173" t="s">
        <v>357</v>
      </c>
      <c r="F47" s="174"/>
      <c r="G47" s="174"/>
      <c r="H47" s="174"/>
      <c r="I47" s="175"/>
      <c r="J47" s="173" t="s">
        <v>346</v>
      </c>
      <c r="K47" s="174"/>
      <c r="L47" s="174"/>
      <c r="M47" s="174"/>
      <c r="N47" s="175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81" t="s">
        <v>310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3"/>
      <c r="O50" s="53"/>
      <c r="P50" s="57"/>
    </row>
    <row r="51" spans="2:16" s="55" customFormat="1" ht="18.75" customHeight="1" thickTop="1" thickBot="1" x14ac:dyDescent="0.35">
      <c r="B51" s="185" t="s">
        <v>309</v>
      </c>
      <c r="C51" s="185"/>
      <c r="D51" s="185"/>
      <c r="E51" s="184" t="s">
        <v>308</v>
      </c>
      <c r="F51" s="184"/>
      <c r="G51" s="184"/>
      <c r="H51" s="184"/>
      <c r="I51" s="184"/>
      <c r="J51" s="184"/>
      <c r="K51" s="184"/>
      <c r="L51" s="184"/>
      <c r="M51" s="184"/>
      <c r="N51" s="184"/>
      <c r="O51" s="53"/>
      <c r="P51" s="57"/>
    </row>
    <row r="52" spans="2:16" s="55" customFormat="1" ht="18.75" customHeight="1" thickTop="1" thickBot="1" x14ac:dyDescent="0.35">
      <c r="B52" s="185" t="s">
        <v>307</v>
      </c>
      <c r="C52" s="185"/>
      <c r="D52" s="185"/>
      <c r="E52" s="184" t="s">
        <v>342</v>
      </c>
      <c r="F52" s="184"/>
      <c r="G52" s="184"/>
      <c r="H52" s="184"/>
      <c r="I52" s="184"/>
      <c r="J52" s="184"/>
      <c r="K52" s="184"/>
      <c r="L52" s="184"/>
      <c r="M52" s="184"/>
      <c r="N52" s="184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  <mergeCell ref="D22:N22"/>
    <mergeCell ref="D23:N23"/>
    <mergeCell ref="D24:N24"/>
    <mergeCell ref="D25:N25"/>
    <mergeCell ref="E27:I27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2018-10-23T05:11:47Z</dcterms:modified>
</cp:coreProperties>
</file>