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2C0E3361-231B-4CB0-91B7-950A4D880D4D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Químicos (Tanques)" sheetId="32" r:id="rId3"/>
    <sheet name="Dispositivos gerais" sheetId="13" r:id="rId4"/>
    <sheet name="Estrutura" sheetId="29" r:id="rId5"/>
    <sheet name="Dados Técnicos" sheetId="30" r:id="rId6"/>
    <sheet name="Dispositivos Elétricos" sheetId="31" r:id="rId7"/>
    <sheet name="Tipo de  IHM" sheetId="17" r:id="rId8"/>
    <sheet name="Receitas" sheetId="33" r:id="rId9"/>
    <sheet name="Exceções" sheetId="27" r:id="rId10"/>
    <sheet name="Gerador" sheetId="18" r:id="rId11"/>
    <sheet name="Substituir conteúdo" sheetId="36" state="hidden" r:id="rId12"/>
    <sheet name="Base de dados" sheetId="8" state="hidden" r:id="rId13"/>
    <sheet name="Relação de tanques" sheetId="35" state="hidden" r:id="rId14"/>
  </sheets>
  <functionGroups builtInGroupCount="19"/>
  <definedNames>
    <definedName name="_xlnm._FilterDatabase" localSheetId="6" hidden="1">'Dispositivos Elétricos'!$A$1:$D$10</definedName>
    <definedName name="_xlnm._FilterDatabase" localSheetId="4" hidden="1">Estrutura!$A$1:$D$7</definedName>
    <definedName name="_xlnm._FilterDatabase" localSheetId="2" hidden="1">'Químicos (Tanques)'!$A$1:$C$10</definedName>
    <definedName name="_xlnm._FilterDatabase" localSheetId="7" hidden="1">'Tipo de  IHM'!$A$1:$C$11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9" i="30" l="1"/>
  <c r="B19" i="30" s="1"/>
  <c r="A20" i="30"/>
  <c r="B20" i="30" s="1"/>
  <c r="D20" i="30" l="1"/>
  <c r="D19" i="30"/>
  <c r="B12" i="8"/>
  <c r="B40" i="8"/>
  <c r="B17" i="8"/>
  <c r="B11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64" i="8"/>
  <c r="D19" i="33" l="1"/>
  <c r="D20" i="33"/>
  <c r="D18" i="33"/>
  <c r="D17" i="33"/>
  <c r="D16" i="33"/>
  <c r="D13" i="33"/>
  <c r="D10" i="33"/>
  <c r="D8" i="33"/>
  <c r="D9" i="33"/>
  <c r="D11" i="33"/>
  <c r="D12" i="33"/>
  <c r="D14" i="33"/>
  <c r="D15" i="33"/>
  <c r="D7" i="33"/>
  <c r="F5" i="35"/>
  <c r="F6" i="35"/>
  <c r="F7" i="35"/>
  <c r="F8" i="35"/>
  <c r="F9" i="35"/>
  <c r="F10" i="35"/>
  <c r="F11" i="35"/>
  <c r="F12" i="35"/>
  <c r="F13" i="35"/>
  <c r="F14" i="35"/>
  <c r="F15" i="35"/>
  <c r="F16" i="35"/>
  <c r="F4" i="35"/>
  <c r="F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3" i="35"/>
  <c r="B16" i="35"/>
  <c r="B4" i="35"/>
  <c r="B5" i="35"/>
  <c r="B6" i="35"/>
  <c r="B7" i="35"/>
  <c r="B8" i="35"/>
  <c r="B9" i="35"/>
  <c r="B10" i="35"/>
  <c r="B11" i="35"/>
  <c r="B12" i="35"/>
  <c r="B13" i="35"/>
  <c r="B14" i="35"/>
  <c r="B15" i="35"/>
  <c r="B3" i="35"/>
  <c r="B63" i="8"/>
  <c r="B62" i="8"/>
  <c r="B39" i="8"/>
  <c r="B37" i="8"/>
  <c r="B36" i="8"/>
  <c r="B35" i="8"/>
  <c r="B34" i="8"/>
  <c r="B33" i="8"/>
  <c r="B32" i="8"/>
  <c r="B31" i="8"/>
  <c r="B30" i="8"/>
  <c r="A14" i="30"/>
  <c r="B14" i="30" s="1"/>
  <c r="A15" i="30"/>
  <c r="B15" i="30" s="1"/>
  <c r="A16" i="30"/>
  <c r="D16" i="30" s="1"/>
  <c r="A17" i="30"/>
  <c r="D17" i="30" s="1"/>
  <c r="A18" i="30"/>
  <c r="B18" i="30" s="1"/>
  <c r="A13" i="30"/>
  <c r="B29" i="8" l="1"/>
  <c r="B54" i="8"/>
  <c r="B28" i="8"/>
  <c r="B25" i="8"/>
  <c r="B24" i="8"/>
  <c r="B20" i="8"/>
  <c r="B43" i="8"/>
  <c r="B27" i="8"/>
  <c r="B22" i="8"/>
  <c r="B23" i="8"/>
  <c r="B21" i="8"/>
  <c r="B26" i="8"/>
  <c r="B45" i="8"/>
  <c r="B47" i="8"/>
  <c r="B53" i="8"/>
  <c r="B42" i="8"/>
  <c r="B51" i="8"/>
  <c r="B44" i="8"/>
  <c r="B46" i="8"/>
  <c r="B48" i="8"/>
  <c r="B50" i="8"/>
  <c r="B52" i="8"/>
  <c r="B49" i="8"/>
  <c r="B41" i="8"/>
  <c r="D18" i="30"/>
  <c r="B17" i="30"/>
  <c r="B16" i="30"/>
  <c r="D15" i="30"/>
  <c r="D14" i="30"/>
  <c r="D13" i="30"/>
  <c r="B13" i="30"/>
  <c r="B85" i="8"/>
  <c r="B82" i="8"/>
  <c r="C6" i="17" a="1"/>
  <c r="C6" i="17" s="1"/>
  <c r="B81" i="8" s="1" a="1"/>
  <c r="B81" i="8" s="1"/>
  <c r="B88" i="8"/>
  <c r="B93" i="8"/>
  <c r="B87" i="8" s="1"/>
  <c r="B105" i="8"/>
  <c r="B106" i="8" s="1"/>
  <c r="B108" i="8"/>
  <c r="B109" i="8" s="1"/>
  <c r="B16" i="8"/>
  <c r="B14" i="8"/>
  <c r="B57" i="8" s="1"/>
  <c r="B13" i="8"/>
  <c r="B83" i="8" s="1"/>
  <c r="B10" i="8"/>
  <c r="B8" i="8"/>
  <c r="B7" i="8" s="1"/>
  <c r="B5" i="8"/>
  <c r="B6" i="8" s="1"/>
  <c r="B4" i="8"/>
  <c r="B19" i="8" l="1"/>
  <c r="B59" i="8"/>
  <c r="B60" i="8"/>
  <c r="B99" i="8"/>
  <c r="B102" i="8" s="1"/>
  <c r="B92" i="8"/>
  <c r="B97" i="8"/>
  <c r="B98" i="8" s="1"/>
  <c r="B58" i="8"/>
  <c r="B95" i="8"/>
  <c r="B96" i="8" s="1"/>
  <c r="B56" i="8"/>
  <c r="B101" i="8"/>
  <c r="B100" i="8" l="1"/>
  <c r="B4" i="17"/>
  <c r="A3" i="17"/>
  <c r="B2" i="17"/>
  <c r="A2" i="17"/>
  <c r="B1" i="17"/>
  <c r="A1" i="17"/>
  <c r="B4" i="12"/>
  <c r="A3" i="12"/>
  <c r="B2" i="12"/>
  <c r="A2" i="12"/>
  <c r="B1" i="12"/>
  <c r="A1" i="12"/>
  <c r="A3" i="13"/>
  <c r="A2" i="13"/>
  <c r="A1" i="13"/>
  <c r="B1" i="13" l="1"/>
  <c r="B2" i="13"/>
  <c r="B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<sst xmlns="http://schemas.openxmlformats.org/spreadsheetml/2006/main" count="396" uniqueCount="295">
  <si>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</si>
  <si>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</si>
  <si>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</si>
  <si>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</si>
  <si>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</si>
  <si>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</si>
  <si>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</si>
  <si>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</si>
  <si>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</si>
  <si>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</si>
  <si>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</si>
  <si>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</si>
  <si>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</si>
  <si>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Data de preenchimento: dd/mm/aaaa</t>
  </si>
  <si>
    <t>Responsável: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</si>
  <si>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</si>
  <si>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</si>
  <si>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</si>
  <si>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</si>
  <si>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</si>
  <si>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</si>
  <si>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</si>
  <si>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</si>
  <si>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</si>
  <si>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</si>
  <si>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</si>
  <si>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</si>
  <si>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</si>
  <si>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</si>
  <si>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</si>
  <si>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</si>
  <si>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</si>
  <si>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SAP Nr.:</t>
  </si>
  <si>
    <t>IHM UTILIZADA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</si>
  <si>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</si>
  <si>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</si>
  <si>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</si>
  <si>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</si>
  <si>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</si>
  <si>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</si>
  <si>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</si>
  <si>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ReDiS</t>
  </si>
  <si>
    <t>Interruptor UPS</t>
  </si>
  <si>
    <t>Layout dos isolamentos de energia</t>
  </si>
  <si>
    <t>Direcionar para normas KHS</t>
  </si>
  <si>
    <t>Sem lista de falhas</t>
  </si>
  <si>
    <t>894xxxxx-xxxxxx</t>
  </si>
  <si>
    <t xml:space="preserve"> Válvula de segurança</t>
  </si>
  <si>
    <t>Protege o sistema pressurizado e os módulos contra um excesso de pressão não permitido.</t>
  </si>
  <si>
    <t>Enclausuramento de proteção</t>
  </si>
  <si>
    <t>Painéis de revestimento fixados nas partes externas da armação da máquina.</t>
  </si>
  <si>
    <t>Isolamento</t>
  </si>
  <si>
    <t>Envolve as tubulações, através das quais fluem fluidos quentes. Protege os operadores contra queimaduras.</t>
  </si>
  <si>
    <t>Descrição</t>
  </si>
  <si>
    <t>Sensor de pressão</t>
  </si>
  <si>
    <t>Determina a pressão do meio no tubo</t>
  </si>
  <si>
    <t>Manômetro</t>
  </si>
  <si>
    <t>Registra a pressão dos meios na tubulação.</t>
  </si>
  <si>
    <t>Medidor de vazão</t>
  </si>
  <si>
    <t>Determina a quantidade do meio fluindo pela tubulação em um período definido</t>
  </si>
  <si>
    <t>Medidor de fluxo Coriolis</t>
  </si>
  <si>
    <t>Mede o fluxo de massa de líquidos e gases. Ao mesmo tempo, são medidas a espessura e a temperatura, a partir das quais pode ser calculado a taxa de fluxo volumétrico.</t>
  </si>
  <si>
    <t>Medidor de fluxo indutivo-magnético</t>
  </si>
  <si>
    <t>Mede a taxa de fluxo volumétrico dos líquidos.</t>
  </si>
  <si>
    <t>Medidor de condutividade</t>
  </si>
  <si>
    <t>Determina a condutividade elétrica dos meios na tubulação.</t>
  </si>
  <si>
    <t>Válvula de coleta de amostra</t>
  </si>
  <si>
    <t>Usada para coletar amostras do tanque ou da tubulação como parte do controle de qualidade.</t>
  </si>
  <si>
    <t>Visor de inspeção</t>
  </si>
  <si>
    <t>Usado para controlar os fluidos que passam pelo tubo.</t>
  </si>
  <si>
    <t>Sensor de temperatura</t>
  </si>
  <si>
    <t>Registra a temperatura do meio no tubo.</t>
  </si>
  <si>
    <t>Termômetro</t>
  </si>
  <si>
    <t>Mostra a temperatura do meio no tubo ou no recipiente.</t>
  </si>
  <si>
    <t>Controlador de fluxo</t>
  </si>
  <si>
    <t>Detecta se há ou não fluxo disponível em uma área definida.</t>
  </si>
  <si>
    <t>Sensor de nível</t>
  </si>
  <si>
    <t xml:space="preserve">O interruptor de nível na posição superior avisa o nível de enchimento máximo. O interruptor de nível na posição inferior avisa o nível de enchimento mínimo. </t>
  </si>
  <si>
    <t>Transdutor de pressão</t>
  </si>
  <si>
    <t>Montado um transdutor de pressão na posição inferior do tanque. Transmite a pressão medida ao controle.</t>
  </si>
  <si>
    <t>Sensor de presença de líquido</t>
  </si>
  <si>
    <t>Local:</t>
  </si>
  <si>
    <t>Mecânica SAP Nr.:</t>
  </si>
  <si>
    <t xml:space="preserve">Módulos </t>
  </si>
  <si>
    <t>Definição (Selecione uma opção válida)</t>
  </si>
  <si>
    <t>Distribuição de fluidos</t>
  </si>
  <si>
    <t>Sistema pneumático</t>
  </si>
  <si>
    <t>KHS Plant IT</t>
  </si>
  <si>
    <t>KHS Proleit</t>
  </si>
  <si>
    <t>Exemplo de tabela - Projeto 89407064</t>
  </si>
  <si>
    <t>Dimensões gerais</t>
  </si>
  <si>
    <t>Peso</t>
  </si>
  <si>
    <t>Especificação</t>
  </si>
  <si>
    <t>Valor</t>
  </si>
  <si>
    <t>Unidade</t>
  </si>
  <si>
    <t>Comprimento</t>
  </si>
  <si>
    <t>mm</t>
  </si>
  <si>
    <t>Vazio</t>
  </si>
  <si>
    <t>Kg</t>
  </si>
  <si>
    <t>Largura</t>
  </si>
  <si>
    <t>Cheio</t>
  </si>
  <si>
    <t>Altura</t>
  </si>
  <si>
    <t>Capacidades</t>
  </si>
  <si>
    <t>m³/h</t>
  </si>
  <si>
    <t>bar (g)</t>
  </si>
  <si>
    <t>Temperatura máxima do produto de limpeza no avanço dos circuitos</t>
  </si>
  <si>
    <t>°C</t>
  </si>
  <si>
    <t>Pressão exigida do vapor</t>
  </si>
  <si>
    <t>Tanques - Volume</t>
  </si>
  <si>
    <t>Fluido</t>
  </si>
  <si>
    <t>Estrutura</t>
  </si>
  <si>
    <t>Interruptor Principal (Chave geral)</t>
  </si>
  <si>
    <t>Dispositivo de registro de dados</t>
  </si>
  <si>
    <t>Tomada no armário de distribuição</t>
  </si>
  <si>
    <t>Chave seccionadora (Interruptor de manutenção das bombas)</t>
  </si>
  <si>
    <t>CIP</t>
  </si>
  <si>
    <t>Tubo de proteção nos silenciadores</t>
  </si>
  <si>
    <t>Proteção contra respingos, retém os fluidos vazados, conduzindo-os em seguida para o chão.</t>
  </si>
  <si>
    <t>Capacidade nominal, Circuito 1</t>
  </si>
  <si>
    <t>Capacidade nominal, Circuito 2</t>
  </si>
  <si>
    <t>Capacidade nominal, Circuito 3</t>
  </si>
  <si>
    <t>Circuitos referentes à estrutura dos circuitos de produto do sistema.                 EX: Circuito de produto duplo - Preencher circuito 1 e circuito 2</t>
  </si>
  <si>
    <t>Circuito de produto</t>
  </si>
  <si>
    <t>Circuito de aquecimento - Vapor e condensado</t>
  </si>
  <si>
    <t>Circuito de aquecimento - Água</t>
  </si>
  <si>
    <t>Tanque auxiliar e bomba auxiliar são componentes  adicionais fornecidos pela KHS para alimentação dos tanques principais do sistema CIP. Tanque auxiliar e bomba auxiliar não se aplicam quando a alimentação de quimicos é fornecida para o sistema CIP pelo próprio cliente, sem intermedio de um componente fornecido pela KHS.</t>
  </si>
  <si>
    <t>Químicos presentes  (Selecione uma opção válida)</t>
  </si>
  <si>
    <t>Local  (Selecione uma opção válida)</t>
  </si>
  <si>
    <t>Receitas apresentadas pelo IHM</t>
  </si>
  <si>
    <t>Exemplo de tabela - Projeto 89407703</t>
  </si>
  <si>
    <t>Nome da receiita</t>
  </si>
  <si>
    <t>Significado</t>
  </si>
  <si>
    <t>Soda - Limpeza</t>
  </si>
  <si>
    <t>Limpa o tanque de soda cáustica.</t>
  </si>
  <si>
    <t>Soda – Preparar e drenar</t>
  </si>
  <si>
    <t>Esvazia o tanque de soda cáustica e prepara nova soda cáustica no tanque de soda cáustica.</t>
  </si>
  <si>
    <t>Sempre que tiver o químico terá as 3 receitas de "Limpeza", "Preparar e drenar", "Preparar"??</t>
  </si>
  <si>
    <t>Soda – Preparar</t>
  </si>
  <si>
    <t>Prepara soda cáustica no tanque de soda cáustica.</t>
  </si>
  <si>
    <t>Prepara soda cáustica no tanque de soda cáustica CR72.</t>
  </si>
  <si>
    <t>Nos casos de rack secundário têm alguma receita diferente??</t>
  </si>
  <si>
    <t>Ácido - Limpeza</t>
  </si>
  <si>
    <t>Limpa o tanque de ácido.</t>
  </si>
  <si>
    <t>Limpa o tanque de ácido CR73.</t>
  </si>
  <si>
    <t>Ácido – Preparar e drenar</t>
  </si>
  <si>
    <t>Esvazia o tanque de ácido e prepara novo ácido no tanque de ácido.</t>
  </si>
  <si>
    <t>Esvazia o tanque de ácido CR73 e prepara novo ácido no tanque de ácido:</t>
  </si>
  <si>
    <t>Ácido - Preparar</t>
  </si>
  <si>
    <t>Prepara ácido no tanque de ácido.</t>
  </si>
  <si>
    <t>Prepara ácido no tanque de ácido CR73.</t>
  </si>
  <si>
    <t>Água quente – Limpeza</t>
  </si>
  <si>
    <t>Limpa o tanque de água quente.</t>
  </si>
  <si>
    <t>Limpa o tanque de água quente CR74.</t>
  </si>
  <si>
    <t>Água quente – Preparar e drenar</t>
  </si>
  <si>
    <t>Esvazia o tanque de água quente e pré para nova água quente no tanque de água quente.</t>
  </si>
  <si>
    <t>Esvazia o tanque de água quente CR74 e pré para nova água quente no tanque de água quente:</t>
  </si>
  <si>
    <t>Água quente – Preparar</t>
  </si>
  <si>
    <t>Prepara água quente no tanque de água quente.</t>
  </si>
  <si>
    <t>Prepara água quente no tanque de água quente CR74</t>
  </si>
  <si>
    <t>Água recuperada – Limpeza</t>
  </si>
  <si>
    <t>Limpa o tanque de água recuperada.</t>
  </si>
  <si>
    <t>Limpa o tanque de água recuperada CR71.</t>
  </si>
  <si>
    <t>Água fresca – Limpeza</t>
  </si>
  <si>
    <t>Limpa o tanque de água fresca.</t>
  </si>
  <si>
    <t>Limpa o tanque de água fria CR75.</t>
  </si>
  <si>
    <t>Sanitizante - Limpeza</t>
  </si>
  <si>
    <t>Limpa o tanque sanitizante.</t>
  </si>
  <si>
    <t>Limpa o tanque sanitizante CR76.</t>
  </si>
  <si>
    <t>Sanitizante – Preparar e drenar</t>
  </si>
  <si>
    <t>Esvazia o tanque sanitizante e prepara nova solução.</t>
  </si>
  <si>
    <t>Esvazia o tanque sanitizante CR76 e prepara nova solução.</t>
  </si>
  <si>
    <t>Sanitizante - Preparar</t>
  </si>
  <si>
    <t>Prepara sanitizante no tanque de ácido.</t>
  </si>
  <si>
    <t>Prepara sanitizante no tanque de ácido CR76.</t>
  </si>
  <si>
    <t>V:\Abteilungen\SaoPaulo\PQK-M\Extern\Config_BA\CIP\PT\C1 - Informações Gerais\P1 -Informações Gerais\S001 - Atualização de IHM\PTC1P1S001.docx</t>
  </si>
  <si>
    <t>V:\Abteilungen\SaoPaulo\PQK-M\Extern\Config_BA\CIP\PT\C1 - Informações Gerais\P1 -Informações Gerais\S001 - Com componentes Integrados\PTC1P1S002.docx</t>
  </si>
  <si>
    <t>V:\Abteilungen\SaoPaulo\PQK-M\Extern\Config_BA\CIP\PT\C1 - Informações Gerais\P1 -Informações Gerais\S001 - Sem Componentes Integrados\PTC1P1S001.docx</t>
  </si>
  <si>
    <t>V:\Abteilungen\SaoPaulo\PQK-M\Extern\Config_BA\CIP\PT\C2 - Segurança\P1 - Descritivo Padrão de Segurança\S001 - (BR - Manualtech)\PTC2P1S001.docx</t>
  </si>
  <si>
    <t>V:\Abteilungen\SaoPaulo\PQK-M\Extern\Config_BA\CIP\PT\C2 - Segurança\P1 - Descritivo Padrão de Segurança\S001 - (DE - Cognitas)\PTC2P1S001.docx</t>
  </si>
  <si>
    <t>V:\Abteilungen\SaoPaulo\PQK-M\Extern\Config_BA\CIP\PT\C2 - Segurança\P2 - Dispositivos de Proteção\S001 - Interruptor parada de emergência\PTC2P2S001.docx</t>
  </si>
  <si>
    <t>V:\Abteilungen\SaoPaulo\PQK-M\Extern\Config_BA\CIP\PT\C2 - Segurança\P2 - Dispositivos de Proteção\S002 - Válvula de segurança\PTC2P2S002.docx</t>
  </si>
  <si>
    <t>V:\Abteilungen\SaoPaulo\PQK-M\Extern\Config_BA\CIP\PT\C2 - Segurança\P2 - Dispositivos de Proteção\S003 - Enclausuramento de proteção\PTC2P2S003.docx</t>
  </si>
  <si>
    <t>V:\Abteilungen\SaoPaulo\PQK-M\Extern\Config_BA\CIP\PT\C2 - Segurança\P2 - Dispositivos de Proteção\S004 - Isolamento\PTC2P2S004.docx</t>
  </si>
  <si>
    <t>V:\Abteilungen\SaoPaulo\PQK-M\Extern\Config_BA\CIP\PT\C2 - Segurança\P2 - Dispositivos de Proteção\S005 - Dispositivos para desligar e proteger\PTC2P2S005.docx</t>
  </si>
  <si>
    <t>V:\Abteilungen\SaoPaulo\PQK-M\Extern\Config_BA\CIP\PT\C2 - Segurança\P2 - Dispositivos de Proteção\S006 - Interruptor UPS\PTC2P2S006.docx</t>
  </si>
  <si>
    <t>V:\Abteilungen\SaoPaulo\PQK-M\Extern\Config_BA\CIP\PT\C2 - Segurança\P2 - Dispositivos de Proteção\S007 - Válvulas de bloqueio manual\PTC2P2S007.docx</t>
  </si>
  <si>
    <t>V:\Abteilungen\SaoPaulo\PQK-M\Extern\Config_BA\CIP\PT\C2 - Segurança\P2 - Dispositivos de Proteção\S008 - Interruptor para reparações\PTC2P2S008.docx</t>
  </si>
  <si>
    <t>V:\Abteilungen\SaoPaulo\PQK-M\Extern\Config_BA\CIP\PT\C2 - Segurança\P2 - Dispositivos de Proteção\S009 - Tubo de proteção nos silenciadores\PTC2P2S009.docx</t>
  </si>
  <si>
    <t>V:\Abteilungen\SaoPaulo\PQK-M\Extern\Config_BA\CIP\PT\C2 - Segurança\P3 - Conduta e Estados Operacionais\S001 - Padrão\PTC2P3S001.docx</t>
  </si>
  <si>
    <t>V:\Abteilungen\SaoPaulo\PQK-M\Extern\Config_BA\CIP\PT\C3 - Estrutura e funcionamento\P1 - Tanques\S001 - 1 - AQ\PTC3P1S001.docx</t>
  </si>
  <si>
    <t>V:\Abteilungen\SaoPaulo\PQK-M\Extern\Config_BA\CIP\PT\C3 - Estrutura e funcionamento\P1 - Tanques\S001 - 3 - AR or ACD, AQ, SOD\PTC3P1S001.docx</t>
  </si>
  <si>
    <t>V:\Abteilungen\SaoPaulo\PQK-M\Extern\Config_BA\CIP\PT\C3 - Estrutura e funcionamento\P1 - Tanques\S001 - 3 - AR or ACD, AQ, SOD + Alimentação de químicos\PTC3P1S001.docx</t>
  </si>
  <si>
    <t>V:\Abteilungen\SaoPaulo\PQK-M\Extern\Config_BA\CIP\PT\C3 - Estrutura e funcionamento\P1 - Tanques\S001 - 4 - AF, AQ, ACD, SOD\PTC3P1S001.docx</t>
  </si>
  <si>
    <t>V:\Abteilungen\SaoPaulo\PQK-M\Extern\Config_BA\CIP\PT\C3 - Estrutura e funcionamento\P1 - Tanques\S001 - 4 - AF, AQ, ACD, SOD + Alimentação de químicos\PTC3P1S001.docx</t>
  </si>
  <si>
    <t>V:\Abteilungen\SaoPaulo\PQK-M\Extern\Config_BA\CIP\PT\C3 - Estrutura e funcionamento\P1 - Tanques\S001 - 5 - AR, AQ, SS, ACD, SOD\PTC3P1S001.docx</t>
  </si>
  <si>
    <t>V:\Abteilungen\SaoPaulo\PQK-M\Extern\Config_BA\CIP\PT\C3 - Estrutura e funcionamento\P1 - Tanques\S001 - 5 - AR, AQ, SS, ACD, SOD + Alimentação de químicos\PTC3P1S001.docx</t>
  </si>
  <si>
    <t>V:\Abteilungen\SaoPaulo\PQK-M\Extern\Config_BA\CIP\PT\C3 - Estrutura e funcionamento\P1 - Tanques\S001 - 6 - AF, AR, AQ, ACD1, ACD2, SOD\PTC3P1S001.docx</t>
  </si>
  <si>
    <t>V:\Abteilungen\SaoPaulo\PQK-M\Extern\Config_BA\CIP\PT\C3 - Estrutura e funcionamento\P1 - Tanques\S001 - 6 - AF, AR, AQ, ACD1, ACD2, SOD + Alimentação de químicos\PTC3P1S001.docx</t>
  </si>
  <si>
    <t>V:\Abteilungen\SaoPaulo\PQK-M\Extern\Config_BA\CIP\PT\C3 - Estrutura e funcionamento\P1 - Tanques\S001 - 6 - AF, AR, AQ, SS, ACD, SOD\PTC3P1S001.docx</t>
  </si>
  <si>
    <t>V:\Abteilungen\SaoPaulo\PQK-M\Extern\Config_BA\CIP\PT\C3 - Estrutura e funcionamento\P1 - Tanques\S001 - 6 - AF, AR, AQ, SS, ACD, SOD + Alimentação de químicos\PTC3P1S001.docx</t>
  </si>
  <si>
    <t>V:\Abteilungen\SaoPaulo\PQK-M\Extern\Config_BA\CIP\PT\C3 - Estrutura e funcionamento\P2 - Circuito de Produto\S001 - Circuito de Produto Duplo\PTC3P2S001.docx</t>
  </si>
  <si>
    <t>V:\Abteilungen\SaoPaulo\PQK-M\Extern\Config_BA\CIP\PT\C3 - Estrutura e funcionamento\P2 - Circuito de Produto\S001 - Circuito de Produto Individual\PTC3P2S001.docx</t>
  </si>
  <si>
    <t>V:\Abteilungen\SaoPaulo\PQK-M\Extern\Config_BA\CIP\PT\C3 - Estrutura e funcionamento\P2 - Circuito de Produto\S001 - Circuito de produto Triplo\PTC3P2S001.docx</t>
  </si>
  <si>
    <t>V:\Abteilungen\SaoPaulo\PQK-M\Extern\Config_BA\CIP\PT\C3 - Estrutura e funcionamento\P3 - Circuito de Aquecimento\S001 - Vapor - Circuito Duplo\PTC3P3S001.docx</t>
  </si>
  <si>
    <t>V:\Abteilungen\SaoPaulo\PQK-M\Extern\Config_BA\CIP\PT\C3 - Estrutura e funcionamento\P3 - Circuito de Aquecimento\S001 - Vapor - Circuito Individual\PTC3P3S001.docx</t>
  </si>
  <si>
    <t>V:\Abteilungen\SaoPaulo\PQK-M\Extern\Config_BA\CIP\PT\C3 - Estrutura e funcionamento\P3 - Circuito de Aquecimento\S001 - Vapor - Circuito Triplo\PTC3P3S001.docx</t>
  </si>
  <si>
    <t>V:\Abteilungen\SaoPaulo\PQK-M\Extern\Config_BA\CIP\PT\C3 - Estrutura e funcionamento\P3 - Circuito de Aquecimento\S002 - Água Quente\PTC3P3S001.docx</t>
  </si>
  <si>
    <t>V:\Abteilungen\SaoPaulo\PQK-M\Extern\Config_BA\CIP\PT\C3 - Estrutura e funcionamento\P3 - Circuito de Aquecimento\S002 - Água superaquecida\PTC3P3S001.docx</t>
  </si>
  <si>
    <t>V:\Abteilungen\SaoPaulo\PQK-M\Extern\Config_BA\CIP\PT\C3 - Estrutura e funcionamento\P4 - Insumos\S001 - Ar piloto\PTC3P4S001.docx</t>
  </si>
  <si>
    <t>V:\Abteilungen\SaoPaulo\PQK-M\Extern\Config_BA\CIP\PT\C3 - Estrutura e funcionamento\P4 - Insumos\S002 - Manifold de válvulas\PTC3P4S002.docx</t>
  </si>
  <si>
    <t>V:\Abteilungen\SaoPaulo\PQK-M\Extern\Config_BA\CIP\PT\C3 - Estrutura e funcionamento\P4 - Insumos\S002 - Placa de distribuição\PTC3P4S001.docx</t>
  </si>
  <si>
    <t>V:\Abteilungen\SaoPaulo\PQK-M\Extern\Config_BA\CIP\PT\C3 - Estrutura e funcionamento\P4 - Insumos\S003 - ACD\PTC3P4S003.docx</t>
  </si>
  <si>
    <t>V:\Abteilungen\SaoPaulo\PQK-M\Extern\Config_BA\CIP\PT\C3 - Estrutura e funcionamento\P4 - Insumos\S003 - ACD - Tanque auxiliar\PTC3P4S003.docx</t>
  </si>
  <si>
    <t>V:\Abteilungen\SaoPaulo\PQK-M\Extern\Config_BA\CIP\PT\C3 - Estrutura e funcionamento\P4 - Insumos\S003 - ACD, SOD\PTC3P4S003.docx</t>
  </si>
  <si>
    <t>V:\Abteilungen\SaoPaulo\PQK-M\Extern\Config_BA\CIP\PT\C3 - Estrutura e funcionamento\P4 - Insumos\S003 - ACD, SOD - Tanque auxiliar\PTC3P4S003.docx</t>
  </si>
  <si>
    <t>V:\Abteilungen\SaoPaulo\PQK-M\Extern\Config_BA\CIP\PT\C3 - Estrutura e funcionamento\P4 - Insumos\S003 - ACD, SS\PTC3P4S003.docx</t>
  </si>
  <si>
    <t>V:\Abteilungen\SaoPaulo\PQK-M\Extern\Config_BA\CIP\PT\C3 - Estrutura e funcionamento\P4 - Insumos\S003 - ACD, SS - Tanque auxiliar\PTC3P4S003.docx</t>
  </si>
  <si>
    <t>V:\Abteilungen\SaoPaulo\PQK-M\Extern\Config_BA\CIP\PT\C3 - Estrutura e funcionamento\P4 - Insumos\S003 - ACD, SS, SOD\PTC3P4S003.docx</t>
  </si>
  <si>
    <t>V:\Abteilungen\SaoPaulo\PQK-M\Extern\Config_BA\CIP\PT\C3 - Estrutura e funcionamento\P4 - Insumos\S003 - ACD, SS, SOD - Tanque auxiliar\PTC3P4S003.docx</t>
  </si>
  <si>
    <t>V:\Abteilungen\SaoPaulo\PQK-M\Extern\Config_BA\CIP\PT\C3 - Estrutura e funcionamento\P4 - Insumos\S003 - SOD\PTC3P4S003.docx</t>
  </si>
  <si>
    <t>V:\Abteilungen\SaoPaulo\PQK-M\Extern\Config_BA\CIP\PT\C3 - Estrutura e funcionamento\P4 - Insumos\S003 - SOD - Tanque auxiliar\PTC3P4S003.docx</t>
  </si>
  <si>
    <t>V:\Abteilungen\SaoPaulo\PQK-M\Extern\Config_BA\CIP\PT\C3 - Estrutura e funcionamento\P4 - Insumos\S003 - SS\PTC3P4S003.docx</t>
  </si>
  <si>
    <t>V:\Abteilungen\SaoPaulo\PQK-M\Extern\Config_BA\CIP\PT\C3 - Estrutura e funcionamento\P4 - Insumos\S003 - SS - Tanque auxiliar\PTC3P4S003.docx</t>
  </si>
  <si>
    <t>V:\Abteilungen\SaoPaulo\PQK-M\Extern\Config_BA\CIP\PT\C3 - Estrutura e funcionamento\P4 - Insumos\S003 - SS, SOD\PTC3P4S003.docx</t>
  </si>
  <si>
    <t>V:\Abteilungen\SaoPaulo\PQK-M\Extern\Config_BA\CIP\PT\C3 - Estrutura e funcionamento\P4 - Insumos\S003 - SS, SOD - Tanque auxiliar\PTC3P4S003.docx</t>
  </si>
  <si>
    <t>V:\Abteilungen\SaoPaulo\PQK-M\Extern\Config_BA\CIP\PT\C3 - Estrutura e funcionamento\P5 - Dispositivos e postos de trabalho\S001 - Avisos e comandos\PTC3P6S001.docx</t>
  </si>
  <si>
    <t>V:\Abteilungen\SaoPaulo\PQK-M\Extern\Config_BA\CIP\PT\C3 - Estrutura e funcionamento\P6 - Armário de distribuição\S001 - (IHM, PE, ATS, ARC)\PTC3P7S001.docx</t>
  </si>
  <si>
    <t>V:\Abteilungen\SaoPaulo\PQK-M\Extern\Config_BA\CIP\PT\C3 - Estrutura e funcionamento\P6 - Armário de distribuição\S001 - (IHM, PE, ATS, RGD, ARC)\PTC3P7S001.docx</t>
  </si>
  <si>
    <t>V:\Abteilungen\SaoPaulo\PQK-M\Extern\Config_BA\CIP\PT\C3 - Estrutura e funcionamento\P6 - Armário de distribuição\S001 - (IHM, PE, ATS, UPS, ARC)\PTC3P7S001.docx</t>
  </si>
  <si>
    <t>V:\Abteilungen\SaoPaulo\PQK-M\Extern\Config_BA\CIP\PT\C3 - Estrutura e funcionamento\P6 - Armário de distribuição\S001 - (IHM, PE, ATS, UPS, RGD, ARC)\PTC3P7S001.docx</t>
  </si>
  <si>
    <t>V:\Abteilungen\SaoPaulo\PQK-M\Extern\Config_BA\CIP\PT\C3 - Estrutura e funcionamento\P6 - Armário de distribuição\S001 - (IHM, PE, ATS, UPS, RGD, TOM, ARC)\PTC3P7S001.docx</t>
  </si>
  <si>
    <t>V:\Abteilungen\SaoPaulo\PQK-M\Extern\Config_BA\CIP\PT\C3 - Estrutura e funcionamento\P7 - Sistema pneumático\S001 - Conjunto de manutenção\PTC3P8S001.docx</t>
  </si>
  <si>
    <t>V:\Abteilungen\SaoPaulo\PQK-M\Extern\Config_BA\CIP\PT\C3 - Estrutura e funcionamento\P7 - Sistema pneumático\S002 - Ilha de Válvula\PTC3P8S001.docx</t>
  </si>
  <si>
    <t>V:\Abteilungen\SaoPaulo\PQK-M\Extern\Config_BA\CIP\PT\C3 - Estrutura e funcionamento\P7 - Sistema pneumático\S002 - Válvulas Pneumáticas\PTC3P8S001.docx</t>
  </si>
  <si>
    <t>V:\Abteilungen\SaoPaulo\PQK-M\Extern\Config_BA\CIP\PT\C3 - Estrutura e funcionamento\P8 - Equipamentos de medição\S001 - Sensor de pressão\PTC3P9S001.docx</t>
  </si>
  <si>
    <t>V:\Abteilungen\SaoPaulo\PQK-M\Extern\Config_BA\CIP\PT\C3 - Estrutura e funcionamento\P8 - Equipamentos de medição\S002 - Manômetro\PTC3P9S002.docx</t>
  </si>
  <si>
    <t>V:\Abteilungen\SaoPaulo\PQK-M\Extern\Config_BA\CIP\PT\C3 - Estrutura e funcionamento\P8 - Equipamentos de medição\S003 - Medidor de vazão\PTC3P9S003.docx</t>
  </si>
  <si>
    <t>V:\Abteilungen\SaoPaulo\PQK-M\Extern\Config_BA\CIP\PT\C3 - Estrutura e funcionamento\P8 - Equipamentos de medição\S004 - Medidor de fluxo Coriolis\PTC3P9S003.docx</t>
  </si>
  <si>
    <t>V:\Abteilungen\SaoPaulo\PQK-M\Extern\Config_BA\CIP\PT\C3 - Estrutura e funcionamento\P8 - Equipamentos de medição\S005 - Medidor de fluxo indutivo-magnético\PTC3P9S003.docx</t>
  </si>
  <si>
    <t>V:\Abteilungen\SaoPaulo\PQK-M\Extern\Config_BA\CIP\PT\C3 - Estrutura e funcionamento\P8 - Equipamentos de medição\S006 - Medidor de condutividade\PTC3P9S005.docx</t>
  </si>
  <si>
    <t>V:\Abteilungen\SaoPaulo\PQK-M\Extern\Config_BA\CIP\PT\C3 - Estrutura e funcionamento\P8 - Equipamentos de medição\S007 - Válvula de coleta de amostra\PTC3P9S006.docx</t>
  </si>
  <si>
    <t>V:\Abteilungen\SaoPaulo\PQK-M\Extern\Config_BA\CIP\PT\C3 - Estrutura e funcionamento\P8 - Equipamentos de medição\S008 - Visor de inspeção\PTC3P9S007.docx</t>
  </si>
  <si>
    <t>V:\Abteilungen\SaoPaulo\PQK-M\Extern\Config_BA\CIP\PT\C3 - Estrutura e funcionamento\P8 - Equipamentos de medição\S009 - Sensor de temperatura\PTC3P9S008.docx</t>
  </si>
  <si>
    <t>V:\Abteilungen\SaoPaulo\PQK-M\Extern\Config_BA\CIP\PT\C3 - Estrutura e funcionamento\P8 - Equipamentos de medição\S010 - Termômetro\PTC3P9S009.docx</t>
  </si>
  <si>
    <t>V:\Abteilungen\SaoPaulo\PQK-M\Extern\Config_BA\CIP\PT\C3 - Estrutura e funcionamento\P8 - Equipamentos de medição\S011 - Controlador de fluxo\PTC3P9S010.docx</t>
  </si>
  <si>
    <t>V:\Abteilungen\SaoPaulo\PQK-M\Extern\Config_BA\CIP\PT\C3 - Estrutura e funcionamento\P8 - Equipamentos de medição\S012 - Sensor de nível\PTC3P9S010.docx</t>
  </si>
  <si>
    <t>V:\Abteilungen\SaoPaulo\PQK-M\Extern\Config_BA\CIP\PT\C3 - Estrutura e funcionamento\P8 - Equipamentos de medição\S013 - Transdutor de pressão\PTC3P9S010.docx</t>
  </si>
  <si>
    <t>V:\Abteilungen\SaoPaulo\PQK-M\Extern\Config_BA\CIP\PT\C3 - Estrutura e funcionamento\P8 - Equipamentos de medição\S014 - Sensor de presença de líquido\PTC3P9S004.docx</t>
  </si>
  <si>
    <t>V:\Abteilungen\SaoPaulo\PQK-M\Extern\Config_BA\CIP\PT\C3 - Estrutura e funcionamento\P8 - Equipamentos de medição\S015 - Alimentação elétrica\PTC3P9S011.docx</t>
  </si>
  <si>
    <t>V:\Abteilungen\SaoPaulo\PQK-M\Extern\Config_BA\CIP\PT\C4 - Montagem\P1 - Montagem padrão\S001 - Padrão\PTC4P1S001.docx</t>
  </si>
  <si>
    <t>V:\Abteilungen\SaoPaulo\PQK-M\Extern\Config_BA\CIP\PT\C5 - Operação\P1 - Descritivo padrão\S001 - Botão parada de emergência\PTC5P1S001.docx</t>
  </si>
  <si>
    <t>V:\Abteilungen\SaoPaulo\PQK-M\Extern\Config_BA\CIP\PT\C5 - Operação\P2 - Dispositivo de comando (IHM)\S001 - CLEARLINE 21,5\PTC5P3S001 PDF.docx</t>
  </si>
  <si>
    <t>V:\Abteilungen\SaoPaulo\PQK-M\Extern\Config_BA\CIP\PT\C5 - Operação\P3 - Dispositivo de comando (Diversos)\S001 - ReDiS\PTC5P4S001.docx</t>
  </si>
  <si>
    <t>V:\Abteilungen\SaoPaulo\PQK-M\Extern\Config_BA\CIP\PT\C5 - Operação\P3 - Dispositivo de comando (Diversos)\S002 - Interruptor principal\PTC5P4S002.docx</t>
  </si>
  <si>
    <t>V:\Abteilungen\SaoPaulo\PQK-M\Extern\Config_BA\CIP\PT\C5 - Operação\P3 - Dispositivo de comando (Diversos)\S003 - Válvulas de bloqueio manual\PTC5P4S002.docx</t>
  </si>
  <si>
    <t>V:\Abteilungen\SaoPaulo\PQK-M\Extern\Config_BA\CIP\PT\C5 - Operação\P3 - Dispositivo de comando (Diversos)\S004 - Placa de distribuição\PTC5P3S004 - Traduzido.docx</t>
  </si>
  <si>
    <t>V:\Abteilungen\SaoPaulo\PQK-M\Extern\Config_BA\CIP\PT\C5 - Operação\P4 - Dispositivos de aviso\S001 - Sinalizador tipo coluna + Buzina\PTC5P5S001.docx</t>
  </si>
  <si>
    <t>V:\Abteilungen\SaoPaulo\PQK-M\Extern\Config_BA\CIP\PT\C5 - Operação\P5 - Estabelecer prontidão operacional\S001 - INP\PTC5P6S001.docx</t>
  </si>
  <si>
    <t>V:\Abteilungen\SaoPaulo\PQK-M\Extern\Config_BA\CIP\PT\C5 - Operação\P5 - Estabelecer prontidão operacional\S001 - INP, UPS\PTC5P6S001.docx</t>
  </si>
  <si>
    <t>V:\Abteilungen\SaoPaulo\PQK-M\Extern\Config_BA\CIP\PT\C5 - Operação\P6 - Limpeza\S001 - Limpeza dos sistemas externos\PTC5P7S001.docx</t>
  </si>
  <si>
    <t>V:\Abteilungen\SaoPaulo\PQK-M\Extern\Config_BA\CIP\PT\C5 - Operação\P6 - Limpeza\S002 - Enxágue com água quente\PTC5P7S002.docx</t>
  </si>
  <si>
    <t>V:\Abteilungen\SaoPaulo\PQK-M\Extern\Config_BA\CIP\PT\C5 - Operação\P6 - Limpeza\S003 - Limpeza do sistema de limpeza\PTC5P7S003.docx</t>
  </si>
  <si>
    <t>V:\Abteilungen\SaoPaulo\PQK-M\Extern\Config_BA\CIP\PT\C5 - Operação\P7 - Cancelar prontidão operacional\S001 - INP\PTC5P8S001.docx</t>
  </si>
  <si>
    <t>V:\Abteilungen\SaoPaulo\PQK-M\Extern\Config_BA\CIP\PT\C5 - Operação\P7 - Cancelar prontidão operacional\S001 - INP, UPS\PTC5P8S001.docx</t>
  </si>
  <si>
    <t>V:\Abteilungen\SaoPaulo\PQK-M\Extern\Config_BA\CIP\PT\C6 - Manutenção\P1 - Normas\S001 - Padrão\PTC6P1S001.docx</t>
  </si>
  <si>
    <t>V:\Abteilungen\SaoPaulo\PQK-M\Extern\Config_BA\CIP\PT\C6 - Manutenção\P2 - Isolamento e bloqueio de energias\S001 - INP\PTC6P2S001.docx</t>
  </si>
  <si>
    <t>V:\Abteilungen\SaoPaulo\PQK-M\Extern\Config_BA\CIP\PT\C6 - Manutenção\P2 - Isolamento e bloqueio de energias\S001 - INP - Sem imagem\PTC6P2S001.docx</t>
  </si>
  <si>
    <t>V:\Abteilungen\SaoPaulo\PQK-M\Extern\Config_BA\CIP\PT\C6 - Manutenção\P2 - Isolamento e bloqueio de energias\S001 - INP, AQ\PTC6P2S001.docx</t>
  </si>
  <si>
    <t>V:\Abteilungen\SaoPaulo\PQK-M\Extern\Config_BA\CIP\PT\C6 - Manutenção\P2 - Isolamento e bloqueio de energias\S001 - INP, AQ - Sem imagem\PTC6P2S001.docx</t>
  </si>
  <si>
    <t>V:\Abteilungen\SaoPaulo\PQK-M\Extern\Config_BA\CIP\PT\C6 - Manutenção\P2 - Isolamento e bloqueio de energias\S001 - INP, UPS\PTC6P2S001.docx</t>
  </si>
  <si>
    <t>V:\Abteilungen\SaoPaulo\PQK-M\Extern\Config_BA\CIP\PT\C6 - Manutenção\P2 - Isolamento e bloqueio de energias\S001 - INP, UPS - Sem imagem\PTC6P2S001.docx</t>
  </si>
  <si>
    <t>V:\Abteilungen\SaoPaulo\PQK-M\Extern\Config_BA\CIP\PT\C6 - Manutenção\P2 - Isolamento e bloqueio de energias\S001 - INP, UPS, AQ\PTC6P2S001.docx</t>
  </si>
  <si>
    <t>V:\Abteilungen\SaoPaulo\PQK-M\Extern\Config_BA\CIP\PT\C6 - Manutenção\P2 - Isolamento e bloqueio de energias\S001 - INP, UPS, AQ - Sem imagem\PTC6P2S001.docx</t>
  </si>
  <si>
    <t>V:\Abteilungen\SaoPaulo\PQK-M\Extern\Config_BA\CIP\PT\C7 - Falhas\P1 - Sem lista\S001 - Padrão\PTC7P1S001.docx</t>
  </si>
  <si>
    <t>V:\Abteilungen\SaoPaulo\PQK-M\Extern\Config_BA\CIP\PT\C8 - Dados técnicos\P1 - Exigências Relativas ao meio\S001 - Padrão\PTC8P1S001.docx</t>
  </si>
  <si>
    <t>V:\Abteilungen\SaoPaulo\PQK-M\Extern\Config_BA\CIP\PT\C8 - Dados técnicos\P2 - Requisitos para fluidos\S001 - Norma K0255, Energia elétrica\PTC8P2S001.docx</t>
  </si>
  <si>
    <t>V:\Abteilungen\SaoPaulo\PQK-M\Extern\Config_BA\CIP\PT\C8 - Dados técnicos\P2 - Requisitos para fluidos\S001 - Requisitos gerais\PTC8P2S001.docx</t>
  </si>
  <si>
    <t>V:\Abteilungen\SaoPaulo\PQK-M\Extern\Config_BA\CIP\PT\C8 - Dados técnicos\P3 - Operação\S001 - Padrão\PTC8P3S001.docx</t>
  </si>
  <si>
    <t>V:\Abteilungen\SaoPaulo\PQK-M\Extern\Config_BA\CIP\PT\C8 - Dados técnicos\P4 - Sinalização dos dispositivos de isolamento\S001 - Direciona a leitura para a norma  adicional KHS K0357\PTC8P4S002.docx</t>
  </si>
  <si>
    <t>V:\Abteilungen\SaoPaulo\PQK-M\Extern\Config_BA\CIP\PT\C8 - Dados técnicos\P4 - Sinalização dos dispositivos de isolamento\S001 - Identificação padrão (2019)\PTC8P4S001.docx</t>
  </si>
  <si>
    <t>V:\Abteilungen\SaoPaulo\PQK-M\Extern\Config_BA\CIP\PT\C8 - Dados técnicos\P5 - Limpeza\S001 - Produtos de Limpeza\PTC8P5S002.docx</t>
  </si>
  <si>
    <t>V:\Abteilungen\SaoPaulo\PQK-M\Extern\Config_BA\CIP\PT\CAPA\Capa.doc</t>
  </si>
  <si>
    <t>V:\Abteilungen\SaoPaulo\PQK-M\Extern\Config_BA\CIP\PT\CONTRA CAPA\Contra Capa.docx</t>
  </si>
  <si>
    <t>V:\Abteilungen\SaoPaulo\PQK-M\Extern\Config_BA\CIP\PT\SUMÁRIO\Indice.doc</t>
  </si>
  <si>
    <t>Tanque Principal</t>
  </si>
  <si>
    <t>Tanque auxiliar</t>
  </si>
  <si>
    <t>Bomba auxiliar</t>
  </si>
  <si>
    <t>&lt;- Autopreenchimento</t>
  </si>
  <si>
    <t>AUTOPREENCHIMENTO TEMPORÁRIO DE ACORDO COM PLANILHA DE QUÍMICOS</t>
  </si>
  <si>
    <t>K-894xxxxx-xxxxxx</t>
  </si>
  <si>
    <t/>
  </si>
  <si>
    <t>Evita que a bomba funcione a seco, pois isso pode danificar ou destruir a bomba. 
Se não detectar líquido no tubo de sucção, bloqueia a bomba desde que ela esteja ligada.</t>
  </si>
  <si>
    <t>Substituir conteúdo</t>
  </si>
  <si>
    <t>INNOPRO CIP
Desenvolvimento  de Manuais de Instruções (BA)</t>
  </si>
  <si>
    <t>Aplicável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</si>
</sst>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Arial"/>
      <family val="2"/>
    </font>
    <font>
      <sz val="11"/>
      <name val="Calibri"/>
      <family val="2"/>
      <scheme val="minor"/>
    </font>
    <font>
      <b/>
      <sz val="11"/>
      <color rgb="FF000000"/>
      <name val="Arial"/>
      <family val="2"/>
    </font>
    <font>
      <sz val="11"/>
      <color theme="7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9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/>
      <right/>
      <top/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theme="0"/>
      </right>
      <top style="thick">
        <color rgb="FFFFFFFF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rgb="FFFFFFFF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FFFF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4" fillId="9" borderId="21" xfId="0" applyFont="1" applyFill="1" applyBorder="1" applyAlignment="1">
      <alignment horizontal="center" vertical="center" wrapText="1"/>
    </xf>
    <xf numFmtId="0" fontId="5" fillId="10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13" fillId="12" borderId="21" xfId="0" applyFont="1" applyFill="1" applyBorder="1" applyAlignment="1">
      <alignment wrapText="1"/>
    </xf>
    <xf numFmtId="0" fontId="5" fillId="12" borderId="21" xfId="0" applyFont="1" applyFill="1" applyBorder="1" applyAlignment="1">
      <alignment vertical="center" wrapText="1"/>
    </xf>
    <xf numFmtId="0" fontId="13" fillId="12" borderId="29" xfId="0" applyFont="1" applyFill="1" applyBorder="1" applyAlignment="1">
      <alignment wrapText="1"/>
    </xf>
    <xf numFmtId="0" fontId="5" fillId="12" borderId="29" xfId="0" applyFont="1" applyFill="1" applyBorder="1" applyAlignment="1">
      <alignment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4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0" fillId="0" borderId="0" xfId="0" applyFill="1"/>
    <xf numFmtId="0" fontId="5" fillId="9" borderId="26" xfId="0" applyFont="1" applyFill="1" applyBorder="1" applyAlignment="1">
      <alignment horizontal="left" vertical="center" wrapText="1" indent="1"/>
    </xf>
    <xf numFmtId="0" fontId="0" fillId="0" borderId="36" xfId="0" applyBorder="1"/>
    <xf numFmtId="0" fontId="0" fillId="8" borderId="13" xfId="0" applyFill="1" applyBorder="1"/>
    <xf numFmtId="0" fontId="0" fillId="15" borderId="35" xfId="0" applyFill="1" applyBorder="1"/>
    <xf numFmtId="0" fontId="1" fillId="0" borderId="0" xfId="0" applyFont="1"/>
    <xf numFmtId="0" fontId="0" fillId="0" borderId="37" xfId="0" applyBorder="1"/>
    <xf numFmtId="0" fontId="0" fillId="0" borderId="38" xfId="0" applyBorder="1"/>
    <xf numFmtId="0" fontId="0" fillId="0" borderId="30" xfId="0" applyBorder="1"/>
    <xf numFmtId="0" fontId="1" fillId="3" borderId="26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left" vertical="center" indent="1"/>
    </xf>
    <xf numFmtId="0" fontId="19" fillId="16" borderId="2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26" xfId="0" applyFill="1" applyBorder="1" applyAlignment="1">
      <alignment horizontal="left" vertical="center" indent="1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25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2" borderId="26" xfId="0" applyFont="1" applyFill="1" applyBorder="1" applyAlignment="1">
      <alignment horizontal="center" vertical="center"/>
    </xf>
    <xf numFmtId="3" fontId="11" fillId="13" borderId="26" xfId="0" applyNumberFormat="1" applyFont="1" applyFill="1" applyBorder="1" applyAlignment="1">
      <alignment horizontal="center" vertical="center" wrapText="1"/>
    </xf>
    <xf numFmtId="0" fontId="11" fillId="13" borderId="2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26" xfId="0" applyFont="1" applyBorder="1" applyAlignment="1">
      <alignment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left" vertical="center" wrapText="1" indent="2"/>
    </xf>
    <xf numFmtId="0" fontId="11" fillId="0" borderId="3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13" borderId="26" xfId="0" applyFont="1" applyFill="1" applyBorder="1" applyAlignment="1">
      <alignment horizontal="center" vertical="center" wrapText="1"/>
    </xf>
    <xf numFmtId="0" fontId="4" fillId="13" borderId="26" xfId="0" applyFont="1" applyFill="1" applyBorder="1" applyAlignment="1">
      <alignment horizontal="left" vertical="center" wrapText="1" indent="1"/>
    </xf>
    <xf numFmtId="0" fontId="21" fillId="0" borderId="0" xfId="0" applyFont="1" applyAlignment="1">
      <alignment horizontal="center"/>
    </xf>
    <xf numFmtId="0" fontId="20" fillId="2" borderId="26" xfId="0" applyFont="1" applyFill="1" applyBorder="1" applyAlignment="1">
      <alignment horizontal="center" vertical="center" wrapText="1"/>
    </xf>
    <xf numFmtId="0" fontId="0" fillId="12" borderId="0" xfId="0" applyFill="1"/>
    <xf numFmtId="0" fontId="0" fillId="0" borderId="61" xfId="0" applyBorder="1"/>
    <xf numFmtId="0" fontId="5" fillId="10" borderId="33" xfId="0" applyFont="1" applyFill="1" applyBorder="1" applyAlignment="1">
      <alignment horizontal="center" vertical="center" wrapText="1"/>
    </xf>
    <xf numFmtId="0" fontId="5" fillId="0" borderId="22" xfId="0" applyFont="1" applyBorder="1" applyAlignment="1">
      <alignment vertical="center" wrapText="1"/>
    </xf>
    <xf numFmtId="0" fontId="11" fillId="11" borderId="21" xfId="0" applyFont="1" applyFill="1" applyBorder="1" applyAlignment="1">
      <alignment horizontal="left" vertical="center" wrapText="1" indent="1"/>
    </xf>
    <xf numFmtId="0" fontId="7" fillId="11" borderId="33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vertical="center" wrapText="1"/>
    </xf>
    <xf numFmtId="0" fontId="5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justify" vertical="center" wrapText="1"/>
    </xf>
    <xf numFmtId="0" fontId="11" fillId="0" borderId="21" xfId="0" applyFont="1" applyBorder="1" applyAlignment="1">
      <alignment horizontal="justify" vertical="center" wrapText="1"/>
    </xf>
    <xf numFmtId="0" fontId="11" fillId="0" borderId="20" xfId="0" applyFont="1" applyBorder="1" applyAlignment="1">
      <alignment horizontal="justify" vertical="center" wrapText="1"/>
    </xf>
    <xf numFmtId="0" fontId="0" fillId="0" borderId="0" xfId="0" applyNumberFormat="1" applyFont="1" applyFill="1" applyBorder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22" fontId="0" fillId="14" borderId="64" xfId="0" applyNumberFormat="1" applyFont="1" applyFill="1" applyBorder="1"/>
    <xf numFmtId="22" fontId="0" fillId="0" borderId="64" xfId="0" applyNumberFormat="1" applyFont="1" applyBorder="1"/>
    <xf numFmtId="0" fontId="0" fillId="0" borderId="65" xfId="0" applyNumberFormat="1" applyFont="1" applyFill="1" applyBorder="1"/>
    <xf numFmtId="0" fontId="0" fillId="0" borderId="0" xfId="0" applyBorder="1"/>
    <xf numFmtId="0" fontId="0" fillId="0" borderId="0" xfId="0" applyFill="1" applyBorder="1"/>
    <xf numFmtId="164" fontId="0" fillId="0" borderId="66" xfId="0" applyNumberFormat="1" applyFill="1" applyBorder="1" applyAlignment="1">
      <alignment horizontal="right"/>
    </xf>
    <xf numFmtId="164" fontId="0" fillId="0" borderId="67" xfId="0" applyNumberFormat="1" applyFill="1" applyBorder="1" applyAlignment="1">
      <alignment horizontal="right"/>
    </xf>
    <xf numFmtId="164" fontId="0" fillId="0" borderId="68" xfId="0" applyNumberFormat="1" applyFill="1" applyBorder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quotePrefix="1" applyFont="1"/>
    <xf numFmtId="0" fontId="0" fillId="0" borderId="0" xfId="0" quotePrefix="1"/>
    <xf numFmtId="0" fontId="25" fillId="11" borderId="3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indent="2"/>
    </xf>
    <xf numFmtId="0" fontId="20" fillId="2" borderId="26" xfId="0" applyFont="1" applyFill="1" applyBorder="1" applyAlignment="1">
      <alignment horizontal="center" vertical="center" wrapText="1"/>
    </xf>
    <xf numFmtId="0" fontId="4" fillId="9" borderId="49" xfId="0" applyFont="1" applyFill="1" applyBorder="1" applyAlignment="1">
      <alignment horizontal="left" vertical="center" wrapText="1" indent="1"/>
    </xf>
    <xf numFmtId="0" fontId="7" fillId="11" borderId="69" xfId="0" applyFont="1" applyFill="1" applyBorder="1" applyAlignment="1">
      <alignment horizontal="left" vertical="center" wrapText="1" indent="1"/>
    </xf>
    <xf numFmtId="0" fontId="8" fillId="9" borderId="31" xfId="0" applyFont="1" applyFill="1" applyBorder="1" applyAlignment="1">
      <alignment horizontal="left" vertical="center" wrapText="1" indent="1"/>
    </xf>
    <xf numFmtId="0" fontId="8" fillId="9" borderId="49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left" vertical="center" wrapText="1" indent="1"/>
    </xf>
    <xf numFmtId="0" fontId="4" fillId="11" borderId="47" xfId="0" applyFont="1" applyFill="1" applyBorder="1" applyAlignment="1">
      <alignment horizontal="left" vertical="center" wrapText="1" indent="1"/>
    </xf>
    <xf numFmtId="0" fontId="7" fillId="11" borderId="55" xfId="0" applyFont="1" applyFill="1" applyBorder="1" applyAlignment="1">
      <alignment horizontal="left" vertical="center" wrapText="1" indent="1"/>
    </xf>
    <xf numFmtId="0" fontId="4" fillId="11" borderId="71" xfId="0" applyFont="1" applyFill="1" applyBorder="1" applyAlignment="1">
      <alignment vertical="center" wrapText="1"/>
    </xf>
    <xf numFmtId="0" fontId="4" fillId="11" borderId="72" xfId="0" applyFont="1" applyFill="1" applyBorder="1" applyAlignment="1">
      <alignment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vertical="center" wrapTex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0" fontId="12" fillId="0" borderId="26" xfId="0" applyFont="1" applyBorder="1" applyAlignment="1">
      <alignment vertical="center"/>
    </xf>
    <xf numFmtId="0" fontId="20" fillId="2" borderId="26" xfId="0" applyFont="1" applyFill="1" applyBorder="1" applyAlignment="1">
      <alignment horizontal="left" vertical="center" wrapText="1" indent="1"/>
    </xf>
    <xf numFmtId="3" fontId="11" fillId="16" borderId="26" xfId="0" applyNumberFormat="1" applyFont="1" applyFill="1" applyBorder="1" applyAlignment="1">
      <alignment horizontal="center" vertical="center" wrapText="1"/>
    </xf>
    <xf numFmtId="0" fontId="11" fillId="16" borderId="26" xfId="0" applyFont="1" applyFill="1" applyBorder="1" applyAlignment="1">
      <alignment horizontal="center" vertical="center" wrapText="1"/>
    </xf>
    <xf numFmtId="0" fontId="4" fillId="16" borderId="28" xfId="0" applyFont="1" applyFill="1" applyBorder="1" applyAlignment="1">
      <alignment horizontal="left" vertical="center" wrapText="1" indent="1"/>
    </xf>
    <xf numFmtId="0" fontId="11" fillId="16" borderId="28" xfId="0" applyFont="1" applyFill="1" applyBorder="1" applyAlignment="1">
      <alignment horizontal="left" vertical="center" wrapText="1" indent="1"/>
    </xf>
    <xf numFmtId="0" fontId="4" fillId="16" borderId="26" xfId="0" applyFont="1" applyFill="1" applyBorder="1" applyAlignment="1">
      <alignment horizontal="left" vertical="center" wrapText="1" indent="1"/>
    </xf>
    <xf numFmtId="0" fontId="11" fillId="16" borderId="26" xfId="0" applyFont="1" applyFill="1" applyBorder="1" applyAlignment="1">
      <alignment horizontal="left" vertical="center" wrapText="1" indent="1"/>
    </xf>
    <xf numFmtId="0" fontId="4" fillId="0" borderId="33" xfId="0" applyFont="1" applyBorder="1" applyAlignment="1">
      <alignment vertical="center" wrapText="1"/>
    </xf>
    <xf numFmtId="0" fontId="4" fillId="0" borderId="22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4" fillId="11" borderId="39" xfId="0" applyFont="1" applyFill="1" applyBorder="1" applyAlignment="1">
      <alignment vertical="center" wrapText="1"/>
    </xf>
    <xf numFmtId="0" fontId="26" fillId="0" borderId="0" xfId="0" applyFont="1"/>
    <xf numFmtId="0" fontId="26" fillId="0" borderId="0" xfId="0" applyFont="1" applyAlignment="1">
      <alignment horizontal="left" vertical="top"/>
    </xf>
    <xf numFmtId="0" fontId="27" fillId="0" borderId="0" xfId="0" applyFont="1"/>
    <xf numFmtId="0" fontId="26" fillId="0" borderId="0" xfId="0" applyFont="1" applyAlignment="1">
      <alignment horizontal="center" vertical="top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4" fillId="11" borderId="28" xfId="0" applyFont="1" applyFill="1" applyBorder="1" applyAlignment="1">
      <alignment horizontal="center" vertical="center" wrapText="1"/>
    </xf>
    <xf numFmtId="0" fontId="4" fillId="11" borderId="39" xfId="0" applyFont="1" applyFill="1" applyBorder="1" applyAlignment="1">
      <alignment horizontal="center" vertical="center" wrapText="1"/>
    </xf>
    <xf numFmtId="0" fontId="4" fillId="11" borderId="40" xfId="0" applyFont="1" applyFill="1" applyBorder="1" applyAlignment="1">
      <alignment horizontal="center" vertical="center" wrapText="1"/>
    </xf>
    <xf numFmtId="0" fontId="4" fillId="11" borderId="60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 wrapText="1" indent="6"/>
    </xf>
    <xf numFmtId="0" fontId="4" fillId="11" borderId="59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left" vertical="center" wrapText="1" indent="7"/>
    </xf>
    <xf numFmtId="0" fontId="0" fillId="4" borderId="19" xfId="0" applyFill="1" applyBorder="1" applyAlignment="1">
      <alignment horizontal="left" vertical="center" wrapText="1" indent="7"/>
    </xf>
    <xf numFmtId="0" fontId="0" fillId="4" borderId="6" xfId="0" applyFill="1" applyBorder="1" applyAlignment="1">
      <alignment horizontal="left" vertical="center" wrapText="1" indent="7"/>
    </xf>
    <xf numFmtId="0" fontId="0" fillId="4" borderId="18" xfId="0" applyFill="1" applyBorder="1" applyAlignment="1">
      <alignment horizontal="left" vertical="center" wrapText="1" indent="7"/>
    </xf>
    <xf numFmtId="0" fontId="0" fillId="4" borderId="0" xfId="0" applyFill="1" applyAlignment="1">
      <alignment horizontal="left" vertical="center" wrapText="1" indent="7"/>
    </xf>
    <xf numFmtId="0" fontId="0" fillId="4" borderId="14" xfId="0" applyFill="1" applyBorder="1" applyAlignment="1">
      <alignment horizontal="left" vertical="center" wrapText="1" indent="7"/>
    </xf>
    <xf numFmtId="0" fontId="0" fillId="4" borderId="9" xfId="0" applyFill="1" applyBorder="1" applyAlignment="1">
      <alignment horizontal="left" vertical="center" wrapText="1" indent="7"/>
    </xf>
    <xf numFmtId="0" fontId="0" fillId="4" borderId="44" xfId="0" applyFill="1" applyBorder="1" applyAlignment="1">
      <alignment horizontal="left" vertical="center" wrapText="1" indent="7"/>
    </xf>
    <xf numFmtId="0" fontId="0" fillId="4" borderId="4" xfId="0" applyFill="1" applyBorder="1" applyAlignment="1">
      <alignment horizontal="left" vertical="center" wrapText="1" indent="7"/>
    </xf>
    <xf numFmtId="0" fontId="5" fillId="10" borderId="46" xfId="0" applyFont="1" applyFill="1" applyBorder="1" applyAlignment="1">
      <alignment horizontal="center" vertical="center" wrapText="1"/>
    </xf>
    <xf numFmtId="0" fontId="5" fillId="10" borderId="54" xfId="0" applyFont="1" applyFill="1" applyBorder="1" applyAlignment="1">
      <alignment horizontal="center" vertical="center" wrapText="1"/>
    </xf>
    <xf numFmtId="0" fontId="5" fillId="10" borderId="56" xfId="0" applyFont="1" applyFill="1" applyBorder="1" applyAlignment="1">
      <alignment horizontal="center" vertical="center" wrapText="1"/>
    </xf>
    <xf numFmtId="0" fontId="5" fillId="10" borderId="57" xfId="0" applyFont="1" applyFill="1" applyBorder="1" applyAlignment="1">
      <alignment horizontal="center" vertical="center" wrapText="1"/>
    </xf>
    <xf numFmtId="0" fontId="5" fillId="10" borderId="55" xfId="0" applyFont="1" applyFill="1" applyBorder="1" applyAlignment="1">
      <alignment horizontal="center" vertical="center" wrapText="1"/>
    </xf>
    <xf numFmtId="0" fontId="5" fillId="10" borderId="45" xfId="0" applyFont="1" applyFill="1" applyBorder="1" applyAlignment="1">
      <alignment horizontal="center" vertical="center" wrapText="1"/>
    </xf>
    <xf numFmtId="0" fontId="5" fillId="10" borderId="58" xfId="0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69" xfId="0" applyFont="1" applyFill="1" applyBorder="1" applyAlignment="1">
      <alignment horizontal="left" vertical="center" wrapText="1" indent="1"/>
    </xf>
    <xf numFmtId="0" fontId="4" fillId="11" borderId="38" xfId="0" applyFont="1" applyFill="1" applyBorder="1" applyAlignment="1">
      <alignment horizontal="left" vertical="center" wrapText="1" indent="1"/>
    </xf>
    <xf numFmtId="0" fontId="4" fillId="9" borderId="26" xfId="0" applyFont="1" applyFill="1" applyBorder="1" applyAlignment="1">
      <alignment horizontal="left" vertical="center" wrapText="1" indent="1"/>
    </xf>
    <xf numFmtId="0" fontId="4" fillId="9" borderId="49" xfId="0" applyFont="1" applyFill="1" applyBorder="1" applyAlignment="1">
      <alignment horizontal="left" vertical="center" wrapText="1" indent="1"/>
    </xf>
    <xf numFmtId="0" fontId="4" fillId="9" borderId="38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 wrapText="1"/>
    </xf>
    <xf numFmtId="0" fontId="9" fillId="10" borderId="55" xfId="0" applyFont="1" applyFill="1" applyBorder="1" applyAlignment="1">
      <alignment horizontal="center" vertical="center" wrapText="1"/>
    </xf>
    <xf numFmtId="0" fontId="9" fillId="10" borderId="70" xfId="0" applyFont="1" applyFill="1" applyBorder="1" applyAlignment="1">
      <alignment horizontal="center" vertical="center" wrapText="1"/>
    </xf>
    <xf numFmtId="0" fontId="9" fillId="10" borderId="45" xfId="0" applyFont="1" applyFill="1" applyBorder="1" applyAlignment="1">
      <alignment horizontal="center" vertical="center" wrapText="1"/>
    </xf>
    <xf numFmtId="0" fontId="9" fillId="10" borderId="58" xfId="0" applyFont="1" applyFill="1" applyBorder="1" applyAlignment="1">
      <alignment horizontal="center" vertical="center" wrapText="1"/>
    </xf>
    <xf numFmtId="0" fontId="9" fillId="10" borderId="37" xfId="0" applyFont="1" applyFill="1" applyBorder="1" applyAlignment="1">
      <alignment horizontal="center" vertical="center" wrapText="1"/>
    </xf>
    <xf numFmtId="0" fontId="9" fillId="10" borderId="57" xfId="0" applyFont="1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35" xfId="0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39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/>
    </xf>
    <xf numFmtId="0" fontId="4" fillId="13" borderId="28" xfId="0" applyFont="1" applyFill="1" applyBorder="1" applyAlignment="1">
      <alignment horizontal="left" vertical="center" wrapText="1" indent="2"/>
    </xf>
    <xf numFmtId="0" fontId="4" fillId="13" borderId="39" xfId="0" applyFont="1" applyFill="1" applyBorder="1" applyAlignment="1">
      <alignment horizontal="left" vertical="center" wrapText="1" indent="2"/>
    </xf>
    <xf numFmtId="0" fontId="20" fillId="2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33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0" fillId="4" borderId="51" xfId="0" applyFill="1" applyBorder="1" applyAlignment="1">
      <alignment horizontal="left" vertical="center" wrapText="1" indent="7"/>
    </xf>
    <xf numFmtId="0" fontId="0" fillId="4" borderId="52" xfId="0" applyFill="1" applyBorder="1" applyAlignment="1">
      <alignment horizontal="left" vertical="center" wrapText="1" indent="7"/>
    </xf>
    <xf numFmtId="0" fontId="0" fillId="4" borderId="53" xfId="0" applyFill="1" applyBorder="1" applyAlignment="1">
      <alignment horizontal="left" vertical="center" wrapText="1" indent="7"/>
    </xf>
    <xf numFmtId="0" fontId="11" fillId="13" borderId="28" xfId="0" applyFont="1" applyFill="1" applyBorder="1" applyAlignment="1">
      <alignment horizontal="left" vertical="center" wrapText="1" indent="2"/>
    </xf>
    <xf numFmtId="0" fontId="11" fillId="13" borderId="39" xfId="0" applyFont="1" applyFill="1" applyBorder="1" applyAlignment="1">
      <alignment horizontal="left" vertical="center" wrapText="1" indent="2"/>
    </xf>
    <xf numFmtId="0" fontId="4" fillId="9" borderId="26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/>
    </xf>
    <xf numFmtId="0" fontId="5" fillId="9" borderId="26" xfId="0" applyFont="1" applyFill="1" applyBorder="1" applyAlignment="1">
      <alignment horizontal="center" wrapText="1"/>
    </xf>
    <xf numFmtId="0" fontId="7" fillId="9" borderId="27" xfId="0" applyFont="1" applyFill="1" applyBorder="1" applyAlignment="1">
      <alignment horizontal="center" vertical="center" wrapText="1"/>
    </xf>
    <xf numFmtId="0" fontId="7" fillId="9" borderId="32" xfId="0" applyFont="1" applyFill="1" applyBorder="1" applyAlignment="1">
      <alignment horizontal="center" vertical="center" wrapText="1"/>
    </xf>
    <xf numFmtId="0" fontId="7" fillId="9" borderId="34" xfId="0" applyFont="1" applyFill="1" applyBorder="1" applyAlignment="1">
      <alignment horizontal="center" vertical="center" wrapText="1"/>
    </xf>
    <xf numFmtId="0" fontId="4" fillId="9" borderId="33" xfId="0" applyFont="1" applyFill="1" applyBorder="1" applyAlignment="1">
      <alignment horizontal="center" vertical="center" wrapText="1"/>
    </xf>
    <xf numFmtId="0" fontId="4" fillId="9" borderId="22" xfId="0" applyFont="1" applyFill="1" applyBorder="1" applyAlignment="1">
      <alignment horizontal="center" vertical="center" wrapText="1"/>
    </xf>
    <xf numFmtId="0" fontId="11" fillId="11" borderId="33" xfId="0" applyFont="1" applyFill="1" applyBorder="1" applyAlignment="1">
      <alignment horizontal="left" vertical="center" wrapText="1" indent="1"/>
    </xf>
    <xf numFmtId="0" fontId="11" fillId="11" borderId="22" xfId="0" applyFont="1" applyFill="1" applyBorder="1" applyAlignment="1">
      <alignment horizontal="left" vertical="center" wrapText="1" indent="1"/>
    </xf>
    <xf numFmtId="0" fontId="5" fillId="10" borderId="42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10" borderId="33" xfId="0" applyFont="1" applyFill="1" applyBorder="1" applyAlignment="1">
      <alignment horizontal="center" vertical="center" wrapText="1"/>
    </xf>
    <xf numFmtId="0" fontId="5" fillId="10" borderId="2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141C7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../Links/CIP/Tubo%20de%20prote&#231;&#227;o%20dos%20silenciadores.pdf" TargetMode="External"/><Relationship Id="rId13" Type="http://schemas.openxmlformats.org/officeDocument/2006/relationships/hyperlink" Target="file:///\\uac.xorb.net\vdfs\Abteilungen\SaoPaulo\PQK-M\Extern\Config_BA\Links\CIP\Medidor%2520de%2520fluxo%2520indutivo-magn&#233;tico.pdf" TargetMode="External"/><Relationship Id="rId18" Type="http://schemas.openxmlformats.org/officeDocument/2006/relationships/hyperlink" Target="file:///\\uac.xorb.net\vdfs\Abteilungen\SaoPaulo\PQK-M\Extern\Config_BA\Links\CIP\Term&#244;metro.pdf" TargetMode="External"/><Relationship Id="rId26" Type="http://schemas.openxmlformats.org/officeDocument/2006/relationships/image" Target="../media/image14.png"/><Relationship Id="rId3" Type="http://schemas.openxmlformats.org/officeDocument/2006/relationships/hyperlink" Target="file:///\\uac.xorb.net\vdfs\Abteilungen\SaoPaulo\PQK-M\Extern\Config_BA\Links\CIP\V&#225;lvula%2520de%2520seguran&#231;a.pdf" TargetMode="External"/><Relationship Id="rId21" Type="http://schemas.openxmlformats.org/officeDocument/2006/relationships/hyperlink" Target="file:///\\uac.xorb.net\vdfs\Abteilungen\SaoPaulo\PQK-M\Extern\Config_BA\Links\CIP\Transdutor%2520de%2520press&#227;o.pdf" TargetMode="External"/><Relationship Id="rId7" Type="http://schemas.openxmlformats.org/officeDocument/2006/relationships/image" Target="../media/image10.png"/><Relationship Id="rId12" Type="http://schemas.openxmlformats.org/officeDocument/2006/relationships/hyperlink" Target="file:///\\uac.xorb.net\vdfs\Abteilungen\SaoPaulo\PQK-M\Extern\Config_BA\Links\CIP\Medidor%2520de%2520fluxo%2520coriolis.pdf" TargetMode="External"/><Relationship Id="rId17" Type="http://schemas.openxmlformats.org/officeDocument/2006/relationships/hyperlink" Target="file:///\\uac.xorb.net\vdfs\Abteilungen\SaoPaulo\PQK-M\Extern\Config_BA\Links\CIP\Sensor%2520de%2520temperatura.pdf" TargetMode="External"/><Relationship Id="rId25" Type="http://schemas.openxmlformats.org/officeDocument/2006/relationships/image" Target="../media/image13.png"/><Relationship Id="rId2" Type="http://schemas.openxmlformats.org/officeDocument/2006/relationships/image" Target="../media/image5.svg"/><Relationship Id="rId16" Type="http://schemas.openxmlformats.org/officeDocument/2006/relationships/hyperlink" Target="file:///\\uac.xorb.net\vdfs\Abteilungen\SaoPaulo\PQK-M\Extern\Config_BA\Links\CIP\Visor%2520de%2520inspe&#231;&#227;o.pdf" TargetMode="External"/><Relationship Id="rId20" Type="http://schemas.openxmlformats.org/officeDocument/2006/relationships/hyperlink" Target="file:///\\uac.xorb.net\vdfs\Abteilungen\SaoPaulo\PQK-M\Extern\Config_BA\Links\CIP\Sensor%2520de%2520n&#237;vel.pdf" TargetMode="External"/><Relationship Id="rId29" Type="http://schemas.openxmlformats.org/officeDocument/2006/relationships/image" Target="../media/image17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Isolamento.pdf" TargetMode="External"/><Relationship Id="rId11" Type="http://schemas.openxmlformats.org/officeDocument/2006/relationships/hyperlink" Target="file:///\\uac.xorb.net\vdfs\Abteilungen\SaoPaulo\PQK-M\Extern\Config_BA\Links\CIP\Medidor%2520de%2520vaz&#227;o.pdf" TargetMode="External"/><Relationship Id="rId24" Type="http://schemas.openxmlformats.org/officeDocument/2006/relationships/image" Target="../media/image12.png"/><Relationship Id="rId5" Type="http://schemas.openxmlformats.org/officeDocument/2006/relationships/hyperlink" Target="file:///\\uac.xorb.net\vdfs\Abteilungen\SaoPaulo\PQK-M\Extern\Config_BA\Links\CIP\Revestimento.pdf" TargetMode="External"/><Relationship Id="rId15" Type="http://schemas.openxmlformats.org/officeDocument/2006/relationships/hyperlink" Target="file:///\\uac.xorb.net\vdfs\Abteilungen\SaoPaulo\PQK-M\Extern\Config_BA\Links\CIP\V&#225;lvula%2520de%2520coleta%2520de%2520amostra.pdf" TargetMode="External"/><Relationship Id="rId23" Type="http://schemas.openxmlformats.org/officeDocument/2006/relationships/image" Target="../media/image11.png"/><Relationship Id="rId28" Type="http://schemas.openxmlformats.org/officeDocument/2006/relationships/image" Target="../media/image16.png"/><Relationship Id="rId10" Type="http://schemas.openxmlformats.org/officeDocument/2006/relationships/hyperlink" Target="file:///\\uac.xorb.net\vdfs\Abteilungen\SaoPaulo\PQK-M\Extern\Config_BA\Links\CIP\Man&#244;metro.pdf" TargetMode="External"/><Relationship Id="rId19" Type="http://schemas.openxmlformats.org/officeDocument/2006/relationships/hyperlink" Target="file:///\\uac.xorb.net\vdfs\Abteilungen\SaoPaulo\PQK-M\Extern\Config_BA\Links\CIP\Controlador%2520de%2520fluxo.pdf" TargetMode="External"/><Relationship Id="rId4" Type="http://schemas.openxmlformats.org/officeDocument/2006/relationships/image" Target="../media/image9.png"/><Relationship Id="rId9" Type="http://schemas.openxmlformats.org/officeDocument/2006/relationships/hyperlink" Target="file:///\\uac.xorb.net\vdfs\Abteilungen\SaoPaulo\PQK-M\Extern\Config_BA\Links\CIP\Sensor%2520de%2520press&#227;o.pdf" TargetMode="External"/><Relationship Id="rId14" Type="http://schemas.openxmlformats.org/officeDocument/2006/relationships/hyperlink" Target="file:///\\uac.xorb.net\vdfs\Abteilungen\SaoPaulo\PQK-M\Extern\Config_BA\Links\CIP\Medidor%2520de%2520condutividade.pdf" TargetMode="External"/><Relationship Id="rId22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27" Type="http://schemas.openxmlformats.org/officeDocument/2006/relationships/image" Target="../media/image15.png"/><Relationship Id="rId30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Sistema%2520pneum&#225;tico.pdf" TargetMode="External"/><Relationship Id="rId13" Type="http://schemas.openxmlformats.org/officeDocument/2006/relationships/image" Target="../media/image23.png"/><Relationship Id="rId3" Type="http://schemas.openxmlformats.org/officeDocument/2006/relationships/hyperlink" Target="file:///\\uac.xorb.net\vdfs\Abteilungen\SaoPaulo\PQK-M\Extern\Config_BA\Links\CIP\Circuitos%2520de%2520produto.pdf" TargetMode="External"/><Relationship Id="rId7" Type="http://schemas.openxmlformats.org/officeDocument/2006/relationships/hyperlink" Target="file:///\\uac.xorb.net\vdfs\Abteilungen\SaoPaulo\PQK-M\Extern\Config_BA\Links\CIP\Distribui&#231;&#227;o%2520de%2520fluidos.pdf" TargetMode="External"/><Relationship Id="rId12" Type="http://schemas.openxmlformats.org/officeDocument/2006/relationships/image" Target="../media/image22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Aquecimento%2520-%2520&#193;gua%2520quente.pdf" TargetMode="External"/><Relationship Id="rId11" Type="http://schemas.openxmlformats.org/officeDocument/2006/relationships/image" Target="../media/image21.png"/><Relationship Id="rId5" Type="http://schemas.openxmlformats.org/officeDocument/2006/relationships/hyperlink" Target="file:///\\uac.xorb.net\vdfs\Abteilungen\SaoPaulo\PQK-M\Extern\Config_BA\Links\CIP\Circuitos%2520de%2520vapor.pdf" TargetMode="External"/><Relationship Id="rId15" Type="http://schemas.openxmlformats.org/officeDocument/2006/relationships/image" Target="../media/image25.png"/><Relationship Id="rId10" Type="http://schemas.openxmlformats.org/officeDocument/2006/relationships/image" Target="../media/image20.png"/><Relationship Id="rId4" Type="http://schemas.openxmlformats.org/officeDocument/2006/relationships/image" Target="../media/image9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Dados%2520-%2520Exemplo.pdf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5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9.png"/><Relationship Id="rId3" Type="http://schemas.openxmlformats.org/officeDocument/2006/relationships/hyperlink" Target="file:///\\uac.xorb.net\vdfs\Abteilungen\SaoPaulo\PQK-M\Extern\Config_BA\Links\CIP\ReDis.pdf" TargetMode="External"/><Relationship Id="rId7" Type="http://schemas.openxmlformats.org/officeDocument/2006/relationships/hyperlink" Target="file:///\\uac.xorb.net\vdfs\Abteilungen\SaoPaulo\PQK-M\Extern\Config_BA\Links\CIP\Tomada.pdf" TargetMode="External"/><Relationship Id="rId12" Type="http://schemas.openxmlformats.org/officeDocument/2006/relationships/image" Target="../media/image28.png"/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RGD.pdf" TargetMode="External"/><Relationship Id="rId6" Type="http://schemas.openxmlformats.org/officeDocument/2006/relationships/hyperlink" Target="file:///\\uac.xorb.net\vdfs\Abteilungen\SaoPaulo\PQK-M\Extern\Config_BA\Links\CIP\INP.pdf" TargetMode="External"/><Relationship Id="rId11" Type="http://schemas.openxmlformats.org/officeDocument/2006/relationships/image" Target="../media/image27.emf"/><Relationship Id="rId5" Type="http://schemas.openxmlformats.org/officeDocument/2006/relationships/hyperlink" Target="file:///\\uac.xorb.net\vdfs\Abteilungen\SaoPaulo\PQK-M\Extern\Config_BA\Links\CIP\UPS.pdf" TargetMode="External"/><Relationship Id="rId10" Type="http://schemas.openxmlformats.org/officeDocument/2006/relationships/image" Target="../media/image26.png"/><Relationship Id="rId4" Type="http://schemas.openxmlformats.org/officeDocument/2006/relationships/hyperlink" Target="file:///\\uac.xorb.net\vdfs\Abteilungen\SaoPaulo\PQK-M\Extern\Config_BA\Links\CIP\Interruptor%2520de%2520repara&#231;&#245;es.pdf" TargetMode="External"/><Relationship Id="rId9" Type="http://schemas.openxmlformats.org/officeDocument/2006/relationships/image" Target="../media/image5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30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Exemplo%2520-%2520Receitas.pdf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svg"/><Relationship Id="rId1" Type="http://schemas.openxmlformats.org/officeDocument/2006/relationships/image" Target="../media/image33.png"/><Relationship Id="rId6" Type="http://schemas.openxmlformats.org/officeDocument/2006/relationships/image" Target="../media/image38.svg"/><Relationship Id="rId5" Type="http://schemas.openxmlformats.org/officeDocument/2006/relationships/image" Target="../media/image37.png"/><Relationship Id="rId4" Type="http://schemas.openxmlformats.org/officeDocument/2006/relationships/image" Target="../media/image3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nformações"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8</xdr:col>
      <xdr:colOff>226219</xdr:colOff>
      <xdr:row>10</xdr:row>
      <xdr:rowOff>47625</xdr:rowOff>
    </xdr:from>
    <xdr:to>
      <xdr:col>11</xdr:col>
      <xdr:colOff>391225</xdr:colOff>
      <xdr:row>16</xdr:row>
      <xdr:rowOff>106960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C2C2210-9B0B-41DF-B69D-9A4DD2320051}"/>
            </a:ext>
          </a:extLst>
        </xdr:cNvPr>
        <xdr:cNvGrpSpPr/>
      </xdr:nvGrpSpPr>
      <xdr:grpSpPr>
        <a:xfrm>
          <a:off x="9917907" y="4048125"/>
          <a:ext cx="3582099" cy="1249960"/>
          <a:chOff x="5670958" y="1602297"/>
          <a:chExt cx="3582099" cy="1249960"/>
        </a:xfrm>
      </xdr:grpSpPr>
      <xdr:sp macro="[0]!Limpar_tudo" textlink="">
        <xdr:nvSpPr>
          <xdr:cNvPr id="22" name="Seta: Pentágono 21">
            <a:extLst>
              <a:ext uri="{FF2B5EF4-FFF2-40B4-BE49-F238E27FC236}">
                <a16:creationId xmlns:a16="http://schemas.microsoft.com/office/drawing/2014/main" id="{D94104F1-7E9A-43E4-A1E8-F51D4EC7FEDE}"/>
              </a:ext>
            </a:extLst>
          </xdr:cNvPr>
          <xdr:cNvSpPr/>
        </xdr:nvSpPr>
        <xdr:spPr>
          <a:xfrm>
            <a:off x="5670958" y="1602297"/>
            <a:ext cx="3582099" cy="1249960"/>
          </a:xfrm>
          <a:prstGeom prst="homePlate">
            <a:avLst>
              <a:gd name="adj" fmla="val 45638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/>
              <a:t>Limpar todo conteúdo</a:t>
            </a:r>
          </a:p>
        </xdr:txBody>
      </xdr:sp>
      <xdr:pic macro="[0]!Limpar_tudo">
        <xdr:nvPicPr>
          <xdr:cNvPr id="23" name="Gráfico 6" descr="Sem sinal">
            <a:extLst>
              <a:ext uri="{FF2B5EF4-FFF2-40B4-BE49-F238E27FC236}">
                <a16:creationId xmlns:a16="http://schemas.microsoft.com/office/drawing/2014/main" id="{46A17F92-BC71-4B2E-BEC7-C0F7C474E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559594</xdr:colOff>
      <xdr:row>1</xdr:row>
      <xdr:rowOff>226218</xdr:rowOff>
    </xdr:from>
    <xdr:to>
      <xdr:col>14</xdr:col>
      <xdr:colOff>497234</xdr:colOff>
      <xdr:row>5</xdr:row>
      <xdr:rowOff>535781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263688" y="4643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047750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226219</xdr:colOff>
      <xdr:row>2</xdr:row>
      <xdr:rowOff>11905</xdr:rowOff>
    </xdr:from>
    <xdr:to>
      <xdr:col>7</xdr:col>
      <xdr:colOff>343694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90F64EF-9C6B-4854-9782-5EF017BF8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85069" y="469105"/>
          <a:ext cx="117475" cy="445295"/>
        </a:xfrm>
        <a:prstGeom prst="rect">
          <a:avLst/>
        </a:prstGeom>
      </xdr:spPr>
    </xdr:pic>
    <xdr:clientData/>
  </xdr:twoCellAnchor>
  <xdr:twoCellAnchor>
    <xdr:from>
      <xdr:col>4</xdr:col>
      <xdr:colOff>1083468</xdr:colOff>
      <xdr:row>2</xdr:row>
      <xdr:rowOff>154780</xdr:rowOff>
    </xdr:from>
    <xdr:to>
      <xdr:col>5</xdr:col>
      <xdr:colOff>798351</xdr:colOff>
      <xdr:row>4</xdr:row>
      <xdr:rowOff>172127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84EAEA3-706D-480D-A886-E358841C24F9}"/>
            </a:ext>
          </a:extLst>
        </xdr:cNvPr>
        <xdr:cNvGrpSpPr/>
      </xdr:nvGrpSpPr>
      <xdr:grpSpPr>
        <a:xfrm>
          <a:off x="11358562" y="607218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5" name="Retângulo: Cantos Diagonais Recortados 4">
            <a:extLst>
              <a:ext uri="{FF2B5EF4-FFF2-40B4-BE49-F238E27FC236}">
                <a16:creationId xmlns:a16="http://schemas.microsoft.com/office/drawing/2014/main" id="{EC54817A-F99F-4672-812F-7100B0EF950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6" name="Gráfico 3" descr="Borracha">
            <a:extLst>
              <a:ext uri="{FF2B5EF4-FFF2-40B4-BE49-F238E27FC236}">
                <a16:creationId xmlns:a16="http://schemas.microsoft.com/office/drawing/2014/main" id="{B7E8F9CB-E533-4EED-A0A9-0B4E818DF5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583406</xdr:colOff>
      <xdr:row>1</xdr:row>
      <xdr:rowOff>130969</xdr:rowOff>
    </xdr:from>
    <xdr:to>
      <xdr:col>8</xdr:col>
      <xdr:colOff>322102</xdr:colOff>
      <xdr:row>3</xdr:row>
      <xdr:rowOff>124503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BF45A084-AA8B-4E33-A4BA-CF397F7DF113}"/>
            </a:ext>
          </a:extLst>
        </xdr:cNvPr>
        <xdr:cNvGrpSpPr/>
      </xdr:nvGrpSpPr>
      <xdr:grpSpPr>
        <a:xfrm>
          <a:off x="13739812" y="369094"/>
          <a:ext cx="1560353" cy="469784"/>
          <a:chOff x="3682768" y="3204594"/>
          <a:chExt cx="1560352" cy="469784"/>
        </a:xfrm>
      </xdr:grpSpPr>
      <xdr:sp macro="[0]!Limpar_Dispositivos" textlink="">
        <xdr:nvSpPr>
          <xdr:cNvPr id="23" name="Retângulo: Cantos Diagonais Recortados 22">
            <a:extLst>
              <a:ext uri="{FF2B5EF4-FFF2-40B4-BE49-F238E27FC236}">
                <a16:creationId xmlns:a16="http://schemas.microsoft.com/office/drawing/2014/main" id="{0EFF3C03-3F68-44FB-9E88-70396662101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24" name="Gráfico 3" descr="Borracha">
            <a:extLst>
              <a:ext uri="{FF2B5EF4-FFF2-40B4-BE49-F238E27FC236}">
                <a16:creationId xmlns:a16="http://schemas.microsoft.com/office/drawing/2014/main" id="{814A9D46-F20C-4BB3-9719-E389D99F42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59531</xdr:colOff>
      <xdr:row>6</xdr:row>
      <xdr:rowOff>202406</xdr:rowOff>
    </xdr:from>
    <xdr:to>
      <xdr:col>4</xdr:col>
      <xdr:colOff>503531</xdr:colOff>
      <xdr:row>6</xdr:row>
      <xdr:rowOff>652406</xdr:rowOff>
    </xdr:to>
    <xdr:pic>
      <xdr:nvPicPr>
        <xdr:cNvPr id="26" name="Imagem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896C9D-CCD1-4A82-ACFB-3F5594102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16597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226219</xdr:rowOff>
    </xdr:from>
    <xdr:to>
      <xdr:col>4</xdr:col>
      <xdr:colOff>515437</xdr:colOff>
      <xdr:row>7</xdr:row>
      <xdr:rowOff>676219</xdr:rowOff>
    </xdr:to>
    <xdr:pic>
      <xdr:nvPicPr>
        <xdr:cNvPr id="27" name="Imagem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42B969B-37B3-4A5B-A7E5-B85C96AE0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7" y="295036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202407</xdr:rowOff>
    </xdr:from>
    <xdr:to>
      <xdr:col>4</xdr:col>
      <xdr:colOff>503531</xdr:colOff>
      <xdr:row>8</xdr:row>
      <xdr:rowOff>652407</xdr:rowOff>
    </xdr:to>
    <xdr:pic>
      <xdr:nvPicPr>
        <xdr:cNvPr id="28" name="Imagem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49C9A99-DDA3-4398-95BC-7803E9ED5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41933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588170</xdr:colOff>
      <xdr:row>6</xdr:row>
      <xdr:rowOff>83344</xdr:rowOff>
    </xdr:from>
    <xdr:to>
      <xdr:col>2</xdr:col>
      <xdr:colOff>1238870</xdr:colOff>
      <xdr:row>6</xdr:row>
      <xdr:rowOff>1158581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AA357BDD-65BF-44DC-A65A-7582A826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98720" y="1540669"/>
          <a:ext cx="650700" cy="1080000"/>
        </a:xfrm>
        <a:prstGeom prst="rect">
          <a:avLst/>
        </a:prstGeom>
      </xdr:spPr>
    </xdr:pic>
    <xdr:clientData/>
  </xdr:twoCellAnchor>
  <xdr:oneCellAnchor>
    <xdr:from>
      <xdr:col>4</xdr:col>
      <xdr:colOff>107157</xdr:colOff>
      <xdr:row>9</xdr:row>
      <xdr:rowOff>273844</xdr:rowOff>
    </xdr:from>
    <xdr:ext cx="444000" cy="450000"/>
    <xdr:pic>
      <xdr:nvPicPr>
        <xdr:cNvPr id="62" name="Imagem 6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0FEDBD-2CC1-4458-9A11-7124DF1BF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13657" y="552450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54768</xdr:colOff>
      <xdr:row>10</xdr:row>
      <xdr:rowOff>185737</xdr:rowOff>
    </xdr:from>
    <xdr:to>
      <xdr:col>4</xdr:col>
      <xdr:colOff>498768</xdr:colOff>
      <xdr:row>10</xdr:row>
      <xdr:rowOff>635737</xdr:rowOff>
    </xdr:to>
    <xdr:pic>
      <xdr:nvPicPr>
        <xdr:cNvPr id="63" name="Imagem 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C400BA6-2069-47BC-9397-44882D71C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544353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11</xdr:row>
      <xdr:rowOff>242888</xdr:rowOff>
    </xdr:from>
    <xdr:to>
      <xdr:col>4</xdr:col>
      <xdr:colOff>508293</xdr:colOff>
      <xdr:row>11</xdr:row>
      <xdr:rowOff>692888</xdr:rowOff>
    </xdr:to>
    <xdr:pic>
      <xdr:nvPicPr>
        <xdr:cNvPr id="64" name="Imagem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B0D3119-46CB-4C1D-875A-417EB800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67675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12</xdr:row>
      <xdr:rowOff>252414</xdr:rowOff>
    </xdr:from>
    <xdr:to>
      <xdr:col>4</xdr:col>
      <xdr:colOff>517818</xdr:colOff>
      <xdr:row>12</xdr:row>
      <xdr:rowOff>702414</xdr:rowOff>
    </xdr:to>
    <xdr:pic>
      <xdr:nvPicPr>
        <xdr:cNvPr id="65" name="Imagem 6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0459BC-CCD7-4323-ACCB-D0D8AB666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68" y="80438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13</xdr:row>
      <xdr:rowOff>226219</xdr:rowOff>
    </xdr:from>
    <xdr:to>
      <xdr:col>4</xdr:col>
      <xdr:colOff>515436</xdr:colOff>
      <xdr:row>13</xdr:row>
      <xdr:rowOff>676219</xdr:rowOff>
    </xdr:to>
    <xdr:pic>
      <xdr:nvPicPr>
        <xdr:cNvPr id="66" name="Imagem 6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216A12A-4226-478A-81FE-733F29D41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6" y="92844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14</xdr:row>
      <xdr:rowOff>223838</xdr:rowOff>
    </xdr:from>
    <xdr:to>
      <xdr:col>4</xdr:col>
      <xdr:colOff>501149</xdr:colOff>
      <xdr:row>14</xdr:row>
      <xdr:rowOff>673838</xdr:rowOff>
    </xdr:to>
    <xdr:pic>
      <xdr:nvPicPr>
        <xdr:cNvPr id="67" name="Imagem 6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5D12EEB-B4AB-4C24-AC59-64A37E75E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05489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15</xdr:row>
      <xdr:rowOff>221458</xdr:rowOff>
    </xdr:from>
    <xdr:to>
      <xdr:col>4</xdr:col>
      <xdr:colOff>498768</xdr:colOff>
      <xdr:row>15</xdr:row>
      <xdr:rowOff>671458</xdr:rowOff>
    </xdr:to>
    <xdr:pic>
      <xdr:nvPicPr>
        <xdr:cNvPr id="68" name="Imagem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65D3F68-D0C6-4841-B0C2-B0541A06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118133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16</xdr:row>
      <xdr:rowOff>219077</xdr:rowOff>
    </xdr:from>
    <xdr:to>
      <xdr:col>4</xdr:col>
      <xdr:colOff>508293</xdr:colOff>
      <xdr:row>16</xdr:row>
      <xdr:rowOff>669077</xdr:rowOff>
    </xdr:to>
    <xdr:pic>
      <xdr:nvPicPr>
        <xdr:cNvPr id="69" name="Imagem 6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1075B29-C985-4576-A3A5-5EC430087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130778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17</xdr:row>
      <xdr:rowOff>216697</xdr:rowOff>
    </xdr:from>
    <xdr:to>
      <xdr:col>4</xdr:col>
      <xdr:colOff>505912</xdr:colOff>
      <xdr:row>17</xdr:row>
      <xdr:rowOff>666697</xdr:rowOff>
    </xdr:to>
    <xdr:pic>
      <xdr:nvPicPr>
        <xdr:cNvPr id="70" name="Imagem 6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A3E6DA-656A-4323-868B-7B62AB6E5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9862" y="1434227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47624</xdr:colOff>
      <xdr:row>18</xdr:row>
      <xdr:rowOff>202409</xdr:rowOff>
    </xdr:from>
    <xdr:to>
      <xdr:col>4</xdr:col>
      <xdr:colOff>491624</xdr:colOff>
      <xdr:row>18</xdr:row>
      <xdr:rowOff>652409</xdr:rowOff>
    </xdr:to>
    <xdr:pic>
      <xdr:nvPicPr>
        <xdr:cNvPr id="71" name="Imagem 7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FD24DA0-E210-4703-8C07-98E1DD335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25574" y="1559480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19</xdr:row>
      <xdr:rowOff>235745</xdr:rowOff>
    </xdr:from>
    <xdr:to>
      <xdr:col>4</xdr:col>
      <xdr:colOff>501149</xdr:colOff>
      <xdr:row>19</xdr:row>
      <xdr:rowOff>685745</xdr:rowOff>
    </xdr:to>
    <xdr:pic>
      <xdr:nvPicPr>
        <xdr:cNvPr id="72" name="Imagem 7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BC96B1C-7DB0-414C-8154-67BC54059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689497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20</xdr:row>
      <xdr:rowOff>245270</xdr:rowOff>
    </xdr:from>
    <xdr:to>
      <xdr:col>4</xdr:col>
      <xdr:colOff>498769</xdr:colOff>
      <xdr:row>20</xdr:row>
      <xdr:rowOff>695270</xdr:rowOff>
    </xdr:to>
    <xdr:pic>
      <xdr:nvPicPr>
        <xdr:cNvPr id="73" name="Imagem 7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666FEF2-A498-4F33-907C-A49DADA9B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9" y="181713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21</xdr:row>
      <xdr:rowOff>219077</xdr:rowOff>
    </xdr:from>
    <xdr:to>
      <xdr:col>4</xdr:col>
      <xdr:colOff>496388</xdr:colOff>
      <xdr:row>21</xdr:row>
      <xdr:rowOff>669077</xdr:rowOff>
    </xdr:to>
    <xdr:pic>
      <xdr:nvPicPr>
        <xdr:cNvPr id="74" name="Imagem 7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FC07BD7-C07F-4C39-8B7C-AF25D65B4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0338" y="194119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73820</xdr:colOff>
      <xdr:row>22</xdr:row>
      <xdr:rowOff>216696</xdr:rowOff>
    </xdr:from>
    <xdr:to>
      <xdr:col>4</xdr:col>
      <xdr:colOff>517820</xdr:colOff>
      <xdr:row>22</xdr:row>
      <xdr:rowOff>666696</xdr:rowOff>
    </xdr:to>
    <xdr:pic>
      <xdr:nvPicPr>
        <xdr:cNvPr id="75" name="Imagem 7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F37C880-7745-451D-B831-606437F7F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70" y="206763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23</xdr:row>
      <xdr:rowOff>214314</xdr:rowOff>
    </xdr:from>
    <xdr:to>
      <xdr:col>4</xdr:col>
      <xdr:colOff>515438</xdr:colOff>
      <xdr:row>23</xdr:row>
      <xdr:rowOff>664314</xdr:rowOff>
    </xdr:to>
    <xdr:pic>
      <xdr:nvPicPr>
        <xdr:cNvPr id="76" name="Imagem 7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3F83A9F-429C-4F74-A5CE-2FC9ACA6E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8" y="219408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178593</xdr:colOff>
      <xdr:row>10</xdr:row>
      <xdr:rowOff>142876</xdr:rowOff>
    </xdr:from>
    <xdr:to>
      <xdr:col>2</xdr:col>
      <xdr:colOff>1618593</xdr:colOff>
      <xdr:row>10</xdr:row>
      <xdr:rowOff>1018711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AFC57089-EB51-49B8-A1BA-187F9F328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389143" y="5400676"/>
          <a:ext cx="1440000" cy="875835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178594</xdr:colOff>
      <xdr:row>12</xdr:row>
      <xdr:rowOff>142875</xdr:rowOff>
    </xdr:from>
    <xdr:to>
      <xdr:col>2</xdr:col>
      <xdr:colOff>1618594</xdr:colOff>
      <xdr:row>12</xdr:row>
      <xdr:rowOff>1045275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AEA46F64-CDF8-49A1-B9F8-D72FA5424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389144" y="7934325"/>
          <a:ext cx="1440000" cy="9024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214312</xdr:colOff>
      <xdr:row>13</xdr:row>
      <xdr:rowOff>273844</xdr:rowOff>
    </xdr:from>
    <xdr:to>
      <xdr:col>2</xdr:col>
      <xdr:colOff>1654312</xdr:colOff>
      <xdr:row>13</xdr:row>
      <xdr:rowOff>947225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7E8E7DA7-F04F-442F-A1A4-553F5502B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424862" y="9332119"/>
          <a:ext cx="1440000" cy="673381"/>
        </a:xfrm>
        <a:prstGeom prst="rect">
          <a:avLst/>
        </a:prstGeom>
      </xdr:spPr>
    </xdr:pic>
    <xdr:clientData/>
  </xdr:twoCellAnchor>
  <xdr:twoCellAnchor editAs="oneCell">
    <xdr:from>
      <xdr:col>2</xdr:col>
      <xdr:colOff>523876</xdr:colOff>
      <xdr:row>14</xdr:row>
      <xdr:rowOff>83344</xdr:rowOff>
    </xdr:from>
    <xdr:to>
      <xdr:col>2</xdr:col>
      <xdr:colOff>1258876</xdr:colOff>
      <xdr:row>14</xdr:row>
      <xdr:rowOff>1163344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DFA47A57-ED15-446B-BF28-E53220151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734426" y="10408444"/>
          <a:ext cx="735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285751</xdr:colOff>
      <xdr:row>16</xdr:row>
      <xdr:rowOff>83344</xdr:rowOff>
    </xdr:from>
    <xdr:to>
      <xdr:col>2</xdr:col>
      <xdr:colOff>1558608</xdr:colOff>
      <xdr:row>16</xdr:row>
      <xdr:rowOff>1163344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B7D2DB60-8DAA-43F3-A25B-4749D32FD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496301" y="12942094"/>
          <a:ext cx="12728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18</xdr:row>
      <xdr:rowOff>59532</xdr:rowOff>
    </xdr:from>
    <xdr:to>
      <xdr:col>2</xdr:col>
      <xdr:colOff>1569187</xdr:colOff>
      <xdr:row>18</xdr:row>
      <xdr:rowOff>1139532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793CADF5-4E49-40A3-BA45-95AF6A7B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424863" y="15451932"/>
          <a:ext cx="1354874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511969</xdr:colOff>
      <xdr:row>9</xdr:row>
      <xdr:rowOff>59531</xdr:rowOff>
    </xdr:from>
    <xdr:to>
      <xdr:col>2</xdr:col>
      <xdr:colOff>1178718</xdr:colOff>
      <xdr:row>9</xdr:row>
      <xdr:rowOff>1439157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AC80D31-14B9-4E2A-BA96-406C06B47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608219" y="5310187"/>
          <a:ext cx="666749" cy="1379626"/>
        </a:xfrm>
        <a:prstGeom prst="rect">
          <a:avLst/>
        </a:prstGeom>
      </xdr:spPr>
    </xdr:pic>
    <xdr:clientData/>
  </xdr:twoCellAnchor>
  <xdr:twoCellAnchor editAs="oneCell">
    <xdr:from>
      <xdr:col>2</xdr:col>
      <xdr:colOff>483876</xdr:colOff>
      <xdr:row>11</xdr:row>
      <xdr:rowOff>83344</xdr:rowOff>
    </xdr:from>
    <xdr:to>
      <xdr:col>2</xdr:col>
      <xdr:colOff>1334398</xdr:colOff>
      <xdr:row>11</xdr:row>
      <xdr:rowOff>1154906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93EAC2C3-68C0-44B3-BAC0-B9DACB97C9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23" t="17049" r="24383" b="13825"/>
        <a:stretch/>
      </xdr:blipFill>
      <xdr:spPr bwMode="auto">
        <a:xfrm>
          <a:off x="8580126" y="8120063"/>
          <a:ext cx="850522" cy="107156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11907</xdr:rowOff>
    </xdr:from>
    <xdr:to>
      <xdr:col>9</xdr:col>
      <xdr:colOff>131602</xdr:colOff>
      <xdr:row>4</xdr:row>
      <xdr:rowOff>231660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FADFF90-01E8-44CF-BB52-80013857F029}"/>
            </a:ext>
          </a:extLst>
        </xdr:cNvPr>
        <xdr:cNvGrpSpPr/>
      </xdr:nvGrpSpPr>
      <xdr:grpSpPr>
        <a:xfrm>
          <a:off x="11822906" y="726282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CA5DF455-E91A-4D87-8BD6-F9E937534ABC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3" name="Gráfico 3" descr="Borracha">
            <a:extLst>
              <a:ext uri="{FF2B5EF4-FFF2-40B4-BE49-F238E27FC236}">
                <a16:creationId xmlns:a16="http://schemas.microsoft.com/office/drawing/2014/main" id="{B5E5CB3A-1FF6-4222-918E-99084AD39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107156</xdr:colOff>
      <xdr:row>6</xdr:row>
      <xdr:rowOff>654844</xdr:rowOff>
    </xdr:from>
    <xdr:to>
      <xdr:col>5</xdr:col>
      <xdr:colOff>551156</xdr:colOff>
      <xdr:row>6</xdr:row>
      <xdr:rowOff>1104844</xdr:rowOff>
    </xdr:to>
    <xdr:pic>
      <xdr:nvPicPr>
        <xdr:cNvPr id="16" name="Imagem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84AA3D-20C9-402E-8ED6-A7AF5627A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01312" y="22383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104774</xdr:colOff>
      <xdr:row>7</xdr:row>
      <xdr:rowOff>628650</xdr:rowOff>
    </xdr:from>
    <xdr:to>
      <xdr:col>5</xdr:col>
      <xdr:colOff>548774</xdr:colOff>
      <xdr:row>7</xdr:row>
      <xdr:rowOff>1078650</xdr:rowOff>
    </xdr:to>
    <xdr:pic>
      <xdr:nvPicPr>
        <xdr:cNvPr id="17" name="Imagem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F9DF5F-1A79-4B7C-A2A0-A022F34C6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8930" y="411718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114299</xdr:colOff>
      <xdr:row>8</xdr:row>
      <xdr:rowOff>673892</xdr:rowOff>
    </xdr:from>
    <xdr:to>
      <xdr:col>5</xdr:col>
      <xdr:colOff>558299</xdr:colOff>
      <xdr:row>8</xdr:row>
      <xdr:rowOff>1123892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81036E2-A905-43F9-95C0-8F0A81D6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08455" y="606742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135730</xdr:colOff>
      <xdr:row>9</xdr:row>
      <xdr:rowOff>683419</xdr:rowOff>
    </xdr:from>
    <xdr:to>
      <xdr:col>5</xdr:col>
      <xdr:colOff>579730</xdr:colOff>
      <xdr:row>9</xdr:row>
      <xdr:rowOff>1133419</xdr:rowOff>
    </xdr:to>
    <xdr:pic>
      <xdr:nvPicPr>
        <xdr:cNvPr id="19" name="Imagem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1CCAC3A-BCB9-4767-8568-62198ACE1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29886" y="45529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97631</xdr:colOff>
      <xdr:row>10</xdr:row>
      <xdr:rowOff>585788</xdr:rowOff>
    </xdr:from>
    <xdr:to>
      <xdr:col>5</xdr:col>
      <xdr:colOff>541631</xdr:colOff>
      <xdr:row>10</xdr:row>
      <xdr:rowOff>1035788</xdr:rowOff>
    </xdr:to>
    <xdr:pic>
      <xdr:nvPicPr>
        <xdr:cNvPr id="20" name="Imagem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6BC570F-76CD-4506-9AB2-37C171FC9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1787" y="63603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285750</xdr:colOff>
      <xdr:row>10</xdr:row>
      <xdr:rowOff>119062</xdr:rowOff>
    </xdr:from>
    <xdr:to>
      <xdr:col>2</xdr:col>
      <xdr:colOff>1725750</xdr:colOff>
      <xdr:row>10</xdr:row>
      <xdr:rowOff>1216884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E703CF7-25B6-4F90-88A4-77DF307BB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163800" y="5510212"/>
          <a:ext cx="1440000" cy="1097822"/>
        </a:xfrm>
        <a:prstGeom prst="rect">
          <a:avLst/>
        </a:prstGeom>
      </xdr:spPr>
    </xdr:pic>
    <xdr:clientData/>
  </xdr:twoCellAnchor>
  <xdr:twoCellAnchor editAs="oneCell">
    <xdr:from>
      <xdr:col>2</xdr:col>
      <xdr:colOff>1916907</xdr:colOff>
      <xdr:row>10</xdr:row>
      <xdr:rowOff>333376</xdr:rowOff>
    </xdr:from>
    <xdr:to>
      <xdr:col>2</xdr:col>
      <xdr:colOff>2649628</xdr:colOff>
      <xdr:row>10</xdr:row>
      <xdr:rowOff>1768614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3D63F9DC-F870-47DD-9927-F4800C9B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45907" y="6107907"/>
          <a:ext cx="732721" cy="143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9</xdr:row>
      <xdr:rowOff>83344</xdr:rowOff>
    </xdr:from>
    <xdr:to>
      <xdr:col>2</xdr:col>
      <xdr:colOff>1402875</xdr:colOff>
      <xdr:row>9</xdr:row>
      <xdr:rowOff>1291478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E25C3647-DAED-490A-BC8D-AF43067D6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0281" y="5453063"/>
          <a:ext cx="1260000" cy="1208134"/>
        </a:xfrm>
        <a:prstGeom prst="rect">
          <a:avLst/>
        </a:prstGeom>
      </xdr:spPr>
    </xdr:pic>
    <xdr:clientData/>
  </xdr:twoCellAnchor>
  <xdr:twoCellAnchor editAs="oneCell">
    <xdr:from>
      <xdr:col>2</xdr:col>
      <xdr:colOff>1476374</xdr:colOff>
      <xdr:row>9</xdr:row>
      <xdr:rowOff>523875</xdr:rowOff>
    </xdr:from>
    <xdr:to>
      <xdr:col>2</xdr:col>
      <xdr:colOff>2731612</xdr:colOff>
      <xdr:row>9</xdr:row>
      <xdr:rowOff>1796531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1BECD6BD-F08B-4773-B9DB-C587E32B0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05374" y="4393406"/>
          <a:ext cx="1255238" cy="1272656"/>
        </a:xfrm>
        <a:prstGeom prst="rect">
          <a:avLst/>
        </a:prstGeom>
      </xdr:spPr>
    </xdr:pic>
    <xdr:clientData/>
  </xdr:twoCellAnchor>
  <xdr:twoCellAnchor editAs="oneCell">
    <xdr:from>
      <xdr:col>2</xdr:col>
      <xdr:colOff>642937</xdr:colOff>
      <xdr:row>6</xdr:row>
      <xdr:rowOff>107156</xdr:rowOff>
    </xdr:from>
    <xdr:to>
      <xdr:col>2</xdr:col>
      <xdr:colOff>2166937</xdr:colOff>
      <xdr:row>6</xdr:row>
      <xdr:rowOff>1797643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5E09416-7362-488E-8C3D-7AFCFE2AD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071937" y="1690687"/>
          <a:ext cx="1524000" cy="169048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619126</xdr:colOff>
      <xdr:row>7</xdr:row>
      <xdr:rowOff>85006</xdr:rowOff>
    </xdr:from>
    <xdr:to>
      <xdr:col>2</xdr:col>
      <xdr:colOff>2190749</xdr:colOff>
      <xdr:row>7</xdr:row>
      <xdr:rowOff>1802827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FC22C02-701E-4EF2-8361-F22375C50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048126" y="3573537"/>
          <a:ext cx="1571623" cy="1717821"/>
        </a:xfrm>
        <a:prstGeom prst="rect">
          <a:avLst/>
        </a:prstGeom>
      </xdr:spPr>
    </xdr:pic>
    <xdr:clientData/>
  </xdr:twoCellAnchor>
  <xdr:twoCellAnchor editAs="oneCell">
    <xdr:from>
      <xdr:col>2</xdr:col>
      <xdr:colOff>80964</xdr:colOff>
      <xdr:row>8</xdr:row>
      <xdr:rowOff>35000</xdr:rowOff>
    </xdr:from>
    <xdr:to>
      <xdr:col>2</xdr:col>
      <xdr:colOff>1250155</xdr:colOff>
      <xdr:row>8</xdr:row>
      <xdr:rowOff>1312953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A7598FD2-CDF5-4990-ADB2-EA037C945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509964" y="5428531"/>
          <a:ext cx="1169191" cy="1277953"/>
        </a:xfrm>
        <a:prstGeom prst="rect">
          <a:avLst/>
        </a:prstGeom>
      </xdr:spPr>
    </xdr:pic>
    <xdr:clientData/>
  </xdr:twoCellAnchor>
  <xdr:twoCellAnchor editAs="oneCell">
    <xdr:from>
      <xdr:col>2</xdr:col>
      <xdr:colOff>1319217</xdr:colOff>
      <xdr:row>8</xdr:row>
      <xdr:rowOff>178593</xdr:rowOff>
    </xdr:from>
    <xdr:to>
      <xdr:col>2</xdr:col>
      <xdr:colOff>2732236</xdr:colOff>
      <xdr:row>8</xdr:row>
      <xdr:rowOff>1807364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E4EC29-9EE4-4274-813E-B384C13A4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748217" y="5572124"/>
          <a:ext cx="1413019" cy="16287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4835F-8441-497C-8E03-1ABC597E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3531" y="361948"/>
          <a:ext cx="444000" cy="46667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224118</xdr:colOff>
      <xdr:row>1</xdr:row>
      <xdr:rowOff>89647</xdr:rowOff>
    </xdr:from>
    <xdr:to>
      <xdr:col>5</xdr:col>
      <xdr:colOff>1725707</xdr:colOff>
      <xdr:row>2</xdr:row>
      <xdr:rowOff>245667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9BE6FC1D-997B-49CE-8FA9-CBE279627A94}"/>
            </a:ext>
          </a:extLst>
        </xdr:cNvPr>
        <xdr:cNvGrpSpPr/>
      </xdr:nvGrpSpPr>
      <xdr:grpSpPr>
        <a:xfrm>
          <a:off x="11463618" y="403412"/>
          <a:ext cx="1501589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EC5EE962-1D08-4293-80FD-44672938816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863CEBBF-A3A6-4A4E-A352-9BC6F73B3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214313</xdr:colOff>
      <xdr:row>17</xdr:row>
      <xdr:rowOff>95249</xdr:rowOff>
    </xdr:from>
    <xdr:to>
      <xdr:col>5</xdr:col>
      <xdr:colOff>328629</xdr:colOff>
      <xdr:row>17</xdr:row>
      <xdr:rowOff>528697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D12C8B2-13B9-4449-A371-50D10391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53813" y="9277349"/>
          <a:ext cx="114316" cy="433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59532</xdr:colOff>
      <xdr:row>10</xdr:row>
      <xdr:rowOff>385903</xdr:rowOff>
    </xdr:from>
    <xdr:to>
      <xdr:col>4</xdr:col>
      <xdr:colOff>503532</xdr:colOff>
      <xdr:row>10</xdr:row>
      <xdr:rowOff>835903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C95A2E-0777-4C3B-AD42-D8EBDF1A8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04267" y="703099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65027</xdr:colOff>
      <xdr:row>9</xdr:row>
      <xdr:rowOff>328473</xdr:rowOff>
    </xdr:from>
    <xdr:to>
      <xdr:col>4</xdr:col>
      <xdr:colOff>509027</xdr:colOff>
      <xdr:row>9</xdr:row>
      <xdr:rowOff>778473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102985-7001-4CE9-A973-BA7C6AAAC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09762" y="570729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71653</xdr:colOff>
      <xdr:row>8</xdr:row>
      <xdr:rowOff>364622</xdr:rowOff>
    </xdr:from>
    <xdr:to>
      <xdr:col>4</xdr:col>
      <xdr:colOff>515653</xdr:colOff>
      <xdr:row>8</xdr:row>
      <xdr:rowOff>814622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6173B2-1068-4C4B-A8C6-0E6917FDA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6388" y="447718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44812</xdr:colOff>
      <xdr:row>7</xdr:row>
      <xdr:rowOff>333203</xdr:rowOff>
    </xdr:from>
    <xdr:to>
      <xdr:col>4</xdr:col>
      <xdr:colOff>488812</xdr:colOff>
      <xdr:row>7</xdr:row>
      <xdr:rowOff>783203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C3E19A-F199-4E84-B55F-255B228F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9547" y="317949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66675</xdr:colOff>
      <xdr:row>6</xdr:row>
      <xdr:rowOff>347523</xdr:rowOff>
    </xdr:from>
    <xdr:to>
      <xdr:col>4</xdr:col>
      <xdr:colOff>510675</xdr:colOff>
      <xdr:row>6</xdr:row>
      <xdr:rowOff>797523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F428395-835C-4866-A82C-74AB23704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1410" y="19275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40482</xdr:colOff>
      <xdr:row>11</xdr:row>
      <xdr:rowOff>322730</xdr:rowOff>
    </xdr:from>
    <xdr:to>
      <xdr:col>4</xdr:col>
      <xdr:colOff>484482</xdr:colOff>
      <xdr:row>11</xdr:row>
      <xdr:rowOff>772730</xdr:rowOff>
    </xdr:to>
    <xdr:pic>
      <xdr:nvPicPr>
        <xdr:cNvPr id="8" name="Imagem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14170E6-BDD8-4381-825C-8B953B3C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5217" y="82340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952500</xdr:colOff>
      <xdr:row>2</xdr:row>
      <xdr:rowOff>168089</xdr:rowOff>
    </xdr:from>
    <xdr:to>
      <xdr:col>5</xdr:col>
      <xdr:colOff>2512852</xdr:colOff>
      <xdr:row>4</xdr:row>
      <xdr:rowOff>156020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002D8E-7400-4FDB-8C76-74F2EEEBF32C}"/>
            </a:ext>
          </a:extLst>
        </xdr:cNvPr>
        <xdr:cNvGrpSpPr/>
      </xdr:nvGrpSpPr>
      <xdr:grpSpPr>
        <a:xfrm>
          <a:off x="10724029" y="63873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2901957F-C2CC-472D-910A-EED4037F7C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EFBEDCDA-8E18-41C5-9BC4-8BF08C8481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179294</xdr:colOff>
      <xdr:row>6</xdr:row>
      <xdr:rowOff>1210236</xdr:rowOff>
    </xdr:from>
    <xdr:to>
      <xdr:col>2</xdr:col>
      <xdr:colOff>1549744</xdr:colOff>
      <xdr:row>8</xdr:row>
      <xdr:rowOff>115465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13651D0E-D220-44B8-9035-9520848686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-13473" b="-19002"/>
        <a:stretch/>
      </xdr:blipFill>
      <xdr:spPr>
        <a:xfrm>
          <a:off x="4908176" y="2790265"/>
          <a:ext cx="1370450" cy="1437759"/>
        </a:xfrm>
        <a:prstGeom prst="rect">
          <a:avLst/>
        </a:prstGeom>
      </xdr:spPr>
    </xdr:pic>
    <xdr:clientData/>
  </xdr:twoCellAnchor>
  <xdr:twoCellAnchor editAs="oneCell">
    <xdr:from>
      <xdr:col>2</xdr:col>
      <xdr:colOff>212912</xdr:colOff>
      <xdr:row>5</xdr:row>
      <xdr:rowOff>246528</xdr:rowOff>
    </xdr:from>
    <xdr:to>
      <xdr:col>2</xdr:col>
      <xdr:colOff>1583362</xdr:colOff>
      <xdr:row>7</xdr:row>
      <xdr:rowOff>104818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F40E56C-B655-4E46-95FE-F2CBD57728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-13473" b="-19002"/>
        <a:stretch/>
      </xdr:blipFill>
      <xdr:spPr>
        <a:xfrm>
          <a:off x="4941794" y="1512793"/>
          <a:ext cx="1370450" cy="1438319"/>
        </a:xfrm>
        <a:prstGeom prst="rect">
          <a:avLst/>
        </a:prstGeom>
      </xdr:spPr>
    </xdr:pic>
    <xdr:clientData/>
  </xdr:twoCellAnchor>
  <xdr:twoCellAnchor editAs="oneCell">
    <xdr:from>
      <xdr:col>2</xdr:col>
      <xdr:colOff>358589</xdr:colOff>
      <xdr:row>8</xdr:row>
      <xdr:rowOff>100853</xdr:rowOff>
    </xdr:from>
    <xdr:to>
      <xdr:col>2</xdr:col>
      <xdr:colOff>1339346</xdr:colOff>
      <xdr:row>8</xdr:row>
      <xdr:rowOff>1179733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5CA98737-9D28-4D0C-9706-B0CD694F4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" t="2129" r="1823" b="1305"/>
        <a:stretch>
          <a:fillRect/>
        </a:stretch>
      </xdr:blipFill>
      <xdr:spPr bwMode="auto">
        <a:xfrm>
          <a:off x="5087471" y="4213412"/>
          <a:ext cx="980757" cy="10788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134471</xdr:colOff>
      <xdr:row>10</xdr:row>
      <xdr:rowOff>56029</xdr:rowOff>
    </xdr:from>
    <xdr:to>
      <xdr:col>2</xdr:col>
      <xdr:colOff>1612428</xdr:colOff>
      <xdr:row>10</xdr:row>
      <xdr:rowOff>1136029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C0344E-9D32-4CF7-B1B2-1DCAF651C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-1037" b="42933"/>
        <a:stretch/>
      </xdr:blipFill>
      <xdr:spPr>
        <a:xfrm>
          <a:off x="4863353" y="6701117"/>
          <a:ext cx="14779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134471</xdr:colOff>
      <xdr:row>11</xdr:row>
      <xdr:rowOff>313766</xdr:rowOff>
    </xdr:from>
    <xdr:to>
      <xdr:col>2</xdr:col>
      <xdr:colOff>1574471</xdr:colOff>
      <xdr:row>11</xdr:row>
      <xdr:rowOff>925847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A44568AF-43B6-4DA3-9B23-D713922A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863353" y="8225119"/>
          <a:ext cx="1440000" cy="6120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523875</xdr:colOff>
      <xdr:row>1</xdr:row>
      <xdr:rowOff>76200</xdr:rowOff>
    </xdr:from>
    <xdr:to>
      <xdr:col>7</xdr:col>
      <xdr:colOff>209550</xdr:colOff>
      <xdr:row>3</xdr:row>
      <xdr:rowOff>9525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382125" y="323850"/>
          <a:ext cx="1495425" cy="428625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914401</xdr:colOff>
      <xdr:row>15</xdr:row>
      <xdr:rowOff>114300</xdr:rowOff>
    </xdr:from>
    <xdr:to>
      <xdr:col>1</xdr:col>
      <xdr:colOff>2611865</xdr:colOff>
      <xdr:row>18</xdr:row>
      <xdr:rowOff>219825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6AD5A19-B0EF-4984-9124-FEC54E2B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6000750"/>
          <a:ext cx="1697464" cy="162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552450</xdr:colOff>
      <xdr:row>21</xdr:row>
      <xdr:rowOff>95250</xdr:rowOff>
    </xdr:from>
    <xdr:to>
      <xdr:col>1</xdr:col>
      <xdr:colOff>2819491</xdr:colOff>
      <xdr:row>24</xdr:row>
      <xdr:rowOff>200775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0A50B0A-FE6C-4BEF-BE3C-842EA5AB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4150" y="9010650"/>
          <a:ext cx="2267041" cy="162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71438</xdr:colOff>
      <xdr:row>4</xdr:row>
      <xdr:rowOff>71436</xdr:rowOff>
    </xdr:from>
    <xdr:to>
      <xdr:col>10</xdr:col>
      <xdr:colOff>515438</xdr:colOff>
      <xdr:row>4</xdr:row>
      <xdr:rowOff>521436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56938-CDD9-48E7-925B-AE924942D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63938" y="103346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4</xdr:row>
      <xdr:rowOff>66675</xdr:rowOff>
    </xdr:from>
    <xdr:to>
      <xdr:col>8</xdr:col>
      <xdr:colOff>160177</xdr:colOff>
      <xdr:row>5</xdr:row>
      <xdr:rowOff>222134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5657850" y="962025"/>
          <a:ext cx="1560352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exce"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P9" sqref="P9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53" t="s">
        <v>293</v>
      </c>
      <c r="B2" s="154"/>
      <c r="I2" s="159"/>
      <c r="J2" s="157" t="s">
        <v>0</v>
      </c>
      <c r="K2" s="73"/>
    </row>
    <row r="3" spans="1:11" ht="18.75" customHeight="1" thickBot="1" x14ac:dyDescent="0.3">
      <c r="A3" s="4" t="s">
        <v>1</v>
      </c>
      <c r="B3" s="5" t="s">
        <v>46</v>
      </c>
      <c r="I3" s="160"/>
      <c r="J3" s="158"/>
    </row>
    <row r="4" spans="1:11" ht="18.75" customHeight="1" x14ac:dyDescent="0.25">
      <c r="A4" s="6" t="s">
        <v>24</v>
      </c>
      <c r="B4" s="5"/>
    </row>
    <row r="5" spans="1:11" ht="18.75" customHeight="1" thickBot="1" x14ac:dyDescent="0.3">
      <c r="A5" s="6" t="s">
        <v>23</v>
      </c>
      <c r="B5" s="5" t="s">
        <v>115</v>
      </c>
    </row>
    <row r="6" spans="1:11" ht="18.75" customHeight="1" thickBot="1" x14ac:dyDescent="0.3">
      <c r="A6" s="6" t="s">
        <v>32</v>
      </c>
      <c r="B6" s="5"/>
      <c r="E6" s="155" t="s">
        <v>3</v>
      </c>
      <c r="F6" s="156"/>
    </row>
    <row r="7" spans="1:11" ht="18.75" customHeight="1" x14ac:dyDescent="0.25">
      <c r="A7" s="6" t="s">
        <v>25</v>
      </c>
      <c r="B7" s="49"/>
      <c r="E7" s="7"/>
      <c r="F7" s="8" t="s">
        <v>4</v>
      </c>
    </row>
    <row r="8" spans="1:11" ht="18.75" customHeight="1" x14ac:dyDescent="0.25">
      <c r="A8" s="6" t="s">
        <v>26</v>
      </c>
      <c r="B8" s="5"/>
      <c r="E8" s="9"/>
      <c r="F8" s="10" t="s">
        <v>6</v>
      </c>
    </row>
    <row r="9" spans="1:11" ht="18.75" customHeight="1" x14ac:dyDescent="0.25">
      <c r="A9" s="6" t="s">
        <v>5</v>
      </c>
      <c r="B9" s="11"/>
      <c r="E9" s="12"/>
      <c r="F9" s="13" t="s">
        <v>7</v>
      </c>
    </row>
    <row r="10" spans="1:11" ht="18.75" customHeight="1" x14ac:dyDescent="0.25">
      <c r="A10" s="14" t="s">
        <v>27</v>
      </c>
      <c r="B10" s="5"/>
      <c r="E10" s="55"/>
      <c r="F10" s="10" t="s">
        <v>8</v>
      </c>
    </row>
    <row r="11" spans="1:11" ht="18.75" customHeight="1" thickBot="1" x14ac:dyDescent="0.3">
      <c r="A11" s="15" t="s">
        <v>2</v>
      </c>
      <c r="B11" s="16"/>
      <c r="C11" s="17"/>
      <c r="E11" s="56"/>
      <c r="F11" s="54" t="s">
        <v>36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E6:F6"/>
    <mergeCell ref="J2:J3"/>
    <mergeCell ref="I2:I3"/>
  </mergeCells>
  <dataValidations count="2">
    <dataValidation type="list" allowBlank="1" showInputMessage="1" showErrorMessage="1" sqref="B4" xr:uid="{5D2EC59C-7169-481A-A132-9C052EEBCF11}">
      <formula1>"Innopro, Atualização IHM"</formula1>
    </dataValidation>
    <dataValidation type="list" allowBlank="1" showInputMessage="1" showErrorMessage="1" sqref="B7" xr:uid="{EBDED0CA-737C-4C8D-B56C-86CBF505D7FF}">
      <formula1>"'00,'01,'02,'03"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70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18.75" x14ac:dyDescent="0.3">
      <c r="A1" s="23" t="str">
        <f>"Projeto: " &amp; 'Informações Gerais'!B3</f>
        <v>Projeto: 894xxxxx-xxxxxx</v>
      </c>
      <c r="B1" s="22" t="str">
        <f>IF('Informações Gerais'!B4="","",'Informações Gerais'!B4)</f>
        <v/>
      </c>
      <c r="C1" s="23" t="s">
        <v>14</v>
      </c>
    </row>
    <row r="2" spans="1:10" ht="18.75" x14ac:dyDescent="0.3">
      <c r="A2" s="23" t="str">
        <f>"Cliente: " &amp; 'Informações Gerais'!B11</f>
        <v xml:space="preserve">Cliente: </v>
      </c>
      <c r="B2" s="22" t="str">
        <f>IF('Informações Gerais'!B5="","",'Informações Gerais'!B5)</f>
        <v>CIP</v>
      </c>
      <c r="C2" s="31" t="s">
        <v>13</v>
      </c>
      <c r="J2" s="51" t="s">
        <v>31</v>
      </c>
    </row>
    <row r="3" spans="1:10" ht="18.75" x14ac:dyDescent="0.3">
      <c r="A3" s="23" t="str">
        <f>"SAP Nr.:" &amp; 'Informações Gerais'!B6</f>
        <v>SAP Nr.:</v>
      </c>
      <c r="C3" s="31"/>
    </row>
    <row r="4" spans="1:10" ht="19.5" thickBot="1" x14ac:dyDescent="0.3">
      <c r="B4" s="22" t="str">
        <f>IF('Informações Gerais'!B6="","",'Informações Gerais'!B6)</f>
        <v/>
      </c>
    </row>
    <row r="5" spans="1:10" ht="50.1" customHeight="1" thickTop="1" thickBot="1" x14ac:dyDescent="0.3">
      <c r="A5" s="161" t="s">
        <v>12</v>
      </c>
      <c r="B5" s="161"/>
      <c r="C5" s="161"/>
      <c r="D5" s="21"/>
    </row>
    <row r="6" spans="1:10" ht="50.1" customHeight="1" thickTop="1" thickBot="1" x14ac:dyDescent="0.3">
      <c r="A6" s="132" t="s">
        <v>11</v>
      </c>
      <c r="B6" s="133" t="s">
        <v>10</v>
      </c>
      <c r="C6" s="133" t="s">
        <v>9</v>
      </c>
    </row>
    <row r="7" spans="1:10" ht="39.950000000000003" customHeight="1" thickTop="1" thickBot="1" x14ac:dyDescent="0.3">
      <c r="A7" s="134"/>
      <c r="B7" s="135"/>
      <c r="C7" s="136"/>
    </row>
    <row r="8" spans="1:10" ht="39.950000000000003" customHeight="1" thickTop="1" thickBot="1" x14ac:dyDescent="0.3">
      <c r="A8" s="134"/>
      <c r="B8" s="135"/>
      <c r="C8" s="136"/>
    </row>
    <row r="9" spans="1:10" ht="39.950000000000003" customHeight="1" thickTop="1" thickBot="1" x14ac:dyDescent="0.3">
      <c r="A9" s="134"/>
      <c r="B9" s="135"/>
      <c r="C9" s="136"/>
    </row>
    <row r="10" spans="1:10" ht="39.950000000000003" customHeight="1" thickTop="1" thickBot="1" x14ac:dyDescent="0.3">
      <c r="A10" s="134"/>
      <c r="B10" s="135"/>
      <c r="C10" s="136"/>
    </row>
    <row r="11" spans="1:10" ht="39.950000000000003" customHeight="1" thickTop="1" thickBot="1" x14ac:dyDescent="0.3">
      <c r="A11" s="134"/>
      <c r="B11" s="135"/>
      <c r="C11" s="136"/>
    </row>
    <row r="12" spans="1:10" ht="39.950000000000003" customHeight="1" thickTop="1" thickBot="1" x14ac:dyDescent="0.3">
      <c r="A12" s="134"/>
      <c r="B12" s="135"/>
      <c r="C12" s="136"/>
    </row>
    <row r="13" spans="1:10" ht="39.950000000000003" customHeight="1" thickTop="1" thickBot="1" x14ac:dyDescent="0.3">
      <c r="A13" s="134"/>
      <c r="B13" s="135"/>
      <c r="C13" s="136"/>
    </row>
    <row r="14" spans="1:10" ht="39.950000000000003" customHeight="1" thickTop="1" thickBot="1" x14ac:dyDescent="0.3">
      <c r="A14" s="134"/>
      <c r="B14" s="135"/>
      <c r="C14" s="136"/>
    </row>
    <row r="15" spans="1:10" ht="39.950000000000003" customHeight="1" thickTop="1" thickBot="1" x14ac:dyDescent="0.3">
      <c r="A15" s="134"/>
      <c r="B15" s="135"/>
      <c r="C15" s="136"/>
    </row>
    <row r="16" spans="1:10" ht="39.950000000000003" customHeight="1" thickTop="1" thickBot="1" x14ac:dyDescent="0.3">
      <c r="A16" s="134"/>
      <c r="B16" s="135"/>
      <c r="C16" s="136"/>
    </row>
    <row r="17" spans="1:3" ht="39.950000000000003" customHeight="1" thickTop="1" thickBot="1" x14ac:dyDescent="0.3">
      <c r="A17" s="134"/>
      <c r="B17" s="135"/>
      <c r="C17" s="136"/>
    </row>
    <row r="18" spans="1:3" ht="39.950000000000003" customHeight="1" thickTop="1" thickBot="1" x14ac:dyDescent="0.3">
      <c r="A18" s="134"/>
      <c r="B18" s="135"/>
      <c r="C18" s="136"/>
    </row>
    <row r="19" spans="1:3" ht="39.950000000000003" customHeight="1" thickTop="1" thickBot="1" x14ac:dyDescent="0.3">
      <c r="A19" s="134"/>
      <c r="B19" s="135"/>
      <c r="C19" s="136"/>
    </row>
    <row r="20" spans="1:3" ht="39.950000000000003" customHeight="1" thickTop="1" thickBot="1" x14ac:dyDescent="0.3">
      <c r="A20" s="134"/>
      <c r="B20" s="135"/>
      <c r="C20" s="136"/>
    </row>
    <row r="21" spans="1:3" ht="39.950000000000003" customHeight="1" thickTop="1" thickBot="1" x14ac:dyDescent="0.3">
      <c r="A21" s="134"/>
      <c r="B21" s="135"/>
      <c r="C21" s="136"/>
    </row>
    <row r="22" spans="1:3" ht="39.950000000000003" customHeight="1" thickTop="1" thickBot="1" x14ac:dyDescent="0.3">
      <c r="A22" s="134"/>
      <c r="B22" s="135"/>
      <c r="C22" s="136"/>
    </row>
    <row r="23" spans="1:3" ht="39.950000000000003" customHeight="1" thickTop="1" thickBot="1" x14ac:dyDescent="0.3">
      <c r="A23" s="134"/>
      <c r="B23" s="135"/>
      <c r="C23" s="136"/>
    </row>
    <row r="24" spans="1:3" ht="39.950000000000003" customHeight="1" thickTop="1" thickBot="1" x14ac:dyDescent="0.3">
      <c r="A24" s="134"/>
      <c r="B24" s="135"/>
      <c r="C24" s="136"/>
    </row>
    <row r="25" spans="1:3" ht="39.950000000000003" customHeight="1" thickTop="1" thickBot="1" x14ac:dyDescent="0.3">
      <c r="A25" s="134"/>
      <c r="B25" s="135"/>
      <c r="C25" s="136"/>
    </row>
    <row r="26" spans="1:3" ht="39.950000000000003" customHeight="1" thickTop="1" thickBot="1" x14ac:dyDescent="0.3">
      <c r="A26" s="134"/>
      <c r="B26" s="135"/>
      <c r="C26" s="136"/>
    </row>
    <row r="27" spans="1:3" ht="39.950000000000003" customHeight="1" thickTop="1" thickBot="1" x14ac:dyDescent="0.3">
      <c r="A27" s="134"/>
      <c r="B27" s="135"/>
      <c r="C27" s="136"/>
    </row>
    <row r="28" spans="1:3" ht="39.950000000000003" customHeight="1" thickTop="1" thickBot="1" x14ac:dyDescent="0.3">
      <c r="A28" s="134"/>
      <c r="B28" s="135"/>
      <c r="C28" s="136"/>
    </row>
    <row r="29" spans="1:3" ht="39.950000000000003" customHeight="1" thickTop="1" thickBot="1" x14ac:dyDescent="0.3">
      <c r="A29" s="134"/>
      <c r="B29" s="135"/>
      <c r="C29" s="136"/>
    </row>
    <row r="30" spans="1:3" ht="39.950000000000003" customHeight="1" thickTop="1" thickBot="1" x14ac:dyDescent="0.3">
      <c r="A30" s="134"/>
      <c r="B30" s="135"/>
      <c r="C30" s="136"/>
    </row>
    <row r="31" spans="1:3" ht="39.950000000000003" customHeight="1" thickTop="1" thickBot="1" x14ac:dyDescent="0.3">
      <c r="A31" s="134"/>
      <c r="B31" s="135"/>
      <c r="C31" s="136"/>
    </row>
    <row r="32" spans="1:3" ht="39.950000000000003" customHeight="1" thickTop="1" thickBot="1" x14ac:dyDescent="0.3">
      <c r="A32" s="134"/>
      <c r="B32" s="135"/>
      <c r="C32" s="136"/>
    </row>
    <row r="33" spans="1:3" ht="39.950000000000003" customHeight="1" thickTop="1" thickBot="1" x14ac:dyDescent="0.3">
      <c r="A33" s="134"/>
      <c r="B33" s="135"/>
      <c r="C33" s="136"/>
    </row>
    <row r="34" spans="1:3" ht="39.950000000000003" customHeight="1" thickTop="1" thickBot="1" x14ac:dyDescent="0.3">
      <c r="A34" s="134"/>
      <c r="B34" s="135"/>
      <c r="C34" s="136"/>
    </row>
    <row r="35" spans="1:3" ht="39.950000000000003" customHeight="1" thickTop="1" thickBot="1" x14ac:dyDescent="0.3">
      <c r="A35" s="134"/>
      <c r="B35" s="135"/>
      <c r="C35" s="136"/>
    </row>
    <row r="36" spans="1:3" ht="39.950000000000003" customHeight="1" thickTop="1" thickBot="1" x14ac:dyDescent="0.3">
      <c r="A36" s="134"/>
      <c r="B36" s="135"/>
      <c r="C36" s="136"/>
    </row>
    <row r="37" spans="1:3" ht="39.950000000000003" customHeight="1" thickTop="1" x14ac:dyDescent="0.25"/>
    <row r="38" spans="1:3" ht="39.950000000000003" customHeight="1" x14ac:dyDescent="0.25"/>
    <row r="39" spans="1:3" ht="39.950000000000003" customHeight="1" x14ac:dyDescent="0.25"/>
    <row r="40" spans="1:3" ht="39.950000000000003" customHeight="1" x14ac:dyDescent="0.25"/>
    <row r="41" spans="1:3" ht="39.950000000000003" customHeight="1" x14ac:dyDescent="0.25"/>
    <row r="42" spans="1:3" ht="39.950000000000003" customHeight="1" x14ac:dyDescent="0.25"/>
    <row r="43" spans="1:3" ht="39.950000000000003" customHeight="1" x14ac:dyDescent="0.25"/>
    <row r="44" spans="1:3" ht="39.950000000000003" customHeight="1" x14ac:dyDescent="0.25"/>
    <row r="45" spans="1:3" ht="39.950000000000003" customHeight="1" x14ac:dyDescent="0.25"/>
    <row r="46" spans="1:3" ht="39.950000000000003" customHeight="1" x14ac:dyDescent="0.25"/>
    <row r="47" spans="1:3" ht="39.950000000000003" customHeight="1" x14ac:dyDescent="0.25"/>
    <row r="48" spans="1:3" ht="39.950000000000003" customHeight="1" x14ac:dyDescent="0.25"/>
    <row r="49" ht="39.950000000000003" customHeight="1" x14ac:dyDescent="0.25"/>
    <row r="50" ht="39.950000000000003" customHeight="1" x14ac:dyDescent="0.25"/>
    <row r="51" ht="39.950000000000003" customHeight="1" x14ac:dyDescent="0.25"/>
    <row r="52" ht="39.950000000000003" customHeight="1" x14ac:dyDescent="0.25"/>
    <row r="53" ht="39.950000000000003" customHeight="1" x14ac:dyDescent="0.25"/>
    <row r="54" ht="39.950000000000003" customHeight="1" x14ac:dyDescent="0.25"/>
    <row r="55" ht="39.950000000000003" customHeight="1" x14ac:dyDescent="0.25"/>
    <row r="56" ht="39.950000000000003" customHeight="1" x14ac:dyDescent="0.25"/>
    <row r="57" ht="39.950000000000003" customHeight="1" x14ac:dyDescent="0.25"/>
    <row r="58" ht="39.950000000000003" customHeight="1" x14ac:dyDescent="0.25"/>
    <row r="59" ht="39.950000000000003" customHeight="1" x14ac:dyDescent="0.25"/>
    <row r="60" ht="39.950000000000003" customHeight="1" x14ac:dyDescent="0.25"/>
    <row r="61" ht="39.950000000000003" customHeight="1" x14ac:dyDescent="0.25"/>
    <row r="62" ht="39.950000000000003" customHeight="1" x14ac:dyDescent="0.25"/>
    <row r="63" ht="39.950000000000003" customHeight="1" x14ac:dyDescent="0.25"/>
    <row r="64" ht="39.950000000000003" customHeight="1" x14ac:dyDescent="0.25"/>
    <row r="65" ht="39.950000000000003" customHeight="1" x14ac:dyDescent="0.25"/>
    <row r="66" ht="39.950000000000003" customHeight="1" x14ac:dyDescent="0.25"/>
    <row r="67" ht="39.950000000000003" customHeight="1" x14ac:dyDescent="0.25"/>
    <row r="68" ht="39.950000000000003" customHeight="1" x14ac:dyDescent="0.25"/>
    <row r="69" ht="39.950000000000003" customHeight="1" x14ac:dyDescent="0.25"/>
    <row r="70" ht="39.950000000000003" customHeight="1" x14ac:dyDescent="0.25"/>
  </sheetData>
  <sheetProtection sheet="1" objects="1" scenarios="1"/>
  <protectedRanges>
    <protectedRange sqref="C1:C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C25D9-3141-4073-85B9-33052C5946B1}">
  <sheetPr codeName="Planilha5">
    <tabColor rgb="FF92D050"/>
  </sheetPr>
  <dimension ref="A1:O93"/>
  <sheetViews>
    <sheetView showGridLines="0" zoomScale="80" zoomScaleNormal="80" workbookViewId="0">
      <pane ySplit="6" topLeftCell="A7" activePane="bottomLeft" state="frozen"/>
      <selection pane="bottomLeft" activeCell="A7" sqref="A7:B7"/>
    </sheetView>
  </sheetViews>
  <sheetFormatPr defaultRowHeight="15" x14ac:dyDescent="0.25"/>
  <cols>
    <col min="1" max="1" width="46.28515625" customWidth="1"/>
    <col min="2" max="2" width="42.5703125" customWidth="1"/>
    <col min="3" max="3" width="40.7109375" customWidth="1"/>
    <col min="4" max="4" width="24.5703125" customWidth="1"/>
    <col min="5" max="5" width="27.7109375" customWidth="1"/>
    <col min="6" max="6" width="12.85546875" customWidth="1"/>
    <col min="7" max="7" width="10.140625" customWidth="1"/>
    <col min="8" max="8" width="7.5703125" customWidth="1"/>
    <col min="9" max="9" width="54.7109375" customWidth="1"/>
  </cols>
  <sheetData>
    <row r="1" spans="1:13" ht="18" customHeight="1" thickBot="1" x14ac:dyDescent="0.35">
      <c r="A1" s="23" t="s">
        <v>1</v>
      </c>
      <c r="B1" s="22" t="s">
        <v>289</v>
      </c>
      <c r="C1" s="23" t="s">
        <v>14</v>
      </c>
    </row>
    <row r="2" spans="1:13" ht="18" customHeight="1" x14ac:dyDescent="0.3">
      <c r="A2" s="23" t="s">
        <v>81</v>
      </c>
      <c r="B2" s="22" t="s">
        <v>290</v>
      </c>
      <c r="C2" s="31" t="s">
        <v>13</v>
      </c>
      <c r="H2" s="168" t="s">
        <v>125</v>
      </c>
      <c r="I2" s="169"/>
      <c r="J2" s="169"/>
      <c r="K2" s="169"/>
      <c r="L2" s="169"/>
      <c r="M2" s="170"/>
    </row>
    <row r="3" spans="1:13" ht="18" customHeight="1" x14ac:dyDescent="0.3">
      <c r="A3" s="23" t="s">
        <v>2</v>
      </c>
      <c r="B3" s="22" t="s">
        <v>290</v>
      </c>
      <c r="C3" s="31"/>
      <c r="H3" s="171"/>
      <c r="I3" s="172"/>
      <c r="J3" s="172"/>
      <c r="K3" s="172"/>
      <c r="L3" s="172"/>
      <c r="M3" s="173"/>
    </row>
    <row r="4" spans="1:13" ht="18" customHeight="1" thickBot="1" x14ac:dyDescent="0.35">
      <c r="A4" s="23" t="s">
        <v>82</v>
      </c>
      <c r="B4" s="22" t="s">
        <v>290</v>
      </c>
      <c r="H4" s="171"/>
      <c r="I4" s="172"/>
      <c r="J4" s="172"/>
      <c r="K4" s="172"/>
      <c r="L4" s="172"/>
      <c r="M4" s="173"/>
    </row>
    <row r="5" spans="1:13" ht="24.95" customHeight="1" thickTop="1" thickBot="1" x14ac:dyDescent="0.3">
      <c r="A5" s="177" t="s">
        <v>126</v>
      </c>
      <c r="B5" s="178"/>
      <c r="C5" s="181" t="s">
        <v>127</v>
      </c>
      <c r="D5" s="182"/>
      <c r="E5" s="184"/>
      <c r="F5" s="184"/>
      <c r="H5" s="174"/>
      <c r="I5" s="175"/>
      <c r="J5" s="175"/>
      <c r="K5" s="175"/>
      <c r="L5" s="175"/>
      <c r="M5" s="176"/>
    </row>
    <row r="6" spans="1:13" ht="24.95" customHeight="1" thickBot="1" x14ac:dyDescent="0.3">
      <c r="A6" s="179"/>
      <c r="B6" s="180"/>
      <c r="C6" s="183"/>
      <c r="D6" s="180"/>
      <c r="E6" s="93"/>
      <c r="F6" s="29"/>
    </row>
    <row r="7" spans="1:13" ht="39.950000000000003" customHeight="1" thickTop="1" thickBot="1" x14ac:dyDescent="0.3">
      <c r="A7" s="162"/>
      <c r="B7" s="163"/>
      <c r="C7" s="167"/>
      <c r="D7" s="165"/>
    </row>
    <row r="8" spans="1:13" ht="39.950000000000003" customHeight="1" thickTop="1" thickBot="1" x14ac:dyDescent="0.3">
      <c r="A8" s="162"/>
      <c r="B8" s="163"/>
      <c r="C8" s="164"/>
      <c r="D8" s="165"/>
    </row>
    <row r="9" spans="1:13" ht="39.950000000000003" customHeight="1" thickTop="1" thickBot="1" x14ac:dyDescent="0.3">
      <c r="A9" s="162"/>
      <c r="B9" s="163"/>
      <c r="C9" s="167"/>
      <c r="D9" s="165"/>
    </row>
    <row r="10" spans="1:13" ht="39.950000000000003" customHeight="1" thickTop="1" thickBot="1" x14ac:dyDescent="0.3">
      <c r="A10" s="162"/>
      <c r="B10" s="163"/>
      <c r="C10" s="164"/>
      <c r="D10" s="165"/>
    </row>
    <row r="11" spans="1:13" ht="39.950000000000003" customHeight="1" thickTop="1" thickBot="1" x14ac:dyDescent="0.3">
      <c r="A11" s="162"/>
      <c r="B11" s="163"/>
      <c r="C11" s="164"/>
      <c r="D11" s="165"/>
      <c r="E11" s="24"/>
      <c r="F11" s="24"/>
      <c r="G11" s="24"/>
      <c r="H11" s="24"/>
      <c r="I11" s="24"/>
      <c r="J11" s="24"/>
      <c r="K11" s="24"/>
      <c r="L11" s="24"/>
      <c r="M11" s="24"/>
    </row>
    <row r="12" spans="1:13" ht="39.950000000000003" customHeight="1" thickTop="1" thickBot="1" x14ac:dyDescent="0.3">
      <c r="A12" s="162"/>
      <c r="B12" s="163"/>
      <c r="C12" s="164"/>
      <c r="D12" s="165"/>
      <c r="E12" s="24"/>
      <c r="F12" s="24"/>
      <c r="G12" s="24"/>
      <c r="H12" s="24"/>
      <c r="I12" s="166"/>
      <c r="J12" s="166"/>
      <c r="K12" s="24"/>
      <c r="L12" s="24"/>
      <c r="M12" s="24"/>
    </row>
    <row r="13" spans="1:13" ht="39.950000000000003" customHeight="1" thickTop="1" thickBot="1" x14ac:dyDescent="0.3">
      <c r="A13" s="162"/>
      <c r="B13" s="163"/>
      <c r="C13" s="164"/>
      <c r="D13" s="165"/>
      <c r="E13" s="24"/>
      <c r="F13" s="24"/>
      <c r="G13" s="24"/>
      <c r="H13" s="24"/>
      <c r="I13" s="166"/>
      <c r="J13" s="166"/>
      <c r="K13" s="24"/>
      <c r="L13" s="24"/>
      <c r="M13" s="24"/>
    </row>
    <row r="14" spans="1:13" ht="39.950000000000003" customHeight="1" thickTop="1" thickBot="1" x14ac:dyDescent="0.3">
      <c r="A14" s="162"/>
      <c r="B14" s="163"/>
      <c r="C14" s="164"/>
      <c r="D14" s="165"/>
      <c r="E14" s="24"/>
      <c r="F14" s="24"/>
      <c r="G14" s="24"/>
      <c r="H14" s="24"/>
      <c r="I14" s="166"/>
      <c r="J14" s="166"/>
      <c r="K14" s="24"/>
      <c r="L14" s="24"/>
      <c r="M14" s="24"/>
    </row>
    <row r="15" spans="1:13" ht="39.950000000000003" customHeight="1" thickTop="1" thickBot="1" x14ac:dyDescent="0.3">
      <c r="A15" s="162"/>
      <c r="B15" s="163"/>
      <c r="C15" s="164"/>
      <c r="D15" s="165"/>
      <c r="E15" s="24"/>
      <c r="F15" s="24"/>
      <c r="G15" s="24"/>
      <c r="H15" s="24"/>
      <c r="I15" s="24"/>
      <c r="J15" s="24"/>
      <c r="K15" s="24"/>
      <c r="L15" s="24"/>
      <c r="M15" s="24"/>
    </row>
    <row r="16" spans="1:13" ht="39.950000000000003" customHeight="1" thickTop="1" thickBot="1" x14ac:dyDescent="0.3">
      <c r="A16" s="162"/>
      <c r="B16" s="163"/>
      <c r="C16" s="164"/>
      <c r="D16" s="165"/>
    </row>
    <row r="17" spans="1:4" ht="39.950000000000003" customHeight="1" thickTop="1" thickBot="1" x14ac:dyDescent="0.3">
      <c r="A17" s="162"/>
      <c r="B17" s="163"/>
      <c r="C17" s="164"/>
      <c r="D17" s="165"/>
    </row>
    <row r="18" spans="1:4" ht="39.950000000000003" customHeight="1" thickTop="1" thickBot="1" x14ac:dyDescent="0.3">
      <c r="A18" s="162"/>
      <c r="B18" s="163"/>
      <c r="C18" s="164"/>
      <c r="D18" s="165"/>
    </row>
    <row r="19" spans="1:4" ht="39.950000000000003" customHeight="1" thickTop="1" thickBot="1" x14ac:dyDescent="0.3">
      <c r="A19" s="162"/>
      <c r="B19" s="163"/>
      <c r="C19" s="164"/>
      <c r="D19" s="165"/>
    </row>
    <row r="20" spans="1:4" ht="39.950000000000003" customHeight="1" thickTop="1" thickBot="1" x14ac:dyDescent="0.3">
      <c r="A20" s="162"/>
      <c r="B20" s="163"/>
      <c r="C20" s="164"/>
      <c r="D20" s="165"/>
    </row>
    <row r="21" spans="1:4" ht="99.95" customHeight="1" thickTop="1" x14ac:dyDescent="0.25"/>
    <row r="22" spans="1:4" ht="99.95" customHeight="1" x14ac:dyDescent="0.25"/>
    <row r="23" spans="1:4" ht="99.95" customHeight="1" x14ac:dyDescent="0.25"/>
    <row r="24" spans="1:4" ht="99.95" customHeight="1" x14ac:dyDescent="0.25"/>
    <row r="25" spans="1:4" ht="99.95" customHeight="1" x14ac:dyDescent="0.25"/>
    <row r="61" spans="1:1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1:1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1:15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</row>
    <row r="82" spans="1:15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1:15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1:15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</row>
    <row r="85" spans="1:15" x14ac:dyDescent="0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</row>
    <row r="86" spans="1:15" x14ac:dyDescent="0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</row>
    <row r="89" spans="1:15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</row>
    <row r="90" spans="1:15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</row>
    <row r="91" spans="1:15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</row>
    <row r="93" spans="1:15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</row>
  </sheetData>
  <sheetProtection sheet="1" objects="1" scenarios="1"/>
  <protectedRanges>
    <protectedRange sqref="C1:D2 A7:G70" name="Intervalo1"/>
  </protectedRanges>
  <dataConsolidate/>
  <mergeCells count="33">
    <mergeCell ref="H2:M5"/>
    <mergeCell ref="A5:B6"/>
    <mergeCell ref="C5:D6"/>
    <mergeCell ref="E5:F5"/>
    <mergeCell ref="A7:B7"/>
    <mergeCell ref="C7:D7"/>
    <mergeCell ref="A8:B8"/>
    <mergeCell ref="C8:D8"/>
    <mergeCell ref="A9:B9"/>
    <mergeCell ref="C9:D9"/>
    <mergeCell ref="A10:B10"/>
    <mergeCell ref="C10:D10"/>
    <mergeCell ref="A11:B11"/>
    <mergeCell ref="C11:D11"/>
    <mergeCell ref="A12:B12"/>
    <mergeCell ref="C12:D12"/>
    <mergeCell ref="I12:J14"/>
    <mergeCell ref="A13:B13"/>
    <mergeCell ref="C13:D13"/>
    <mergeCell ref="A14:B14"/>
    <mergeCell ref="C14:D14"/>
    <mergeCell ref="A15:B15"/>
    <mergeCell ref="C15:D15"/>
    <mergeCell ref="A16:B16"/>
    <mergeCell ref="C16:D16"/>
    <mergeCell ref="A17:B17"/>
    <mergeCell ref="C17:D17"/>
    <mergeCell ref="A18:B18"/>
    <mergeCell ref="C18:D18"/>
    <mergeCell ref="A19:B19"/>
    <mergeCell ref="C19:D19"/>
    <mergeCell ref="A20:B20"/>
    <mergeCell ref="C20:D20"/>
  </mergeCells>
  <dataValidations count="2">
    <dataValidation type="list" allowBlank="1" showInputMessage="1" showErrorMessage="1" sqref="C7:D20" xr:uid="{50F8E584-34AB-45E2-A803-AD83EE539C40}">
      <formula1>"Tanque Principal (Central de CIP), Tanque Auxiliar (Rack secundário dedicado a alimentação da Central de CIP), Bomba Auxiliar (Rack secundário ou pedestal dedicado a alimentação da Central de CIP)"</formula1>
    </dataValidation>
    <dataValidation type="list" allowBlank="1" showInputMessage="1" showErrorMessage="1" sqref="A7:B20" xr:uid="{52476D69-EEC6-4A28-99B2-7750695E8084}">
      <formula1>"Ácido, Água quente, Água recuperada, Água fresca, Solução sanitizante, Soda cáustica"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N83"/>
  <sheetViews>
    <sheetView showGridLines="0" zoomScale="80" zoomScaleNormal="80" workbookViewId="0">
      <pane ySplit="6" topLeftCell="A10" activePane="bottomLeft" state="frozen"/>
      <selection activeCell="K24" sqref="K24"/>
      <selection pane="bottomLeft" activeCell="L11" sqref="L11"/>
    </sheetView>
  </sheetViews>
  <sheetFormatPr defaultRowHeight="15" x14ac:dyDescent="0.25"/>
  <cols>
    <col min="1" max="2" width="60.7109375" customWidth="1"/>
    <col min="3" max="3" width="25.7109375" customWidth="1"/>
    <col min="4" max="4" width="40.85546875" customWidth="1"/>
    <col min="5" max="5" width="9.28515625" customWidth="1"/>
  </cols>
  <sheetData>
    <row r="1" spans="1:12" ht="18.75" x14ac:dyDescent="0.3">
      <c r="A1" s="23" t="str">
        <f>"Projeto: " &amp; 'Informações Gerais'!B3</f>
        <v>Projeto: 894xxxxx-xxxxxx</v>
      </c>
      <c r="B1" s="22" t="str">
        <f>IF('Informações Gerais'!B4="","",'Informações Gerais'!B4)</f>
        <v/>
      </c>
      <c r="C1" s="23" t="s">
        <v>14</v>
      </c>
    </row>
    <row r="2" spans="1:12" ht="18.75" x14ac:dyDescent="0.3">
      <c r="A2" s="23" t="str">
        <f>"Cliente: " &amp; 'Informações Gerais'!B11</f>
        <v xml:space="preserve">Cliente: </v>
      </c>
      <c r="B2" s="22" t="str">
        <f>IF('Informações Gerais'!B5="","",'Informações Gerais'!B5)</f>
        <v>CIP</v>
      </c>
      <c r="C2" s="31" t="s">
        <v>13</v>
      </c>
    </row>
    <row r="3" spans="1:12" ht="18.75" x14ac:dyDescent="0.3">
      <c r="A3" s="23" t="str">
        <f>"SAP Nr.:" &amp; 'Informações Gerais'!B6</f>
        <v>SAP Nr.:</v>
      </c>
      <c r="C3" s="31"/>
    </row>
    <row r="4" spans="1:12" ht="19.5" thickBot="1" x14ac:dyDescent="0.3">
      <c r="B4" s="22" t="str">
        <f>IF('Informações Gerais'!B6="","",'Informações Gerais'!B6)</f>
        <v/>
      </c>
    </row>
    <row r="5" spans="1:12" ht="20.100000000000001" customHeight="1" thickTop="1" thickBot="1" x14ac:dyDescent="0.3">
      <c r="A5" s="177" t="s">
        <v>15</v>
      </c>
      <c r="B5" s="191" t="s">
        <v>53</v>
      </c>
      <c r="C5" s="191"/>
      <c r="D5" s="194" t="s">
        <v>294</v>
      </c>
      <c r="E5" s="192"/>
    </row>
    <row r="6" spans="1:12" ht="20.100000000000001" customHeight="1" thickTop="1" thickBot="1" x14ac:dyDescent="0.3">
      <c r="A6" s="193"/>
      <c r="B6" s="191"/>
      <c r="C6" s="191"/>
      <c r="D6" s="194"/>
      <c r="E6" s="192"/>
    </row>
    <row r="7" spans="1:12" ht="99.95" customHeight="1" thickTop="1" thickBot="1" x14ac:dyDescent="0.3">
      <c r="A7" s="74" t="s">
        <v>47</v>
      </c>
      <c r="B7" s="121" t="s">
        <v>48</v>
      </c>
      <c r="C7" s="122"/>
      <c r="D7" s="27"/>
      <c r="E7" s="28"/>
    </row>
    <row r="8" spans="1:12" ht="99.95" customHeight="1" thickTop="1" thickBot="1" x14ac:dyDescent="0.3">
      <c r="A8" s="123" t="s">
        <v>49</v>
      </c>
      <c r="B8" s="188" t="s">
        <v>50</v>
      </c>
      <c r="C8" s="188"/>
      <c r="D8" s="26"/>
      <c r="E8" s="28"/>
    </row>
    <row r="9" spans="1:12" ht="99.95" customHeight="1" thickTop="1" thickBot="1" x14ac:dyDescent="0.3">
      <c r="A9" s="74" t="s">
        <v>51</v>
      </c>
      <c r="B9" s="189" t="s">
        <v>52</v>
      </c>
      <c r="C9" s="190"/>
      <c r="D9" s="26"/>
      <c r="E9" s="28"/>
    </row>
    <row r="10" spans="1:12" ht="120" customHeight="1" thickTop="1" thickBot="1" x14ac:dyDescent="0.3">
      <c r="A10" s="124" t="s">
        <v>116</v>
      </c>
      <c r="B10" s="39" t="s">
        <v>117</v>
      </c>
      <c r="C10" s="27"/>
      <c r="D10" s="26"/>
      <c r="E10" s="28"/>
      <c r="F10" s="24"/>
      <c r="G10" s="24"/>
      <c r="H10" s="24"/>
      <c r="I10" s="24"/>
      <c r="J10" s="24"/>
      <c r="K10" s="24"/>
      <c r="L10" s="24"/>
    </row>
    <row r="11" spans="1:12" ht="99.95" customHeight="1" thickTop="1" thickBot="1" x14ac:dyDescent="0.3">
      <c r="A11" s="75" t="s">
        <v>54</v>
      </c>
      <c r="B11" s="76" t="s">
        <v>55</v>
      </c>
      <c r="C11" s="125"/>
      <c r="D11" s="26"/>
      <c r="E11" s="25"/>
      <c r="F11" s="24"/>
      <c r="G11" s="24"/>
      <c r="H11" s="24"/>
      <c r="I11" s="24"/>
      <c r="J11" s="24"/>
      <c r="K11" s="24"/>
      <c r="L11" s="24"/>
    </row>
    <row r="12" spans="1:12" ht="99.95" customHeight="1" thickTop="1" thickBot="1" x14ac:dyDescent="0.3">
      <c r="A12" s="75" t="s">
        <v>56</v>
      </c>
      <c r="B12" s="76" t="s">
        <v>57</v>
      </c>
      <c r="C12" s="125"/>
      <c r="D12" s="26"/>
      <c r="E12" s="25"/>
      <c r="F12" s="24"/>
      <c r="G12" s="24"/>
      <c r="H12" s="24"/>
      <c r="I12" s="24"/>
      <c r="J12" s="24"/>
      <c r="K12" s="24"/>
      <c r="L12" s="24"/>
    </row>
    <row r="13" spans="1:12" ht="99.95" customHeight="1" thickTop="1" thickBot="1" x14ac:dyDescent="0.3">
      <c r="A13" s="75" t="s">
        <v>58</v>
      </c>
      <c r="B13" s="76" t="s">
        <v>59</v>
      </c>
      <c r="C13" s="125"/>
      <c r="D13" s="26"/>
      <c r="E13" s="25"/>
    </row>
    <row r="14" spans="1:12" ht="99.95" customHeight="1" thickTop="1" thickBot="1" x14ac:dyDescent="0.3">
      <c r="A14" s="75" t="s">
        <v>60</v>
      </c>
      <c r="B14" s="76" t="s">
        <v>61</v>
      </c>
      <c r="C14" s="125"/>
      <c r="D14" s="26"/>
      <c r="E14" s="25"/>
    </row>
    <row r="15" spans="1:12" ht="99.95" customHeight="1" thickTop="1" thickBot="1" x14ac:dyDescent="0.3">
      <c r="A15" s="75" t="s">
        <v>62</v>
      </c>
      <c r="B15" s="76" t="s">
        <v>63</v>
      </c>
      <c r="C15" s="125"/>
      <c r="D15" s="26"/>
      <c r="E15" s="25"/>
    </row>
    <row r="16" spans="1:12" ht="99.95" customHeight="1" thickTop="1" thickBot="1" x14ac:dyDescent="0.3">
      <c r="A16" s="75" t="s">
        <v>64</v>
      </c>
      <c r="B16" s="186" t="s">
        <v>65</v>
      </c>
      <c r="C16" s="187"/>
      <c r="D16" s="26"/>
      <c r="E16" s="25"/>
    </row>
    <row r="17" spans="1:5" ht="99.95" customHeight="1" thickTop="1" thickBot="1" x14ac:dyDescent="0.3">
      <c r="A17" s="75" t="s">
        <v>66</v>
      </c>
      <c r="B17" s="76" t="s">
        <v>67</v>
      </c>
      <c r="C17" s="125"/>
      <c r="D17" s="26"/>
      <c r="E17" s="25"/>
    </row>
    <row r="18" spans="1:5" ht="99.95" customHeight="1" thickTop="1" thickBot="1" x14ac:dyDescent="0.3">
      <c r="A18" s="75" t="s">
        <v>68</v>
      </c>
      <c r="B18" s="186" t="s">
        <v>69</v>
      </c>
      <c r="C18" s="187"/>
      <c r="D18" s="26"/>
      <c r="E18" s="25"/>
    </row>
    <row r="19" spans="1:5" ht="99.95" customHeight="1" thickTop="1" thickBot="1" x14ac:dyDescent="0.3">
      <c r="A19" s="75" t="s">
        <v>70</v>
      </c>
      <c r="B19" s="126" t="s">
        <v>71</v>
      </c>
      <c r="C19" s="127"/>
      <c r="D19" s="26"/>
      <c r="E19" s="28"/>
    </row>
    <row r="20" spans="1:5" ht="99.95" customHeight="1" thickTop="1" thickBot="1" x14ac:dyDescent="0.3">
      <c r="A20" s="75" t="s">
        <v>72</v>
      </c>
      <c r="B20" s="185" t="s">
        <v>73</v>
      </c>
      <c r="C20" s="185"/>
      <c r="D20" s="26"/>
      <c r="E20" s="28"/>
    </row>
    <row r="21" spans="1:5" ht="99.95" customHeight="1" thickTop="1" thickBot="1" x14ac:dyDescent="0.3">
      <c r="A21" s="75" t="s">
        <v>74</v>
      </c>
      <c r="B21" s="185" t="s">
        <v>75</v>
      </c>
      <c r="C21" s="185"/>
      <c r="D21" s="26"/>
      <c r="E21" s="28"/>
    </row>
    <row r="22" spans="1:5" ht="99.95" customHeight="1" thickTop="1" thickBot="1" x14ac:dyDescent="0.3">
      <c r="A22" s="75" t="s">
        <v>76</v>
      </c>
      <c r="B22" s="185" t="s">
        <v>77</v>
      </c>
      <c r="C22" s="185"/>
      <c r="D22" s="26"/>
      <c r="E22" s="28"/>
    </row>
    <row r="23" spans="1:5" ht="99.95" customHeight="1" thickTop="1" thickBot="1" x14ac:dyDescent="0.3">
      <c r="A23" s="75" t="s">
        <v>78</v>
      </c>
      <c r="B23" s="185" t="s">
        <v>79</v>
      </c>
      <c r="C23" s="185"/>
      <c r="D23" s="26"/>
      <c r="E23" s="28"/>
    </row>
    <row r="24" spans="1:5" ht="99.95" customHeight="1" thickTop="1" thickBot="1" x14ac:dyDescent="0.3">
      <c r="A24" s="75" t="s">
        <v>80</v>
      </c>
      <c r="B24" s="185" t="s">
        <v>291</v>
      </c>
      <c r="C24" s="185"/>
      <c r="D24" s="26"/>
      <c r="E24" s="28"/>
    </row>
    <row r="25" spans="1:5" ht="60" customHeight="1" thickTop="1" x14ac:dyDescent="0.25"/>
    <row r="26" spans="1:5" ht="60" customHeight="1" x14ac:dyDescent="0.25"/>
    <row r="27" spans="1:5" ht="60" customHeight="1" x14ac:dyDescent="0.25"/>
    <row r="28" spans="1:5" ht="60" customHeight="1" x14ac:dyDescent="0.25"/>
    <row r="29" spans="1:5" ht="60" customHeight="1" x14ac:dyDescent="0.25"/>
    <row r="30" spans="1:5" ht="60" customHeight="1" x14ac:dyDescent="0.25"/>
    <row r="31" spans="1:5" ht="60" customHeight="1" x14ac:dyDescent="0.25"/>
    <row r="32" spans="1:5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spans="1:14" ht="60" customHeight="1" x14ac:dyDescent="0.25"/>
    <row r="50" spans="1:14" ht="60" customHeight="1" x14ac:dyDescent="0.25">
      <c r="E50" s="24"/>
      <c r="F50" s="24"/>
      <c r="G50" s="24"/>
      <c r="H50" s="24"/>
      <c r="I50" s="24"/>
      <c r="J50" s="24"/>
      <c r="K50" s="24"/>
      <c r="L50" s="24"/>
      <c r="M50" s="24"/>
      <c r="N50" s="24"/>
    </row>
    <row r="51" spans="1:14" ht="60" customHeight="1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</row>
    <row r="52" spans="1:14" ht="60" customHeight="1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</row>
    <row r="53" spans="1:14" ht="60" customHeight="1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</row>
    <row r="54" spans="1:14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</row>
    <row r="55" spans="1:14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</row>
    <row r="56" spans="1:14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</row>
    <row r="57" spans="1:14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</row>
    <row r="58" spans="1:14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</row>
    <row r="59" spans="1:14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</row>
    <row r="60" spans="1:14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</row>
    <row r="61" spans="1:14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</row>
    <row r="62" spans="1:14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</row>
    <row r="63" spans="1:14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</row>
    <row r="64" spans="1:14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</row>
    <row r="65" spans="1:14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</row>
    <row r="66" spans="1:14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</row>
    <row r="67" spans="1:14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</row>
    <row r="68" spans="1:14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</row>
    <row r="69" spans="1:14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</row>
    <row r="70" spans="1:14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</row>
    <row r="71" spans="1:14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</row>
    <row r="72" spans="1:14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</row>
    <row r="73" spans="1:14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</row>
    <row r="74" spans="1:14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</row>
    <row r="75" spans="1:14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</row>
    <row r="76" spans="1:14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</row>
    <row r="77" spans="1:14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</row>
    <row r="78" spans="1:14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</row>
    <row r="79" spans="1:14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</row>
    <row r="80" spans="1:14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</row>
    <row r="81" spans="1:14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</row>
    <row r="82" spans="1:14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</row>
    <row r="83" spans="1:14" x14ac:dyDescent="0.25">
      <c r="A83" s="24"/>
      <c r="B83" s="24"/>
      <c r="C83" s="24"/>
      <c r="D83" s="24"/>
    </row>
  </sheetData>
  <sheetProtection sheet="1" objects="1" scenarios="1"/>
  <protectedRanges>
    <protectedRange sqref="D7:D70 C1:D2" name="Intervalo1"/>
  </protectedRanges>
  <mergeCells count="13">
    <mergeCell ref="B8:C8"/>
    <mergeCell ref="B9:C9"/>
    <mergeCell ref="B5:C6"/>
    <mergeCell ref="E5:E6"/>
    <mergeCell ref="A5:A6"/>
    <mergeCell ref="D5:D6"/>
    <mergeCell ref="B24:C24"/>
    <mergeCell ref="B22:C22"/>
    <mergeCell ref="B23:C23"/>
    <mergeCell ref="B16:C16"/>
    <mergeCell ref="B18:C18"/>
    <mergeCell ref="B20:C20"/>
    <mergeCell ref="B21:C2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F51-4815-484E-9A16-0E0B8B93B89B}">
  <sheetPr codeName="Planilha17">
    <tabColor rgb="FF92D050"/>
  </sheetPr>
  <dimension ref="A1:P89"/>
  <sheetViews>
    <sheetView showGridLines="0" zoomScale="80" zoomScaleNormal="80" workbookViewId="0">
      <pane ySplit="6" topLeftCell="A7" activePane="bottomLeft" state="frozen"/>
      <selection pane="bottomLeft" activeCell="D7" sqref="D7:E7"/>
    </sheetView>
  </sheetViews>
  <sheetFormatPr defaultRowHeight="15" x14ac:dyDescent="0.25"/>
  <cols>
    <col min="1" max="1" width="46.28515625" customWidth="1"/>
    <col min="2" max="2" width="5.140625" customWidth="1"/>
    <col min="3" max="3" width="42.5703125" customWidth="1"/>
    <col min="4" max="4" width="40.7109375" customWidth="1"/>
    <col min="5" max="5" width="21.28515625" customWidth="1"/>
    <col min="6" max="9" width="10.7109375" customWidth="1"/>
  </cols>
  <sheetData>
    <row r="1" spans="1:14" ht="18.75" x14ac:dyDescent="0.3">
      <c r="A1" s="23" t="s">
        <v>1</v>
      </c>
      <c r="C1" s="22" t="s">
        <v>289</v>
      </c>
      <c r="D1" s="23" t="s">
        <v>14</v>
      </c>
    </row>
    <row r="2" spans="1:14" ht="18.75" x14ac:dyDescent="0.3">
      <c r="A2" s="23" t="s">
        <v>81</v>
      </c>
      <c r="C2" s="22" t="s">
        <v>290</v>
      </c>
      <c r="D2" s="31" t="s">
        <v>13</v>
      </c>
    </row>
    <row r="3" spans="1:14" ht="18.75" x14ac:dyDescent="0.3">
      <c r="A3" s="23" t="s">
        <v>2</v>
      </c>
      <c r="B3" s="22" t="s">
        <v>290</v>
      </c>
      <c r="C3" s="22"/>
      <c r="D3" s="31"/>
    </row>
    <row r="4" spans="1:14" ht="19.5" thickBot="1" x14ac:dyDescent="0.35">
      <c r="A4" s="23" t="s">
        <v>82</v>
      </c>
      <c r="B4" s="22" t="s">
        <v>290</v>
      </c>
      <c r="C4" s="22"/>
    </row>
    <row r="5" spans="1:14" ht="24.95" customHeight="1" thickTop="1" thickBot="1" x14ac:dyDescent="0.3">
      <c r="A5" s="197" t="s">
        <v>83</v>
      </c>
      <c r="B5" s="198"/>
      <c r="C5" s="199"/>
      <c r="D5" s="191" t="s">
        <v>84</v>
      </c>
      <c r="E5" s="191"/>
      <c r="F5" s="192"/>
      <c r="G5" s="30"/>
    </row>
    <row r="6" spans="1:14" ht="24.95" customHeight="1" thickTop="1" thickBot="1" x14ac:dyDescent="0.3">
      <c r="A6" s="200"/>
      <c r="B6" s="201"/>
      <c r="C6" s="202"/>
      <c r="D6" s="191"/>
      <c r="E6" s="191"/>
      <c r="F6" s="192"/>
      <c r="G6" s="29"/>
    </row>
    <row r="7" spans="1:14" ht="150" customHeight="1" thickTop="1" thickBot="1" x14ac:dyDescent="0.3">
      <c r="A7" s="196" t="s">
        <v>122</v>
      </c>
      <c r="B7" s="163"/>
      <c r="C7" s="148"/>
      <c r="D7" s="164"/>
      <c r="E7" s="195"/>
      <c r="F7" s="28"/>
    </row>
    <row r="8" spans="1:14" ht="150" customHeight="1" thickTop="1" thickBot="1" x14ac:dyDescent="0.3">
      <c r="A8" s="196" t="s">
        <v>123</v>
      </c>
      <c r="B8" s="163"/>
      <c r="C8" s="148"/>
      <c r="D8" s="164"/>
      <c r="E8" s="195"/>
      <c r="F8" s="28"/>
      <c r="H8" s="24"/>
      <c r="I8" s="24"/>
      <c r="J8" s="24"/>
      <c r="K8" s="24"/>
      <c r="L8" s="24"/>
      <c r="M8" s="24"/>
      <c r="N8" s="24"/>
    </row>
    <row r="9" spans="1:14" ht="150" customHeight="1" thickTop="1" thickBot="1" x14ac:dyDescent="0.3">
      <c r="A9" s="196" t="s">
        <v>124</v>
      </c>
      <c r="B9" s="163"/>
      <c r="C9" s="148"/>
      <c r="D9" s="164"/>
      <c r="E9" s="195"/>
      <c r="F9" s="28"/>
      <c r="H9" s="24"/>
      <c r="I9" s="24"/>
      <c r="J9" s="24"/>
      <c r="K9" s="24"/>
      <c r="L9" s="24"/>
      <c r="M9" s="24"/>
      <c r="N9" s="24"/>
    </row>
    <row r="10" spans="1:14" ht="150" customHeight="1" thickTop="1" thickBot="1" x14ac:dyDescent="0.3">
      <c r="A10" s="162" t="s">
        <v>85</v>
      </c>
      <c r="B10" s="163"/>
      <c r="C10" s="129"/>
      <c r="D10" s="164"/>
      <c r="E10" s="195"/>
      <c r="F10" s="28"/>
      <c r="H10" s="24"/>
      <c r="I10" s="24"/>
      <c r="J10" s="24"/>
      <c r="K10" s="24"/>
      <c r="L10" s="24"/>
      <c r="M10" s="24"/>
      <c r="N10" s="24"/>
    </row>
    <row r="11" spans="1:14" ht="150" customHeight="1" thickTop="1" thickBot="1" x14ac:dyDescent="0.3">
      <c r="A11" s="162" t="s">
        <v>86</v>
      </c>
      <c r="B11" s="163"/>
      <c r="C11" s="128"/>
      <c r="D11" s="164"/>
      <c r="E11" s="195"/>
      <c r="F11" s="25"/>
      <c r="G11" s="24"/>
      <c r="H11" s="24"/>
      <c r="I11" s="24"/>
      <c r="J11" s="24"/>
      <c r="K11" s="24"/>
      <c r="L11" s="24"/>
      <c r="M11" s="24"/>
      <c r="N11" s="24"/>
    </row>
    <row r="12" spans="1:14" ht="52.5" customHeight="1" thickTop="1" x14ac:dyDescent="0.25"/>
    <row r="13" spans="1:14" ht="99.95" customHeight="1" x14ac:dyDescent="0.25"/>
    <row r="14" spans="1:14" ht="99.95" customHeight="1" x14ac:dyDescent="0.25"/>
    <row r="15" spans="1:14" ht="99.95" customHeight="1" x14ac:dyDescent="0.25"/>
    <row r="16" spans="1:14" ht="99.95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57" spans="1:16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</row>
    <row r="58" spans="1:16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</row>
    <row r="59" spans="1:16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</row>
    <row r="60" spans="1:16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</row>
    <row r="61" spans="1:16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</row>
    <row r="62" spans="1:16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</row>
    <row r="63" spans="1:16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</row>
    <row r="64" spans="1:16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</row>
    <row r="65" spans="1:16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</row>
    <row r="66" spans="1:16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</row>
    <row r="67" spans="1:16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</row>
    <row r="68" spans="1:16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</row>
    <row r="69" spans="1:16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</row>
    <row r="70" spans="1:16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</row>
    <row r="71" spans="1:16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</row>
    <row r="72" spans="1:16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</row>
    <row r="73" spans="1:16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</row>
    <row r="74" spans="1:16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</row>
    <row r="75" spans="1:16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</row>
    <row r="76" spans="1:16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</row>
    <row r="77" spans="1:16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</row>
    <row r="78" spans="1:16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</row>
    <row r="79" spans="1:16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</row>
    <row r="80" spans="1:16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</row>
    <row r="81" spans="1:16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</row>
    <row r="82" spans="1:16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</row>
    <row r="83" spans="1:16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</row>
    <row r="84" spans="1:16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</row>
    <row r="85" spans="1:16" x14ac:dyDescent="0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</row>
    <row r="86" spans="1:16" x14ac:dyDescent="0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</row>
  </sheetData>
  <sheetProtection sheet="1" objects="1" scenarios="1"/>
  <protectedRanges>
    <protectedRange sqref="D1:E2 D7:E70" name="Intervalo1"/>
  </protectedRanges>
  <dataConsolidate/>
  <mergeCells count="13">
    <mergeCell ref="F5:F6"/>
    <mergeCell ref="D7:E7"/>
    <mergeCell ref="D8:E8"/>
    <mergeCell ref="D5:E6"/>
    <mergeCell ref="A5:C6"/>
    <mergeCell ref="A7:B7"/>
    <mergeCell ref="A8:B8"/>
    <mergeCell ref="D9:E9"/>
    <mergeCell ref="A10:B10"/>
    <mergeCell ref="D10:E10"/>
    <mergeCell ref="A11:B11"/>
    <mergeCell ref="D11:E11"/>
    <mergeCell ref="A9:B9"/>
  </mergeCells>
  <dataValidations count="4">
    <dataValidation type="list" allowBlank="1" showInputMessage="1" showErrorMessage="1" sqref="D11:E11" xr:uid="{C087753A-F10B-426A-8424-1D8872BB1A80}">
      <formula1>"Ilha de válvulas, Válvulas pneumáticas, Ambos"</formula1>
    </dataValidation>
    <dataValidation type="list" allowBlank="1" showInputMessage="1" showErrorMessage="1" sqref="D10:E10" xr:uid="{DD081C1D-B7AC-4A11-B089-6FCFE2A4C4CF}">
      <formula1>"Manifold mixproof/borboleta, Placa de distribuição, Ambos"</formula1>
    </dataValidation>
    <dataValidation type="list" allowBlank="1" showInputMessage="1" showErrorMessage="1" sqref="D9:E9" xr:uid="{05DD4C70-E3FE-4EAF-AF40-FA3D2F2C9460}">
      <formula1>"Água aquecida, Água superaquecida, Não presente"</formula1>
    </dataValidation>
    <dataValidation type="list" allowBlank="1" showInputMessage="1" showErrorMessage="1" sqref="D7:E8" xr:uid="{F9AD3CCB-9EAC-46B2-BE2E-C51F745CA60A}">
      <formula1>"Individual, Duplo, Triplo"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F780-72C6-484B-9C24-55230FA48005}">
  <sheetPr codeName="Planilha9">
    <tabColor rgb="FF92D050"/>
  </sheetPr>
  <dimension ref="A1:O28"/>
  <sheetViews>
    <sheetView showGridLines="0" zoomScale="85" zoomScaleNormal="85" workbookViewId="0">
      <pane ySplit="4" topLeftCell="A5" activePane="bottomLeft" state="frozen"/>
      <selection activeCell="A7" sqref="A7:E13"/>
      <selection pane="bottomLeft" activeCell="B7" sqref="B7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27" customWidth="1"/>
    <col min="7" max="9" width="20.7109375" customWidth="1"/>
  </cols>
  <sheetData>
    <row r="1" spans="1:15" ht="24.95" customHeight="1" thickBot="1" x14ac:dyDescent="0.3">
      <c r="A1" s="77" t="s">
        <v>1</v>
      </c>
      <c r="B1" s="78" t="s">
        <v>289</v>
      </c>
      <c r="C1" s="216" t="s">
        <v>14</v>
      </c>
      <c r="D1" s="216"/>
      <c r="E1" s="216"/>
    </row>
    <row r="2" spans="1:15" ht="24.95" customHeight="1" x14ac:dyDescent="0.25">
      <c r="A2" s="77" t="s">
        <v>81</v>
      </c>
      <c r="B2" s="78" t="s">
        <v>290</v>
      </c>
      <c r="C2" s="216" t="s">
        <v>13</v>
      </c>
      <c r="D2" s="216"/>
      <c r="E2" s="216"/>
      <c r="J2" s="203"/>
      <c r="K2" s="205" t="s">
        <v>89</v>
      </c>
      <c r="L2" s="205"/>
      <c r="M2" s="205"/>
      <c r="N2" s="205"/>
      <c r="O2" s="206"/>
    </row>
    <row r="3" spans="1:15" ht="24.95" customHeight="1" thickBot="1" x14ac:dyDescent="0.3">
      <c r="A3" s="77" t="s">
        <v>2</v>
      </c>
      <c r="B3" s="78" t="s">
        <v>290</v>
      </c>
      <c r="C3" s="77"/>
      <c r="D3" s="77"/>
      <c r="E3" s="79"/>
      <c r="J3" s="204"/>
      <c r="K3" s="207"/>
      <c r="L3" s="207"/>
      <c r="M3" s="207"/>
      <c r="N3" s="207"/>
      <c r="O3" s="208"/>
    </row>
    <row r="4" spans="1:15" ht="24.95" customHeight="1" thickBot="1" x14ac:dyDescent="0.3">
      <c r="A4" s="77" t="s">
        <v>82</v>
      </c>
      <c r="B4" s="78" t="s">
        <v>290</v>
      </c>
      <c r="C4" s="79"/>
      <c r="D4" s="79"/>
      <c r="E4" s="79"/>
    </row>
    <row r="5" spans="1:15" ht="39.950000000000003" customHeight="1" thickTop="1" thickBot="1" x14ac:dyDescent="0.3">
      <c r="A5" s="209" t="s">
        <v>90</v>
      </c>
      <c r="B5" s="210"/>
      <c r="C5" s="211"/>
      <c r="D5" s="137"/>
      <c r="E5" s="137"/>
      <c r="F5" s="209" t="s">
        <v>91</v>
      </c>
      <c r="G5" s="210"/>
      <c r="H5" s="211"/>
    </row>
    <row r="6" spans="1:15" ht="50.1" customHeight="1" thickTop="1" thickBot="1" x14ac:dyDescent="0.3">
      <c r="A6" s="138" t="s">
        <v>92</v>
      </c>
      <c r="B6" s="120" t="s">
        <v>93</v>
      </c>
      <c r="C6" s="80" t="s">
        <v>94</v>
      </c>
      <c r="F6" s="138" t="s">
        <v>92</v>
      </c>
      <c r="G6" s="120" t="s">
        <v>93</v>
      </c>
      <c r="H6" s="80" t="s">
        <v>94</v>
      </c>
    </row>
    <row r="7" spans="1:15" ht="50.1" customHeight="1" thickTop="1" thickBot="1" x14ac:dyDescent="0.3">
      <c r="A7" s="143" t="s">
        <v>95</v>
      </c>
      <c r="B7" s="139"/>
      <c r="C7" s="140" t="s">
        <v>96</v>
      </c>
      <c r="F7" s="141" t="s">
        <v>97</v>
      </c>
      <c r="G7" s="139"/>
      <c r="H7" s="140" t="s">
        <v>98</v>
      </c>
      <c r="J7" s="83"/>
      <c r="K7" s="83"/>
    </row>
    <row r="8" spans="1:15" ht="50.1" customHeight="1" thickTop="1" thickBot="1" x14ac:dyDescent="0.3">
      <c r="A8" s="144" t="s">
        <v>99</v>
      </c>
      <c r="B8" s="140"/>
      <c r="C8" s="140" t="s">
        <v>96</v>
      </c>
      <c r="F8" s="142" t="s">
        <v>100</v>
      </c>
      <c r="G8" s="140"/>
      <c r="H8" s="140" t="s">
        <v>98</v>
      </c>
    </row>
    <row r="9" spans="1:15" ht="50.1" customHeight="1" thickTop="1" thickBot="1" x14ac:dyDescent="0.3">
      <c r="A9" s="144" t="s">
        <v>101</v>
      </c>
      <c r="B9" s="140"/>
      <c r="C9" s="140" t="s">
        <v>96</v>
      </c>
      <c r="F9" s="84"/>
      <c r="G9" s="84"/>
      <c r="H9" s="85"/>
      <c r="I9" s="85"/>
    </row>
    <row r="10" spans="1:15" ht="50.1" customHeight="1" thickTop="1" thickBot="1" x14ac:dyDescent="0.3">
      <c r="A10" s="86"/>
      <c r="B10" s="86"/>
      <c r="C10" s="87"/>
      <c r="D10" s="87"/>
      <c r="F10" s="212" t="s">
        <v>102</v>
      </c>
      <c r="G10" s="212"/>
      <c r="H10" s="212"/>
      <c r="I10" s="212"/>
    </row>
    <row r="11" spans="1:15" ht="39.950000000000003" customHeight="1" thickTop="1" thickBot="1" x14ac:dyDescent="0.3">
      <c r="A11" s="212" t="s">
        <v>108</v>
      </c>
      <c r="B11" s="212"/>
      <c r="C11" s="212"/>
      <c r="D11" s="212"/>
      <c r="F11" s="215" t="s">
        <v>92</v>
      </c>
      <c r="G11" s="215"/>
      <c r="H11" s="92" t="s">
        <v>93</v>
      </c>
      <c r="I11" s="80" t="s">
        <v>94</v>
      </c>
    </row>
    <row r="12" spans="1:15" ht="50.1" customHeight="1" thickTop="1" thickBot="1" x14ac:dyDescent="0.3">
      <c r="A12" s="92" t="s">
        <v>109</v>
      </c>
      <c r="B12" s="92" t="s">
        <v>92</v>
      </c>
      <c r="C12" s="92" t="s">
        <v>93</v>
      </c>
      <c r="D12" s="80" t="s">
        <v>94</v>
      </c>
      <c r="F12" s="222" t="s">
        <v>105</v>
      </c>
      <c r="G12" s="223"/>
      <c r="H12" s="82"/>
      <c r="I12" s="82" t="s">
        <v>106</v>
      </c>
    </row>
    <row r="13" spans="1:15" ht="50.1" customHeight="1" thickTop="1" thickBot="1" x14ac:dyDescent="0.3">
      <c r="A13" s="89" t="str">
        <f>IF('Químicos (Tanques)'!A7&lt;&gt;"",'Químicos (Tanques)'!A7,"")</f>
        <v/>
      </c>
      <c r="B13" s="90" t="str">
        <f>IF(A13&lt;&gt;"","Volume","")</f>
        <v/>
      </c>
      <c r="C13" s="81"/>
      <c r="D13" s="82" t="str">
        <f>IF(A13&lt;&gt;"","m³","")</f>
        <v/>
      </c>
      <c r="F13" s="222" t="s">
        <v>107</v>
      </c>
      <c r="G13" s="223"/>
      <c r="H13" s="82"/>
      <c r="I13" s="82" t="s">
        <v>104</v>
      </c>
    </row>
    <row r="14" spans="1:15" ht="50.1" customHeight="1" thickTop="1" thickBot="1" x14ac:dyDescent="0.3">
      <c r="A14" s="89" t="str">
        <f>IF('Químicos (Tanques)'!A8&lt;&gt;"",'Químicos (Tanques)'!A8,"")</f>
        <v/>
      </c>
      <c r="B14" s="90" t="str">
        <f t="shared" ref="B14:B18" si="0">IF(A14&lt;&gt;"","Volume","")</f>
        <v/>
      </c>
      <c r="C14" s="82"/>
      <c r="D14" s="82" t="str">
        <f t="shared" ref="D14:D18" si="1">IF(A14&lt;&gt;"","m³","")</f>
        <v/>
      </c>
      <c r="F14" s="213" t="s">
        <v>118</v>
      </c>
      <c r="G14" s="214"/>
      <c r="H14" s="81"/>
      <c r="I14" s="82" t="s">
        <v>103</v>
      </c>
    </row>
    <row r="15" spans="1:15" ht="50.1" customHeight="1" thickTop="1" thickBot="1" x14ac:dyDescent="0.3">
      <c r="A15" s="89" t="str">
        <f>IF('Químicos (Tanques)'!A9&lt;&gt;"",'Químicos (Tanques)'!A9,"")</f>
        <v/>
      </c>
      <c r="B15" s="90" t="str">
        <f t="shared" si="0"/>
        <v/>
      </c>
      <c r="C15" s="82"/>
      <c r="D15" s="82" t="str">
        <f t="shared" si="1"/>
        <v/>
      </c>
      <c r="F15" s="213" t="s">
        <v>119</v>
      </c>
      <c r="G15" s="214"/>
      <c r="H15" s="82"/>
      <c r="I15" s="82" t="s">
        <v>103</v>
      </c>
    </row>
    <row r="16" spans="1:15" ht="50.1" customHeight="1" thickTop="1" thickBot="1" x14ac:dyDescent="0.3">
      <c r="A16" s="89" t="str">
        <f>IF('Químicos (Tanques)'!A10&lt;&gt;"",'Químicos (Tanques)'!A10,"")</f>
        <v/>
      </c>
      <c r="B16" s="90" t="str">
        <f t="shared" si="0"/>
        <v/>
      </c>
      <c r="C16" s="82"/>
      <c r="D16" s="82" t="str">
        <f t="shared" si="1"/>
        <v/>
      </c>
      <c r="F16" s="213" t="s">
        <v>120</v>
      </c>
      <c r="G16" s="214"/>
      <c r="H16" s="82"/>
      <c r="I16" s="82" t="s">
        <v>103</v>
      </c>
    </row>
    <row r="17" spans="1:9" ht="50.1" customHeight="1" thickTop="1" thickBot="1" x14ac:dyDescent="0.3">
      <c r="A17" s="89" t="str">
        <f>IF('Químicos (Tanques)'!A11&lt;&gt;"",'Químicos (Tanques)'!A11,"")</f>
        <v/>
      </c>
      <c r="B17" s="90" t="str">
        <f t="shared" si="0"/>
        <v/>
      </c>
      <c r="C17" s="82"/>
      <c r="D17" s="82" t="str">
        <f t="shared" si="1"/>
        <v/>
      </c>
    </row>
    <row r="18" spans="1:9" ht="50.1" customHeight="1" thickTop="1" thickBot="1" x14ac:dyDescent="0.3">
      <c r="A18" s="89" t="str">
        <f>IF('Químicos (Tanques)'!A12&lt;&gt;"",'Químicos (Tanques)'!A12,"")</f>
        <v/>
      </c>
      <c r="B18" s="90" t="str">
        <f t="shared" si="0"/>
        <v/>
      </c>
      <c r="C18" s="82"/>
      <c r="D18" s="82" t="str">
        <f t="shared" si="1"/>
        <v/>
      </c>
      <c r="F18" s="219" t="s">
        <v>121</v>
      </c>
      <c r="G18" s="220"/>
      <c r="H18" s="220"/>
      <c r="I18" s="221"/>
    </row>
    <row r="19" spans="1:9" ht="50.1" customHeight="1" thickTop="1" thickBot="1" x14ac:dyDescent="0.3">
      <c r="A19" s="89" t="str">
        <f>IF('Químicos (Tanques)'!A13&lt;&gt;"",'Químicos (Tanques)'!A13,"")</f>
        <v/>
      </c>
      <c r="B19" s="90" t="str">
        <f t="shared" ref="B19:B20" si="2">IF(A19&lt;&gt;"","Volume","")</f>
        <v/>
      </c>
      <c r="C19" s="82"/>
      <c r="D19" s="82" t="str">
        <f t="shared" ref="D19:D20" si="3">IF(A19&lt;&gt;"","m³","")</f>
        <v/>
      </c>
      <c r="G19" s="88"/>
    </row>
    <row r="20" spans="1:9" ht="50.1" customHeight="1" thickTop="1" thickBot="1" x14ac:dyDescent="0.3">
      <c r="A20" s="89" t="str">
        <f>IF('Químicos (Tanques)'!A14&lt;&gt;"",'Químicos (Tanques)'!A14,"")</f>
        <v/>
      </c>
      <c r="B20" s="90" t="str">
        <f t="shared" si="2"/>
        <v/>
      </c>
      <c r="C20" s="82"/>
      <c r="D20" s="82" t="str">
        <f t="shared" si="3"/>
        <v/>
      </c>
    </row>
    <row r="21" spans="1:9" ht="50.1" customHeight="1" thickTop="1" thickBot="1" x14ac:dyDescent="0.3">
      <c r="A21" s="32"/>
      <c r="B21" s="145"/>
      <c r="C21" s="146"/>
    </row>
    <row r="22" spans="1:9" ht="50.1" customHeight="1" thickTop="1" thickBot="1" x14ac:dyDescent="0.3">
      <c r="A22" s="32"/>
      <c r="B22" s="145"/>
      <c r="C22" s="146"/>
    </row>
    <row r="23" spans="1:9" ht="50.1" customHeight="1" thickTop="1" thickBot="1" x14ac:dyDescent="0.3">
      <c r="A23" s="32"/>
      <c r="B23" s="145"/>
      <c r="C23" s="146"/>
    </row>
    <row r="24" spans="1:9" ht="50.1" customHeight="1" thickTop="1" thickBot="1" x14ac:dyDescent="0.3">
      <c r="A24" s="32"/>
      <c r="B24" s="145"/>
      <c r="C24" s="146"/>
    </row>
    <row r="25" spans="1:9" ht="50.1" customHeight="1" thickTop="1" thickBot="1" x14ac:dyDescent="0.3">
      <c r="A25" s="32"/>
      <c r="B25" s="217"/>
      <c r="C25" s="218"/>
    </row>
    <row r="26" spans="1:9" ht="50.1" customHeight="1" thickTop="1" thickBot="1" x14ac:dyDescent="0.3">
      <c r="A26" s="32"/>
      <c r="B26" s="217"/>
      <c r="C26" s="218"/>
    </row>
    <row r="27" spans="1:9" ht="50.1" customHeight="1" thickTop="1" thickBot="1" x14ac:dyDescent="0.3">
      <c r="A27" s="32"/>
      <c r="B27" s="217"/>
      <c r="C27" s="218"/>
    </row>
    <row r="28" spans="1:9" ht="15.75" thickTop="1" x14ac:dyDescent="0.25"/>
  </sheetData>
  <sheetProtection sheet="1" objects="1" scenarios="1"/>
  <protectedRanges>
    <protectedRange sqref="C1:E2 B7:B9 C13:C20 H12:H16 G7:G8" name="Intervalo1"/>
  </protectedRanges>
  <mergeCells count="18">
    <mergeCell ref="B25:C25"/>
    <mergeCell ref="B26:C26"/>
    <mergeCell ref="B27:C27"/>
    <mergeCell ref="F18:I18"/>
    <mergeCell ref="F12:G12"/>
    <mergeCell ref="F13:G13"/>
    <mergeCell ref="F16:G16"/>
    <mergeCell ref="A11:D11"/>
    <mergeCell ref="F15:G15"/>
    <mergeCell ref="F11:G11"/>
    <mergeCell ref="F14:G14"/>
    <mergeCell ref="C1:E1"/>
    <mergeCell ref="C2:E2"/>
    <mergeCell ref="J2:J3"/>
    <mergeCell ref="K2:O3"/>
    <mergeCell ref="A5:C5"/>
    <mergeCell ref="F5:H5"/>
    <mergeCell ref="F10:I10"/>
  </mergeCells>
  <dataValidations count="13">
    <dataValidation type="list" allowBlank="1" showInputMessage="1" showErrorMessage="1" sqref="F13:G16" xr:uid="{4CBE8A24-CB3B-4475-AEFB-4FB4E74C75C5}">
      <formula1>"Pressão exigida do vapor"</formula1>
    </dataValidation>
    <dataValidation type="list" allowBlank="1" showInputMessage="1" showErrorMessage="1" sqref="F12:G12" xr:uid="{A87E1998-083E-4106-A01F-F9B0C75385CB}">
      <formula1>"Temperatura máxima do produto de limpeza no avanço dos circuitos"</formula1>
    </dataValidation>
    <dataValidation type="list" allowBlank="1" showInputMessage="1" showErrorMessage="1" sqref="F8" xr:uid="{B5A1ABA4-4175-480E-BDF9-B2FC19FFD4A5}">
      <formula1>"Cheio"</formula1>
    </dataValidation>
    <dataValidation type="list" allowBlank="1" showInputMessage="1" showErrorMessage="1" sqref="F7" xr:uid="{1BB646A4-EAD7-4CBF-A1BE-23BB6F14A1CD}">
      <formula1>"Vazio"</formula1>
    </dataValidation>
    <dataValidation type="list" allowBlank="1" showInputMessage="1" showErrorMessage="1" sqref="A9" xr:uid="{0013196F-674B-43EC-997D-0B0CDFC8757A}">
      <formula1>"Altura"</formula1>
    </dataValidation>
    <dataValidation type="list" allowBlank="1" showInputMessage="1" showErrorMessage="1" sqref="A8" xr:uid="{B037B560-9574-4F41-BA58-BA1890AA8B9C}">
      <formula1>"Largura"</formula1>
    </dataValidation>
    <dataValidation type="list" allowBlank="1" showInputMessage="1" showErrorMessage="1" sqref="A7" xr:uid="{27EBF79E-A035-4354-B9D1-76CFFB54A680}">
      <formula1>"Comprimento"</formula1>
    </dataValidation>
    <dataValidation type="list" allowBlank="1" showInputMessage="1" showErrorMessage="1" sqref="I13:I16" xr:uid="{44A9AC96-82FE-4EB0-94D9-07DC16775079}">
      <formula1>"bar (g)"</formula1>
    </dataValidation>
    <dataValidation type="list" allowBlank="1" showInputMessage="1" showErrorMessage="1" sqref="I12" xr:uid="{457EDE91-8AFB-45CC-83A4-F6C2F51D8219}">
      <formula1>"°C"</formula1>
    </dataValidation>
    <dataValidation type="list" allowBlank="1" showInputMessage="1" showErrorMessage="1" sqref="H7:H8" xr:uid="{13BAD6FE-1E83-4E57-981A-51453269BB6C}">
      <formula1>"Kg"</formula1>
    </dataValidation>
    <dataValidation type="list" allowBlank="1" showInputMessage="1" showErrorMessage="1" sqref="I14:I16" xr:uid="{643988FD-3A6A-4557-B7B7-C5AD8C763A84}">
      <formula1>"m³/h"</formula1>
    </dataValidation>
    <dataValidation type="list" allowBlank="1" showInputMessage="1" showErrorMessage="1" sqref="C7:C9" xr:uid="{ADDB70D9-0023-404D-A5B6-254C71A0A7D1}">
      <formula1>"mm"</formula1>
    </dataValidation>
    <dataValidation type="list" allowBlank="1" showInputMessage="1" showErrorMessage="1" sqref="F14:G16" xr:uid="{5AA2507B-CC68-415D-B7F8-11623A733929}">
      <mc:AlternateContent xmlns:x12ac="http://schemas.microsoft.com/office/spreadsheetml/2011/1/ac" xmlns:mc="http://schemas.openxmlformats.org/markup-compatibility/2006">
        <mc:Choice Requires="x12ac">
          <x12ac:list>"Capacidade nominal, Circuito 1"," Capacidade nominal, Circuito 2"," Capacidade nominal, Circuito 3"</x12ac:list>
        </mc:Choice>
        <mc:Fallback>
          <formula1>"Capacidade nominal, Circuito 1, Capacidade nominal, Circuito 2, Capacidade nominal, Circuito 3"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6C5-B6C8-4C95-831A-6D09D7A6AF9A}">
  <sheetPr codeName="Planilha10">
    <tabColor rgb="FF00B0F0"/>
  </sheetPr>
  <dimension ref="A1:O84"/>
  <sheetViews>
    <sheetView showGridLines="0" zoomScale="85" zoomScaleNormal="85" workbookViewId="0">
      <pane ySplit="6" topLeftCell="A7" activePane="bottomLeft" state="frozen"/>
      <selection activeCell="A7" sqref="A7:E13"/>
      <selection pane="bottomLeft" activeCell="D7" sqref="D7"/>
    </sheetView>
  </sheetViews>
  <sheetFormatPr defaultRowHeight="15" x14ac:dyDescent="0.25"/>
  <cols>
    <col min="1" max="1" width="66.7109375" customWidth="1"/>
    <col min="2" max="2" width="4.140625" customWidth="1"/>
    <col min="3" max="3" width="25.7109375" customWidth="1"/>
    <col min="4" max="4" width="40.85546875" customWidth="1"/>
    <col min="6" max="6" width="39" bestFit="1" customWidth="1"/>
  </cols>
  <sheetData>
    <row r="1" spans="1:13" ht="18.75" x14ac:dyDescent="0.3">
      <c r="A1" s="23" t="s">
        <v>1</v>
      </c>
      <c r="B1" s="22" t="s">
        <v>289</v>
      </c>
      <c r="D1" s="23" t="s">
        <v>14</v>
      </c>
    </row>
    <row r="2" spans="1:13" ht="18.75" x14ac:dyDescent="0.3">
      <c r="A2" s="23" t="s">
        <v>81</v>
      </c>
      <c r="B2" s="22" t="s">
        <v>290</v>
      </c>
      <c r="C2" s="22"/>
      <c r="D2" s="31" t="s">
        <v>13</v>
      </c>
    </row>
    <row r="3" spans="1:13" ht="18.75" x14ac:dyDescent="0.3">
      <c r="A3" s="23" t="s">
        <v>2</v>
      </c>
      <c r="B3" s="22" t="s">
        <v>290</v>
      </c>
      <c r="C3" s="22"/>
      <c r="D3" s="31"/>
    </row>
    <row r="4" spans="1:13" ht="19.5" thickBot="1" x14ac:dyDescent="0.35">
      <c r="A4" s="23" t="s">
        <v>82</v>
      </c>
      <c r="B4" s="22" t="s">
        <v>290</v>
      </c>
      <c r="C4" s="22"/>
    </row>
    <row r="5" spans="1:13" ht="24.95" customHeight="1" thickTop="1" thickBot="1" x14ac:dyDescent="0.3">
      <c r="A5" s="191" t="s">
        <v>110</v>
      </c>
      <c r="B5" s="191"/>
      <c r="C5" s="191"/>
      <c r="D5" s="194" t="s">
        <v>294</v>
      </c>
      <c r="E5" s="226"/>
      <c r="F5" s="30"/>
    </row>
    <row r="6" spans="1:13" ht="24.95" customHeight="1" thickTop="1" thickBot="1" x14ac:dyDescent="0.3">
      <c r="A6" s="191"/>
      <c r="B6" s="191"/>
      <c r="C6" s="191"/>
      <c r="D6" s="194"/>
      <c r="E6" s="227"/>
      <c r="F6" s="29"/>
    </row>
    <row r="7" spans="1:13" ht="99.95" customHeight="1" thickTop="1" thickBot="1" x14ac:dyDescent="0.3">
      <c r="A7" s="225" t="s">
        <v>111</v>
      </c>
      <c r="B7" s="225"/>
      <c r="C7" s="131"/>
      <c r="D7" s="27"/>
      <c r="E7" s="28"/>
    </row>
    <row r="8" spans="1:13" ht="99.95" customHeight="1" thickTop="1" thickBot="1" x14ac:dyDescent="0.3">
      <c r="A8" s="225" t="s">
        <v>42</v>
      </c>
      <c r="B8" s="225"/>
      <c r="C8" s="131"/>
      <c r="D8" s="26"/>
      <c r="E8" s="28"/>
    </row>
    <row r="9" spans="1:13" ht="99.95" customHeight="1" thickTop="1" thickBot="1" x14ac:dyDescent="0.3">
      <c r="A9" s="225" t="s">
        <v>114</v>
      </c>
      <c r="B9" s="225"/>
      <c r="C9" s="131"/>
      <c r="D9" s="26"/>
      <c r="E9" s="28"/>
    </row>
    <row r="10" spans="1:13" ht="99.95" customHeight="1" thickTop="1" thickBot="1" x14ac:dyDescent="0.3">
      <c r="A10" s="225" t="s">
        <v>41</v>
      </c>
      <c r="B10" s="225"/>
      <c r="C10" s="225"/>
      <c r="D10" s="27"/>
      <c r="E10" s="28"/>
    </row>
    <row r="11" spans="1:13" ht="99.95" customHeight="1" thickTop="1" thickBot="1" x14ac:dyDescent="0.3">
      <c r="A11" s="224" t="s">
        <v>112</v>
      </c>
      <c r="B11" s="224"/>
      <c r="C11" s="130"/>
      <c r="D11" s="27"/>
      <c r="E11" s="25"/>
      <c r="F11" s="24"/>
      <c r="G11" s="24"/>
      <c r="H11" s="24"/>
      <c r="I11" s="24"/>
      <c r="J11" s="24"/>
      <c r="K11" s="24"/>
      <c r="L11" s="24"/>
      <c r="M11" s="24"/>
    </row>
    <row r="12" spans="1:13" ht="99.95" customHeight="1" thickTop="1" thickBot="1" x14ac:dyDescent="0.3">
      <c r="A12" s="224" t="s">
        <v>113</v>
      </c>
      <c r="B12" s="224"/>
      <c r="C12" s="130"/>
      <c r="D12" s="27"/>
      <c r="E12" s="25"/>
      <c r="F12" s="24"/>
      <c r="G12" s="24"/>
      <c r="H12" s="24"/>
      <c r="I12" s="24"/>
      <c r="J12" s="24"/>
      <c r="K12" s="24"/>
      <c r="L12" s="24"/>
      <c r="M12" s="24"/>
    </row>
    <row r="13" spans="1:13" ht="50.1" customHeight="1" thickTop="1" x14ac:dyDescent="0.25"/>
    <row r="14" spans="1:13" ht="50.1" customHeight="1" x14ac:dyDescent="0.25"/>
    <row r="15" spans="1:13" ht="50.1" customHeight="1" x14ac:dyDescent="0.25"/>
    <row r="16" spans="1:13" ht="50.1" customHeight="1" x14ac:dyDescent="0.25"/>
    <row r="17" ht="50.1" customHeight="1" x14ac:dyDescent="0.25"/>
    <row r="18" ht="50.1" customHeight="1" x14ac:dyDescent="0.25"/>
    <row r="52" spans="1:15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</row>
    <row r="53" spans="1:15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</row>
    <row r="54" spans="1:15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</row>
    <row r="55" spans="1:15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</row>
    <row r="56" spans="1:15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</row>
    <row r="57" spans="1:15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</row>
    <row r="58" spans="1:15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</row>
    <row r="59" spans="1:15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</row>
    <row r="60" spans="1:15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</row>
    <row r="61" spans="1:1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1:1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1:15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</row>
    <row r="82" spans="1:15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1:15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1:15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</row>
  </sheetData>
  <sheetProtection sheet="1" objects="1" scenarios="1"/>
  <protectedRanges>
    <protectedRange sqref="D7:D70 D1:D2" name="Intervalo1"/>
  </protectedRanges>
  <dataConsolidate/>
  <mergeCells count="9">
    <mergeCell ref="A11:B11"/>
    <mergeCell ref="A12:B12"/>
    <mergeCell ref="A10:C10"/>
    <mergeCell ref="D5:D6"/>
    <mergeCell ref="E5:E6"/>
    <mergeCell ref="A7:B7"/>
    <mergeCell ref="A8:B8"/>
    <mergeCell ref="A5:C6"/>
    <mergeCell ref="A9:B9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F32"/>
  <sheetViews>
    <sheetView showGridLines="0" zoomScaleNormal="100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4" width="8.85546875" bestFit="1" customWidth="1"/>
    <col min="5" max="5" width="8.85546875" customWidth="1"/>
    <col min="8" max="8" width="38.140625" bestFit="1" customWidth="1"/>
  </cols>
  <sheetData>
    <row r="1" spans="1:6" ht="20.100000000000001" customHeight="1" x14ac:dyDescent="0.25">
      <c r="A1" s="149" t="str">
        <f>"Projeto: " &amp; 'Informações Gerais'!B3</f>
        <v>Projeto: 894xxxxx-xxxxxx</v>
      </c>
      <c r="B1" s="150" t="str">
        <f>IF('Informações Gerais'!B4="","",'Informações Gerais'!B4)</f>
        <v/>
      </c>
      <c r="C1" s="149" t="s">
        <v>14</v>
      </c>
    </row>
    <row r="2" spans="1:6" ht="20.100000000000001" customHeight="1" x14ac:dyDescent="0.25">
      <c r="A2" s="149" t="str">
        <f>"Cliente: " &amp; 'Informações Gerais'!B11</f>
        <v xml:space="preserve">Cliente: </v>
      </c>
      <c r="B2" s="152" t="str">
        <f>IF('Informações Gerais'!B5="","",'Informações Gerais'!B5)</f>
        <v>CIP</v>
      </c>
      <c r="C2" s="149" t="s">
        <v>13</v>
      </c>
    </row>
    <row r="3" spans="1:6" ht="20.100000000000001" customHeight="1" x14ac:dyDescent="0.3">
      <c r="A3" s="149" t="str">
        <f>"SAP Nr.:" &amp; 'Informações Gerais'!B6</f>
        <v>SAP Nr.:</v>
      </c>
      <c r="B3" s="151"/>
      <c r="C3" s="149"/>
      <c r="D3" s="46"/>
      <c r="E3" s="46"/>
    </row>
    <row r="4" spans="1:6" ht="20.100000000000001" customHeight="1" x14ac:dyDescent="0.25">
      <c r="A4" s="151"/>
      <c r="B4" s="150" t="str">
        <f>IF('Informações Gerais'!B6="","",'Informações Gerais'!B6)</f>
        <v/>
      </c>
      <c r="C4" s="151"/>
    </row>
    <row r="5" spans="1:6" ht="20.100000000000001" customHeight="1" thickBot="1" x14ac:dyDescent="0.3">
      <c r="B5" s="22"/>
    </row>
    <row r="6" spans="1:6" ht="20.100000000000001" customHeight="1" thickTop="1" thickBot="1" x14ac:dyDescent="0.3">
      <c r="A6" s="45" t="s">
        <v>33</v>
      </c>
      <c r="B6" s="39"/>
      <c r="C6" s="53" t="str" cm="1">
        <f t="array" ref="C6">_xlfn.IFS(A10&lt;&gt;"","Clearline",A16&lt;&gt;"","Plant IT",A22&lt;&gt;"","Proleit",AND(A10="",A16="",A22=""),"Não escolhido")</f>
        <v>Não escolhido</v>
      </c>
    </row>
    <row r="7" spans="1:6" ht="20.100000000000001" customHeight="1" thickTop="1" x14ac:dyDescent="0.25">
      <c r="B7" s="22"/>
    </row>
    <row r="8" spans="1:6" ht="20.100000000000001" customHeight="1" thickBot="1" x14ac:dyDescent="0.3">
      <c r="B8" s="22"/>
    </row>
    <row r="9" spans="1:6" ht="50.1" customHeight="1" thickTop="1" thickBot="1" x14ac:dyDescent="0.3">
      <c r="A9" s="45" t="s">
        <v>22</v>
      </c>
      <c r="B9" s="44" t="s">
        <v>21</v>
      </c>
      <c r="C9" s="44" t="s">
        <v>20</v>
      </c>
      <c r="D9" s="38"/>
      <c r="E9" s="43"/>
    </row>
    <row r="10" spans="1:6" ht="39.950000000000003" customHeight="1" thickTop="1" thickBot="1" x14ac:dyDescent="0.3">
      <c r="A10" s="229"/>
      <c r="B10" s="228" t="s">
        <v>34</v>
      </c>
      <c r="C10" s="39" t="s">
        <v>19</v>
      </c>
      <c r="D10" s="38"/>
      <c r="E10" s="43"/>
    </row>
    <row r="11" spans="1:6" ht="39.950000000000003" customHeight="1" thickTop="1" thickBot="1" x14ac:dyDescent="0.3">
      <c r="A11" s="230"/>
      <c r="B11" s="228"/>
      <c r="C11" s="39" t="s">
        <v>18</v>
      </c>
      <c r="D11" s="38"/>
      <c r="E11" s="43"/>
      <c r="F11" s="42"/>
    </row>
    <row r="12" spans="1:6" ht="39.950000000000003" customHeight="1" thickTop="1" thickBot="1" x14ac:dyDescent="0.3">
      <c r="A12" s="230"/>
      <c r="B12" s="228"/>
      <c r="C12" s="39" t="s">
        <v>17</v>
      </c>
      <c r="D12" s="41"/>
      <c r="E12" s="40"/>
    </row>
    <row r="13" spans="1:6" ht="39.950000000000003" customHeight="1" thickTop="1" thickBot="1" x14ac:dyDescent="0.3">
      <c r="A13" s="231"/>
      <c r="B13" s="228"/>
      <c r="C13" s="39" t="s">
        <v>16</v>
      </c>
      <c r="D13" s="38"/>
      <c r="E13" s="33"/>
    </row>
    <row r="14" spans="1:6" ht="50.1" customHeight="1" thickTop="1" thickBot="1" x14ac:dyDescent="0.3">
      <c r="A14" s="37"/>
      <c r="B14" s="36"/>
      <c r="C14" s="33"/>
      <c r="D14" s="33"/>
      <c r="E14" s="33"/>
    </row>
    <row r="15" spans="1:6" ht="50.1" customHeight="1" thickTop="1" thickBot="1" x14ac:dyDescent="0.3">
      <c r="A15" s="45" t="s">
        <v>22</v>
      </c>
      <c r="B15" s="44" t="s">
        <v>21</v>
      </c>
      <c r="C15" s="44" t="s">
        <v>20</v>
      </c>
      <c r="D15" s="33"/>
      <c r="E15" s="33"/>
    </row>
    <row r="16" spans="1:6" ht="39.950000000000003" customHeight="1" thickTop="1" thickBot="1" x14ac:dyDescent="0.3">
      <c r="A16" s="229"/>
      <c r="B16" s="228" t="s">
        <v>87</v>
      </c>
      <c r="C16" s="39" t="s">
        <v>19</v>
      </c>
      <c r="D16" s="33"/>
      <c r="E16" s="33"/>
    </row>
    <row r="17" spans="1:5" ht="39.950000000000003" customHeight="1" thickTop="1" thickBot="1" x14ac:dyDescent="0.3">
      <c r="A17" s="230"/>
      <c r="B17" s="228"/>
      <c r="C17" s="39" t="s">
        <v>18</v>
      </c>
      <c r="D17" s="33"/>
      <c r="E17" s="33"/>
    </row>
    <row r="18" spans="1:5" ht="39.950000000000003" customHeight="1" thickTop="1" thickBot="1" x14ac:dyDescent="0.3">
      <c r="A18" s="230"/>
      <c r="B18" s="228"/>
      <c r="C18" s="39" t="s">
        <v>17</v>
      </c>
      <c r="D18" s="33"/>
      <c r="E18" s="33"/>
    </row>
    <row r="19" spans="1:5" ht="39.950000000000003" customHeight="1" thickTop="1" thickBot="1" x14ac:dyDescent="0.3">
      <c r="A19" s="231"/>
      <c r="B19" s="228"/>
      <c r="C19" s="39" t="s">
        <v>16</v>
      </c>
      <c r="D19" s="33"/>
      <c r="E19" s="33"/>
    </row>
    <row r="20" spans="1:5" ht="39.950000000000003" customHeight="1" thickTop="1" thickBot="1" x14ac:dyDescent="0.3">
      <c r="A20" s="37"/>
      <c r="B20" s="36"/>
      <c r="C20" s="33"/>
      <c r="D20" s="33"/>
      <c r="E20" s="33"/>
    </row>
    <row r="21" spans="1:5" ht="39.950000000000003" customHeight="1" thickTop="1" thickBot="1" x14ac:dyDescent="0.3">
      <c r="A21" s="45" t="s">
        <v>22</v>
      </c>
      <c r="B21" s="44" t="s">
        <v>21</v>
      </c>
      <c r="C21" s="44" t="s">
        <v>20</v>
      </c>
      <c r="D21" s="33"/>
      <c r="E21" s="33"/>
    </row>
    <row r="22" spans="1:5" ht="39.950000000000003" customHeight="1" thickTop="1" thickBot="1" x14ac:dyDescent="0.3">
      <c r="A22" s="229"/>
      <c r="B22" s="228" t="s">
        <v>88</v>
      </c>
      <c r="C22" s="39" t="s">
        <v>19</v>
      </c>
      <c r="D22" s="33"/>
      <c r="E22" s="33"/>
    </row>
    <row r="23" spans="1:5" ht="39.950000000000003" customHeight="1" thickTop="1" thickBot="1" x14ac:dyDescent="0.3">
      <c r="A23" s="230"/>
      <c r="B23" s="228"/>
      <c r="C23" s="39" t="s">
        <v>18</v>
      </c>
      <c r="D23" s="33"/>
      <c r="E23" s="33"/>
    </row>
    <row r="24" spans="1:5" ht="39.950000000000003" customHeight="1" thickTop="1" thickBot="1" x14ac:dyDescent="0.3">
      <c r="A24" s="230"/>
      <c r="B24" s="228"/>
      <c r="C24" s="39" t="s">
        <v>17</v>
      </c>
      <c r="D24" s="33"/>
      <c r="E24" s="33"/>
    </row>
    <row r="25" spans="1:5" ht="39.950000000000003" customHeight="1" thickTop="1" thickBot="1" x14ac:dyDescent="0.3">
      <c r="A25" s="231"/>
      <c r="B25" s="228"/>
      <c r="C25" s="39" t="s">
        <v>16</v>
      </c>
      <c r="D25" s="33"/>
      <c r="E25" s="33"/>
    </row>
    <row r="26" spans="1:5" ht="39.950000000000003" customHeight="1" thickTop="1" thickBot="1" x14ac:dyDescent="0.3">
      <c r="A26" s="35"/>
      <c r="B26" s="34"/>
      <c r="C26" s="33"/>
      <c r="D26" s="33"/>
      <c r="E26" s="33"/>
    </row>
    <row r="27" spans="1:5" ht="39.950000000000003" customHeight="1" thickTop="1" x14ac:dyDescent="0.25"/>
    <row r="28" spans="1:5" ht="39.950000000000003" customHeight="1" x14ac:dyDescent="0.25"/>
    <row r="29" spans="1:5" ht="39.950000000000003" customHeight="1" x14ac:dyDescent="0.25"/>
    <row r="30" spans="1:5" ht="99.95" customHeight="1" x14ac:dyDescent="0.25"/>
    <row r="31" spans="1:5" ht="99.95" customHeight="1" x14ac:dyDescent="0.25"/>
    <row r="32" spans="1:5" ht="99.95" customHeight="1" x14ac:dyDescent="0.25"/>
  </sheetData>
  <sheetProtection sheet="1" objects="1" scenarios="1"/>
  <protectedRanges>
    <protectedRange sqref="C1:D2 B6 A10:A14 A16:A20 A22:A26" name="Intervalo1"/>
  </protectedRanges>
  <mergeCells count="6">
    <mergeCell ref="B10:B13"/>
    <mergeCell ref="A10:A13"/>
    <mergeCell ref="A16:A19"/>
    <mergeCell ref="B16:B19"/>
    <mergeCell ref="A22:A25"/>
    <mergeCell ref="B22:B25"/>
  </mergeCells>
  <dataValidations count="1">
    <dataValidation type="list" allowBlank="1" showInputMessage="1" showErrorMessage="1" sqref="B6" xr:uid="{AA15AF8E-9437-4F9D-80B1-CDEBAB87B1F7}">
      <formula1>"Clearline, Plant IT, Proleit"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F0D5-C4FE-4FAA-BC70-987CB8FF6BD7}">
  <sheetPr codeName="Planilha11">
    <tabColor rgb="FFFF0000"/>
  </sheetPr>
  <dimension ref="A1:Q37"/>
  <sheetViews>
    <sheetView showGridLines="0" zoomScale="80" zoomScaleNormal="80" workbookViewId="0">
      <pane ySplit="6" topLeftCell="A7" activePane="bottomLeft" state="frozen"/>
      <selection pane="bottomLeft" activeCell="D9" sqref="D9"/>
    </sheetView>
  </sheetViews>
  <sheetFormatPr defaultRowHeight="15" x14ac:dyDescent="0.25"/>
  <cols>
    <col min="1" max="2" width="50.7109375" customWidth="1"/>
    <col min="3" max="3" width="67.7109375" customWidth="1"/>
    <col min="4" max="4" width="18.85546875" customWidth="1"/>
  </cols>
  <sheetData>
    <row r="1" spans="1:17" ht="18.75" x14ac:dyDescent="0.3">
      <c r="A1" s="23" t="s">
        <v>1</v>
      </c>
      <c r="B1" s="22" t="s">
        <v>289</v>
      </c>
      <c r="C1" s="23" t="s">
        <v>14</v>
      </c>
      <c r="D1" s="23"/>
    </row>
    <row r="2" spans="1:17" ht="18.75" x14ac:dyDescent="0.3">
      <c r="A2" s="23" t="s">
        <v>81</v>
      </c>
      <c r="B2" s="22" t="s">
        <v>290</v>
      </c>
      <c r="C2" s="23" t="s">
        <v>13</v>
      </c>
      <c r="D2" s="23"/>
    </row>
    <row r="3" spans="1:17" ht="18.75" x14ac:dyDescent="0.3">
      <c r="A3" s="23" t="s">
        <v>2</v>
      </c>
      <c r="B3" s="22" t="s">
        <v>290</v>
      </c>
      <c r="C3" s="23"/>
      <c r="D3" s="23"/>
    </row>
    <row r="4" spans="1:17" ht="19.5" thickBot="1" x14ac:dyDescent="0.35">
      <c r="A4" s="23" t="s">
        <v>82</v>
      </c>
      <c r="B4" s="22" t="s">
        <v>290</v>
      </c>
    </row>
    <row r="5" spans="1:17" ht="50.1" customHeight="1" thickBot="1" x14ac:dyDescent="0.3">
      <c r="A5" s="236" t="s">
        <v>128</v>
      </c>
      <c r="B5" s="236"/>
      <c r="C5" s="236"/>
      <c r="D5" s="236"/>
      <c r="K5" s="94"/>
      <c r="L5" s="237" t="s">
        <v>129</v>
      </c>
      <c r="M5" s="238"/>
      <c r="N5" s="238"/>
      <c r="O5" s="238"/>
      <c r="P5" s="239"/>
    </row>
    <row r="6" spans="1:17" ht="50.1" customHeight="1" thickTop="1" thickBot="1" x14ac:dyDescent="0.3">
      <c r="A6" s="20" t="s">
        <v>130</v>
      </c>
      <c r="B6" s="240" t="s">
        <v>131</v>
      </c>
      <c r="C6" s="241"/>
      <c r="D6" s="95" t="s">
        <v>40</v>
      </c>
      <c r="E6" s="96"/>
    </row>
    <row r="7" spans="1:17" ht="50.1" customHeight="1" thickTop="1" thickBot="1" x14ac:dyDescent="0.3">
      <c r="A7" s="97" t="s">
        <v>132</v>
      </c>
      <c r="B7" s="234" t="s">
        <v>133</v>
      </c>
      <c r="C7" s="235"/>
      <c r="D7" s="118" t="str">
        <f>IF(COUNTIF('Químicos (Tanques)'!$A$7:$B$20,"Soda cáustica"), "X","")</f>
        <v/>
      </c>
      <c r="E7" s="99"/>
      <c r="G7" s="57" t="s">
        <v>288</v>
      </c>
    </row>
    <row r="8" spans="1:17" ht="50.1" customHeight="1" thickTop="1" thickBot="1" x14ac:dyDescent="0.3">
      <c r="A8" s="97" t="s">
        <v>134</v>
      </c>
      <c r="B8" s="234" t="s">
        <v>135</v>
      </c>
      <c r="C8" s="235"/>
      <c r="D8" s="118" t="str">
        <f>IF(COUNTIF('Químicos (Tanques)'!$A$7:$B$20,"Soda cáustica"), "X","")</f>
        <v/>
      </c>
      <c r="G8" t="s">
        <v>136</v>
      </c>
      <c r="Q8" s="119" t="s">
        <v>287</v>
      </c>
    </row>
    <row r="9" spans="1:17" ht="50.1" customHeight="1" thickTop="1" thickBot="1" x14ac:dyDescent="0.3">
      <c r="A9" s="97" t="s">
        <v>137</v>
      </c>
      <c r="B9" s="234" t="s">
        <v>138</v>
      </c>
      <c r="C9" s="235" t="s">
        <v>139</v>
      </c>
      <c r="D9" s="118" t="str">
        <f>IF(COUNTIF('Químicos (Tanques)'!$A$7:$B$20,"Soda cáustica"), "X","")</f>
        <v/>
      </c>
      <c r="G9" t="s">
        <v>140</v>
      </c>
      <c r="J9" s="100"/>
      <c r="K9" s="101"/>
    </row>
    <row r="10" spans="1:17" ht="50.1" customHeight="1" thickTop="1" thickBot="1" x14ac:dyDescent="0.3">
      <c r="A10" s="97" t="s">
        <v>141</v>
      </c>
      <c r="B10" s="234" t="s">
        <v>142</v>
      </c>
      <c r="C10" s="235" t="s">
        <v>143</v>
      </c>
      <c r="D10" s="118" t="str">
        <f>IF(COUNTIF('Químicos (Tanques)'!$A$7:$B$20,"Ácido"), "X","")</f>
        <v/>
      </c>
      <c r="J10" s="102"/>
      <c r="K10" s="103"/>
    </row>
    <row r="11" spans="1:17" ht="50.1" customHeight="1" thickTop="1" thickBot="1" x14ac:dyDescent="0.3">
      <c r="A11" s="97" t="s">
        <v>144</v>
      </c>
      <c r="B11" s="234" t="s">
        <v>145</v>
      </c>
      <c r="C11" s="235" t="s">
        <v>146</v>
      </c>
      <c r="D11" s="118" t="str">
        <f>IF(COUNTIF('Químicos (Tanques)'!$A$7:$B$20,"Soda cáustica"), "X","")</f>
        <v/>
      </c>
      <c r="J11" s="102"/>
      <c r="K11" s="103"/>
    </row>
    <row r="12" spans="1:17" ht="50.1" customHeight="1" thickTop="1" thickBot="1" x14ac:dyDescent="0.3">
      <c r="A12" s="97" t="s">
        <v>147</v>
      </c>
      <c r="B12" s="234" t="s">
        <v>148</v>
      </c>
      <c r="C12" s="235" t="s">
        <v>149</v>
      </c>
      <c r="D12" s="118" t="str">
        <f>IF(COUNTIF('Químicos (Tanques)'!$A$7:$B$20,"Soda cáustica"), "X","")</f>
        <v/>
      </c>
      <c r="J12" s="102"/>
      <c r="K12" s="103"/>
    </row>
    <row r="13" spans="1:17" ht="50.1" customHeight="1" thickTop="1" thickBot="1" x14ac:dyDescent="0.3">
      <c r="A13" s="97" t="s">
        <v>150</v>
      </c>
      <c r="B13" s="234" t="s">
        <v>151</v>
      </c>
      <c r="C13" s="235" t="s">
        <v>152</v>
      </c>
      <c r="D13" s="118" t="str">
        <f>IF(COUNTIF('Químicos (Tanques)'!$A$7:$B$20,"Água quente"), "X","")</f>
        <v/>
      </c>
      <c r="J13" s="102"/>
      <c r="K13" s="103"/>
    </row>
    <row r="14" spans="1:17" ht="50.1" customHeight="1" thickTop="1" thickBot="1" x14ac:dyDescent="0.3">
      <c r="A14" s="97" t="s">
        <v>153</v>
      </c>
      <c r="B14" s="234" t="s">
        <v>154</v>
      </c>
      <c r="C14" s="235" t="s">
        <v>155</v>
      </c>
      <c r="D14" s="118" t="str">
        <f>IF(COUNTIF('Químicos (Tanques)'!$A$7:$B$20,"Soda cáustica"), "X","")</f>
        <v/>
      </c>
      <c r="J14" s="102"/>
      <c r="K14" s="103"/>
    </row>
    <row r="15" spans="1:17" ht="50.1" customHeight="1" thickTop="1" thickBot="1" x14ac:dyDescent="0.3">
      <c r="A15" s="97" t="s">
        <v>156</v>
      </c>
      <c r="B15" s="234" t="s">
        <v>157</v>
      </c>
      <c r="C15" s="235" t="s">
        <v>158</v>
      </c>
      <c r="D15" s="118" t="str">
        <f>IF(COUNTIF('Químicos (Tanques)'!$A$7:$B$20,"Soda cáustica"), "X","")</f>
        <v/>
      </c>
      <c r="J15" s="102"/>
      <c r="K15" s="103"/>
    </row>
    <row r="16" spans="1:17" ht="50.1" customHeight="1" thickTop="1" thickBot="1" x14ac:dyDescent="0.3">
      <c r="A16" s="97" t="s">
        <v>159</v>
      </c>
      <c r="B16" s="234" t="s">
        <v>160</v>
      </c>
      <c r="C16" s="235" t="s">
        <v>161</v>
      </c>
      <c r="D16" s="118" t="str">
        <f>IF(COUNTIF('Químicos (Tanques)'!$A$7:$B$20,"Água recuperada"), "X","")</f>
        <v/>
      </c>
      <c r="J16" s="102"/>
      <c r="K16" s="103"/>
    </row>
    <row r="17" spans="1:11" ht="50.1" customHeight="1" thickTop="1" thickBot="1" x14ac:dyDescent="0.3">
      <c r="A17" s="97" t="s">
        <v>162</v>
      </c>
      <c r="B17" s="234" t="s">
        <v>163</v>
      </c>
      <c r="C17" s="235" t="s">
        <v>164</v>
      </c>
      <c r="D17" s="118" t="str">
        <f>IF(COUNTIF('Químicos (Tanques)'!$A$7:$B$20,"Água fresca"), "X","")</f>
        <v/>
      </c>
      <c r="J17" s="102"/>
      <c r="K17" s="103"/>
    </row>
    <row r="18" spans="1:11" ht="50.1" customHeight="1" thickTop="1" thickBot="1" x14ac:dyDescent="0.3">
      <c r="A18" s="97" t="s">
        <v>165</v>
      </c>
      <c r="B18" s="234" t="s">
        <v>166</v>
      </c>
      <c r="C18" s="235" t="s">
        <v>167</v>
      </c>
      <c r="D18" s="118" t="str">
        <f>IF(COUNTIF('Químicos (Tanques)'!$A$7:$B$20,"Solução sanitizante"), "X","")</f>
        <v/>
      </c>
      <c r="J18" s="102"/>
      <c r="K18" s="103"/>
    </row>
    <row r="19" spans="1:11" ht="50.1" customHeight="1" thickTop="1" thickBot="1" x14ac:dyDescent="0.3">
      <c r="A19" s="97" t="s">
        <v>168</v>
      </c>
      <c r="B19" s="234" t="s">
        <v>169</v>
      </c>
      <c r="C19" s="235" t="s">
        <v>170</v>
      </c>
      <c r="D19" s="118" t="str">
        <f>IF(COUNTIF('Químicos (Tanques)'!$A$7:$B$20,"Solução sanitizante"), "X","")</f>
        <v/>
      </c>
      <c r="J19" s="102"/>
      <c r="K19" s="103"/>
    </row>
    <row r="20" spans="1:11" ht="50.1" customHeight="1" thickTop="1" thickBot="1" x14ac:dyDescent="0.3">
      <c r="A20" s="97" t="s">
        <v>171</v>
      </c>
      <c r="B20" s="234" t="s">
        <v>172</v>
      </c>
      <c r="C20" s="235" t="s">
        <v>173</v>
      </c>
      <c r="D20" s="118" t="str">
        <f>IF(COUNTIF('Químicos (Tanques)'!$A$7:$B$20,"Solução sanitizante"), "X","")</f>
        <v/>
      </c>
      <c r="J20" s="102"/>
      <c r="K20" s="103"/>
    </row>
    <row r="21" spans="1:11" ht="50.1" customHeight="1" thickTop="1" thickBot="1" x14ac:dyDescent="0.3">
      <c r="A21" s="97"/>
      <c r="B21" s="234"/>
      <c r="C21" s="235"/>
      <c r="D21" s="98"/>
      <c r="J21" s="102"/>
      <c r="K21" s="103"/>
    </row>
    <row r="22" spans="1:11" ht="50.1" customHeight="1" thickTop="1" thickBot="1" x14ac:dyDescent="0.3">
      <c r="A22" s="19"/>
      <c r="B22" s="232"/>
      <c r="C22" s="233"/>
      <c r="D22" s="98"/>
      <c r="J22" s="102"/>
      <c r="K22" s="103"/>
    </row>
    <row r="23" spans="1:11" ht="50.1" customHeight="1" thickTop="1" thickBot="1" x14ac:dyDescent="0.3">
      <c r="A23" s="19"/>
      <c r="B23" s="232"/>
      <c r="C23" s="233"/>
      <c r="D23" s="98"/>
      <c r="J23" s="102"/>
      <c r="K23" s="103"/>
    </row>
    <row r="24" spans="1:11" ht="50.1" customHeight="1" thickTop="1" thickBot="1" x14ac:dyDescent="0.3">
      <c r="A24" s="19"/>
      <c r="B24" s="232"/>
      <c r="C24" s="233"/>
      <c r="D24" s="98"/>
      <c r="J24" s="102"/>
      <c r="K24" s="103"/>
    </row>
    <row r="25" spans="1:11" ht="50.1" customHeight="1" thickTop="1" thickBot="1" x14ac:dyDescent="0.3">
      <c r="A25" s="19"/>
      <c r="B25" s="232"/>
      <c r="C25" s="233"/>
      <c r="D25" s="98"/>
    </row>
    <row r="26" spans="1:11" ht="50.1" customHeight="1" thickTop="1" thickBot="1" x14ac:dyDescent="0.3">
      <c r="A26" s="19"/>
      <c r="B26" s="232"/>
      <c r="C26" s="233"/>
      <c r="D26" s="98"/>
    </row>
    <row r="27" spans="1:11" ht="50.1" customHeight="1" thickTop="1" thickBot="1" x14ac:dyDescent="0.3">
      <c r="A27" s="19"/>
      <c r="B27" s="232"/>
      <c r="C27" s="233"/>
      <c r="D27" s="98"/>
    </row>
    <row r="28" spans="1:11" ht="50.1" customHeight="1" thickTop="1" thickBot="1" x14ac:dyDescent="0.3">
      <c r="A28" s="19"/>
      <c r="B28" s="232"/>
      <c r="C28" s="233"/>
      <c r="D28" s="98"/>
    </row>
    <row r="29" spans="1:11" ht="50.1" customHeight="1" thickTop="1" thickBot="1" x14ac:dyDescent="0.3">
      <c r="A29" s="19"/>
      <c r="B29" s="232"/>
      <c r="C29" s="233"/>
      <c r="D29" s="98"/>
    </row>
    <row r="30" spans="1:11" ht="50.1" customHeight="1" thickTop="1" thickBot="1" x14ac:dyDescent="0.3">
      <c r="A30" s="19"/>
      <c r="B30" s="232"/>
      <c r="C30" s="233"/>
      <c r="D30" s="98"/>
    </row>
    <row r="31" spans="1:11" ht="50.1" customHeight="1" thickTop="1" thickBot="1" x14ac:dyDescent="0.3">
      <c r="A31" s="19"/>
      <c r="B31" s="232"/>
      <c r="C31" s="233"/>
      <c r="D31" s="98"/>
    </row>
    <row r="32" spans="1:11" ht="50.1" customHeight="1" thickTop="1" thickBot="1" x14ac:dyDescent="0.3">
      <c r="A32" s="19"/>
      <c r="B32" s="232"/>
      <c r="C32" s="233"/>
      <c r="D32" s="98"/>
    </row>
    <row r="33" spans="1:4" ht="50.1" customHeight="1" thickTop="1" thickBot="1" x14ac:dyDescent="0.3">
      <c r="A33" s="19"/>
      <c r="B33" s="232"/>
      <c r="C33" s="233"/>
      <c r="D33" s="98"/>
    </row>
    <row r="34" spans="1:4" ht="50.1" customHeight="1" thickTop="1" thickBot="1" x14ac:dyDescent="0.3">
      <c r="A34" s="19"/>
      <c r="B34" s="232"/>
      <c r="C34" s="233"/>
      <c r="D34" s="98"/>
    </row>
    <row r="35" spans="1:4" ht="50.1" customHeight="1" thickTop="1" thickBot="1" x14ac:dyDescent="0.3">
      <c r="A35" s="19"/>
      <c r="B35" s="232"/>
      <c r="C35" s="233"/>
      <c r="D35" s="98"/>
    </row>
    <row r="36" spans="1:4" ht="50.1" customHeight="1" thickTop="1" thickBot="1" x14ac:dyDescent="0.3">
      <c r="A36" s="19"/>
      <c r="B36" s="232"/>
      <c r="C36" s="233"/>
      <c r="D36" s="98"/>
    </row>
    <row r="37" spans="1:4" ht="15.75" thickTop="1" x14ac:dyDescent="0.25"/>
  </sheetData>
  <sheetProtection sheet="1" objects="1" scenarios="1"/>
  <mergeCells count="33">
    <mergeCell ref="B15:C15"/>
    <mergeCell ref="A5:D5"/>
    <mergeCell ref="L5:P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4:C34"/>
    <mergeCell ref="B35:C35"/>
    <mergeCell ref="B36:C36"/>
    <mergeCell ref="B28:C28"/>
    <mergeCell ref="B29:C29"/>
    <mergeCell ref="B30:C30"/>
    <mergeCell ref="B31:C31"/>
    <mergeCell ref="B32:C32"/>
    <mergeCell ref="B33:C3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26"/>
  <sheetViews>
    <sheetView showGridLines="0" workbookViewId="0">
      <selection activeCell="C5" sqref="C5"/>
    </sheetView>
  </sheetViews>
  <sheetFormatPr defaultRowHeight="15" x14ac:dyDescent="0.25"/>
  <cols>
    <col min="2" max="2" width="34.7109375" customWidth="1"/>
    <col min="3" max="3" width="16.28515625" style="66" customWidth="1"/>
  </cols>
  <sheetData>
    <row r="1" spans="1:5" x14ac:dyDescent="0.25">
      <c r="C1"/>
    </row>
    <row r="2" spans="1:5" x14ac:dyDescent="0.25">
      <c r="B2" s="57" t="s">
        <v>38</v>
      </c>
      <c r="C2"/>
    </row>
    <row r="3" spans="1:5" ht="15.75" thickBot="1" x14ac:dyDescent="0.3">
      <c r="B3" s="58"/>
      <c r="C3" s="58"/>
    </row>
    <row r="4" spans="1:5" ht="24.95" customHeight="1" thickTop="1" thickBot="1" x14ac:dyDescent="0.3">
      <c r="A4" s="59"/>
      <c r="B4" s="61" t="s">
        <v>39</v>
      </c>
      <c r="C4" s="62" t="s">
        <v>40</v>
      </c>
      <c r="D4" s="58"/>
    </row>
    <row r="5" spans="1:5" ht="24.95" customHeight="1" thickTop="1" thickBot="1" x14ac:dyDescent="0.3">
      <c r="A5" s="59"/>
      <c r="B5" s="63" t="s">
        <v>37</v>
      </c>
      <c r="C5" s="64"/>
      <c r="D5" s="60"/>
    </row>
    <row r="6" spans="1:5" ht="24.95" customHeight="1" thickTop="1" thickBot="1" x14ac:dyDescent="0.3">
      <c r="B6" s="63" t="s">
        <v>43</v>
      </c>
      <c r="C6" s="64"/>
    </row>
    <row r="7" spans="1:5" ht="24.95" customHeight="1" thickTop="1" thickBot="1" x14ac:dyDescent="0.3">
      <c r="B7" s="63" t="s">
        <v>44</v>
      </c>
      <c r="C7" s="64"/>
    </row>
    <row r="8" spans="1:5" ht="24.95" customHeight="1" thickTop="1" thickBot="1" x14ac:dyDescent="0.3">
      <c r="B8" s="63" t="s">
        <v>45</v>
      </c>
      <c r="C8" s="64"/>
      <c r="D8" s="52"/>
      <c r="E8" s="52"/>
    </row>
    <row r="9" spans="1:5" ht="24.95" customHeight="1" thickTop="1" thickBot="1" x14ac:dyDescent="0.3">
      <c r="B9" s="69"/>
      <c r="C9" s="70"/>
      <c r="D9" s="52"/>
      <c r="E9" s="52"/>
    </row>
    <row r="10" spans="1:5" ht="24.95" customHeight="1" thickTop="1" thickBot="1" x14ac:dyDescent="0.3">
      <c r="B10" s="69"/>
      <c r="C10" s="70"/>
      <c r="D10" s="52"/>
      <c r="E10" s="52"/>
    </row>
    <row r="11" spans="1:5" ht="24.95" customHeight="1" thickTop="1" thickBot="1" x14ac:dyDescent="0.3">
      <c r="B11" s="69"/>
      <c r="C11" s="70"/>
      <c r="D11" s="52"/>
      <c r="E11" s="52"/>
    </row>
    <row r="12" spans="1:5" ht="24.95" customHeight="1" thickTop="1" thickBot="1" x14ac:dyDescent="0.3">
      <c r="B12" s="69"/>
      <c r="C12" s="70"/>
      <c r="D12" s="52"/>
      <c r="E12" s="52"/>
    </row>
    <row r="13" spans="1:5" ht="24.95" customHeight="1" thickTop="1" thickBot="1" x14ac:dyDescent="0.3">
      <c r="B13" s="69"/>
      <c r="C13" s="70"/>
      <c r="D13" s="52"/>
      <c r="E13" s="52"/>
    </row>
    <row r="14" spans="1:5" ht="24.95" customHeight="1" thickTop="1" thickBot="1" x14ac:dyDescent="0.3">
      <c r="B14" s="69"/>
      <c r="C14" s="70"/>
      <c r="D14" s="52"/>
      <c r="E14" s="52"/>
    </row>
    <row r="15" spans="1:5" ht="24.95" customHeight="1" thickTop="1" thickBot="1" x14ac:dyDescent="0.3">
      <c r="B15" s="69"/>
      <c r="C15" s="70"/>
      <c r="D15" s="52"/>
      <c r="E15" s="52"/>
    </row>
    <row r="16" spans="1:5" ht="24.95" customHeight="1" thickTop="1" thickBot="1" x14ac:dyDescent="0.3">
      <c r="B16" s="69"/>
      <c r="C16" s="70"/>
      <c r="D16" s="52"/>
      <c r="E16" s="52"/>
    </row>
    <row r="17" spans="2:5" ht="24.95" customHeight="1" thickTop="1" thickBot="1" x14ac:dyDescent="0.3">
      <c r="B17" s="69"/>
      <c r="C17" s="70"/>
      <c r="D17" s="52"/>
      <c r="E17" s="52"/>
    </row>
    <row r="18" spans="2:5" ht="24.95" customHeight="1" thickTop="1" thickBot="1" x14ac:dyDescent="0.3">
      <c r="B18" s="69"/>
      <c r="C18" s="70"/>
      <c r="D18" s="52"/>
      <c r="E18" s="52"/>
    </row>
    <row r="19" spans="2:5" ht="24.95" customHeight="1" thickTop="1" thickBot="1" x14ac:dyDescent="0.3">
      <c r="B19" s="69"/>
      <c r="C19" s="70"/>
      <c r="D19" s="52"/>
      <c r="E19" s="52"/>
    </row>
    <row r="20" spans="2:5" ht="24.95" customHeight="1" thickTop="1" x14ac:dyDescent="0.25">
      <c r="B20" s="52"/>
      <c r="C20" s="71"/>
      <c r="D20" s="52"/>
      <c r="E20" s="52"/>
    </row>
    <row r="21" spans="2:5" ht="24.95" customHeight="1" x14ac:dyDescent="0.25">
      <c r="B21" s="52"/>
      <c r="C21" s="71"/>
      <c r="D21" s="52"/>
      <c r="E21" s="52"/>
    </row>
    <row r="22" spans="2:5" ht="24.95" customHeight="1" x14ac:dyDescent="0.25">
      <c r="C22" s="65"/>
    </row>
    <row r="23" spans="2:5" ht="24.95" customHeight="1" x14ac:dyDescent="0.25">
      <c r="C23" s="65"/>
    </row>
    <row r="24" spans="2:5" ht="24.95" customHeight="1" x14ac:dyDescent="0.25">
      <c r="C24" s="65"/>
    </row>
    <row r="25" spans="2:5" ht="24.95" customHeight="1" x14ac:dyDescent="0.25">
      <c r="C25" s="65"/>
    </row>
    <row r="26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I36" sqref="I3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F4425-BA5F-4861-B051-8FC5753F3F18}">
  <sheetPr codeName="Planilha12">
    <tabColor rgb="FFA141C7"/>
  </sheetPr>
  <dimension ref="A1:B246"/>
  <sheetViews>
    <sheetView workbookViewId="0">
      <selection activeCell="B6" sqref="B6"/>
    </sheetView>
  </sheetViews>
  <sheetFormatPr defaultRowHeight="15" x14ac:dyDescent="0.25"/>
  <cols>
    <col min="1" max="1" width="73.140625" customWidth="1"/>
    <col min="2" max="2" width="146.28515625" customWidth="1"/>
  </cols>
  <sheetData>
    <row r="1" spans="1:2" s="79" customFormat="1" ht="24.95" customHeight="1" x14ac:dyDescent="0.25">
      <c r="A1" s="147" t="s">
        <v>292</v>
      </c>
      <c r="B1" s="147"/>
    </row>
    <row r="2" spans="1:2" s="79" customFormat="1" ht="24.95" customHeight="1" x14ac:dyDescent="0.25">
      <c r="A2" s="147"/>
      <c r="B2" s="147"/>
    </row>
    <row r="3" spans="1:2" s="79" customFormat="1" ht="24.95" customHeight="1" x14ac:dyDescent="0.25"/>
    <row r="4" spans="1:2" s="79" customFormat="1" ht="24.95" customHeight="1" x14ac:dyDescent="0.25"/>
    <row r="5" spans="1:2" s="79" customFormat="1" ht="24.95" customHeight="1" x14ac:dyDescent="0.25"/>
    <row r="6" spans="1:2" s="79" customFormat="1" ht="24.95" customHeight="1" x14ac:dyDescent="0.25"/>
    <row r="7" spans="1:2" s="79" customFormat="1" ht="24.95" customHeight="1" x14ac:dyDescent="0.25"/>
    <row r="8" spans="1:2" s="79" customFormat="1" ht="24.95" customHeight="1" x14ac:dyDescent="0.25"/>
    <row r="9" spans="1:2" s="79" customFormat="1" ht="24.95" customHeight="1" x14ac:dyDescent="0.25"/>
    <row r="10" spans="1:2" s="79" customFormat="1" ht="24.95" customHeight="1" x14ac:dyDescent="0.25"/>
    <row r="11" spans="1:2" s="79" customFormat="1" ht="24.95" customHeight="1" x14ac:dyDescent="0.25"/>
    <row r="12" spans="1:2" s="79" customFormat="1" ht="24.95" customHeight="1" x14ac:dyDescent="0.25"/>
    <row r="13" spans="1:2" s="79" customFormat="1" ht="24.95" customHeight="1" x14ac:dyDescent="0.25"/>
    <row r="14" spans="1:2" s="79" customFormat="1" ht="24.95" customHeight="1" x14ac:dyDescent="0.25"/>
    <row r="15" spans="1:2" s="79" customFormat="1" ht="24.95" customHeight="1" x14ac:dyDescent="0.25"/>
    <row r="16" spans="1:2" s="79" customFormat="1" ht="24.95" customHeight="1" x14ac:dyDescent="0.25"/>
    <row r="17" s="79" customFormat="1" ht="24.95" customHeight="1" x14ac:dyDescent="0.25"/>
    <row r="18" s="79" customFormat="1" ht="24.95" customHeight="1" x14ac:dyDescent="0.25"/>
    <row r="19" s="79" customFormat="1" ht="24.95" customHeight="1" x14ac:dyDescent="0.25"/>
    <row r="20" s="79" customFormat="1" ht="24.95" customHeight="1" x14ac:dyDescent="0.25"/>
    <row r="21" s="79" customFormat="1" ht="24.95" customHeight="1" x14ac:dyDescent="0.25"/>
    <row r="22" s="79" customFormat="1" ht="24.95" customHeight="1" x14ac:dyDescent="0.25"/>
    <row r="23" s="79" customFormat="1" ht="24.95" customHeight="1" x14ac:dyDescent="0.25"/>
    <row r="24" s="79" customFormat="1" ht="24.95" customHeight="1" x14ac:dyDescent="0.25"/>
    <row r="25" s="79" customFormat="1" ht="24.95" customHeight="1" x14ac:dyDescent="0.25"/>
    <row r="26" s="79" customFormat="1" ht="24.95" customHeight="1" x14ac:dyDescent="0.25"/>
    <row r="27" s="79" customFormat="1" ht="24.95" customHeight="1" x14ac:dyDescent="0.25"/>
    <row r="28" s="79" customFormat="1" ht="24.95" customHeight="1" x14ac:dyDescent="0.25"/>
    <row r="29" s="79" customFormat="1" ht="24.95" customHeight="1" x14ac:dyDescent="0.25"/>
    <row r="30" s="79" customFormat="1" ht="24.95" customHeight="1" x14ac:dyDescent="0.25"/>
    <row r="31" s="79" customFormat="1" ht="24.95" customHeight="1" x14ac:dyDescent="0.25"/>
    <row r="32" s="79" customFormat="1" ht="24.95" customHeight="1" x14ac:dyDescent="0.25"/>
    <row r="33" s="79" customFormat="1" ht="24.95" customHeight="1" x14ac:dyDescent="0.25"/>
    <row r="34" s="79" customFormat="1" ht="24.95" customHeight="1" x14ac:dyDescent="0.25"/>
    <row r="35" s="79" customFormat="1" ht="24.95" customHeight="1" x14ac:dyDescent="0.25"/>
    <row r="36" s="79" customFormat="1" ht="24.95" customHeight="1" x14ac:dyDescent="0.25"/>
    <row r="37" s="79" customFormat="1" ht="24.95" customHeight="1" x14ac:dyDescent="0.25"/>
    <row r="38" s="79" customFormat="1" ht="24.95" customHeight="1" x14ac:dyDescent="0.25"/>
    <row r="39" s="79" customFormat="1" ht="24.95" customHeight="1" x14ac:dyDescent="0.25"/>
    <row r="40" s="79" customFormat="1" ht="24.95" customHeight="1" x14ac:dyDescent="0.25"/>
    <row r="41" s="79" customFormat="1" ht="24.95" customHeight="1" x14ac:dyDescent="0.25"/>
    <row r="42" s="79" customFormat="1" ht="24.95" customHeight="1" x14ac:dyDescent="0.25"/>
    <row r="43" s="79" customFormat="1" ht="24.95" customHeight="1" x14ac:dyDescent="0.25"/>
    <row r="44" s="79" customFormat="1" ht="24.95" customHeight="1" x14ac:dyDescent="0.25"/>
    <row r="45" s="79" customFormat="1" ht="24.95" customHeight="1" x14ac:dyDescent="0.25"/>
    <row r="46" s="79" customFormat="1" ht="24.95" customHeight="1" x14ac:dyDescent="0.25"/>
    <row r="47" s="79" customFormat="1" ht="24.95" customHeight="1" x14ac:dyDescent="0.25"/>
    <row r="48" s="79" customFormat="1" ht="24.95" customHeight="1" x14ac:dyDescent="0.25"/>
    <row r="49" s="79" customFormat="1" ht="24.95" customHeight="1" x14ac:dyDescent="0.25"/>
    <row r="50" s="79" customFormat="1" ht="24.95" customHeight="1" x14ac:dyDescent="0.25"/>
    <row r="51" s="79" customFormat="1" ht="24.95" customHeight="1" x14ac:dyDescent="0.25"/>
    <row r="52" s="79" customFormat="1" ht="24.95" customHeight="1" x14ac:dyDescent="0.25"/>
    <row r="53" s="79" customFormat="1" ht="24.95" customHeight="1" x14ac:dyDescent="0.25"/>
    <row r="54" s="79" customFormat="1" ht="24.95" customHeight="1" x14ac:dyDescent="0.25"/>
    <row r="55" s="79" customFormat="1" ht="24.95" customHeight="1" x14ac:dyDescent="0.25"/>
    <row r="56" s="79" customFormat="1" ht="24.95" customHeight="1" x14ac:dyDescent="0.25"/>
    <row r="57" s="79" customFormat="1" ht="24.95" customHeight="1" x14ac:dyDescent="0.25"/>
    <row r="58" s="79" customFormat="1" ht="24.95" customHeight="1" x14ac:dyDescent="0.25"/>
    <row r="59" s="79" customFormat="1" ht="24.95" customHeight="1" x14ac:dyDescent="0.25"/>
    <row r="60" s="79" customFormat="1" ht="24.95" customHeight="1" x14ac:dyDescent="0.25"/>
    <row r="61" s="79" customFormat="1" ht="24.95" customHeight="1" x14ac:dyDescent="0.25"/>
    <row r="62" s="79" customFormat="1" ht="24.95" customHeight="1" x14ac:dyDescent="0.25"/>
    <row r="63" s="79" customFormat="1" ht="24.95" customHeight="1" x14ac:dyDescent="0.25"/>
    <row r="64" s="79" customFormat="1" ht="24.95" customHeight="1" x14ac:dyDescent="0.25"/>
    <row r="65" s="79" customFormat="1" ht="24.95" customHeight="1" x14ac:dyDescent="0.25"/>
    <row r="66" s="79" customFormat="1" ht="24.95" customHeight="1" x14ac:dyDescent="0.25"/>
    <row r="67" s="79" customFormat="1" ht="24.95" customHeight="1" x14ac:dyDescent="0.25"/>
    <row r="68" s="79" customFormat="1" ht="24.95" customHeight="1" x14ac:dyDescent="0.25"/>
    <row r="69" s="79" customFormat="1" ht="24.95" customHeight="1" x14ac:dyDescent="0.25"/>
    <row r="70" s="79" customFormat="1" ht="24.95" customHeight="1" x14ac:dyDescent="0.25"/>
    <row r="71" s="79" customFormat="1" ht="24.95" customHeight="1" x14ac:dyDescent="0.25"/>
    <row r="72" s="79" customFormat="1" ht="24.95" customHeight="1" x14ac:dyDescent="0.25"/>
    <row r="73" s="79" customFormat="1" ht="24.95" customHeight="1" x14ac:dyDescent="0.25"/>
    <row r="74" s="79" customFormat="1" ht="24.95" customHeight="1" x14ac:dyDescent="0.25"/>
    <row r="75" s="79" customFormat="1" ht="24.95" customHeight="1" x14ac:dyDescent="0.25"/>
    <row r="76" s="79" customFormat="1" ht="24.95" customHeight="1" x14ac:dyDescent="0.25"/>
    <row r="77" s="79" customFormat="1" ht="24.95" customHeight="1" x14ac:dyDescent="0.25"/>
    <row r="78" s="79" customFormat="1" ht="24.95" customHeight="1" x14ac:dyDescent="0.25"/>
    <row r="79" s="79" customFormat="1" ht="24.95" customHeight="1" x14ac:dyDescent="0.25"/>
    <row r="80" s="79" customFormat="1" ht="24.95" customHeight="1" x14ac:dyDescent="0.25"/>
    <row r="81" s="79" customFormat="1" ht="24.95" customHeight="1" x14ac:dyDescent="0.25"/>
    <row r="82" s="79" customFormat="1" ht="24.95" customHeight="1" x14ac:dyDescent="0.25"/>
    <row r="83" s="79" customFormat="1" ht="24.95" customHeight="1" x14ac:dyDescent="0.25"/>
    <row r="84" s="79" customFormat="1" ht="24.95" customHeight="1" x14ac:dyDescent="0.25"/>
    <row r="85" s="79" customFormat="1" ht="24.95" customHeight="1" x14ac:dyDescent="0.25"/>
    <row r="86" s="79" customFormat="1" ht="24.95" customHeight="1" x14ac:dyDescent="0.25"/>
    <row r="87" s="79" customFormat="1" ht="24.95" customHeight="1" x14ac:dyDescent="0.25"/>
    <row r="88" s="79" customFormat="1" ht="24.95" customHeight="1" x14ac:dyDescent="0.25"/>
    <row r="89" s="79" customFormat="1" ht="24.95" customHeight="1" x14ac:dyDescent="0.25"/>
    <row r="90" s="79" customFormat="1" ht="24.95" customHeight="1" x14ac:dyDescent="0.25"/>
    <row r="91" s="79" customFormat="1" ht="24.95" customHeight="1" x14ac:dyDescent="0.25"/>
    <row r="92" s="79" customFormat="1" ht="24.95" customHeight="1" x14ac:dyDescent="0.25"/>
    <row r="93" s="79" customFormat="1" ht="24.95" customHeight="1" x14ac:dyDescent="0.25"/>
    <row r="94" s="79" customFormat="1" ht="24.95" customHeight="1" x14ac:dyDescent="0.25"/>
    <row r="95" s="79" customFormat="1" ht="24.95" customHeight="1" x14ac:dyDescent="0.25"/>
    <row r="96" s="79" customFormat="1" ht="24.95" customHeight="1" x14ac:dyDescent="0.25"/>
    <row r="97" s="79" customFormat="1" ht="24.95" customHeight="1" x14ac:dyDescent="0.25"/>
    <row r="98" s="79" customFormat="1" ht="24.95" customHeight="1" x14ac:dyDescent="0.25"/>
    <row r="99" s="79" customFormat="1" ht="24.95" customHeight="1" x14ac:dyDescent="0.25"/>
    <row r="100" s="79" customFormat="1" ht="24.95" customHeight="1" x14ac:dyDescent="0.25"/>
    <row r="101" s="79" customFormat="1" ht="24.95" customHeight="1" x14ac:dyDescent="0.25"/>
    <row r="102" s="79" customFormat="1" ht="24.95" customHeight="1" x14ac:dyDescent="0.25"/>
    <row r="103" s="79" customFormat="1" ht="24.95" customHeight="1" x14ac:dyDescent="0.25"/>
    <row r="104" s="79" customFormat="1" ht="24.95" customHeight="1" x14ac:dyDescent="0.25"/>
    <row r="105" s="79" customFormat="1" ht="24.95" customHeight="1" x14ac:dyDescent="0.25"/>
    <row r="106" s="79" customFormat="1" ht="24.95" customHeight="1" x14ac:dyDescent="0.25"/>
    <row r="107" s="79" customFormat="1" ht="24.95" customHeight="1" x14ac:dyDescent="0.25"/>
    <row r="108" s="79" customFormat="1" ht="24.95" customHeight="1" x14ac:dyDescent="0.25"/>
    <row r="109" s="79" customFormat="1" ht="24.95" customHeight="1" x14ac:dyDescent="0.25"/>
    <row r="110" s="79" customFormat="1" ht="24.95" customHeight="1" x14ac:dyDescent="0.25"/>
    <row r="111" s="79" customFormat="1" ht="24.95" customHeight="1" x14ac:dyDescent="0.25"/>
    <row r="112" s="79" customFormat="1" ht="24.95" customHeight="1" x14ac:dyDescent="0.25"/>
    <row r="113" s="79" customFormat="1" ht="24.95" customHeight="1" x14ac:dyDescent="0.25"/>
    <row r="114" s="79" customFormat="1" ht="24.95" customHeight="1" x14ac:dyDescent="0.25"/>
    <row r="115" s="79" customFormat="1" ht="24.95" customHeight="1" x14ac:dyDescent="0.25"/>
    <row r="116" s="79" customFormat="1" ht="24.95" customHeight="1" x14ac:dyDescent="0.25"/>
    <row r="117" s="79" customFormat="1" ht="24.95" customHeight="1" x14ac:dyDescent="0.25"/>
    <row r="118" s="79" customFormat="1" ht="24.95" customHeight="1" x14ac:dyDescent="0.25"/>
    <row r="119" s="79" customFormat="1" ht="24.95" customHeight="1" x14ac:dyDescent="0.25"/>
    <row r="120" s="79" customFormat="1" ht="24.95" customHeight="1" x14ac:dyDescent="0.25"/>
    <row r="121" s="79" customFormat="1" ht="24.95" customHeight="1" x14ac:dyDescent="0.25"/>
    <row r="122" s="79" customFormat="1" ht="24.95" customHeight="1" x14ac:dyDescent="0.25"/>
    <row r="123" s="79" customFormat="1" ht="24.95" customHeight="1" x14ac:dyDescent="0.25"/>
    <row r="124" s="79" customFormat="1" ht="24.95" customHeight="1" x14ac:dyDescent="0.25"/>
    <row r="125" s="79" customFormat="1" ht="24.95" customHeight="1" x14ac:dyDescent="0.25"/>
    <row r="126" s="79" customFormat="1" ht="24.95" customHeight="1" x14ac:dyDescent="0.25"/>
    <row r="127" s="79" customFormat="1" ht="24.95" customHeight="1" x14ac:dyDescent="0.25"/>
    <row r="128" s="79" customFormat="1" ht="24.95" customHeight="1" x14ac:dyDescent="0.25"/>
    <row r="129" s="79" customFormat="1" ht="24.95" customHeight="1" x14ac:dyDescent="0.25"/>
    <row r="130" s="79" customFormat="1" ht="24.95" customHeight="1" x14ac:dyDescent="0.25"/>
    <row r="131" s="79" customFormat="1" ht="24.95" customHeight="1" x14ac:dyDescent="0.25"/>
    <row r="132" s="79" customFormat="1" ht="24.95" customHeight="1" x14ac:dyDescent="0.25"/>
    <row r="133" s="79" customFormat="1" ht="24.95" customHeight="1" x14ac:dyDescent="0.25"/>
    <row r="134" s="79" customFormat="1" ht="24.95" customHeight="1" x14ac:dyDescent="0.25"/>
    <row r="135" s="79" customFormat="1" ht="24.95" customHeight="1" x14ac:dyDescent="0.25"/>
    <row r="136" s="79" customFormat="1" ht="24.95" customHeight="1" x14ac:dyDescent="0.25"/>
    <row r="137" s="79" customFormat="1" ht="24.95" customHeight="1" x14ac:dyDescent="0.25"/>
    <row r="138" s="79" customFormat="1" ht="24.95" customHeight="1" x14ac:dyDescent="0.25"/>
    <row r="139" s="79" customFormat="1" ht="24.95" customHeight="1" x14ac:dyDescent="0.25"/>
    <row r="140" s="79" customFormat="1" ht="24.95" customHeight="1" x14ac:dyDescent="0.25"/>
    <row r="141" s="79" customFormat="1" ht="24.95" customHeight="1" x14ac:dyDescent="0.25"/>
    <row r="142" s="79" customFormat="1" ht="24.95" customHeight="1" x14ac:dyDescent="0.25"/>
    <row r="143" s="79" customFormat="1" ht="24.95" customHeight="1" x14ac:dyDescent="0.25"/>
    <row r="144" s="79" customFormat="1" ht="24.95" customHeight="1" x14ac:dyDescent="0.25"/>
    <row r="145" s="79" customFormat="1" ht="24.95" customHeight="1" x14ac:dyDescent="0.25"/>
    <row r="146" s="79" customFormat="1" ht="24.95" customHeight="1" x14ac:dyDescent="0.25"/>
    <row r="147" s="79" customFormat="1" ht="24.95" customHeight="1" x14ac:dyDescent="0.25"/>
    <row r="148" s="79" customFormat="1" ht="24.95" customHeight="1" x14ac:dyDescent="0.25"/>
    <row r="149" s="79" customFormat="1" ht="24.95" customHeight="1" x14ac:dyDescent="0.25"/>
    <row r="150" s="79" customFormat="1" ht="24.95" customHeight="1" x14ac:dyDescent="0.25"/>
    <row r="151" s="79" customFormat="1" ht="24.95" customHeight="1" x14ac:dyDescent="0.25"/>
    <row r="152" s="79" customFormat="1" ht="24.95" customHeight="1" x14ac:dyDescent="0.25"/>
    <row r="153" s="79" customFormat="1" ht="24.95" customHeight="1" x14ac:dyDescent="0.25"/>
    <row r="154" s="79" customFormat="1" ht="24.95" customHeight="1" x14ac:dyDescent="0.25"/>
    <row r="155" s="79" customFormat="1" ht="24.95" customHeight="1" x14ac:dyDescent="0.25"/>
    <row r="156" s="79" customFormat="1" ht="24.95" customHeight="1" x14ac:dyDescent="0.25"/>
    <row r="157" s="79" customFormat="1" ht="24.95" customHeight="1" x14ac:dyDescent="0.25"/>
    <row r="158" s="79" customFormat="1" ht="24.95" customHeight="1" x14ac:dyDescent="0.25"/>
    <row r="159" s="79" customFormat="1" ht="24.95" customHeight="1" x14ac:dyDescent="0.25"/>
    <row r="160" s="79" customFormat="1" ht="24.95" customHeight="1" x14ac:dyDescent="0.25"/>
    <row r="161" s="79" customFormat="1" ht="24.95" customHeight="1" x14ac:dyDescent="0.25"/>
    <row r="162" s="79" customFormat="1" ht="24.95" customHeight="1" x14ac:dyDescent="0.25"/>
    <row r="163" s="79" customFormat="1" ht="24.95" customHeight="1" x14ac:dyDescent="0.25"/>
    <row r="164" s="79" customFormat="1" ht="24.95" customHeight="1" x14ac:dyDescent="0.25"/>
    <row r="165" s="79" customFormat="1" ht="24.95" customHeight="1" x14ac:dyDescent="0.25"/>
    <row r="166" s="79" customFormat="1" ht="24.95" customHeight="1" x14ac:dyDescent="0.25"/>
    <row r="167" s="79" customFormat="1" ht="24.95" customHeight="1" x14ac:dyDescent="0.25"/>
    <row r="168" s="79" customFormat="1" ht="24.95" customHeight="1" x14ac:dyDescent="0.25"/>
    <row r="169" s="79" customFormat="1" ht="24.95" customHeight="1" x14ac:dyDescent="0.25"/>
    <row r="170" s="79" customFormat="1" ht="24.95" customHeight="1" x14ac:dyDescent="0.25"/>
    <row r="171" s="79" customFormat="1" ht="24.95" customHeight="1" x14ac:dyDescent="0.25"/>
    <row r="172" s="79" customFormat="1" ht="24.95" customHeight="1" x14ac:dyDescent="0.25"/>
    <row r="173" s="79" customFormat="1" ht="24.95" customHeight="1" x14ac:dyDescent="0.25"/>
    <row r="174" s="79" customFormat="1" ht="24.95" customHeight="1" x14ac:dyDescent="0.25"/>
    <row r="175" s="79" customFormat="1" ht="24.95" customHeight="1" x14ac:dyDescent="0.25"/>
    <row r="176" s="79" customFormat="1" ht="24.95" customHeight="1" x14ac:dyDescent="0.25"/>
    <row r="177" s="79" customFormat="1" ht="24.95" customHeight="1" x14ac:dyDescent="0.25"/>
    <row r="178" s="79" customFormat="1" ht="24.95" customHeight="1" x14ac:dyDescent="0.25"/>
    <row r="179" s="79" customFormat="1" ht="24.95" customHeight="1" x14ac:dyDescent="0.25"/>
    <row r="180" s="79" customFormat="1" ht="24.95" customHeight="1" x14ac:dyDescent="0.25"/>
    <row r="181" s="79" customFormat="1" ht="24.95" customHeight="1" x14ac:dyDescent="0.25"/>
    <row r="182" s="79" customFormat="1" ht="24.95" customHeight="1" x14ac:dyDescent="0.25"/>
    <row r="183" s="79" customFormat="1" ht="24.95" customHeight="1" x14ac:dyDescent="0.25"/>
    <row r="184" s="79" customFormat="1" ht="24.95" customHeight="1" x14ac:dyDescent="0.25"/>
    <row r="185" s="79" customFormat="1" ht="24.95" customHeight="1" x14ac:dyDescent="0.25"/>
    <row r="186" s="79" customFormat="1" ht="24.95" customHeight="1" x14ac:dyDescent="0.25"/>
    <row r="187" s="79" customFormat="1" ht="24.95" customHeight="1" x14ac:dyDescent="0.25"/>
    <row r="188" s="79" customFormat="1" ht="24.95" customHeight="1" x14ac:dyDescent="0.25"/>
    <row r="189" s="79" customFormat="1" ht="24.95" customHeight="1" x14ac:dyDescent="0.25"/>
    <row r="190" s="79" customFormat="1" ht="24.95" customHeight="1" x14ac:dyDescent="0.25"/>
    <row r="191" s="79" customFormat="1" ht="24.95" customHeight="1" x14ac:dyDescent="0.25"/>
    <row r="192" s="79" customFormat="1" ht="24.95" customHeight="1" x14ac:dyDescent="0.25"/>
    <row r="193" s="79" customFormat="1" ht="24.95" customHeight="1" x14ac:dyDescent="0.25"/>
    <row r="194" s="79" customFormat="1" ht="24.95" customHeight="1" x14ac:dyDescent="0.25"/>
    <row r="195" s="79" customFormat="1" ht="24.95" customHeight="1" x14ac:dyDescent="0.25"/>
    <row r="196" s="79" customFormat="1" ht="24.95" customHeight="1" x14ac:dyDescent="0.25"/>
    <row r="197" s="79" customFormat="1" ht="24.95" customHeight="1" x14ac:dyDescent="0.25"/>
    <row r="198" s="79" customFormat="1" ht="24.95" customHeight="1" x14ac:dyDescent="0.25"/>
    <row r="199" s="79" customFormat="1" ht="24.95" customHeight="1" x14ac:dyDescent="0.25"/>
    <row r="200" s="79" customFormat="1" ht="24.95" customHeight="1" x14ac:dyDescent="0.25"/>
    <row r="201" s="79" customFormat="1" ht="24.95" customHeight="1" x14ac:dyDescent="0.25"/>
    <row r="202" s="79" customFormat="1" ht="24.95" customHeight="1" x14ac:dyDescent="0.25"/>
    <row r="203" s="79" customFormat="1" ht="24.95" customHeight="1" x14ac:dyDescent="0.25"/>
    <row r="204" s="79" customFormat="1" ht="24.95" customHeight="1" x14ac:dyDescent="0.25"/>
    <row r="205" s="79" customFormat="1" ht="24.95" customHeight="1" x14ac:dyDescent="0.25"/>
    <row r="206" s="79" customFormat="1" ht="24.95" customHeight="1" x14ac:dyDescent="0.25"/>
    <row r="207" s="79" customFormat="1" ht="24.95" customHeight="1" x14ac:dyDescent="0.25"/>
    <row r="208" s="79" customFormat="1" ht="24.95" customHeight="1" x14ac:dyDescent="0.25"/>
    <row r="209" s="79" customFormat="1" ht="24.95" customHeight="1" x14ac:dyDescent="0.25"/>
    <row r="210" s="79" customFormat="1" ht="24.95" customHeight="1" x14ac:dyDescent="0.25"/>
    <row r="211" s="79" customFormat="1" ht="24.95" customHeight="1" x14ac:dyDescent="0.25"/>
    <row r="212" s="79" customFormat="1" ht="24.95" customHeight="1" x14ac:dyDescent="0.25"/>
    <row r="213" s="79" customFormat="1" ht="24.95" customHeight="1" x14ac:dyDescent="0.25"/>
    <row r="214" s="79" customFormat="1" ht="24.95" customHeight="1" x14ac:dyDescent="0.25"/>
    <row r="215" s="79" customFormat="1" ht="24.95" customHeight="1" x14ac:dyDescent="0.25"/>
    <row r="216" s="79" customFormat="1" ht="24.95" customHeight="1" x14ac:dyDescent="0.25"/>
    <row r="217" s="79" customFormat="1" ht="24.95" customHeight="1" x14ac:dyDescent="0.25"/>
    <row r="218" s="79" customFormat="1" ht="24.95" customHeight="1" x14ac:dyDescent="0.25"/>
    <row r="219" s="79" customFormat="1" ht="24.95" customHeight="1" x14ac:dyDescent="0.25"/>
    <row r="220" s="79" customFormat="1" ht="24.95" customHeight="1" x14ac:dyDescent="0.25"/>
    <row r="221" s="79" customFormat="1" ht="24.95" customHeight="1" x14ac:dyDescent="0.25"/>
    <row r="222" s="79" customFormat="1" ht="24.95" customHeight="1" x14ac:dyDescent="0.25"/>
    <row r="223" s="79" customFormat="1" ht="24.95" customHeight="1" x14ac:dyDescent="0.25"/>
    <row r="224" s="79" customFormat="1" ht="24.95" customHeight="1" x14ac:dyDescent="0.25"/>
    <row r="225" s="79" customFormat="1" ht="24.95" customHeight="1" x14ac:dyDescent="0.25"/>
    <row r="226" s="79" customFormat="1" ht="24.95" customHeight="1" x14ac:dyDescent="0.25"/>
    <row r="227" s="79" customFormat="1" ht="24.95" customHeight="1" x14ac:dyDescent="0.25"/>
    <row r="228" s="79" customFormat="1" ht="24.95" customHeight="1" x14ac:dyDescent="0.25"/>
    <row r="229" s="79" customFormat="1" ht="24.95" customHeight="1" x14ac:dyDescent="0.25"/>
    <row r="230" s="79" customFormat="1" ht="24.95" customHeight="1" x14ac:dyDescent="0.25"/>
    <row r="231" s="79" customFormat="1" ht="24.95" customHeight="1" x14ac:dyDescent="0.25"/>
    <row r="232" s="79" customFormat="1" ht="24.95" customHeight="1" x14ac:dyDescent="0.25"/>
    <row r="233" s="79" customFormat="1" ht="24.95" customHeight="1" x14ac:dyDescent="0.25"/>
    <row r="234" s="79" customFormat="1" ht="24.95" customHeight="1" x14ac:dyDescent="0.25"/>
    <row r="235" s="79" customFormat="1" ht="24.95" customHeight="1" x14ac:dyDescent="0.25"/>
    <row r="236" s="79" customFormat="1" ht="24.95" customHeight="1" x14ac:dyDescent="0.25"/>
    <row r="237" s="79" customFormat="1" ht="24.95" customHeight="1" x14ac:dyDescent="0.25"/>
    <row r="238" s="79" customFormat="1" ht="24.95" customHeight="1" x14ac:dyDescent="0.25"/>
    <row r="239" s="79" customFormat="1" ht="24.95" customHeight="1" x14ac:dyDescent="0.25"/>
    <row r="240" s="79" customFormat="1" ht="24.95" customHeight="1" x14ac:dyDescent="0.25"/>
    <row r="241" s="79" customFormat="1" ht="24.95" customHeight="1" x14ac:dyDescent="0.25"/>
    <row r="242" s="79" customFormat="1" ht="24.95" customHeight="1" x14ac:dyDescent="0.25"/>
    <row r="243" s="79" customFormat="1" ht="24.95" customHeight="1" x14ac:dyDescent="0.25"/>
    <row r="244" s="79" customFormat="1" ht="24.95" customHeight="1" x14ac:dyDescent="0.25"/>
    <row r="245" s="79" customFormat="1" ht="24.95" customHeight="1" x14ac:dyDescent="0.25"/>
    <row r="246" s="79" customFormat="1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E153"/>
  <sheetViews>
    <sheetView topLeftCell="B39" workbookViewId="0">
      <selection activeCell="B58" sqref="B58"/>
    </sheetView>
  </sheetViews>
  <sheetFormatPr defaultRowHeight="15" x14ac:dyDescent="0.25"/>
  <cols>
    <col min="1" max="1" width="39" customWidth="1"/>
    <col min="2" max="2" width="11.28515625" bestFit="1" customWidth="1"/>
    <col min="3" max="3" width="192.7109375" bestFit="1" customWidth="1"/>
    <col min="4" max="4" width="60.42578125" style="111" bestFit="1" customWidth="1"/>
    <col min="5" max="5" width="190" style="111" customWidth="1"/>
    <col min="6" max="6" width="9.140625" style="111"/>
    <col min="7" max="7" width="63.5703125" style="111" bestFit="1" customWidth="1"/>
    <col min="8" max="16384" width="9.140625" style="111"/>
  </cols>
  <sheetData>
    <row r="1" spans="1:5" s="110" customFormat="1" x14ac:dyDescent="0.25">
      <c r="A1" s="50" t="s">
        <v>28</v>
      </c>
      <c r="B1" s="50" t="s">
        <v>29</v>
      </c>
      <c r="C1" s="50" t="s">
        <v>30</v>
      </c>
    </row>
    <row r="2" spans="1:5" x14ac:dyDescent="0.25">
      <c r="B2" s="91" t="s">
        <v>35</v>
      </c>
      <c r="C2" s="107" t="s">
        <v>281</v>
      </c>
      <c r="E2" s="104"/>
    </row>
    <row r="3" spans="1:5" x14ac:dyDescent="0.25">
      <c r="B3" s="91" t="s">
        <v>35</v>
      </c>
      <c r="C3" s="107" t="s">
        <v>283</v>
      </c>
      <c r="E3" s="104"/>
    </row>
    <row r="4" spans="1:5" x14ac:dyDescent="0.25">
      <c r="B4" s="72" t="str">
        <f>IF('Informações Gerais'!B4="Atualização IHM","Yes","No")</f>
        <v>No</v>
      </c>
      <c r="C4" s="107" t="s">
        <v>174</v>
      </c>
      <c r="E4" s="104"/>
    </row>
    <row r="5" spans="1:5" x14ac:dyDescent="0.25">
      <c r="B5" s="1" t="str">
        <f>IF('Componentes integrados'!A7&lt;&gt;"","Yes","No")</f>
        <v>No</v>
      </c>
      <c r="C5" s="108" t="s">
        <v>175</v>
      </c>
      <c r="E5" s="104"/>
    </row>
    <row r="6" spans="1:5" x14ac:dyDescent="0.25">
      <c r="B6" s="1" t="str">
        <f>IF(B5="No","Yes","No")</f>
        <v>Yes</v>
      </c>
      <c r="C6" s="107" t="s">
        <v>176</v>
      </c>
      <c r="E6" s="104"/>
    </row>
    <row r="7" spans="1:5" x14ac:dyDescent="0.25">
      <c r="B7" s="1" t="str">
        <f>IF(B8="No","Yes","No")</f>
        <v>Yes</v>
      </c>
      <c r="C7" s="108" t="s">
        <v>177</v>
      </c>
      <c r="E7" s="104"/>
    </row>
    <row r="8" spans="1:5" x14ac:dyDescent="0.25">
      <c r="A8" s="47"/>
      <c r="B8" s="1" t="str">
        <f>IF(Exceções!C5&lt;&gt;"","Yes","No")</f>
        <v>No</v>
      </c>
      <c r="C8" s="107" t="s">
        <v>178</v>
      </c>
      <c r="E8" s="104"/>
    </row>
    <row r="9" spans="1:5" x14ac:dyDescent="0.25">
      <c r="B9" s="67" t="s">
        <v>35</v>
      </c>
      <c r="C9" s="108" t="s">
        <v>179</v>
      </c>
      <c r="E9" s="104"/>
    </row>
    <row r="10" spans="1:5" x14ac:dyDescent="0.25">
      <c r="B10" s="1" t="str">
        <f>IF('Dispositivos gerais'!C7&lt;&gt;"","Yes","No")</f>
        <v>No</v>
      </c>
      <c r="C10" s="107" t="s">
        <v>180</v>
      </c>
      <c r="E10" s="104"/>
    </row>
    <row r="11" spans="1:5" x14ac:dyDescent="0.25">
      <c r="B11" s="1" t="str">
        <f>IF('Dispositivos gerais'!D8&lt;&gt;"","Yes","No")</f>
        <v>No</v>
      </c>
      <c r="C11" s="108" t="s">
        <v>181</v>
      </c>
      <c r="E11" s="104"/>
    </row>
    <row r="12" spans="1:5" x14ac:dyDescent="0.25">
      <c r="B12" s="1" t="str">
        <f>IF('Dispositivos gerais'!D9&lt;&gt;"","Yes","No")</f>
        <v>No</v>
      </c>
      <c r="C12" s="107" t="s">
        <v>182</v>
      </c>
      <c r="E12" s="104"/>
    </row>
    <row r="13" spans="1:5" x14ac:dyDescent="0.25">
      <c r="B13" s="1" t="str">
        <f>IF('Dispositivos Elétricos'!D7&lt;&gt;"","Yes","No")</f>
        <v>No</v>
      </c>
      <c r="C13" s="108" t="s">
        <v>183</v>
      </c>
      <c r="E13" s="104"/>
    </row>
    <row r="14" spans="1:5" x14ac:dyDescent="0.25">
      <c r="B14" s="1" t="str">
        <f>IF('Dispositivos Elétricos'!D8&lt;&gt;"","Yes","No")</f>
        <v>No</v>
      </c>
      <c r="C14" s="107" t="s">
        <v>184</v>
      </c>
      <c r="E14" s="104"/>
    </row>
    <row r="15" spans="1:5" x14ac:dyDescent="0.25">
      <c r="B15" s="1" t="s">
        <v>35</v>
      </c>
      <c r="C15" s="108" t="s">
        <v>185</v>
      </c>
      <c r="E15" s="104"/>
    </row>
    <row r="16" spans="1:5" x14ac:dyDescent="0.25">
      <c r="A16" s="47"/>
      <c r="B16" s="1" t="str">
        <f>IF('Dispositivos Elétricos'!D9&lt;&gt;"","Yes","No")</f>
        <v>No</v>
      </c>
      <c r="C16" s="107" t="s">
        <v>186</v>
      </c>
      <c r="E16" s="104"/>
    </row>
    <row r="17" spans="1:5" x14ac:dyDescent="0.25">
      <c r="B17" s="91" t="str">
        <f>IF('Dispositivos gerais'!D10&lt;&gt;"","Yes","No")</f>
        <v>No</v>
      </c>
      <c r="C17" s="108" t="s">
        <v>187</v>
      </c>
      <c r="E17" s="104"/>
    </row>
    <row r="18" spans="1:5" x14ac:dyDescent="0.25">
      <c r="B18" s="1" t="s">
        <v>35</v>
      </c>
      <c r="C18" s="108" t="s">
        <v>188</v>
      </c>
      <c r="E18" s="104"/>
    </row>
    <row r="19" spans="1:5" x14ac:dyDescent="0.25">
      <c r="B19" s="68" t="str">
        <f>IF(AND(COUNTIF('Relação de tanques'!$B$3:$B$16,"Água quente")&gt;0,COUNTIF(B21:B29,"Yes")=0),"Yes","No")</f>
        <v>No</v>
      </c>
      <c r="C19" s="107" t="s">
        <v>189</v>
      </c>
      <c r="E19" s="104"/>
    </row>
    <row r="20" spans="1:5" x14ac:dyDescent="0.25">
      <c r="B20" s="106" t="str">
        <f>IF(AND(COUNTIF('Relação de tanques'!$B$3:$B$16,"Água recuperada")+COUNTIF('Relação de tanques'!$B$3:$B$16,"Ácido")&gt;0,COUNTIF('Relação de tanques'!$B$3:$B$16,"Soda cáustica")&gt;0,COUNTIF('Relação de tanques'!$D$3:$F$16,"&lt;&gt;" &amp; "Não")=0),"Yes","No")</f>
        <v>No</v>
      </c>
      <c r="C20" s="108" t="s">
        <v>190</v>
      </c>
      <c r="E20" s="104"/>
    </row>
    <row r="21" spans="1:5" x14ac:dyDescent="0.25">
      <c r="A21" s="116"/>
      <c r="B21" s="105" t="str">
        <f>IF(AND(COUNTIF('Relação de tanques'!$B$3:$B$16,"Água recuperada")+COUNTIF('Relação de tanques'!$B$3:$B$16,"Ácido")&gt;0,COUNTIF('Relação de tanques'!$B$3:$B$16,"Soda cáustica")&gt;0,COUNTIF('Relação de tanques'!$D$3:$F$16,"&lt;&gt;" &amp; "Não")&gt;0),"Yes","No")</f>
        <v>No</v>
      </c>
      <c r="C21" s="107" t="s">
        <v>191</v>
      </c>
      <c r="E21" s="104"/>
    </row>
    <row r="22" spans="1:5" x14ac:dyDescent="0.25">
      <c r="A22" s="117"/>
      <c r="B22" s="106" t="str">
        <f>IF(AND(COUNTIF('Relação de tanques'!$B$3:$B$16,"Água fresca")&gt;0,COUNTIF('Relação de tanques'!$B$3:$B$16,"Ácido")&gt;0,COUNTIF('Relação de tanques'!$B$3:$B$16,"Soda cáustica")&gt;0,COUNTIF('Relação de tanques'!$D$3:$F$16,"&lt;&gt;" &amp; "Não")=0),"Yes","No")</f>
        <v>No</v>
      </c>
      <c r="C22" s="108" t="s">
        <v>192</v>
      </c>
      <c r="E22" s="104"/>
    </row>
    <row r="23" spans="1:5" x14ac:dyDescent="0.25">
      <c r="A23" s="116"/>
      <c r="B23" s="105" t="str">
        <f>IF(AND(COUNTIF('Relação de tanques'!$B$3:$B$16,"Água fresca")&gt;0,COUNTIF('Relação de tanques'!$B$3:$B$16,"Ácido")&gt;0,COUNTIF('Relação de tanques'!$B$3:$B$16,"Soda cáustica")&gt;0,COUNTIF('Relação de tanques'!$D$3:$F$16,"&lt;&gt;" &amp; "Não")&gt;0),"Yes","No")</f>
        <v>No</v>
      </c>
      <c r="C23" s="107" t="s">
        <v>193</v>
      </c>
      <c r="E23" s="104"/>
    </row>
    <row r="24" spans="1:5" x14ac:dyDescent="0.25">
      <c r="B24" s="106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tanques'!$D$3:$F$16,"&lt;&gt;" &amp; "Não")=0),"Yes","No")</f>
        <v>No</v>
      </c>
      <c r="C24" s="108" t="s">
        <v>194</v>
      </c>
      <c r="E24" s="104"/>
    </row>
    <row r="25" spans="1:5" x14ac:dyDescent="0.25">
      <c r="B25" s="105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tanques'!$D$3:$F$16,"&lt;&gt;" &amp; "Não")&gt;0),"Yes","No")</f>
        <v>No</v>
      </c>
      <c r="C25" s="107" t="s">
        <v>195</v>
      </c>
      <c r="E25" s="104"/>
    </row>
    <row r="26" spans="1:5" x14ac:dyDescent="0.25">
      <c r="B26" s="106" t="str">
        <f>IF(AND(COUNTIF('Relação de tanques'!$B$3:$B$16,"Água recuperada")&gt;0,COUNTIF('Relação de tanques'!$B$3:$B$16,"Ácido")&gt;1,COUNTIF('Relação de tanques'!$B$3:$B$16,"Soda cáustica")&gt;0,COUNTIF('Relação de tanques'!$B$3:$B$16,"Água fresca")&gt;0,COUNTIF('Relação de tanques'!$D$3:$F$16,"&lt;&gt;" &amp; "Não")=0),"Yes","No")</f>
        <v>No</v>
      </c>
      <c r="C26" s="108" t="s">
        <v>196</v>
      </c>
      <c r="E26" s="104"/>
    </row>
    <row r="27" spans="1:5" x14ac:dyDescent="0.25">
      <c r="B27" s="105" t="str">
        <f>IF(AND(COUNTIF('Relação de tanques'!$B$3:$B$16,"Água recuperada")&gt;0,COUNTIF('Relação de tanques'!$B$3:$B$16,"Ácido")&gt;1,COUNTIF('Relação de tanques'!$B$3:$B$16,"Soda cáustica")&gt;0,COUNTIF('Relação de tanques'!$B$3:$B$16,"Água fresca")&gt;0,COUNTIF('Relação de tanques'!$D$3:$F$16,"&lt;&gt;" &amp; "Não")&gt;0),"Yes","No")</f>
        <v>No</v>
      </c>
      <c r="C27" s="107" t="s">
        <v>197</v>
      </c>
      <c r="E27" s="104"/>
    </row>
    <row r="28" spans="1:5" x14ac:dyDescent="0.25">
      <c r="B28" s="106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tanques'!$B$3:$B$16,"Água fresca")&gt;0,COUNTIF('Relação de tanques'!$D$3:$F$16,"&lt;&gt;" &amp; "Não")=0),"Yes","No")</f>
        <v>No</v>
      </c>
      <c r="C28" s="108" t="s">
        <v>198</v>
      </c>
      <c r="E28" s="104"/>
    </row>
    <row r="29" spans="1:5" x14ac:dyDescent="0.25">
      <c r="B29" s="105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tanques'!$B$3:$B$16,"Água fresca")&gt;0,COUNTIF('Relação de tanques'!$D$3:$F$16,"&lt;&gt;" &amp; "Não")&gt;0),"Yes","No")</f>
        <v>No</v>
      </c>
      <c r="C29" s="107" t="s">
        <v>199</v>
      </c>
      <c r="E29" s="104"/>
    </row>
    <row r="30" spans="1:5" x14ac:dyDescent="0.25">
      <c r="A30" s="48"/>
      <c r="B30" s="1" t="str">
        <f>IF(Estrutura!$D$7="Duplo","Yes","No")</f>
        <v>No</v>
      </c>
      <c r="C30" s="108" t="s">
        <v>200</v>
      </c>
      <c r="E30" s="104"/>
    </row>
    <row r="31" spans="1:5" x14ac:dyDescent="0.25">
      <c r="A31" s="48"/>
      <c r="B31" s="1" t="str">
        <f>IF(Estrutura!$D$7="Individual","Yes","No")</f>
        <v>No</v>
      </c>
      <c r="C31" s="107" t="s">
        <v>201</v>
      </c>
      <c r="E31" s="104"/>
    </row>
    <row r="32" spans="1:5" x14ac:dyDescent="0.25">
      <c r="B32" s="1" t="str">
        <f>IF(Estrutura!$D$7="Triplo","Yes","No")</f>
        <v>No</v>
      </c>
      <c r="C32" s="108" t="s">
        <v>202</v>
      </c>
      <c r="E32" s="104"/>
    </row>
    <row r="33" spans="2:5" x14ac:dyDescent="0.25">
      <c r="B33" s="1" t="str">
        <f>IF(Estrutura!$D$8="Duplo","Yes","No")</f>
        <v>No</v>
      </c>
      <c r="C33" s="107" t="s">
        <v>203</v>
      </c>
      <c r="E33" s="104"/>
    </row>
    <row r="34" spans="2:5" x14ac:dyDescent="0.25">
      <c r="B34" s="1" t="str">
        <f>IF(Estrutura!$D$8="Individual","Yes","No")</f>
        <v>No</v>
      </c>
      <c r="C34" s="108" t="s">
        <v>204</v>
      </c>
      <c r="E34" s="104"/>
    </row>
    <row r="35" spans="2:5" x14ac:dyDescent="0.25">
      <c r="B35" s="1" t="str">
        <f>IF(Estrutura!$D$8="Triplo","Yes","No")</f>
        <v>No</v>
      </c>
      <c r="C35" s="107" t="s">
        <v>205</v>
      </c>
      <c r="E35" s="104"/>
    </row>
    <row r="36" spans="2:5" x14ac:dyDescent="0.25">
      <c r="B36" s="1" t="str">
        <f>IF(Estrutura!$D$9="Água aquecida","Yes","No")</f>
        <v>No</v>
      </c>
      <c r="C36" s="108" t="s">
        <v>206</v>
      </c>
      <c r="E36" s="104"/>
    </row>
    <row r="37" spans="2:5" x14ac:dyDescent="0.25">
      <c r="B37" s="1" t="str">
        <f>IF(Estrutura!$D$9="Água superaquecida","Yes","No")</f>
        <v>No</v>
      </c>
      <c r="C37" s="108" t="s">
        <v>207</v>
      </c>
      <c r="E37" s="104"/>
    </row>
    <row r="38" spans="2:5" x14ac:dyDescent="0.25">
      <c r="B38" s="67" t="s">
        <v>35</v>
      </c>
      <c r="C38" s="107" t="s">
        <v>208</v>
      </c>
      <c r="E38" s="104"/>
    </row>
    <row r="39" spans="2:5" x14ac:dyDescent="0.25">
      <c r="B39" s="1" t="str">
        <f>IF(OR(Estrutura!D10="Manifold mixproof/borboleta",Estrutura!D10="Ambos"),"Yes","No")</f>
        <v>No</v>
      </c>
      <c r="C39" s="108" t="s">
        <v>209</v>
      </c>
      <c r="E39" s="104"/>
    </row>
    <row r="40" spans="2:5" x14ac:dyDescent="0.25">
      <c r="B40" s="1" t="str">
        <f>IF(OR(Estrutura!D10="Placa de distribuição",Estrutura!D10="Ambos"),"Yes","No")</f>
        <v>No</v>
      </c>
      <c r="C40" s="107" t="s">
        <v>210</v>
      </c>
      <c r="E40" s="104"/>
    </row>
    <row r="41" spans="2:5" x14ac:dyDescent="0.25">
      <c r="B41" s="115" t="str">
        <f>IF(AND(COUNTIF('Relação de tanques'!$F$3:$F$16,"Ácido")&gt;0,COUNTIF('Relação de tanques'!$F$3:$F$16,"Soda cáustica")=0,COUNTIF('Relação de tanques'!$F$3:$F$16,"Solução sanitizante")=0),"Yes","No")</f>
        <v>No</v>
      </c>
      <c r="C41" s="108" t="s">
        <v>211</v>
      </c>
      <c r="E41" s="104"/>
    </row>
    <row r="42" spans="2:5" x14ac:dyDescent="0.25">
      <c r="B42" s="105" t="str">
        <f>IF(AND(COUNTIF('Relação de tanques'!$D$3:$D$16,"Ácido")&gt;0,COUNTIF('Relação de tanques'!$D$3:$D$16,"Soda cáustica")=0,COUNTIF('Relação de tanques'!$D$3:$D$16,"Solução sanitizante")=0),"Yes","No")</f>
        <v>No</v>
      </c>
      <c r="C42" s="107" t="s">
        <v>212</v>
      </c>
      <c r="E42" s="104"/>
    </row>
    <row r="43" spans="2:5" x14ac:dyDescent="0.25">
      <c r="B43" s="115" t="str">
        <f>IF(AND(COUNTIF('Relação de tanques'!$F$3:$F$16,"Ácido")&gt;0,COUNTIF('Relação de tanques'!$F$3:$F$16,"Soda cáustica")&gt;0,COUNTIF('Relação de tanques'!$F$3:$F$16,"Solução sanitizante")=0),"Yes","No")</f>
        <v>No</v>
      </c>
      <c r="C43" s="108" t="s">
        <v>213</v>
      </c>
      <c r="E43" s="104"/>
    </row>
    <row r="44" spans="2:5" x14ac:dyDescent="0.25">
      <c r="B44" s="105" t="str">
        <f>IF(AND(COUNTIF('Relação de tanques'!$D$3:$D$16,"Ácido")&gt;0,COUNTIF('Relação de tanques'!$D$3:$D$16,"Soda cáustica")&gt;0,COUNTIF('Relação de tanques'!$D$3:$D$16,"Solução sanitizante")=0),"Yes","No")</f>
        <v>No</v>
      </c>
      <c r="C44" s="107" t="s">
        <v>214</v>
      </c>
      <c r="E44" s="104"/>
    </row>
    <row r="45" spans="2:5" x14ac:dyDescent="0.25">
      <c r="B45" s="115" t="str">
        <f>IF(AND(COUNTIF('Relação de tanques'!$F$3:$F$16,"Ácido")&gt;0,COUNTIF('Relação de tanques'!$F$3:$F$16,"Soda cáustica")=0,COUNTIF('Relação de tanques'!$F$3:$F$16,"Solução sanitizante")&gt;0),"Yes","No")</f>
        <v>No</v>
      </c>
      <c r="C45" s="108" t="s">
        <v>215</v>
      </c>
      <c r="E45" s="104"/>
    </row>
    <row r="46" spans="2:5" x14ac:dyDescent="0.25">
      <c r="B46" s="105" t="str">
        <f>IF(AND(COUNTIF('Relação de tanques'!$D$3:$D$16,"Ácido")&gt;0,COUNTIF('Relação de tanques'!$D$3:$D$16,"Soda cáustica")=0,COUNTIF('Relação de tanques'!$D$3:$D$16,"Solução sanitizante")&gt;0),"Yes","No")</f>
        <v>No</v>
      </c>
      <c r="C46" s="107" t="s">
        <v>216</v>
      </c>
      <c r="E46" s="104"/>
    </row>
    <row r="47" spans="2:5" x14ac:dyDescent="0.25">
      <c r="B47" s="115" t="str">
        <f>IF(AND(COUNTIF('Relação de tanques'!$F$3:$F$16,"Ácido")&gt;0,COUNTIF('Relação de tanques'!$F$3:$F$16,"Soda cáustica")&gt;0,COUNTIF('Relação de tanques'!$F$3:$F$16,"Solução sanitizante")&gt;0),"Yes","No")</f>
        <v>No</v>
      </c>
      <c r="C47" s="108" t="s">
        <v>217</v>
      </c>
      <c r="E47" s="104"/>
    </row>
    <row r="48" spans="2:5" x14ac:dyDescent="0.25">
      <c r="B48" s="105" t="str">
        <f>IF(AND(COUNTIF('Relação de tanques'!$D$3:$D$16,"Ácido")&gt;0,COUNTIF('Relação de tanques'!$D$3:$D$16,"Soda cáustica")&gt;0,COUNTIF('Relação de tanques'!$D$3:$D$16,"Solução sanitizante")&gt;0),"Yes","No")</f>
        <v>No</v>
      </c>
      <c r="C48" s="107" t="s">
        <v>218</v>
      </c>
      <c r="E48" s="104"/>
    </row>
    <row r="49" spans="1:5" x14ac:dyDescent="0.25">
      <c r="B49" s="115" t="str">
        <f>IF(AND(COUNTIF('Relação de tanques'!$F$3:$F$16,"Ácido")=0,COUNTIF('Relação de tanques'!$F$3:$F$16,"Soda cáustica")&gt;0,COUNTIF('Relação de tanques'!$F$3:$F$16,"Solução sanitizante")=0),"Yes","No")</f>
        <v>No</v>
      </c>
      <c r="C49" s="108" t="s">
        <v>219</v>
      </c>
      <c r="E49" s="104"/>
    </row>
    <row r="50" spans="1:5" x14ac:dyDescent="0.25">
      <c r="B50" s="105" t="str">
        <f>IF(AND(COUNTIF('Relação de tanques'!$D$3:$D$16,"Ácido")=0,COUNTIF('Relação de tanques'!$D$3:$D$16,"Soda cáustica")&gt;0,COUNTIF('Relação de tanques'!$D$3:$D$16,"Solução sanitizante")=0),"Yes","No")</f>
        <v>No</v>
      </c>
      <c r="C50" s="107" t="s">
        <v>220</v>
      </c>
      <c r="E50" s="104"/>
    </row>
    <row r="51" spans="1:5" x14ac:dyDescent="0.25">
      <c r="B51" s="115" t="str">
        <f>IF(AND(COUNTIF('Relação de tanques'!$F$3:$F$16,"Ácido")=0,COUNTIF('Relação de tanques'!$F$3:$F$16,"Soda cáustica")=0,COUNTIF('Relação de tanques'!$F$3:$F$16,"Solução sanitizante")&gt;0),"Yes","No")</f>
        <v>No</v>
      </c>
      <c r="C51" s="108" t="s">
        <v>221</v>
      </c>
      <c r="E51" s="104"/>
    </row>
    <row r="52" spans="1:5" x14ac:dyDescent="0.25">
      <c r="B52" s="105" t="str">
        <f>IF(AND(COUNTIF('Relação de tanques'!$D$3:$D$16,"Ácido")=0,COUNTIF('Relação de tanques'!$D$3:$D$16,"Soda cáustica")=0,COUNTIF('Relação de tanques'!$D$3:$D$16,"Solução sanitizante")&gt;0),"Yes","No")</f>
        <v>No</v>
      </c>
      <c r="C52" s="107" t="s">
        <v>222</v>
      </c>
      <c r="E52" s="104"/>
    </row>
    <row r="53" spans="1:5" x14ac:dyDescent="0.25">
      <c r="B53" s="115" t="str">
        <f>IF(AND(COUNTIF('Relação de tanques'!$F$3:$F$16,"Ácido")=0,COUNTIF('Relação de tanques'!$F$3:$F$16,"Soda cáustica")&gt;0,COUNTIF('Relação de tanques'!$F$3:$F$16,"Solução sanitizante")&gt;0),"Yes","No")</f>
        <v>No</v>
      </c>
      <c r="C53" s="108" t="s">
        <v>223</v>
      </c>
      <c r="E53" s="104"/>
    </row>
    <row r="54" spans="1:5" x14ac:dyDescent="0.25">
      <c r="B54" s="105" t="str">
        <f>IF(AND(COUNTIF('Relação de tanques'!$D$3:$D$16,"Ácido")=0,COUNTIF('Relação de tanques'!$D$3:$D$16,"Soda cáustica")&gt;0,COUNTIF('Relação de tanques'!$D$3:$D$16,"Solução sanitizante")&gt;0),"Yes","No")</f>
        <v>No</v>
      </c>
      <c r="C54" s="107" t="s">
        <v>224</v>
      </c>
      <c r="E54" s="104"/>
    </row>
    <row r="55" spans="1:5" x14ac:dyDescent="0.25">
      <c r="A55" s="1"/>
      <c r="B55" s="1" t="s">
        <v>35</v>
      </c>
      <c r="C55" s="108" t="s">
        <v>225</v>
      </c>
      <c r="E55" s="104"/>
    </row>
    <row r="56" spans="1:5" x14ac:dyDescent="0.25">
      <c r="B56" s="1" t="str">
        <f>IF(AND(B14="No",'Dispositivos Elétricos'!D11="",'Dispositivos Elétricos'!D12=""),"Yes","No")</f>
        <v>Yes</v>
      </c>
      <c r="C56" s="107" t="s">
        <v>226</v>
      </c>
      <c r="E56" s="104"/>
    </row>
    <row r="57" spans="1:5" x14ac:dyDescent="0.25">
      <c r="B57" s="1" t="str">
        <f>IF(AND(B14="No",'Dispositivos Elétricos'!D11&lt;&gt;"",'Dispositivos Elétricos'!D12=""),"Yes","No")</f>
        <v>No</v>
      </c>
      <c r="C57" s="108" t="s">
        <v>227</v>
      </c>
      <c r="E57" s="104"/>
    </row>
    <row r="58" spans="1:5" x14ac:dyDescent="0.25">
      <c r="A58" s="48"/>
      <c r="B58" s="1" t="str">
        <f>IF(AND(B14="Yes",'Dispositivos Elétricos'!D11="",'Dispositivos Elétricos'!D12=""),"Yes","No")</f>
        <v>No</v>
      </c>
      <c r="C58" s="107" t="s">
        <v>228</v>
      </c>
      <c r="E58" s="104"/>
    </row>
    <row r="59" spans="1:5" x14ac:dyDescent="0.25">
      <c r="B59" s="1" t="str">
        <f>IF(AND(B14="Yes",'Dispositivos Elétricos'!D11&lt;&gt;"",'Dispositivos Elétricos'!D12=""),"Yes","No")</f>
        <v>No</v>
      </c>
      <c r="C59" s="108" t="s">
        <v>229</v>
      </c>
      <c r="E59" s="104"/>
    </row>
    <row r="60" spans="1:5" x14ac:dyDescent="0.25">
      <c r="B60" s="1" t="str">
        <f>IF(AND(B14="Yes",'Dispositivos Elétricos'!D11&lt;&gt;"",'Dispositivos Elétricos'!D12&lt;&gt;""),"Yes","No")</f>
        <v>No</v>
      </c>
      <c r="C60" s="107" t="s">
        <v>230</v>
      </c>
      <c r="E60" s="104"/>
    </row>
    <row r="61" spans="1:5" x14ac:dyDescent="0.25">
      <c r="B61" s="1" t="s">
        <v>35</v>
      </c>
      <c r="C61" s="108" t="s">
        <v>231</v>
      </c>
      <c r="E61" s="104"/>
    </row>
    <row r="62" spans="1:5" x14ac:dyDescent="0.25">
      <c r="B62" s="1" t="str">
        <f>IF(OR(Estrutura!D11="Ilha de válvulas",Estrutura!D11="Ambos"),"Yes","No")</f>
        <v>No</v>
      </c>
      <c r="C62" s="107" t="s">
        <v>232</v>
      </c>
      <c r="E62" s="104"/>
    </row>
    <row r="63" spans="1:5" x14ac:dyDescent="0.25">
      <c r="B63" s="1" t="str">
        <f>IF(OR(Estrutura!D11="Válvulas pneumáticas",Estrutura!D11="Ambos"),"Yes","No")</f>
        <v>No</v>
      </c>
      <c r="C63" s="108" t="s">
        <v>233</v>
      </c>
      <c r="E63" s="104"/>
    </row>
    <row r="64" spans="1:5" x14ac:dyDescent="0.25">
      <c r="B64" s="1" t="str">
        <f>IF('Dispositivos gerais'!D11&lt;&gt;"","Yes","No")</f>
        <v>No</v>
      </c>
      <c r="C64" s="107" t="s">
        <v>234</v>
      </c>
      <c r="E64" s="104"/>
    </row>
    <row r="65" spans="2:5" x14ac:dyDescent="0.25">
      <c r="B65" s="1" t="str">
        <f>IF('Dispositivos gerais'!D12&lt;&gt;"","Yes","No")</f>
        <v>No</v>
      </c>
      <c r="C65" s="108" t="s">
        <v>235</v>
      </c>
      <c r="E65" s="104"/>
    </row>
    <row r="66" spans="2:5" x14ac:dyDescent="0.25">
      <c r="B66" s="1" t="str">
        <f>IF('Dispositivos gerais'!D13&lt;&gt;"","Yes","No")</f>
        <v>No</v>
      </c>
      <c r="C66" s="107" t="s">
        <v>236</v>
      </c>
      <c r="E66" s="104"/>
    </row>
    <row r="67" spans="2:5" x14ac:dyDescent="0.25">
      <c r="B67" s="1" t="str">
        <f>IF('Dispositivos gerais'!D14&lt;&gt;"","Yes","No")</f>
        <v>No</v>
      </c>
      <c r="C67" s="108" t="s">
        <v>237</v>
      </c>
      <c r="E67" s="104"/>
    </row>
    <row r="68" spans="2:5" x14ac:dyDescent="0.25">
      <c r="B68" s="1" t="str">
        <f>IF('Dispositivos gerais'!D15&lt;&gt;"","Yes","No")</f>
        <v>No</v>
      </c>
      <c r="C68" s="107" t="s">
        <v>238</v>
      </c>
      <c r="E68" s="104"/>
    </row>
    <row r="69" spans="2:5" x14ac:dyDescent="0.25">
      <c r="B69" s="1" t="str">
        <f>IF('Dispositivos gerais'!D16&lt;&gt;"","Yes","No")</f>
        <v>No</v>
      </c>
      <c r="C69" s="108" t="s">
        <v>239</v>
      </c>
      <c r="E69" s="104"/>
    </row>
    <row r="70" spans="2:5" x14ac:dyDescent="0.25">
      <c r="B70" s="1" t="str">
        <f>IF('Dispositivos gerais'!D17&lt;&gt;"","Yes","No")</f>
        <v>No</v>
      </c>
      <c r="C70" s="107" t="s">
        <v>240</v>
      </c>
      <c r="E70" s="104"/>
    </row>
    <row r="71" spans="2:5" x14ac:dyDescent="0.25">
      <c r="B71" s="1" t="str">
        <f>IF('Dispositivos gerais'!D18&lt;&gt;"","Yes","No")</f>
        <v>No</v>
      </c>
      <c r="C71" s="108" t="s">
        <v>241</v>
      </c>
      <c r="E71" s="104"/>
    </row>
    <row r="72" spans="2:5" x14ac:dyDescent="0.25">
      <c r="B72" s="1" t="str">
        <f>IF('Dispositivos gerais'!D19&lt;&gt;"","Yes","No")</f>
        <v>No</v>
      </c>
      <c r="C72" s="107" t="s">
        <v>242</v>
      </c>
      <c r="E72" s="104"/>
    </row>
    <row r="73" spans="2:5" x14ac:dyDescent="0.25">
      <c r="B73" s="1" t="str">
        <f>IF('Dispositivos gerais'!D20&lt;&gt;"","Yes","No")</f>
        <v>No</v>
      </c>
      <c r="C73" s="108" t="s">
        <v>243</v>
      </c>
      <c r="E73" s="104"/>
    </row>
    <row r="74" spans="2:5" x14ac:dyDescent="0.25">
      <c r="B74" s="1" t="str">
        <f>IF('Dispositivos gerais'!D21&lt;&gt;"","Yes","No")</f>
        <v>No</v>
      </c>
      <c r="C74" s="107" t="s">
        <v>244</v>
      </c>
    </row>
    <row r="75" spans="2:5" x14ac:dyDescent="0.25">
      <c r="B75" s="1" t="str">
        <f>IF('Dispositivos gerais'!D22&lt;&gt;"","Yes","No")</f>
        <v>No</v>
      </c>
      <c r="C75" s="108" t="s">
        <v>245</v>
      </c>
    </row>
    <row r="76" spans="2:5" x14ac:dyDescent="0.25">
      <c r="B76" s="1" t="str">
        <f>IF('Dispositivos gerais'!D23&lt;&gt;"","Yes","No")</f>
        <v>No</v>
      </c>
      <c r="C76" s="107" t="s">
        <v>246</v>
      </c>
    </row>
    <row r="77" spans="2:5" x14ac:dyDescent="0.25">
      <c r="B77" s="1" t="str">
        <f>IF('Dispositivos gerais'!D24&lt;&gt;"","Yes","No")</f>
        <v>No</v>
      </c>
      <c r="C77" s="108" t="s">
        <v>247</v>
      </c>
    </row>
    <row r="78" spans="2:5" x14ac:dyDescent="0.25">
      <c r="B78" s="1" t="s">
        <v>35</v>
      </c>
      <c r="C78" s="107" t="s">
        <v>248</v>
      </c>
    </row>
    <row r="79" spans="2:5" x14ac:dyDescent="0.25">
      <c r="B79" s="1" t="s">
        <v>35</v>
      </c>
      <c r="C79" s="108" t="s">
        <v>249</v>
      </c>
    </row>
    <row r="80" spans="2:5" x14ac:dyDescent="0.25">
      <c r="B80" s="67" t="s">
        <v>35</v>
      </c>
      <c r="C80" s="107" t="s">
        <v>250</v>
      </c>
    </row>
    <row r="81" spans="2:3" x14ac:dyDescent="0.25">
      <c r="B81" s="1" t="str" cm="1">
        <f t="array" ref="B81">IF(OR('Tipo de  IHM'!A10:A13&lt;&gt;"",'Tipo de  IHM'!C6="Clearline",'Tipo de  IHM'!B6="Clearline"),"Yes","No")</f>
        <v>No</v>
      </c>
      <c r="C81" s="107" t="s">
        <v>251</v>
      </c>
    </row>
    <row r="82" spans="2:3" x14ac:dyDescent="0.25">
      <c r="B82" s="1" t="str">
        <f>IF('Dispositivos Elétricos'!D10&lt;&gt;"","Yes","No")</f>
        <v>No</v>
      </c>
      <c r="C82" s="108" t="s">
        <v>252</v>
      </c>
    </row>
    <row r="83" spans="2:3" x14ac:dyDescent="0.25">
      <c r="B83" s="1" t="str">
        <f>IF(B13="Yes","Yes","No")</f>
        <v>No</v>
      </c>
      <c r="C83" s="107" t="s">
        <v>253</v>
      </c>
    </row>
    <row r="84" spans="2:3" x14ac:dyDescent="0.25">
      <c r="B84" s="1" t="s">
        <v>35</v>
      </c>
      <c r="C84" s="108" t="s">
        <v>254</v>
      </c>
    </row>
    <row r="85" spans="2:3" x14ac:dyDescent="0.25">
      <c r="B85" s="1" t="str">
        <f>IF(B40="Yes","Yes","No")</f>
        <v>No</v>
      </c>
      <c r="C85" s="107" t="s">
        <v>255</v>
      </c>
    </row>
    <row r="86" spans="2:3" x14ac:dyDescent="0.25">
      <c r="B86" s="67" t="s">
        <v>35</v>
      </c>
      <c r="C86" s="108" t="s">
        <v>256</v>
      </c>
    </row>
    <row r="87" spans="2:3" x14ac:dyDescent="0.25">
      <c r="B87" s="1" t="str">
        <f>IF(AND('Dispositivos Elétricos'!D7&lt;&gt;"",'Base de dados'!B93="No"),"Yes","No")</f>
        <v>No</v>
      </c>
      <c r="C87" s="107" t="s">
        <v>257</v>
      </c>
    </row>
    <row r="88" spans="2:3" x14ac:dyDescent="0.25">
      <c r="B88" s="1" t="str">
        <f>IF(AND('Dispositivos Elétricos'!D7&lt;&gt;"",'Dispositivos Elétricos'!D8&lt;&gt;""),"Yes","No")</f>
        <v>No</v>
      </c>
      <c r="C88" s="108" t="s">
        <v>258</v>
      </c>
    </row>
    <row r="89" spans="2:3" x14ac:dyDescent="0.25">
      <c r="B89" s="67" t="s">
        <v>35</v>
      </c>
      <c r="C89" s="107" t="s">
        <v>259</v>
      </c>
    </row>
    <row r="90" spans="2:3" x14ac:dyDescent="0.25">
      <c r="B90" s="67" t="s">
        <v>35</v>
      </c>
      <c r="C90" s="108" t="s">
        <v>260</v>
      </c>
    </row>
    <row r="91" spans="2:3" x14ac:dyDescent="0.25">
      <c r="B91" s="67" t="s">
        <v>35</v>
      </c>
      <c r="C91" s="107" t="s">
        <v>261</v>
      </c>
    </row>
    <row r="92" spans="2:3" x14ac:dyDescent="0.25">
      <c r="B92" s="1" t="str">
        <f>IF(AND('Dispositivos Elétricos'!D7&lt;&gt;"",'Base de dados'!B93="No"),"Yes","No")</f>
        <v>No</v>
      </c>
      <c r="C92" s="108" t="s">
        <v>262</v>
      </c>
    </row>
    <row r="93" spans="2:3" x14ac:dyDescent="0.25">
      <c r="B93" s="91" t="str">
        <f>IF(AND('Dispositivos Elétricos'!D7&lt;&gt;"",'Dispositivos Elétricos'!D8&lt;&gt;""),"Yes","No")</f>
        <v>No</v>
      </c>
      <c r="C93" s="107" t="s">
        <v>263</v>
      </c>
    </row>
    <row r="94" spans="2:3" x14ac:dyDescent="0.25">
      <c r="B94" s="1" t="s">
        <v>35</v>
      </c>
      <c r="C94" s="107" t="s">
        <v>264</v>
      </c>
    </row>
    <row r="95" spans="2:3" x14ac:dyDescent="0.25">
      <c r="B95" s="1" t="str">
        <f>IF(AND(Exceções!C6&lt;&gt;"",B13="Yes",B14="No",B12="No"),"Yes","No")</f>
        <v>No</v>
      </c>
      <c r="C95" s="107" t="s">
        <v>265</v>
      </c>
    </row>
    <row r="96" spans="2:3" x14ac:dyDescent="0.25">
      <c r="B96" s="1" t="str">
        <f>IF(AND(B95="No",B13="Yes",B14="No",B12="No"),"Yes","No")</f>
        <v>No</v>
      </c>
      <c r="C96" s="108" t="s">
        <v>266</v>
      </c>
    </row>
    <row r="97" spans="2:3" x14ac:dyDescent="0.25">
      <c r="B97" s="1" t="str">
        <f>IF(AND(Exceções!C6&lt;&gt;"",B13="Yes",B14="No",B12="Yes"),"Yes","No")</f>
        <v>No</v>
      </c>
      <c r="C97" s="107" t="s">
        <v>267</v>
      </c>
    </row>
    <row r="98" spans="2:3" x14ac:dyDescent="0.25">
      <c r="B98" s="1" t="str">
        <f>IF(AND(B97="No",B13="Yes",B14="No",B12="Yes"),"Yes","No")</f>
        <v>No</v>
      </c>
      <c r="C98" s="108" t="s">
        <v>268</v>
      </c>
    </row>
    <row r="99" spans="2:3" x14ac:dyDescent="0.25">
      <c r="B99" s="1" t="str">
        <f>IF(AND(Exceções!C6&lt;&gt;"",B13="Yes",B14="Yes",B12="No"),"Yes","No")</f>
        <v>No</v>
      </c>
      <c r="C99" s="107" t="s">
        <v>269</v>
      </c>
    </row>
    <row r="100" spans="2:3" x14ac:dyDescent="0.25">
      <c r="B100" s="91" t="str">
        <f>IF(AND(B99="No",B13="Yes",B14="Yes",B12="No"),"Yes","No")</f>
        <v>No</v>
      </c>
      <c r="C100" s="108" t="s">
        <v>270</v>
      </c>
    </row>
    <row r="101" spans="2:3" x14ac:dyDescent="0.25">
      <c r="B101" s="1" t="str">
        <f>IF(AND(Exceções!C6&lt;&gt;"",B13="Yes",B14="Yes",B12="Yes"),"Yes","No")</f>
        <v>No</v>
      </c>
      <c r="C101" s="107" t="s">
        <v>271</v>
      </c>
    </row>
    <row r="102" spans="2:3" x14ac:dyDescent="0.25">
      <c r="B102" s="1" t="str">
        <f>IF(AND(B99="No",B13="Yes",B14="Yes",B12="Yes"),"Yes","No")</f>
        <v>No</v>
      </c>
      <c r="C102" s="108" t="s">
        <v>272</v>
      </c>
    </row>
    <row r="103" spans="2:3" x14ac:dyDescent="0.25">
      <c r="B103" s="1" t="s">
        <v>35</v>
      </c>
      <c r="C103" s="107" t="s">
        <v>273</v>
      </c>
    </row>
    <row r="104" spans="2:3" x14ac:dyDescent="0.25">
      <c r="B104" s="1" t="s">
        <v>35</v>
      </c>
      <c r="C104" s="108" t="s">
        <v>274</v>
      </c>
    </row>
    <row r="105" spans="2:3" x14ac:dyDescent="0.25">
      <c r="B105" s="1" t="str">
        <f>IF(Exceções!C7&lt;&gt;"","Yes","No")</f>
        <v>No</v>
      </c>
      <c r="C105" s="107" t="s">
        <v>275</v>
      </c>
    </row>
    <row r="106" spans="2:3" x14ac:dyDescent="0.25">
      <c r="B106" s="1" t="str">
        <f>IF(B105="No","Yes","No")</f>
        <v>Yes</v>
      </c>
      <c r="C106" s="108" t="s">
        <v>276</v>
      </c>
    </row>
    <row r="107" spans="2:3" x14ac:dyDescent="0.25">
      <c r="B107" s="1" t="s">
        <v>35</v>
      </c>
      <c r="C107" s="107" t="s">
        <v>277</v>
      </c>
    </row>
    <row r="108" spans="2:3" x14ac:dyDescent="0.25">
      <c r="B108" s="1" t="str">
        <f>IF(Exceções!C7&lt;&gt;"","Yes","No")</f>
        <v>No</v>
      </c>
      <c r="C108" s="108" t="s">
        <v>278</v>
      </c>
    </row>
    <row r="109" spans="2:3" x14ac:dyDescent="0.25">
      <c r="B109" s="1" t="str">
        <f>IF(B108="No","Yes","No")</f>
        <v>Yes</v>
      </c>
      <c r="C109" s="107" t="s">
        <v>279</v>
      </c>
    </row>
    <row r="110" spans="2:3" x14ac:dyDescent="0.25">
      <c r="B110" s="1" t="s">
        <v>35</v>
      </c>
      <c r="C110" s="108" t="s">
        <v>280</v>
      </c>
    </row>
    <row r="111" spans="2:3" x14ac:dyDescent="0.25">
      <c r="B111" s="1" t="s">
        <v>35</v>
      </c>
      <c r="C111" s="108" t="s">
        <v>282</v>
      </c>
    </row>
    <row r="113" spans="2:3" x14ac:dyDescent="0.25">
      <c r="B113" s="1"/>
    </row>
    <row r="114" spans="2:3" x14ac:dyDescent="0.25">
      <c r="B114" s="1"/>
    </row>
    <row r="115" spans="2:3" x14ac:dyDescent="0.25">
      <c r="B115" s="1"/>
    </row>
    <row r="116" spans="2:3" x14ac:dyDescent="0.25">
      <c r="B116" s="1"/>
    </row>
    <row r="117" spans="2:3" x14ac:dyDescent="0.25">
      <c r="B117" s="1"/>
    </row>
    <row r="118" spans="2:3" x14ac:dyDescent="0.25">
      <c r="B118" s="1"/>
    </row>
    <row r="119" spans="2:3" x14ac:dyDescent="0.25">
      <c r="B119" s="1"/>
    </row>
    <row r="120" spans="2:3" x14ac:dyDescent="0.25">
      <c r="B120" s="1"/>
      <c r="C120" s="109"/>
    </row>
    <row r="121" spans="2:3" x14ac:dyDescent="0.25">
      <c r="B121" s="1"/>
      <c r="C121" s="109"/>
    </row>
    <row r="122" spans="2:3" x14ac:dyDescent="0.25">
      <c r="B122" s="1"/>
      <c r="C122" s="109"/>
    </row>
    <row r="123" spans="2:3" x14ac:dyDescent="0.25">
      <c r="B123" s="1"/>
      <c r="C123" s="109"/>
    </row>
    <row r="124" spans="2:3" x14ac:dyDescent="0.25">
      <c r="B124" s="1"/>
      <c r="C124" s="109"/>
    </row>
    <row r="125" spans="2:3" x14ac:dyDescent="0.25">
      <c r="B125" s="1"/>
      <c r="C125" s="109"/>
    </row>
    <row r="126" spans="2:3" x14ac:dyDescent="0.25">
      <c r="B126" s="1"/>
      <c r="C126" s="109"/>
    </row>
    <row r="127" spans="2:3" x14ac:dyDescent="0.25">
      <c r="B127" s="1"/>
      <c r="C127" s="109"/>
    </row>
    <row r="128" spans="2:3" x14ac:dyDescent="0.25">
      <c r="B128" s="68"/>
      <c r="C128" s="109"/>
    </row>
    <row r="129" spans="2:3" x14ac:dyDescent="0.25">
      <c r="B129" s="1"/>
      <c r="C129" s="52"/>
    </row>
    <row r="130" spans="2:3" x14ac:dyDescent="0.25">
      <c r="B130" s="1"/>
      <c r="C130" s="52"/>
    </row>
    <row r="131" spans="2:3" x14ac:dyDescent="0.25">
      <c r="B131" s="1"/>
    </row>
    <row r="132" spans="2:3" x14ac:dyDescent="0.25">
      <c r="B132" s="1"/>
    </row>
    <row r="133" spans="2:3" x14ac:dyDescent="0.25">
      <c r="B133" s="1"/>
    </row>
    <row r="134" spans="2:3" x14ac:dyDescent="0.25">
      <c r="B134" s="1"/>
    </row>
    <row r="135" spans="2:3" x14ac:dyDescent="0.25">
      <c r="B135" s="1"/>
    </row>
    <row r="136" spans="2:3" x14ac:dyDescent="0.25">
      <c r="B136" s="1"/>
    </row>
    <row r="137" spans="2:3" x14ac:dyDescent="0.25">
      <c r="B137" s="1"/>
    </row>
    <row r="138" spans="2:3" x14ac:dyDescent="0.25">
      <c r="B138" s="1"/>
    </row>
    <row r="139" spans="2:3" x14ac:dyDescent="0.25">
      <c r="B139" s="1"/>
    </row>
    <row r="140" spans="2:3" x14ac:dyDescent="0.25">
      <c r="B140" s="1"/>
    </row>
    <row r="141" spans="2:3" x14ac:dyDescent="0.25">
      <c r="B141" s="1"/>
    </row>
    <row r="142" spans="2:3" x14ac:dyDescent="0.25">
      <c r="B142" s="1"/>
    </row>
    <row r="143" spans="2:3" x14ac:dyDescent="0.25">
      <c r="B143" s="1"/>
    </row>
    <row r="144" spans="2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52F8-516E-4AEC-8D73-C2754EB3AD87}">
  <sheetPr codeName="Planilha13"/>
  <dimension ref="B2:F16"/>
  <sheetViews>
    <sheetView workbookViewId="0">
      <selection activeCell="B3" sqref="B3"/>
    </sheetView>
  </sheetViews>
  <sheetFormatPr defaultRowHeight="15" x14ac:dyDescent="0.25"/>
  <cols>
    <col min="2" max="2" width="40.7109375" customWidth="1"/>
    <col min="4" max="4" width="40.7109375" customWidth="1"/>
    <col min="6" max="6" width="40.7109375" customWidth="1"/>
  </cols>
  <sheetData>
    <row r="2" spans="2:6" x14ac:dyDescent="0.25">
      <c r="B2" s="57" t="s">
        <v>284</v>
      </c>
      <c r="D2" s="57" t="s">
        <v>285</v>
      </c>
      <c r="F2" s="57" t="s">
        <v>286</v>
      </c>
    </row>
    <row r="3" spans="2:6" x14ac:dyDescent="0.25">
      <c r="B3" s="112" t="str">
        <f>IF('Químicos (Tanques)'!C7="Tanque Principal (Central de CIP)",'Químicos (Tanques)'!A7,"")</f>
        <v/>
      </c>
      <c r="D3" s="112" t="str">
        <f>IF('Químicos (Tanques)'!C7="Tanque Auxiliar (Rack secundário dedicado a alimentação da Central de CIP)",'Químicos (Tanques)'!A7,"Não")</f>
        <v>Não</v>
      </c>
      <c r="F3" s="112" t="str">
        <f>IF('Químicos (Tanques)'!C7="Bomba Auxiliar (Rack secundário ou pedestal dedicado a alimentação da Central de CIP)",'Químicos (Tanques)'!A7,"Não")</f>
        <v>Não</v>
      </c>
    </row>
    <row r="4" spans="2:6" x14ac:dyDescent="0.25">
      <c r="B4" s="113" t="str">
        <f>IF('Químicos (Tanques)'!C8="Tanque Principal (Central de CIP)",'Químicos (Tanques)'!A8,"")</f>
        <v/>
      </c>
      <c r="D4" s="113" t="str">
        <f>IF('Químicos (Tanques)'!C8="Tanque Auxiliar (Rack secundário dedicado a alimentação da Central de CIP)",'Químicos (Tanques)'!A8,"Não")</f>
        <v>Não</v>
      </c>
      <c r="F4" s="113" t="str">
        <f>IF('Químicos (Tanques)'!C8="Bomba Auxiliar (Rack secundário ou pedestal dedicado a alimentação da Central de CIP)",'Químicos (Tanques)'!A8,"Não")</f>
        <v>Não</v>
      </c>
    </row>
    <row r="5" spans="2:6" x14ac:dyDescent="0.25">
      <c r="B5" s="113" t="str">
        <f>IF('Químicos (Tanques)'!C9="Tanque Principal (Central de CIP)",'Químicos (Tanques)'!A9,"")</f>
        <v/>
      </c>
      <c r="D5" s="113" t="str">
        <f>IF('Químicos (Tanques)'!C9="Tanque Auxiliar (Rack secundário dedicado a alimentação da Central de CIP)",'Químicos (Tanques)'!A9,"Não")</f>
        <v>Não</v>
      </c>
      <c r="F5" s="113" t="str">
        <f>IF('Químicos (Tanques)'!C9="Bomba Auxiliar (Rack secundário ou pedestal dedicado a alimentação da Central de CIP)",'Químicos (Tanques)'!A9,"Não")</f>
        <v>Não</v>
      </c>
    </row>
    <row r="6" spans="2:6" x14ac:dyDescent="0.25">
      <c r="B6" s="113" t="str">
        <f>IF('Químicos (Tanques)'!C10="Tanque Principal (Central de CIP)",'Químicos (Tanques)'!A10,"")</f>
        <v/>
      </c>
      <c r="D6" s="113" t="str">
        <f>IF('Químicos (Tanques)'!C10="Tanque Auxiliar (Rack secundário dedicado a alimentação da Central de CIP)",'Químicos (Tanques)'!A10,"Não")</f>
        <v>Não</v>
      </c>
      <c r="F6" s="113" t="str">
        <f>IF('Químicos (Tanques)'!C10="Bomba Auxiliar (Rack secundário ou pedestal dedicado a alimentação da Central de CIP)",'Químicos (Tanques)'!A10,"Não")</f>
        <v>Não</v>
      </c>
    </row>
    <row r="7" spans="2:6" x14ac:dyDescent="0.25">
      <c r="B7" s="113" t="str">
        <f>IF('Químicos (Tanques)'!C11="Tanque Principal (Central de CIP)",'Químicos (Tanques)'!A11,"")</f>
        <v/>
      </c>
      <c r="D7" s="113" t="str">
        <f>IF('Químicos (Tanques)'!C11="Tanque Auxiliar (Rack secundário dedicado a alimentação da Central de CIP)",'Químicos (Tanques)'!A11,"Não")</f>
        <v>Não</v>
      </c>
      <c r="F7" s="113" t="str">
        <f>IF('Químicos (Tanques)'!C11="Bomba Auxiliar (Rack secundário ou pedestal dedicado a alimentação da Central de CIP)",'Químicos (Tanques)'!A11,"Não")</f>
        <v>Não</v>
      </c>
    </row>
    <row r="8" spans="2:6" x14ac:dyDescent="0.25">
      <c r="B8" s="113" t="str">
        <f>IF('Químicos (Tanques)'!C12="Tanque Principal (Central de CIP)",'Químicos (Tanques)'!A12,"")</f>
        <v/>
      </c>
      <c r="D8" s="113" t="str">
        <f>IF('Químicos (Tanques)'!C12="Tanque Auxiliar (Rack secundário dedicado a alimentação da Central de CIP)",'Químicos (Tanques)'!A12,"Não")</f>
        <v>Não</v>
      </c>
      <c r="F8" s="113" t="str">
        <f>IF('Químicos (Tanques)'!C12="Bomba Auxiliar (Rack secundário ou pedestal dedicado a alimentação da Central de CIP)",'Químicos (Tanques)'!A12,"Não")</f>
        <v>Não</v>
      </c>
    </row>
    <row r="9" spans="2:6" x14ac:dyDescent="0.25">
      <c r="B9" s="113" t="str">
        <f>IF('Químicos (Tanques)'!C13="Tanque Principal (Central de CIP)",'Químicos (Tanques)'!A13,"")</f>
        <v/>
      </c>
      <c r="D9" s="113" t="str">
        <f>IF('Químicos (Tanques)'!C13="Tanque Auxiliar (Rack secundário dedicado a alimentação da Central de CIP)",'Químicos (Tanques)'!A13,"Não")</f>
        <v>Não</v>
      </c>
      <c r="F9" s="113" t="str">
        <f>IF('Químicos (Tanques)'!C13="Bomba Auxiliar (Rack secundário ou pedestal dedicado a alimentação da Central de CIP)",'Químicos (Tanques)'!A13,"Não")</f>
        <v>Não</v>
      </c>
    </row>
    <row r="10" spans="2:6" x14ac:dyDescent="0.25">
      <c r="B10" s="113" t="str">
        <f>IF('Químicos (Tanques)'!C14="Tanque Principal (Central de CIP)",'Químicos (Tanques)'!A14,"")</f>
        <v/>
      </c>
      <c r="D10" s="113" t="str">
        <f>IF('Químicos (Tanques)'!C14="Tanque Auxiliar (Rack secundário dedicado a alimentação da Central de CIP)",'Químicos (Tanques)'!A14,"Não")</f>
        <v>Não</v>
      </c>
      <c r="F10" s="113" t="str">
        <f>IF('Químicos (Tanques)'!C14="Bomba Auxiliar (Rack secundário ou pedestal dedicado a alimentação da Central de CIP)",'Químicos (Tanques)'!A14,"Não")</f>
        <v>Não</v>
      </c>
    </row>
    <row r="11" spans="2:6" x14ac:dyDescent="0.25">
      <c r="B11" s="113" t="str">
        <f>IF('Químicos (Tanques)'!C15="Tanque Principal (Central de CIP)",'Químicos (Tanques)'!A15,"")</f>
        <v/>
      </c>
      <c r="D11" s="113" t="str">
        <f>IF('Químicos (Tanques)'!C15="Tanque Auxiliar (Rack secundário dedicado a alimentação da Central de CIP)",'Químicos (Tanques)'!A15,"Não")</f>
        <v>Não</v>
      </c>
      <c r="F11" s="113" t="str">
        <f>IF('Químicos (Tanques)'!C15="Bomba Auxiliar (Rack secundário ou pedestal dedicado a alimentação da Central de CIP)",'Químicos (Tanques)'!A15,"Não")</f>
        <v>Não</v>
      </c>
    </row>
    <row r="12" spans="2:6" x14ac:dyDescent="0.25">
      <c r="B12" s="113" t="str">
        <f>IF('Químicos (Tanques)'!C16="Tanque Principal (Central de CIP)",'Químicos (Tanques)'!A16,"")</f>
        <v/>
      </c>
      <c r="D12" s="113" t="str">
        <f>IF('Químicos (Tanques)'!C16="Tanque Auxiliar (Rack secundário dedicado a alimentação da Central de CIP)",'Químicos (Tanques)'!A16,"Não")</f>
        <v>Não</v>
      </c>
      <c r="F12" s="113" t="str">
        <f>IF('Químicos (Tanques)'!C16="Bomba Auxiliar (Rack secundário ou pedestal dedicado a alimentação da Central de CIP)",'Químicos (Tanques)'!A16,"Não")</f>
        <v>Não</v>
      </c>
    </row>
    <row r="13" spans="2:6" x14ac:dyDescent="0.25">
      <c r="B13" s="113" t="str">
        <f>IF('Químicos (Tanques)'!C17="Tanque Principal (Central de CIP)",'Químicos (Tanques)'!A17,"")</f>
        <v/>
      </c>
      <c r="D13" s="113" t="str">
        <f>IF('Químicos (Tanques)'!C17="Tanque Auxiliar (Rack secundário dedicado a alimentação da Central de CIP)",'Químicos (Tanques)'!A17,"Não")</f>
        <v>Não</v>
      </c>
      <c r="F13" s="113" t="str">
        <f>IF('Químicos (Tanques)'!C17="Bomba Auxiliar (Rack secundário ou pedestal dedicado a alimentação da Central de CIP)",'Químicos (Tanques)'!A17,"Não")</f>
        <v>Não</v>
      </c>
    </row>
    <row r="14" spans="2:6" x14ac:dyDescent="0.25">
      <c r="B14" s="113" t="str">
        <f>IF('Químicos (Tanques)'!C18="Tanque Principal (Central de CIP)",'Químicos (Tanques)'!A18,"")</f>
        <v/>
      </c>
      <c r="D14" s="113" t="str">
        <f>IF('Químicos (Tanques)'!C18="Tanque Auxiliar (Rack secundário dedicado a alimentação da Central de CIP)",'Químicos (Tanques)'!A18,"Não")</f>
        <v>Não</v>
      </c>
      <c r="F14" s="113" t="str">
        <f>IF('Químicos (Tanques)'!C18="Bomba Auxiliar (Rack secundário ou pedestal dedicado a alimentação da Central de CIP)",'Químicos (Tanques)'!A18,"Não")</f>
        <v>Não</v>
      </c>
    </row>
    <row r="15" spans="2:6" x14ac:dyDescent="0.25">
      <c r="B15" s="113" t="str">
        <f>IF('Químicos (Tanques)'!C19="Tanque Principal (Central de CIP)",'Químicos (Tanques)'!A19,"")</f>
        <v/>
      </c>
      <c r="D15" s="113" t="str">
        <f>IF('Químicos (Tanques)'!C19="Tanque Auxiliar (Rack secundário dedicado a alimentação da Central de CIP)",'Químicos (Tanques)'!A19,"Não")</f>
        <v>Não</v>
      </c>
      <c r="F15" s="113" t="str">
        <f>IF('Químicos (Tanques)'!C19="Bomba Auxiliar (Rack secundário ou pedestal dedicado a alimentação da Central de CIP)",'Químicos (Tanques)'!A19,"Não")</f>
        <v>Não</v>
      </c>
    </row>
    <row r="16" spans="2:6" x14ac:dyDescent="0.25">
      <c r="B16" s="114" t="str">
        <f>IF('Químicos (Tanques)'!C20="Tanque Principal (Central de CIP)",'Químicos (Tanques)'!A20,"")</f>
        <v/>
      </c>
      <c r="D16" s="114" t="str">
        <f>IF('Químicos (Tanques)'!C20="Tanque Auxiliar (Rack secundário dedicado a alimentação da Central de CIP)",'Químicos (Tanques)'!A20,"Não")</f>
        <v>Não</v>
      </c>
      <c r="F16" s="114" t="str">
        <f>IF('Químicos (Tanques)'!C20="Bomba Auxiliar (Rack secundário ou pedestal dedicado a alimentação da Central de CIP)",'Químicos (Tanques)'!A20,"Não")</f>
        <v>Não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Informações Gerais</vt:lpstr>
      <vt:lpstr>Componentes integrados</vt:lpstr>
      <vt:lpstr>Químicos (Tanques)</vt:lpstr>
      <vt:lpstr>Dispositivos gerais</vt:lpstr>
      <vt:lpstr>Estrutura</vt:lpstr>
      <vt:lpstr>Dados Técnicos</vt:lpstr>
      <vt:lpstr>Dispositivos Elétricos</vt:lpstr>
      <vt:lpstr>Tipo de  IHM</vt:lpstr>
      <vt:lpstr>Receitas</vt:lpstr>
      <vt:lpstr>Exceções</vt:lpstr>
      <vt:lpstr>Gerador</vt:lpstr>
      <vt:lpstr>Substituir conteúdo</vt:lpstr>
      <vt:lpstr>Base de dados</vt:lpstr>
      <vt:lpstr>Relação de 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2022-05-13T13:37:57Z</dcterms:modified>
</cp:coreProperties>
</file>