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B8646840-36B6-47F6-89EC-37F45FE3ECF9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gerais" sheetId="13" r:id="rId3"/>
    <sheet name="Estrutura" sheetId="29" r:id="rId4"/>
    <sheet name="Dados Técnicos" sheetId="30" r:id="rId5"/>
    <sheet name="Dispositivos Elétricos" sheetId="31" r:id="rId6"/>
    <sheet name="Tipo de  IHM" sheetId="17" r:id="rId7"/>
    <sheet name="Exceções" sheetId="27" r:id="rId8"/>
    <sheet name="Gerador" sheetId="18" r:id="rId9"/>
    <sheet name="Substituir conteúdo" sheetId="32" state="hidden" r:id="rId10"/>
    <sheet name="Base de dados" sheetId="8" state="hidden" r:id="rId11"/>
  </sheets>
  <functionGroups builtInGroupCount="19"/>
  <definedNames>
    <definedName name="_xlnm._FilterDatabase" localSheetId="5" hidden="1">'Dispositivos Elétricos'!$A$1:$D$11</definedName>
    <definedName name="_xlnm._FilterDatabase" localSheetId="3" hidden="1">Estrutura!$A$1:$C$8</definedName>
    <definedName name="_xlnm._FilterDatabase" localSheetId="6" hidden="1">'Tipo de  IHM'!$A$1:$C$11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5" i="8" l="1"/>
  <c r="B84" i="8"/>
  <c r="B83" i="8"/>
  <c r="B82" i="8"/>
  <c r="B81" i="8"/>
  <c r="B80" i="8"/>
  <c r="B79" i="8"/>
  <c r="B78" i="8"/>
  <c r="B21" i="8"/>
  <c r="B22" i="8"/>
  <c r="B23" i="8"/>
  <c r="B24" i="8"/>
  <c r="B20" i="8"/>
  <c r="B30" i="8" s="1"/>
  <c r="B33" i="8" s="1"/>
  <c r="B19" i="8"/>
  <c r="B29" i="8" s="1"/>
  <c r="B32" i="8" s="1"/>
  <c r="B64" i="8"/>
  <c r="B35" i="8"/>
  <c r="B36" i="8"/>
  <c r="B37" i="8"/>
  <c r="B60" i="8"/>
  <c r="B59" i="8"/>
  <c r="B70" i="8"/>
  <c r="B73" i="8" s="1"/>
  <c r="B38" i="8"/>
  <c r="B68" i="8"/>
  <c r="B76" i="8" s="1"/>
  <c r="B67" i="8"/>
  <c r="B75" i="8" s="1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42" i="8"/>
  <c r="B41" i="8"/>
  <c r="B40" i="8"/>
  <c r="B25" i="8"/>
  <c r="B26" i="8"/>
  <c r="B66" i="8" s="1"/>
  <c r="B90" i="8"/>
  <c r="C6" i="17" l="1" a="1"/>
  <c r="C6" i="17" s="1"/>
  <c r="B91" i="8"/>
  <c r="B93" i="8"/>
  <c r="B94" i="8" s="1"/>
  <c r="B16" i="8"/>
  <c r="B14" i="8"/>
  <c r="B13" i="8"/>
  <c r="B12" i="8"/>
  <c r="B11" i="8"/>
  <c r="B10" i="8"/>
  <c r="B8" i="8"/>
  <c r="B7" i="8" s="1"/>
  <c r="B5" i="8"/>
  <c r="B6" i="8" s="1"/>
  <c r="B4" i="8"/>
  <c r="B63" i="8" l="1" a="1"/>
  <c r="B63" i="8" s="1"/>
  <c r="B71" i="8" s="1"/>
  <c r="B74" i="8" s="1"/>
  <c r="B61" i="8" a="1"/>
  <c r="B61" i="8" s="1"/>
  <c r="B69" i="8" s="1"/>
  <c r="B4" i="12"/>
  <c r="A3" i="12"/>
  <c r="B2" i="12"/>
  <c r="A2" i="12"/>
  <c r="B1" i="12"/>
  <c r="A1" i="12"/>
  <c r="A3" i="13"/>
  <c r="A2" i="13"/>
  <c r="A1" i="13"/>
  <c r="B88" i="8" l="1"/>
  <c r="B87" i="8" s="1"/>
  <c r="B72" i="8"/>
  <c r="B1" i="13"/>
  <c r="B2" i="13"/>
  <c r="B4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250FB-B195-4ACB-BC61-AFA338BE6239}" keepAlive="1" name="Consulta - PT" description="Conexão com a consulta 'PT' na pasta de trabalho." type="5" refreshedVersion="6" background="1">
    <dbPr connection="Provider=Microsoft.Mashup.OleDb.1;Data Source=$Workbook$;Location=PT;Extended Properties=&quot;&quot;" command="SELECT * FROM [P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<sst xmlns="http://schemas.openxmlformats.org/spreadsheetml/2006/main" count="327" uniqueCount="235">
  <si>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</si>
  <si>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</si>
  <si>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</si>
  <si>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</si>
  <si>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</si>
  <si>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</si>
  <si>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</si>
  <si>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</si>
  <si>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</si>
  <si>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</si>
  <si>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</si>
  <si>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</si>
  <si>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</si>
  <si>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Data de preenchimento: dd/mm/aaaa</t>
  </si>
  <si>
    <t>Responsável: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</si>
  <si>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</si>
  <si>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</si>
  <si>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</si>
  <si>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</si>
  <si>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</si>
  <si>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</si>
  <si>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</si>
  <si>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</si>
  <si>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</si>
  <si>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</si>
  <si>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</si>
  <si>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</si>
  <si>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</si>
  <si>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</si>
  <si>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</si>
  <si>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</si>
  <si>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</si>
  <si>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SAP Nr.:</t>
  </si>
  <si>
    <t>IHM UTILIZADA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</si>
  <si>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</si>
  <si>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</si>
  <si>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</si>
  <si>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</si>
  <si>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</si>
  <si>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</si>
  <si>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</si>
  <si>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ReDiS</t>
  </si>
  <si>
    <t>Interruptor UPS</t>
  </si>
  <si>
    <t>Layout dos isolamentos de energia</t>
  </si>
  <si>
    <t>Direcionar para normas KHS</t>
  </si>
  <si>
    <t>894xxxxx-xxxxxx</t>
  </si>
  <si>
    <t xml:space="preserve"> Válvula de segurança</t>
  </si>
  <si>
    <t>Protege o sistema pressurizado e os módulos contra um excesso de pressão não permitido.</t>
  </si>
  <si>
    <t>Enclausuramento de proteção</t>
  </si>
  <si>
    <t>Painéis de revestimento fixados nas partes externas da armação da máquina.</t>
  </si>
  <si>
    <t>Isolamento</t>
  </si>
  <si>
    <t>Envolve as tubulações, através das quais fluem fluidos quentes. Protege os operadores contra queimaduras.</t>
  </si>
  <si>
    <t>Descrição</t>
  </si>
  <si>
    <t>Sensor de pressão</t>
  </si>
  <si>
    <t>Determina a pressão do meio no tubo</t>
  </si>
  <si>
    <t>Manômetro</t>
  </si>
  <si>
    <t>Registra a pressão dos meios na tubulação.</t>
  </si>
  <si>
    <t>Medidor de vazão</t>
  </si>
  <si>
    <t>Determina a quantidade do meio fluindo pela tubulação em um período definido</t>
  </si>
  <si>
    <t>Medidor de fluxo Coriolis</t>
  </si>
  <si>
    <t>Mede o fluxo de massa de líquidos e gases. Ao mesmo tempo, são medidas a espessura e a temperatura, a partir das quais pode ser calculado a taxa de fluxo volumétrico.</t>
  </si>
  <si>
    <t>Medidor de fluxo indutivo-magnético</t>
  </si>
  <si>
    <t>Mede a taxa de fluxo volumétrico dos líquidos.</t>
  </si>
  <si>
    <t>Medidor de condutividade</t>
  </si>
  <si>
    <t>Determina a condutividade elétrica dos meios na tubulação.</t>
  </si>
  <si>
    <t>Válvula de coleta de amostra</t>
  </si>
  <si>
    <t>Usada para coletar amostras do tanque ou da tubulação como parte do controle de qualidade.</t>
  </si>
  <si>
    <t>Visor de inspeção</t>
  </si>
  <si>
    <t>Usado para controlar os fluidos que passam pelo tubo.</t>
  </si>
  <si>
    <t>Sensor de temperatura</t>
  </si>
  <si>
    <t>Registra a temperatura do meio no tubo.</t>
  </si>
  <si>
    <t>Termômetro</t>
  </si>
  <si>
    <t>Mostra a temperatura do meio no tubo ou no recipiente.</t>
  </si>
  <si>
    <t>Controlador de fluxo</t>
  </si>
  <si>
    <t>Detecta se há ou não fluxo disponível em uma área definida.</t>
  </si>
  <si>
    <t>Sensor de nível</t>
  </si>
  <si>
    <t xml:space="preserve">O interruptor de nível na posição superior avisa o nível de enchimento máximo. O interruptor de nível na posição inferior avisa o nível de enchimento mínimo. </t>
  </si>
  <si>
    <t>Transdutor de pressão</t>
  </si>
  <si>
    <t>Montado um transdutor de pressão na posição inferior do tanque. Transmite a pressão medida ao controle.</t>
  </si>
  <si>
    <t>Sensor de presença de líquido</t>
  </si>
  <si>
    <t>Local:</t>
  </si>
  <si>
    <t>Mecânica SAP Nr.:</t>
  </si>
  <si>
    <t xml:space="preserve">Módulos </t>
  </si>
  <si>
    <t>Definição (Selecione uma opção válida)</t>
  </si>
  <si>
    <t>Distribuição de fluidos</t>
  </si>
  <si>
    <t>Sistema pneumático</t>
  </si>
  <si>
    <t>KHS Plant IT</t>
  </si>
  <si>
    <t>KHS Proleit</t>
  </si>
  <si>
    <t>Exemplo de tabela - Projeto 89407064</t>
  </si>
  <si>
    <t>Dimensões gerais</t>
  </si>
  <si>
    <t>Peso</t>
  </si>
  <si>
    <t>Especificação</t>
  </si>
  <si>
    <t>Valor</t>
  </si>
  <si>
    <t>Unidade</t>
  </si>
  <si>
    <t>Comprimento</t>
  </si>
  <si>
    <t>mm</t>
  </si>
  <si>
    <t>Vazio</t>
  </si>
  <si>
    <t>Kg</t>
  </si>
  <si>
    <t>Largura</t>
  </si>
  <si>
    <t>Cheio</t>
  </si>
  <si>
    <t>Altura</t>
  </si>
  <si>
    <t>Capacidades</t>
  </si>
  <si>
    <t>m³/h</t>
  </si>
  <si>
    <t>bar (g)</t>
  </si>
  <si>
    <t>Temperatura máxima do produto de limpeza no avanço dos circuitos</t>
  </si>
  <si>
    <t>°C</t>
  </si>
  <si>
    <t>Pressão exigida do vapor</t>
  </si>
  <si>
    <t>Tanques - Volume</t>
  </si>
  <si>
    <t>Fluido</t>
  </si>
  <si>
    <t>Estrutura</t>
  </si>
  <si>
    <t>Interruptor Principal (Chave geral)</t>
  </si>
  <si>
    <t>Chave seccionadora (Interruptor de manutenção das bombas)</t>
  </si>
  <si>
    <t>Vazão nominal</t>
  </si>
  <si>
    <t>Tanque pulmão</t>
  </si>
  <si>
    <t>Tanque desaerador</t>
  </si>
  <si>
    <t>Tanque de xarope</t>
  </si>
  <si>
    <t>Litros</t>
  </si>
  <si>
    <t>Volume</t>
  </si>
  <si>
    <t>K-894xxxxx-xxxxxx</t>
  </si>
  <si>
    <t/>
  </si>
  <si>
    <t>V:\Abteilungen\SaoPaulo\PQK-M\Extern\Config_BA\CCMX\PT\C1 - Informações Gerais\P1 -Informações Gerais\S001 - Atualização de IHM\PTC1P1S001.docx</t>
  </si>
  <si>
    <t>V:\Abteilungen\SaoPaulo\PQK-M\Extern\Config_BA\CCMX\PT\C1 - Informações Gerais\P1 -Informações Gerais\S001 - Com componentes Integrados\PTC1P1S001.docx</t>
  </si>
  <si>
    <t>V:\Abteilungen\SaoPaulo\PQK-M\Extern\Config_BA\CCMX\PT\C1 - Informações Gerais\P1 -Informações Gerais\S001 - Sem Componentes Integrados\PTC1P1S001.docx</t>
  </si>
  <si>
    <t>V:\Abteilungen\SaoPaulo\PQK-M\Extern\Config_BA\CCMX\PT\C2 - Segurança\P1 - Descritivo Padrão\S001 - (BR - Manualtech)\PTC2P1S001.docx</t>
  </si>
  <si>
    <t>V:\Abteilungen\SaoPaulo\PQK-M\Extern\Config_BA\CCMX\PT\C2 - Segurança\P1 - Descritivo Padrão\S001 - (DE - Cognitas)\PTC2P1S001.docx</t>
  </si>
  <si>
    <t>V:\Abteilungen\SaoPaulo\PQK-M\Extern\Config_BA\CCMX\PT\C2 - Segurança\P2 - Dispositivos de Proteção\S001 - Interruptor parada de emergência\PTC2P2S001.docx</t>
  </si>
  <si>
    <t>V:\Abteilungen\SaoPaulo\PQK-M\Extern\Config_BA\CCMX\PT\C2 - Segurança\P2 - Dispositivos de Proteção\S002 - Válvula de segurança\PTC2P2S002.docx</t>
  </si>
  <si>
    <t>V:\Abteilungen\SaoPaulo\PQK-M\Extern\Config_BA\CCMX\PT\C2 - Segurança\P2 - Dispositivos de Proteção\S003 - Enclausuramento de proteção\PTC2P2S003.docx</t>
  </si>
  <si>
    <t>V:\Abteilungen\SaoPaulo\PQK-M\Extern\Config_BA\CCMX\PT\C2 - Segurança\P2 - Dispositivos de Proteção\S004 - Isolamento\PTC2P2S004.docx</t>
  </si>
  <si>
    <t>V:\Abteilungen\SaoPaulo\PQK-M\Extern\Config_BA\CCMX\PT\C2 - Segurança\P2 - Dispositivos de Proteção\S005 - Interruptor geral\PTC2P2S005.docx</t>
  </si>
  <si>
    <t>V:\Abteilungen\SaoPaulo\PQK-M\Extern\Config_BA\CCMX\PT\C2 - Segurança\P2 - Dispositivos de Proteção\S006 - Interruptor UPS\PTC2P2S006.docx</t>
  </si>
  <si>
    <t>V:\Abteilungen\SaoPaulo\PQK-M\Extern\Config_BA\CCMX\PT\C2 - Segurança\P2 - Dispositivos de Proteção\S007 - Válvulas de bloqueio manual\PTC2P2S007.docx</t>
  </si>
  <si>
    <t>V:\Abteilungen\SaoPaulo\PQK-M\Extern\Config_BA\CCMX\PT\C2 - Segurança\P2 - Dispositivos de Proteção\S008 - Interruptor para reparações\PTC2P2S008.docx</t>
  </si>
  <si>
    <t>V:\Abteilungen\SaoPaulo\PQK-M\Extern\Config_BA\CCMX\PT\C2 - Segurança\P3 - Conduta e Estados Operacionais\S001 - Padrão\PTC2P3S001.docx</t>
  </si>
  <si>
    <t>V:\Abteilungen\SaoPaulo\PQK-M\Extern\Config_BA\CCMX\PT\C3 - Estrutura e Funcionamento\P1 - Componentes estruturais\S000 - Título\Título.docx</t>
  </si>
  <si>
    <t>V:\Abteilungen\SaoPaulo\PQK-M\Extern\Config_BA\CCMX\PT\C3 - Estrutura e Funcionamento\P1 - Componentes estruturais\S001 - Contimix (CCMX)\PTC3P1S001.docx</t>
  </si>
  <si>
    <t>V:\Abteilungen\SaoPaulo\PQK-M\Extern\Config_BA\CCMX\PT\C3 - Estrutura e Funcionamento\P1 - Componentes estruturais\S002 - Batchmix (BMX)\PTC3P1S001.docx</t>
  </si>
  <si>
    <t>V:\Abteilungen\SaoPaulo\PQK-M\Extern\Config_BA\CCMX\PT\C3 - Estrutura e Funcionamento\P1 - Componentes estruturais\S003 - Tanque desaerador (DX)\PTC3P1S001.docx</t>
  </si>
  <si>
    <t>V:\Abteilungen\SaoPaulo\PQK-M\Extern\Config_BA\CCMX\PT\C3 - Estrutura e Funcionamento\P1 - Componentes estruturais\S004 - Sistema IBC\PTC3P1S001.docx</t>
  </si>
  <si>
    <t>V:\Abteilungen\SaoPaulo\PQK-M\Extern\Config_BA\CCMX\PT\C3 - Estrutura e Funcionamento\P1 - Componentes estruturais\S005 - Tanque de bebida pronta\PTC3P1S002.docx</t>
  </si>
  <si>
    <t>V:\Abteilungen\SaoPaulo\PQK-M\Extern\Config_BA\CCMX\PT\C3 - Estrutura e Funcionamento\P1 - Componentes estruturais\S006 - Filtros polidores (FS)\PTC3P1S003.docx</t>
  </si>
  <si>
    <t>V:\Abteilungen\SaoPaulo\PQK-M\Extern\Config_BA\CCMX\PT\C3 - Estrutura e Funcionamento\P1 - Componentes estruturais\S007 - Manifold de válvulas\PTC3P1S005.docx</t>
  </si>
  <si>
    <t>V:\Abteilungen\SaoPaulo\PQK-M\Extern\Config_BA\CCMX\PT\C3 - Estrutura e Funcionamento\P1 - Componentes estruturais\S007 - Placa de distribuição\PTC3P1S004.docx</t>
  </si>
  <si>
    <t>V:\Abteilungen\SaoPaulo\PQK-M\Extern\Config_BA\CCMX\PT\C3 - Estrutura e Funcionamento\P1 - Componentes estruturais\S008 - Pipe Rack\PTC3P1S006.docx</t>
  </si>
  <si>
    <t>V:\Abteilungen\SaoPaulo\PQK-M\Extern\Config_BA\CCMX\PT\C3 - Estrutura e Funcionamento\P2 - Dispositivos e postos de trabalho\S001 - Subtítulo Avisos\PTC3P2S001.docx</t>
  </si>
  <si>
    <t>V:\Abteilungen\SaoPaulo\PQK-M\Extern\Config_BA\CCMX\PT\C3 - Estrutura e Funcionamento\P2 - Dispositivos e postos de trabalho\S002 - Avisos - CCMX\PTC3P2S001.docx</t>
  </si>
  <si>
    <t>V:\Abteilungen\SaoPaulo\PQK-M\Extern\Config_BA\CCMX\PT\C3 - Estrutura e Funcionamento\P2 - Dispositivos e postos de trabalho\S003 - Avisos - BMX\PTC3P2S001.docx</t>
  </si>
  <si>
    <t>V:\Abteilungen\SaoPaulo\PQK-M\Extern\Config_BA\CCMX\PT\C3 - Estrutura e Funcionamento\P2 - Dispositivos e postos de trabalho\S004 - Subtítulo Comandos\PTC3P2S001.docx</t>
  </si>
  <si>
    <t>V:\Abteilungen\SaoPaulo\PQK-M\Extern\Config_BA\CCMX\PT\C3 - Estrutura e Funcionamento\P2 - Dispositivos e postos de trabalho\S005 - Comandos - CCMX\PTC3P2S001.docx</t>
  </si>
  <si>
    <t>V:\Abteilungen\SaoPaulo\PQK-M\Extern\Config_BA\CCMX\PT\C3 - Estrutura e Funcionamento\P2 - Dispositivos e postos de trabalho\S006 - Comandos - BMX\PTC3P2S001.docx</t>
  </si>
  <si>
    <t>V:\Abteilungen\SaoPaulo\PQK-M\Extern\Config_BA\CCMX\PT\C3 - Estrutura e Funcionamento\P2 - Dispositivos e postos de trabalho\S007 - Postos de trabalho\PTC3P2S001.docx</t>
  </si>
  <si>
    <t>V:\Abteilungen\SaoPaulo\PQK-M\Extern\Config_BA\CCMX\PT\C3 - Estrutura e Funcionamento\P3 - Armário de distribuição\S001 - INP\PTC3P3S001.docx</t>
  </si>
  <si>
    <t>V:\Abteilungen\SaoPaulo\PQK-M\Extern\Config_BA\CCMX\PT\C3 - Estrutura e Funcionamento\P3 - Armário de distribuição\S001 - INP, IHM\PTC3P3S001.docx</t>
  </si>
  <si>
    <t>V:\Abteilungen\SaoPaulo\PQK-M\Extern\Config_BA\CCMX\PT\C3 - Estrutura e Funcionamento\P3 - Armário de distribuição\S001 - INP, UPS\PTC3P3S001.docx</t>
  </si>
  <si>
    <t>V:\Abteilungen\SaoPaulo\PQK-M\Extern\Config_BA\CCMX\PT\C3 - Estrutura e Funcionamento\P3 - Armário de distribuição\S001 - INP, UPS,  IHM\PTC3P3S001.docx</t>
  </si>
  <si>
    <t>V:\Abteilungen\SaoPaulo\PQK-M\Extern\Config_BA\CCMX\PT\C3 - Estrutura e Funcionamento\P4 - Sistema pneumático\S001 - Sistema pneumático\PTC3P3S002.docx</t>
  </si>
  <si>
    <t>V:\Abteilungen\SaoPaulo\PQK-M\Extern\Config_BA\CCMX\PT\C3 - Estrutura e Funcionamento\P4 - Sistema pneumático\S002 - Ilha de válvulas\PTC3P3S003.docx</t>
  </si>
  <si>
    <t>V:\Abteilungen\SaoPaulo\PQK-M\Extern\Config_BA\CCMX\PT\C3 - Estrutura e Funcionamento\P4 - Sistema pneumático\S003 - Válvulas Pneumáticas\PTC3P3S004.docx</t>
  </si>
  <si>
    <t>V:\Abteilungen\SaoPaulo\PQK-M\Extern\Config_BA\CCMX\PT\C3 - Estrutura e Funcionamento\P5 - Equipamentos de medição\S001 - Sensor de pressão\PTC3P9S001.docx</t>
  </si>
  <si>
    <t>V:\Abteilungen\SaoPaulo\PQK-M\Extern\Config_BA\CCMX\PT\C3 - Estrutura e Funcionamento\P5 - Equipamentos de medição\S002 - Manômetro\PTC3P9S002.docx</t>
  </si>
  <si>
    <t>V:\Abteilungen\SaoPaulo\PQK-M\Extern\Config_BA\CCMX\PT\C3 - Estrutura e Funcionamento\P5 - Equipamentos de medição\S003 - Medidor de vazão\PTC3P9S003.docx</t>
  </si>
  <si>
    <t>V:\Abteilungen\SaoPaulo\PQK-M\Extern\Config_BA\CCMX\PT\C3 - Estrutura e Funcionamento\P5 - Equipamentos de medição\S004 - Medidor de fluxo Coriolis\PTC3P9S003.docx</t>
  </si>
  <si>
    <t>V:\Abteilungen\SaoPaulo\PQK-M\Extern\Config_BA\CCMX\PT\C3 - Estrutura e Funcionamento\P5 - Equipamentos de medição\S005 - Medidor de fluxo indutivo-magnético\PTC3P9S003.docx</t>
  </si>
  <si>
    <t>V:\Abteilungen\SaoPaulo\PQK-M\Extern\Config_BA\CCMX\PT\C3 - Estrutura e Funcionamento\P5 - Equipamentos de medição\S006 - Medidor de condutividade\PTC3P9S005.docx</t>
  </si>
  <si>
    <t>V:\Abteilungen\SaoPaulo\PQK-M\Extern\Config_BA\CCMX\PT\C3 - Estrutura e Funcionamento\P5 - Equipamentos de medição\S007 - Válvula de coleta de amostra\PTC3P9S006.docx</t>
  </si>
  <si>
    <t>V:\Abteilungen\SaoPaulo\PQK-M\Extern\Config_BA\CCMX\PT\C3 - Estrutura e Funcionamento\P5 - Equipamentos de medição\S008 - Visor de inspeção\PTC3P9S007.docx</t>
  </si>
  <si>
    <t>V:\Abteilungen\SaoPaulo\PQK-M\Extern\Config_BA\CCMX\PT\C3 - Estrutura e Funcionamento\P5 - Equipamentos de medição\S009 - Sensor de temperatura\PTC3P9S008.docx</t>
  </si>
  <si>
    <t>V:\Abteilungen\SaoPaulo\PQK-M\Extern\Config_BA\CCMX\PT\C3 - Estrutura e Funcionamento\P5 - Equipamentos de medição\S010 - Termômetro\PTC3P9S009.docx</t>
  </si>
  <si>
    <t>V:\Abteilungen\SaoPaulo\PQK-M\Extern\Config_BA\CCMX\PT\C3 - Estrutura e Funcionamento\P5 - Equipamentos de medição\S011 - Controlador de fluxo\PTC3P9S010.docx</t>
  </si>
  <si>
    <t>V:\Abteilungen\SaoPaulo\PQK-M\Extern\Config_BA\CCMX\PT\C3 - Estrutura e Funcionamento\P5 - Equipamentos de medição\S012 - Sensor de nível\PTC3P9S010.docx</t>
  </si>
  <si>
    <t>V:\Abteilungen\SaoPaulo\PQK-M\Extern\Config_BA\CCMX\PT\C3 - Estrutura e Funcionamento\P5 - Equipamentos de medição\S013 - Transdutor de pressão\PTC3P9S010.docx</t>
  </si>
  <si>
    <t>V:\Abteilungen\SaoPaulo\PQK-M\Extern\Config_BA\CCMX\PT\C3 - Estrutura e Funcionamento\P5 - Equipamentos de medição\S014 - Sensor de presença de líquido\PTC3P9S004.docx</t>
  </si>
  <si>
    <t>V:\Abteilungen\SaoPaulo\PQK-M\Extern\Config_BA\CCMX\PT\C3 - Estrutura e Funcionamento\P5 - Equipamentos de medição\S015 - Alimentação elétrica\PTC3P9S011.docx</t>
  </si>
  <si>
    <t>V:\Abteilungen\SaoPaulo\PQK-M\Extern\Config_BA\CCMX\PT\C4 - Montagem\P1 - Montagem padrão\S001 - Padrão\PTC4P1S001.docx</t>
  </si>
  <si>
    <t>V:\Abteilungen\SaoPaulo\PQK-M\Extern\Config_BA\CCMX\PT\C5 - Operação\P1 - Descritivo padrão\S001 - Botão parada de emergência\PTC5P1S001.docx</t>
  </si>
  <si>
    <t>V:\Abteilungen\SaoPaulo\PQK-M\Extern\Config_BA\CCMX\PT\C5 - Operação\P2 - Dispositivos de aviso\S001 - Sinalizador luminoso\PTC5P5S001.docx</t>
  </si>
  <si>
    <t>V:\Abteilungen\SaoPaulo\PQK-M\Extern\Config_BA\CCMX\PT\C5 - Operação\P2 - Dispositivos de aviso\S002 - Sirene\PTC5P5S001.docx</t>
  </si>
  <si>
    <t>V:\Abteilungen\SaoPaulo\PQK-M\Extern\Config_BA\CCMX\PT\C5 - Operação\P3 - Dispositivo de comando (IHM)\S001 - Plant IT\PTC5P3S001.docx</t>
  </si>
  <si>
    <t>V:\Abteilungen\SaoPaulo\PQK-M\Extern\Config_BA\CCMX\PT\C5 - Operação\P3 - Dispositivo de comando (IHM)\S001 - Plant It Antigo\PTC5P3S001.docx</t>
  </si>
  <si>
    <t>V:\Abteilungen\SaoPaulo\PQK-M\Extern\Config_BA\CCMX\PT\C5 - Operação\P3 - Dispositivo de comando (IHM)\S001 - Proleit\PTC5P3S001.docx</t>
  </si>
  <si>
    <t>V:\Abteilungen\SaoPaulo\PQK-M\Extern\Config_BA\CCMX\PT\C5 - Operação\P4 - Dispositivo de comando (Diversos)\S001 - ReDiS\PTC5P4S001.docx</t>
  </si>
  <si>
    <t>V:\Abteilungen\SaoPaulo\PQK-M\Extern\Config_BA\CCMX\PT\C5 - Operação\P4 - Dispositivo de comando (Diversos)\S002 - Válvulas de bloqueio manual\PTC5P4S002.docx</t>
  </si>
  <si>
    <t>V:\Abteilungen\SaoPaulo\PQK-M\Extern\Config_BA\CCMX\PT\C5 - Operação\P4 - Dispositivo de comando (Diversos)\S003 - Placa de distribuição\PTC5P3S004 - Traduzido.docx</t>
  </si>
  <si>
    <t>V:\Abteilungen\SaoPaulo\PQK-M\Extern\Config_BA\CCMX\PT\C5 - Operação\P5 - Estabelecer prontidão operacional\S001 - INP\PTC5P6S001.docx</t>
  </si>
  <si>
    <t>V:\Abteilungen\SaoPaulo\PQK-M\Extern\Config_BA\CCMX\PT\C5 - Operação\P5 - Estabelecer prontidão operacional\S001 - INP, UPS\PTC5P6S001.docx</t>
  </si>
  <si>
    <t>V:\Abteilungen\SaoPaulo\PQK-M\Extern\Config_BA\CCMX\PT\C5 - Operação\P6 - Produção\S001 - Plant It\PTC5P6S001.docx</t>
  </si>
  <si>
    <t>V:\Abteilungen\SaoPaulo\PQK-M\Extern\Config_BA\CCMX\PT\C5 - Operação\P6 - Produção\S001 - Plant It antigo\PTC5P6S001.docx</t>
  </si>
  <si>
    <t>V:\Abteilungen\SaoPaulo\PQK-M\Extern\Config_BA\CCMX\PT\C5 - Operação\P6 - Produção\S001 - Proleit\PTC5P6S001.docx</t>
  </si>
  <si>
    <t>V:\Abteilungen\SaoPaulo\PQK-M\Extern\Config_BA\CCMX\PT\C5 - Operação\P7 - Limpeza\S001 - Plant It\PTC5P7S001.docx</t>
  </si>
  <si>
    <t>V:\Abteilungen\SaoPaulo\PQK-M\Extern\Config_BA\CCMX\PT\C5 - Operação\P7 - Limpeza\S001 - Plant It antigo\PTC5P7S001.docx</t>
  </si>
  <si>
    <t>V:\Abteilungen\SaoPaulo\PQK-M\Extern\Config_BA\CCMX\PT\C5 - Operação\P7 - Limpeza\S001 - Proleit\PTC5P7S001.docx</t>
  </si>
  <si>
    <t>V:\Abteilungen\SaoPaulo\PQK-M\Extern\Config_BA\CCMX\PT\C5 - Operação\P8 - Cancelar prontidão operacional\S001 - INP\PTC5P8S001.docx</t>
  </si>
  <si>
    <t>V:\Abteilungen\SaoPaulo\PQK-M\Extern\Config_BA\CCMX\PT\C5 - Operação\P8 - Cancelar prontidão operacional\S001 - INP, UPS\PTC5P8S001.docx</t>
  </si>
  <si>
    <t>V:\Abteilungen\SaoPaulo\PQK-M\Extern\Config_BA\CCMX\PT\C6 - Manutenção\P1 - Normas e segurança\S001 - Padrão\PTC6P1S001.docx</t>
  </si>
  <si>
    <t>V:\Abteilungen\SaoPaulo\PQK-M\Extern\Config_BA\CCMX\PT\C6 - Manutenção\P2 - Isolamento e bloqueio de energias\S001 - INP\PTC6P2S003.docx</t>
  </si>
  <si>
    <t>V:\Abteilungen\SaoPaulo\PQK-M\Extern\Config_BA\CCMX\PT\C6 - Manutenção\P2 - Isolamento e bloqueio de energias\S001 - INP - Sem imagem\PTC6P2S003.docx</t>
  </si>
  <si>
    <t>V:\Abteilungen\SaoPaulo\PQK-M\Extern\Config_BA\CCMX\PT\C6 - Manutenção\P2 - Isolamento e bloqueio de energias\S001 - INP, ET\PTC6P2S003.docx</t>
  </si>
  <si>
    <t>V:\Abteilungen\SaoPaulo\PQK-M\Extern\Config_BA\CCMX\PT\C6 - Manutenção\P2 - Isolamento e bloqueio de energias\S001 - INP, ET - Sem imagem\PTC6P2S003.docx</t>
  </si>
  <si>
    <t>V:\Abteilungen\SaoPaulo\PQK-M\Extern\Config_BA\CCMX\PT\C6 - Manutenção\P2 - Isolamento e bloqueio de energias\S001 - INP, UPS\PTC6P2S003.docx</t>
  </si>
  <si>
    <t>V:\Abteilungen\SaoPaulo\PQK-M\Extern\Config_BA\CCMX\PT\C6 - Manutenção\P2 - Isolamento e bloqueio de energias\S001 - INP, UPS - Sem imagem\PTC6P2S003.docx</t>
  </si>
  <si>
    <t>V:\Abteilungen\SaoPaulo\PQK-M\Extern\Config_BA\CCMX\PT\C6 - Manutenção\P2 - Isolamento e bloqueio de energias\S001 - INP, UPS, ET\PTC6P2S003.docx</t>
  </si>
  <si>
    <t>V:\Abteilungen\SaoPaulo\PQK-M\Extern\Config_BA\CCMX\PT\C6 - Manutenção\P2 - Isolamento e bloqueio de energias\S001 - INP, UPS, ET - Sem imagem\PTC6P2S003.docx</t>
  </si>
  <si>
    <t>V:\Abteilungen\SaoPaulo\PQK-M\Extern\Config_BA\CCMX\PT\C6 - Manutenção\P3 - Manutenção preventiva\S001 - Padrão\PTC6P3S001.docx</t>
  </si>
  <si>
    <t>V:\Abteilungen\SaoPaulo\PQK-M\Extern\Config_BA\CCMX\PT\C7 - Falhas\P1 - Sem lista\S001 - Genérico\PTC7P1S001.docx</t>
  </si>
  <si>
    <t>V:\Abteilungen\SaoPaulo\PQK-M\Extern\Config_BA\CCMX\PT\C7 - Falhas\P1 - Sem lista\S001 - Plant It\PTC7P1S001.docx</t>
  </si>
  <si>
    <t>V:\Abteilungen\SaoPaulo\PQK-M\Extern\Config_BA\CCMX\PT\C8 - Dados técnicos\P1 - Exigências Relativas ao meio\S001 - Padrão\PTC8P1S001.docx</t>
  </si>
  <si>
    <t>V:\Abteilungen\SaoPaulo\PQK-M\Extern\Config_BA\CCMX\PT\C8 - Dados técnicos\P2 - Requisitos para fluidos\S001 - Norma K0255, Energia elétrica\PTC8P2S001.docx</t>
  </si>
  <si>
    <t>V:\Abteilungen\SaoPaulo\PQK-M\Extern\Config_BA\CCMX\PT\C8 - Dados técnicos\P2 - Requisitos para fluidos\S001 - Requisitos gerais\PTC8P2S001.docx</t>
  </si>
  <si>
    <t>V:\Abteilungen\SaoPaulo\PQK-M\Extern\Config_BA\CCMX\PT\C8 - Dados técnicos\P3 - Operação\S001 - Padrão\PTC8P3S001.docx</t>
  </si>
  <si>
    <t>V:\Abteilungen\SaoPaulo\PQK-M\Extern\Config_BA\CCMX\PT\C8 - Dados técnicos\P4 - Sinalização dos dispositivos de isolamento\S001 - Direciona a leitura para a norma  adicional KHS K0357\PTC8P4S002.docx</t>
  </si>
  <si>
    <t>V:\Abteilungen\SaoPaulo\PQK-M\Extern\Config_BA\CCMX\PT\C8 - Dados técnicos\P4 - Sinalização dos dispositivos de isolamento\S001 - Identificação padrão (2019)\PTC8P4S001.docx</t>
  </si>
  <si>
    <t>V:\Abteilungen\SaoPaulo\PQK-M\Extern\Config_BA\CCMX\PT\C8 - Dados técnicos\P5 - Limpeza\S001 - Produtos de Limpeza\PTC8P5S002.docx</t>
  </si>
  <si>
    <t>V:\Abteilungen\SaoPaulo\PQK-M\Extern\Config_BA\CCMX\PT\CAPA\Capa - innopro.docx</t>
  </si>
  <si>
    <t>V:\Abteilungen\SaoPaulo\PQK-M\Extern\Config_BA\CCMX\PT\CONTRA CAPA\Contra Capa.docx</t>
  </si>
  <si>
    <t>V:\Abteilungen\SaoPaulo\PQK-M\Extern\Config_BA\CCMX\PT\SUMÁRIO\Indice.doc</t>
  </si>
  <si>
    <t>IHM no Armário de distribuição</t>
  </si>
  <si>
    <t>Evita que a bomba funcione a seco, pois isso pode danificar ou destruir a bomba. 
Se não detectar líquido no tubo de sucção, bloqueia a bomba desde que ela esteja ligada.</t>
  </si>
  <si>
    <t>No</t>
  </si>
  <si>
    <t>Sinalizador luminoso</t>
  </si>
  <si>
    <t>Sirene</t>
  </si>
  <si>
    <t>Contimix</t>
  </si>
  <si>
    <t>O Contimix é destinado a produção contínua de bebidas através da mistura de componentes base.</t>
  </si>
  <si>
    <t>Batchmix</t>
  </si>
  <si>
    <t>Em um sistema de xaroparia, o Batchmix é responsável na dissolução das partes solidas e partes líquidas.</t>
  </si>
  <si>
    <t>O equipamento Innopro DX se destina a produção de água desaerada.</t>
  </si>
  <si>
    <t>Sistema IBC</t>
  </si>
  <si>
    <t>Em um sistema de xaroparia, os IBC’s têm finalidade de armazenar os concentrados de produto P1 e P2.</t>
  </si>
  <si>
    <t>Tanque de bebida pronta</t>
  </si>
  <si>
    <t>Em um sistema de xaroparia, o tanque pulmão de armazenamento de bebida pronta é responsável pelo armazenamento do xarope Einstein que será destinado aos processos subsequentes.</t>
  </si>
  <si>
    <t>Filtros polidores</t>
  </si>
  <si>
    <t>Os Filtros Polidores são utilizados para retirada de partículas de líquidos, para a filtragem fina e polimento com as taxas de separação (micróns) conforme aplicação.</t>
  </si>
  <si>
    <t>Energia térmica presente</t>
  </si>
  <si>
    <t>INNOPRO CCMX/BMX/DX
Desenvolvimento  de Manuais de Instruções (BA)</t>
  </si>
  <si>
    <t>Responsável</t>
  </si>
  <si>
    <t>Aplicável 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</si>
</sst>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Arial"/>
      <family val="2"/>
    </font>
    <font>
      <sz val="1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theme="9" tint="0.79998168889431442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rgb="FFFFFFFF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theme="0"/>
      </left>
      <right style="thick">
        <color theme="0"/>
      </right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FFFF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rgb="FFFFFFFF"/>
      </left>
      <right style="thick">
        <color theme="0"/>
      </right>
      <top style="thick">
        <color rgb="FFFFFFFF"/>
      </top>
      <bottom/>
      <diagonal/>
    </border>
    <border>
      <left style="thick">
        <color rgb="FFFFFFFF"/>
      </left>
      <right style="thick">
        <color theme="0"/>
      </right>
      <top/>
      <bottom style="thick">
        <color rgb="FFFFFFFF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13" fillId="12" borderId="21" xfId="0" applyFont="1" applyFill="1" applyBorder="1" applyAlignment="1">
      <alignment wrapText="1"/>
    </xf>
    <xf numFmtId="0" fontId="5" fillId="12" borderId="21" xfId="0" applyFont="1" applyFill="1" applyBorder="1" applyAlignment="1">
      <alignment vertical="center" wrapText="1"/>
    </xf>
    <xf numFmtId="0" fontId="13" fillId="12" borderId="29" xfId="0" applyFont="1" applyFill="1" applyBorder="1" applyAlignment="1">
      <alignment wrapText="1"/>
    </xf>
    <xf numFmtId="0" fontId="5" fillId="12" borderId="29" xfId="0" applyFont="1" applyFill="1" applyBorder="1" applyAlignment="1">
      <alignment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4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4" fillId="0" borderId="26" xfId="0" applyFont="1" applyFill="1" applyBorder="1" applyAlignment="1">
      <alignment horizontal="left" vertical="center" wrapText="1" indent="1"/>
    </xf>
    <xf numFmtId="0" fontId="0" fillId="0" borderId="0" xfId="0" applyFill="1"/>
    <xf numFmtId="0" fontId="11" fillId="0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left" vertical="center" wrapText="1" indent="1"/>
    </xf>
    <xf numFmtId="0" fontId="0" fillId="0" borderId="37" xfId="0" applyBorder="1"/>
    <xf numFmtId="0" fontId="0" fillId="8" borderId="13" xfId="0" applyFill="1" applyBorder="1"/>
    <xf numFmtId="0" fontId="0" fillId="15" borderId="36" xfId="0" applyFill="1" applyBorder="1"/>
    <xf numFmtId="0" fontId="1" fillId="0" borderId="0" xfId="0" applyFont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1" fillId="3" borderId="26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left" vertical="center" indent="1"/>
    </xf>
    <xf numFmtId="0" fontId="19" fillId="16" borderId="2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26" xfId="0" applyFill="1" applyBorder="1" applyAlignment="1">
      <alignment horizontal="left" vertical="center" indent="1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0" fillId="0" borderId="35" xfId="0" applyNumberFormat="1" applyFont="1" applyFill="1" applyBorder="1"/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25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0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3" fontId="11" fillId="13" borderId="26" xfId="0" applyNumberFormat="1" applyFont="1" applyFill="1" applyBorder="1" applyAlignment="1">
      <alignment horizontal="center" vertical="center" wrapText="1"/>
    </xf>
    <xf numFmtId="0" fontId="11" fillId="13" borderId="2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26" xfId="0" applyFont="1" applyBorder="1" applyAlignment="1">
      <alignment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left" vertical="center" wrapText="1" indent="2"/>
    </xf>
    <xf numFmtId="0" fontId="11" fillId="0" borderId="3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13" borderId="26" xfId="0" applyFont="1" applyFill="1" applyBorder="1" applyAlignment="1">
      <alignment horizontal="center" vertical="center" wrapText="1"/>
    </xf>
    <xf numFmtId="0" fontId="4" fillId="13" borderId="26" xfId="0" applyFont="1" applyFill="1" applyBorder="1" applyAlignment="1">
      <alignment horizontal="left" vertical="center" wrapText="1" indent="1"/>
    </xf>
    <xf numFmtId="0" fontId="21" fillId="0" borderId="0" xfId="0" applyFont="1" applyAlignment="1">
      <alignment horizontal="center"/>
    </xf>
    <xf numFmtId="0" fontId="20" fillId="0" borderId="26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/>
    </xf>
    <xf numFmtId="3" fontId="11" fillId="0" borderId="26" xfId="0" applyNumberFormat="1" applyFont="1" applyFill="1" applyBorder="1" applyAlignment="1">
      <alignment horizontal="center" vertical="center" wrapText="1"/>
    </xf>
    <xf numFmtId="0" fontId="4" fillId="0" borderId="26" xfId="0" applyFont="1" applyFill="1" applyBorder="1" applyAlignment="1">
      <alignment horizontal="center" vertical="center" wrapText="1"/>
    </xf>
    <xf numFmtId="0" fontId="20" fillId="2" borderId="26" xfId="0" applyFont="1" applyFill="1" applyBorder="1" applyAlignment="1">
      <alignment horizontal="center" vertical="center" wrapText="1"/>
    </xf>
    <xf numFmtId="22" fontId="0" fillId="0" borderId="52" xfId="0" applyNumberFormat="1" applyFont="1" applyBorder="1"/>
    <xf numFmtId="22" fontId="0" fillId="14" borderId="52" xfId="0" applyNumberFormat="1" applyFont="1" applyFill="1" applyBorder="1"/>
    <xf numFmtId="0" fontId="4" fillId="11" borderId="53" xfId="0" applyFont="1" applyFill="1" applyBorder="1" applyAlignment="1">
      <alignment vertical="center" wrapText="1"/>
    </xf>
    <xf numFmtId="0" fontId="4" fillId="11" borderId="54" xfId="0" applyFont="1" applyFill="1" applyBorder="1" applyAlignment="1">
      <alignment vertical="center" wrapText="1"/>
    </xf>
    <xf numFmtId="0" fontId="4" fillId="11" borderId="28" xfId="0" applyFont="1" applyFill="1" applyBorder="1" applyAlignment="1">
      <alignment horizontal="left" vertical="center" wrapText="1" indent="1"/>
    </xf>
    <xf numFmtId="0" fontId="4" fillId="11" borderId="31" xfId="0" applyFont="1" applyFill="1" applyBorder="1" applyAlignment="1">
      <alignment horizontal="left" vertical="center" wrapText="1" indent="1"/>
    </xf>
    <xf numFmtId="0" fontId="4" fillId="11" borderId="33" xfId="0" applyFont="1" applyFill="1" applyBorder="1" applyAlignment="1">
      <alignment horizontal="left" vertical="center" wrapText="1" indent="1"/>
    </xf>
    <xf numFmtId="0" fontId="7" fillId="0" borderId="28" xfId="0" applyFont="1" applyFill="1" applyBorder="1" applyAlignment="1">
      <alignment horizontal="center" vertical="center" wrapText="1"/>
    </xf>
    <xf numFmtId="0" fontId="6" fillId="0" borderId="26" xfId="0" applyFont="1" applyFill="1" applyBorder="1"/>
    <xf numFmtId="0" fontId="8" fillId="9" borderId="31" xfId="0" applyFont="1" applyFill="1" applyBorder="1" applyAlignment="1">
      <alignment horizontal="left" vertical="center" wrapText="1" indent="1"/>
    </xf>
    <xf numFmtId="0" fontId="4" fillId="9" borderId="50" xfId="0" applyFont="1" applyFill="1" applyBorder="1" applyAlignment="1">
      <alignment horizontal="left" vertical="center" wrapText="1" indent="1"/>
    </xf>
    <xf numFmtId="0" fontId="4" fillId="11" borderId="48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left" vertical="center" wrapText="1" indent="1"/>
    </xf>
    <xf numFmtId="0" fontId="7" fillId="11" borderId="57" xfId="0" applyFont="1" applyFill="1" applyBorder="1" applyAlignment="1">
      <alignment horizontal="left" vertical="center" wrapText="1" indent="1"/>
    </xf>
    <xf numFmtId="0" fontId="7" fillId="11" borderId="55" xfId="0" applyFont="1" applyFill="1" applyBorder="1" applyAlignment="1">
      <alignment horizontal="left" vertical="center" wrapText="1" indent="1"/>
    </xf>
    <xf numFmtId="0" fontId="22" fillId="0" borderId="0" xfId="0" applyFont="1" applyAlignment="1">
      <alignment horizontal="center"/>
    </xf>
    <xf numFmtId="0" fontId="8" fillId="11" borderId="28" xfId="0" applyFont="1" applyFill="1" applyBorder="1" applyAlignment="1">
      <alignment horizontal="left" vertical="center" wrapText="1" indent="1"/>
    </xf>
    <xf numFmtId="0" fontId="1" fillId="2" borderId="26" xfId="0" applyFont="1" applyFill="1" applyBorder="1" applyAlignment="1"/>
    <xf numFmtId="0" fontId="4" fillId="0" borderId="0" xfId="0" applyFont="1" applyFill="1" applyBorder="1" applyAlignment="1">
      <alignment horizontal="left" vertical="center" wrapText="1" indent="1"/>
    </xf>
    <xf numFmtId="0" fontId="4" fillId="0" borderId="31" xfId="0" applyFont="1" applyFill="1" applyBorder="1" applyAlignment="1">
      <alignment horizontal="left" vertical="center" wrapText="1" indent="1"/>
    </xf>
    <xf numFmtId="0" fontId="7" fillId="0" borderId="56" xfId="0" applyFont="1" applyFill="1" applyBorder="1" applyAlignment="1">
      <alignment horizontal="center" vertical="center" wrapText="1"/>
    </xf>
    <xf numFmtId="0" fontId="23" fillId="11" borderId="28" xfId="0" applyFont="1" applyFill="1" applyBorder="1" applyAlignment="1">
      <alignment horizontal="center" vertical="center" wrapText="1"/>
    </xf>
    <xf numFmtId="0" fontId="19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22" fontId="0" fillId="4" borderId="52" xfId="0" applyNumberFormat="1" applyFont="1" applyFill="1" applyBorder="1"/>
    <xf numFmtId="0" fontId="18" fillId="4" borderId="0" xfId="0" applyFont="1" applyFill="1" applyAlignment="1">
      <alignment horizontal="center"/>
    </xf>
    <xf numFmtId="22" fontId="0" fillId="17" borderId="52" xfId="0" applyNumberFormat="1" applyFont="1" applyFill="1" applyBorder="1"/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3" fontId="11" fillId="16" borderId="26" xfId="0" applyNumberFormat="1" applyFont="1" applyFill="1" applyBorder="1" applyAlignment="1">
      <alignment horizontal="center" vertical="center" wrapText="1"/>
    </xf>
    <xf numFmtId="0" fontId="11" fillId="16" borderId="26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vertical="center"/>
    </xf>
    <xf numFmtId="0" fontId="20" fillId="2" borderId="26" xfId="0" applyFont="1" applyFill="1" applyBorder="1" applyAlignment="1">
      <alignment vertical="center" wrapText="1"/>
    </xf>
    <xf numFmtId="0" fontId="4" fillId="16" borderId="26" xfId="0" applyFont="1" applyFill="1" applyBorder="1" applyAlignment="1">
      <alignment vertical="center" wrapText="1"/>
    </xf>
    <xf numFmtId="0" fontId="11" fillId="16" borderId="26" xfId="0" applyFont="1" applyFill="1" applyBorder="1" applyAlignment="1">
      <alignment vertical="center" wrapText="1"/>
    </xf>
    <xf numFmtId="0" fontId="20" fillId="2" borderId="26" xfId="0" applyFont="1" applyFill="1" applyBorder="1" applyAlignment="1">
      <alignment horizontal="left" vertical="center" wrapText="1" indent="1"/>
    </xf>
    <xf numFmtId="0" fontId="4" fillId="16" borderId="28" xfId="0" applyFont="1" applyFill="1" applyBorder="1" applyAlignment="1">
      <alignment horizontal="left" vertical="center" wrapText="1" indent="1"/>
    </xf>
    <xf numFmtId="0" fontId="11" fillId="16" borderId="28" xfId="0" applyFont="1" applyFill="1" applyBorder="1" applyAlignment="1">
      <alignment horizontal="left" vertical="center" wrapText="1" indent="1"/>
    </xf>
    <xf numFmtId="0" fontId="1" fillId="0" borderId="0" xfId="0" applyFont="1" applyAlignment="1">
      <alignment vertical="center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55" xfId="0" applyFont="1" applyFill="1" applyBorder="1" applyAlignment="1">
      <alignment horizontal="left" vertical="center" wrapText="1" indent="1"/>
    </xf>
    <xf numFmtId="0" fontId="4" fillId="11" borderId="39" xfId="0" applyFont="1" applyFill="1" applyBorder="1" applyAlignment="1">
      <alignment horizontal="left" vertical="center" wrapText="1" indent="1"/>
    </xf>
    <xf numFmtId="0" fontId="5" fillId="10" borderId="47" xfId="0" applyFont="1" applyFill="1" applyBorder="1" applyAlignment="1">
      <alignment horizontal="center" vertical="center" wrapText="1"/>
    </xf>
    <xf numFmtId="0" fontId="5" fillId="10" borderId="3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26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9" borderId="50" xfId="0" applyFont="1" applyFill="1" applyBorder="1" applyAlignment="1">
      <alignment horizontal="left" vertical="center" wrapText="1" indent="1"/>
    </xf>
    <xf numFmtId="0" fontId="4" fillId="9" borderId="39" xfId="0" applyFont="1" applyFill="1" applyBorder="1" applyAlignment="1">
      <alignment horizontal="left" vertical="center" wrapText="1" indent="1"/>
    </xf>
    <xf numFmtId="0" fontId="4" fillId="11" borderId="41" xfId="0" applyFont="1" applyFill="1" applyBorder="1" applyAlignment="1">
      <alignment horizontal="center" vertical="center" wrapText="1"/>
    </xf>
    <xf numFmtId="0" fontId="4" fillId="11" borderId="42" xfId="0" applyFont="1" applyFill="1" applyBorder="1" applyAlignment="1">
      <alignment horizontal="center" vertical="center" wrapText="1"/>
    </xf>
    <xf numFmtId="0" fontId="5" fillId="10" borderId="28" xfId="0" applyFont="1" applyFill="1" applyBorder="1" applyAlignment="1">
      <alignment horizontal="center" vertical="center" wrapText="1"/>
    </xf>
    <xf numFmtId="0" fontId="5" fillId="10" borderId="40" xfId="0" applyFont="1" applyFill="1" applyBorder="1" applyAlignment="1">
      <alignment horizontal="center" vertical="center" wrapText="1"/>
    </xf>
    <xf numFmtId="0" fontId="9" fillId="10" borderId="57" xfId="0" applyFont="1" applyFill="1" applyBorder="1" applyAlignment="1">
      <alignment horizontal="center" vertical="center" wrapText="1"/>
    </xf>
    <xf numFmtId="0" fontId="9" fillId="10" borderId="46" xfId="0" applyFont="1" applyFill="1" applyBorder="1" applyAlignment="1">
      <alignment horizontal="center" vertical="center" wrapText="1"/>
    </xf>
    <xf numFmtId="0" fontId="8" fillId="9" borderId="59" xfId="0" applyFont="1" applyFill="1" applyBorder="1" applyAlignment="1">
      <alignment horizontal="left" vertical="center" wrapText="1" indent="1"/>
    </xf>
    <xf numFmtId="0" fontId="8" fillId="9" borderId="60" xfId="0" applyFont="1" applyFill="1" applyBorder="1" applyAlignment="1">
      <alignment horizontal="left" vertical="center" wrapText="1" indent="1"/>
    </xf>
    <xf numFmtId="0" fontId="8" fillId="9" borderId="59" xfId="0" applyFont="1" applyFill="1" applyBorder="1" applyAlignment="1">
      <alignment horizontal="center" vertical="center" wrapText="1"/>
    </xf>
    <xf numFmtId="0" fontId="8" fillId="9" borderId="60" xfId="0" applyFont="1" applyFill="1" applyBorder="1" applyAlignment="1">
      <alignment horizontal="center" vertical="center" wrapText="1"/>
    </xf>
    <xf numFmtId="0" fontId="23" fillId="9" borderId="59" xfId="0" applyFont="1" applyFill="1" applyBorder="1" applyAlignment="1">
      <alignment horizontal="center" vertical="center" wrapText="1"/>
    </xf>
    <xf numFmtId="0" fontId="23" fillId="9" borderId="60" xfId="0" applyFont="1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45" xfId="0" applyFont="1" applyFill="1" applyBorder="1" applyAlignment="1">
      <alignment horizontal="left" vertical="center" wrapText="1" indent="2"/>
    </xf>
    <xf numFmtId="0" fontId="4" fillId="0" borderId="46" xfId="0" applyFont="1" applyFill="1" applyBorder="1" applyAlignment="1">
      <alignment horizontal="left" vertical="center" wrapText="1" indent="2"/>
    </xf>
    <xf numFmtId="0" fontId="11" fillId="16" borderId="28" xfId="0" applyFont="1" applyFill="1" applyBorder="1" applyAlignment="1">
      <alignment horizontal="left" vertical="center" wrapText="1" indent="2"/>
    </xf>
    <xf numFmtId="0" fontId="11" fillId="16" borderId="40" xfId="0" applyFont="1" applyFill="1" applyBorder="1" applyAlignment="1">
      <alignment horizontal="left" vertical="center" wrapText="1" indent="2"/>
    </xf>
    <xf numFmtId="0" fontId="0" fillId="0" borderId="0" xfId="0" applyFill="1" applyBorder="1" applyAlignment="1">
      <alignment horizontal="left" vertical="center" wrapText="1" indent="7"/>
    </xf>
    <xf numFmtId="0" fontId="4" fillId="0" borderId="28" xfId="0" applyFont="1" applyFill="1" applyBorder="1" applyAlignment="1">
      <alignment horizontal="left" vertical="center" wrapText="1" indent="2"/>
    </xf>
    <xf numFmtId="0" fontId="4" fillId="0" borderId="40" xfId="0" applyFont="1" applyFill="1" applyBorder="1" applyAlignment="1">
      <alignment horizontal="left" vertical="center" wrapText="1" indent="2"/>
    </xf>
    <xf numFmtId="0" fontId="20" fillId="0" borderId="26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 wrapText="1"/>
    </xf>
    <xf numFmtId="0" fontId="4" fillId="16" borderId="28" xfId="0" applyFont="1" applyFill="1" applyBorder="1" applyAlignment="1">
      <alignment horizontal="left" vertical="center" wrapText="1" indent="2"/>
    </xf>
    <xf numFmtId="0" fontId="4" fillId="16" borderId="40" xfId="0" applyFont="1" applyFill="1" applyBorder="1" applyAlignment="1">
      <alignment horizontal="left" vertical="center" wrapText="1" indent="2"/>
    </xf>
    <xf numFmtId="0" fontId="2" fillId="0" borderId="0" xfId="0" applyFont="1" applyAlignment="1">
      <alignment horizontal="left" vertical="center"/>
    </xf>
    <xf numFmtId="0" fontId="0" fillId="0" borderId="43" xfId="0" applyBorder="1" applyAlignment="1">
      <alignment horizontal="center"/>
    </xf>
    <xf numFmtId="0" fontId="0" fillId="0" borderId="36" xfId="0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40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 vertical="center" wrapText="1"/>
    </xf>
    <xf numFmtId="0" fontId="4" fillId="9" borderId="58" xfId="0" applyFont="1" applyFill="1" applyBorder="1" applyAlignment="1">
      <alignment horizontal="center" vertical="center" wrapText="1"/>
    </xf>
    <xf numFmtId="0" fontId="4" fillId="9" borderId="46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11" borderId="28" xfId="0" applyFont="1" applyFill="1" applyBorder="1" applyAlignment="1">
      <alignment horizontal="center" vertical="center" wrapText="1"/>
    </xf>
    <xf numFmtId="0" fontId="4" fillId="11" borderId="40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center" wrapText="1"/>
    </xf>
    <xf numFmtId="0" fontId="7" fillId="9" borderId="27" xfId="0" applyFont="1" applyFill="1" applyBorder="1" applyAlignment="1">
      <alignment horizontal="center" vertical="center" wrapText="1"/>
    </xf>
    <xf numFmtId="0" fontId="7" fillId="9" borderId="32" xfId="0" applyFont="1" applyFill="1" applyBorder="1" applyAlignment="1">
      <alignment horizontal="center" vertical="center" wrapText="1"/>
    </xf>
    <xf numFmtId="0" fontId="7" fillId="9" borderId="3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141C7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Medidor%2520de%2520fluxo%2520coriolis.pdf" TargetMode="External"/><Relationship Id="rId13" Type="http://schemas.openxmlformats.org/officeDocument/2006/relationships/hyperlink" Target="file:///\\uac.xorb.net\vdfs\Abteilungen\SaoPaulo\PQK-M\Extern\Config_BA\Links\CIP\Sensor%2520de%2520temperatura.pdf" TargetMode="External"/><Relationship Id="rId18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26" Type="http://schemas.openxmlformats.org/officeDocument/2006/relationships/image" Target="../media/image15.png"/><Relationship Id="rId3" Type="http://schemas.openxmlformats.org/officeDocument/2006/relationships/hyperlink" Target="file:///\\uac.xorb.net\vdfs\Abteilungen\SaoPaulo\PQK-M\Extern\Config_BA\Links\CIP\Revestimento.pdf" TargetMode="External"/><Relationship Id="rId21" Type="http://schemas.openxmlformats.org/officeDocument/2006/relationships/image" Target="../media/image10.png"/><Relationship Id="rId7" Type="http://schemas.openxmlformats.org/officeDocument/2006/relationships/hyperlink" Target="file:///\\uac.xorb.net\vdfs\Abteilungen\SaoPaulo\PQK-M\Extern\Config_BA\Links\CIP\Medidor%2520de%2520vaz&#227;o.pdf" TargetMode="External"/><Relationship Id="rId12" Type="http://schemas.openxmlformats.org/officeDocument/2006/relationships/hyperlink" Target="file:///\\uac.xorb.net\vdfs\Abteilungen\SaoPaulo\PQK-M\Extern\Config_BA\Links\CIP\Visor%2520de%2520inspe&#231;&#227;o.pdf" TargetMode="External"/><Relationship Id="rId17" Type="http://schemas.openxmlformats.org/officeDocument/2006/relationships/hyperlink" Target="file:///\\uac.xorb.net\vdfs\Abteilungen\SaoPaulo\PQK-M\Extern\Config_BA\Links\CIP\Transdutor%2520de%2520press&#227;o.pdf" TargetMode="External"/><Relationship Id="rId25" Type="http://schemas.openxmlformats.org/officeDocument/2006/relationships/image" Target="../media/image14.png"/><Relationship Id="rId2" Type="http://schemas.openxmlformats.org/officeDocument/2006/relationships/image" Target="../media/image9.png"/><Relationship Id="rId16" Type="http://schemas.openxmlformats.org/officeDocument/2006/relationships/hyperlink" Target="file:///\\uac.xorb.net\vdfs\Abteilungen\SaoPaulo\PQK-M\Extern\Config_BA\Links\CIP\Sensor%2520de%2520n&#237;vel.pdf" TargetMode="External"/><Relationship Id="rId20" Type="http://schemas.openxmlformats.org/officeDocument/2006/relationships/image" Target="../media/image5.svg"/><Relationship Id="rId1" Type="http://schemas.openxmlformats.org/officeDocument/2006/relationships/hyperlink" Target="file:///\\uac.xorb.net\vdfs\Abteilungen\SaoPaulo\PQK-M\Extern\Config_BA\Links\CIP\V&#225;lvula%2520de%2520seguran&#231;a.pdf" TargetMode="External"/><Relationship Id="rId6" Type="http://schemas.openxmlformats.org/officeDocument/2006/relationships/hyperlink" Target="file:///\\uac.xorb.net\vdfs\Abteilungen\SaoPaulo\PQK-M\Extern\Config_BA\Links\CIP\Man&#244;metro.pdf" TargetMode="External"/><Relationship Id="rId11" Type="http://schemas.openxmlformats.org/officeDocument/2006/relationships/hyperlink" Target="file:///\\uac.xorb.net\vdfs\Abteilungen\SaoPaulo\PQK-M\Extern\Config_BA\Links\CIP\V&#225;lvula%2520de%2520coleta%2520de%2520amostra.pdf" TargetMode="External"/><Relationship Id="rId24" Type="http://schemas.openxmlformats.org/officeDocument/2006/relationships/image" Target="../media/image13.png"/><Relationship Id="rId5" Type="http://schemas.openxmlformats.org/officeDocument/2006/relationships/hyperlink" Target="file:///\\uac.xorb.net\vdfs\Abteilungen\SaoPaulo\PQK-M\Extern\Config_BA\Links\CIP\Sensor%2520de%2520press&#227;o.pdf" TargetMode="External"/><Relationship Id="rId15" Type="http://schemas.openxmlformats.org/officeDocument/2006/relationships/hyperlink" Target="file:///\\uac.xorb.net\vdfs\Abteilungen\SaoPaulo\PQK-M\Extern\Config_BA\Links\CIP\Controlador%2520de%2520fluxo.pdf" TargetMode="External"/><Relationship Id="rId23" Type="http://schemas.openxmlformats.org/officeDocument/2006/relationships/image" Target="../media/image12.png"/><Relationship Id="rId28" Type="http://schemas.openxmlformats.org/officeDocument/2006/relationships/image" Target="../media/image17.png"/><Relationship Id="rId10" Type="http://schemas.openxmlformats.org/officeDocument/2006/relationships/hyperlink" Target="file:///\\uac.xorb.net\vdfs\Abteilungen\SaoPaulo\PQK-M\Extern\Config_BA\Links\CIP\Medidor%2520de%2520condutividade.pdf" TargetMode="External"/><Relationship Id="rId19" Type="http://schemas.openxmlformats.org/officeDocument/2006/relationships/image" Target="../media/image4.png"/><Relationship Id="rId4" Type="http://schemas.openxmlformats.org/officeDocument/2006/relationships/hyperlink" Target="file:///\\uac.xorb.net\vdfs\Abteilungen\SaoPaulo\PQK-M\Extern\Config_BA\Links\CIP\Isolamento.pdf" TargetMode="External"/><Relationship Id="rId9" Type="http://schemas.openxmlformats.org/officeDocument/2006/relationships/hyperlink" Target="file:///\\uac.xorb.net\vdfs\Abteilungen\SaoPaulo\PQK-M\Extern\Config_BA\Links\CIP\Medidor%2520de%2520fluxo%2520indutivo-magn&#233;tico.pdf" TargetMode="External"/><Relationship Id="rId14" Type="http://schemas.openxmlformats.org/officeDocument/2006/relationships/hyperlink" Target="file:///\\uac.xorb.net\vdfs\Abteilungen\SaoPaulo\PQK-M\Extern\Config_BA\Links\CIP\Term&#244;metro.pdf" TargetMode="External"/><Relationship Id="rId22" Type="http://schemas.openxmlformats.org/officeDocument/2006/relationships/image" Target="../media/image11.png"/><Relationship Id="rId27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hyperlink" Target="file:///\\uac.xorb.net\vdfs\Abteilungen\SaoPaulo\PQK-M\Extern\Config_BA\Links\CIP\Sistema%2520pneum&#225;tico.pdf" TargetMode="External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Distribui&#231;&#227;o%2520de%2520fluidos.pdf" TargetMode="External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5.svg"/><Relationship Id="rId15" Type="http://schemas.openxmlformats.org/officeDocument/2006/relationships/image" Target="../media/image27.png"/><Relationship Id="rId10" Type="http://schemas.openxmlformats.org/officeDocument/2006/relationships/image" Target="../media/image22.png"/><Relationship Id="rId4" Type="http://schemas.openxmlformats.org/officeDocument/2006/relationships/image" Target="../media/image4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Dados%2520-%2520Exemplo.pdf" TargetMode="External"/><Relationship Id="rId4" Type="http://schemas.openxmlformats.org/officeDocument/2006/relationships/image" Target="../media/image5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hyperlink" Target="file:///\\uac.xorb.net\vdfs\Abteilungen\SaoPaulo\PQK-M\Extern\Config_BA\Links\CIP\Interruptor%2520de%2520repara&#231;&#245;es.pdf" TargetMode="External"/><Relationship Id="rId7" Type="http://schemas.openxmlformats.org/officeDocument/2006/relationships/image" Target="../media/image5.svg"/><Relationship Id="rId12" Type="http://schemas.openxmlformats.org/officeDocument/2006/relationships/hyperlink" Target="file:///\\uac.xorb.net\vdfs\Abteilungen\SaoPaulo\PQK-M\Extern\Config_BA\Links\CIP\redis.pdf" TargetMode="External"/><Relationship Id="rId2" Type="http://schemas.openxmlformats.org/officeDocument/2006/relationships/image" Target="../media/image9.png"/><Relationship Id="rId1" Type="http://schemas.openxmlformats.org/officeDocument/2006/relationships/hyperlink" Target="file:///\\uac.xorb.net\vdfs\Abteilungen\SaoPaulo\PQK-M\Extern\Config_BA\Links\CIP\RGD.pdf" TargetMode="External"/><Relationship Id="rId6" Type="http://schemas.openxmlformats.org/officeDocument/2006/relationships/image" Target="../media/image4.png"/><Relationship Id="rId11" Type="http://schemas.openxmlformats.org/officeDocument/2006/relationships/image" Target="../media/image31.png"/><Relationship Id="rId5" Type="http://schemas.openxmlformats.org/officeDocument/2006/relationships/hyperlink" Target="file:///\\uac.xorb.net\vdfs\Abteilungen\SaoPaulo\PQK-M\Extern\Config_BA\Links\CIP\INP.pdf" TargetMode="External"/><Relationship Id="rId10" Type="http://schemas.openxmlformats.org/officeDocument/2006/relationships/image" Target="../media/image30.png"/><Relationship Id="rId4" Type="http://schemas.openxmlformats.org/officeDocument/2006/relationships/hyperlink" Target="file:///\\uac.xorb.net\vdfs\Abteilungen\SaoPaulo\PQK-M\Extern\Config_BA\Links\CIP\UPS.pdf" TargetMode="External"/><Relationship Id="rId9" Type="http://schemas.openxmlformats.org/officeDocument/2006/relationships/image" Target="../media/image29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image" Target="../media/image32.png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21BBA1D-0381-4CA5-AA6A-DD5B1C8DEEC4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3" name="Retângulo: Cantos Diagonais Recortados 12">
            <a:extLst>
              <a:ext uri="{FF2B5EF4-FFF2-40B4-BE49-F238E27FC236}">
                <a16:creationId xmlns:a16="http://schemas.microsoft.com/office/drawing/2014/main" id="{3D5EB12D-F718-4FB1-9B62-592351C3CE4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nformações">
        <xdr:nvPicPr>
          <xdr:cNvPr id="17" name="Gráfico 3" descr="Borracha">
            <a:extLst>
              <a:ext uri="{FF2B5EF4-FFF2-40B4-BE49-F238E27FC236}">
                <a16:creationId xmlns:a16="http://schemas.microsoft.com/office/drawing/2014/main" id="{2DC93311-6073-4D7D-8275-27E739275D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8</xdr:col>
      <xdr:colOff>226219</xdr:colOff>
      <xdr:row>10</xdr:row>
      <xdr:rowOff>47625</xdr:rowOff>
    </xdr:from>
    <xdr:to>
      <xdr:col>11</xdr:col>
      <xdr:colOff>391225</xdr:colOff>
      <xdr:row>16</xdr:row>
      <xdr:rowOff>106960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C2C2210-9B0B-41DF-B69D-9A4DD2320051}"/>
            </a:ext>
          </a:extLst>
        </xdr:cNvPr>
        <xdr:cNvGrpSpPr/>
      </xdr:nvGrpSpPr>
      <xdr:grpSpPr>
        <a:xfrm>
          <a:off x="9917907" y="4048125"/>
          <a:ext cx="3582099" cy="1249960"/>
          <a:chOff x="5670958" y="1602297"/>
          <a:chExt cx="3582099" cy="1249960"/>
        </a:xfrm>
      </xdr:grpSpPr>
      <xdr:sp macro="[0]!Limpar_tudo" textlink="">
        <xdr:nvSpPr>
          <xdr:cNvPr id="22" name="Seta: Pentágono 21">
            <a:extLst>
              <a:ext uri="{FF2B5EF4-FFF2-40B4-BE49-F238E27FC236}">
                <a16:creationId xmlns:a16="http://schemas.microsoft.com/office/drawing/2014/main" id="{D94104F1-7E9A-43E4-A1E8-F51D4EC7FEDE}"/>
              </a:ext>
            </a:extLst>
          </xdr:cNvPr>
          <xdr:cNvSpPr/>
        </xdr:nvSpPr>
        <xdr:spPr>
          <a:xfrm>
            <a:off x="5670958" y="1602297"/>
            <a:ext cx="3582099" cy="1249960"/>
          </a:xfrm>
          <a:prstGeom prst="homePlate">
            <a:avLst>
              <a:gd name="adj" fmla="val 45638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/>
              <a:t>Limpar todo conteúdo</a:t>
            </a:r>
          </a:p>
        </xdr:txBody>
      </xdr:sp>
      <xdr:pic macro="[0]!Limpar_tudo">
        <xdr:nvPicPr>
          <xdr:cNvPr id="23" name="Gráfico 6" descr="Sem sinal">
            <a:extLst>
              <a:ext uri="{FF2B5EF4-FFF2-40B4-BE49-F238E27FC236}">
                <a16:creationId xmlns:a16="http://schemas.microsoft.com/office/drawing/2014/main" id="{46A17F92-BC71-4B2E-BEC7-C0F7C474E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559594</xdr:colOff>
      <xdr:row>1</xdr:row>
      <xdr:rowOff>226218</xdr:rowOff>
    </xdr:from>
    <xdr:to>
      <xdr:col>14</xdr:col>
      <xdr:colOff>497234</xdr:colOff>
      <xdr:row>5</xdr:row>
      <xdr:rowOff>535781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263688" y="4643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047750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59531</xdr:colOff>
      <xdr:row>6</xdr:row>
      <xdr:rowOff>202406</xdr:rowOff>
    </xdr:from>
    <xdr:to>
      <xdr:col>4</xdr:col>
      <xdr:colOff>503531</xdr:colOff>
      <xdr:row>6</xdr:row>
      <xdr:rowOff>652406</xdr:rowOff>
    </xdr:to>
    <xdr:pic>
      <xdr:nvPicPr>
        <xdr:cNvPr id="33" name="Imagem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12A1EB-9716-448E-A6C3-1D2E17990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0594" y="16668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226219</xdr:rowOff>
    </xdr:from>
    <xdr:to>
      <xdr:col>4</xdr:col>
      <xdr:colOff>515437</xdr:colOff>
      <xdr:row>7</xdr:row>
      <xdr:rowOff>676219</xdr:rowOff>
    </xdr:to>
    <xdr:pic>
      <xdr:nvPicPr>
        <xdr:cNvPr id="34" name="Imagem 3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D1F7EE-75CB-490E-9F0E-066052DD2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0" y="25717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202407</xdr:rowOff>
    </xdr:from>
    <xdr:to>
      <xdr:col>4</xdr:col>
      <xdr:colOff>503531</xdr:colOff>
      <xdr:row>8</xdr:row>
      <xdr:rowOff>652407</xdr:rowOff>
    </xdr:to>
    <xdr:pic>
      <xdr:nvPicPr>
        <xdr:cNvPr id="35" name="Imagem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F527B4-67C7-496B-BD5A-3957A4E04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0594" y="342900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9</xdr:row>
      <xdr:rowOff>185737</xdr:rowOff>
    </xdr:from>
    <xdr:to>
      <xdr:col>4</xdr:col>
      <xdr:colOff>498768</xdr:colOff>
      <xdr:row>9</xdr:row>
      <xdr:rowOff>635737</xdr:rowOff>
    </xdr:to>
    <xdr:pic>
      <xdr:nvPicPr>
        <xdr:cNvPr id="36" name="Imagem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BCD3E1-9E07-4E6E-A661-DD0381073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5831" y="429339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10</xdr:row>
      <xdr:rowOff>242888</xdr:rowOff>
    </xdr:from>
    <xdr:to>
      <xdr:col>4</xdr:col>
      <xdr:colOff>508293</xdr:colOff>
      <xdr:row>10</xdr:row>
      <xdr:rowOff>692888</xdr:rowOff>
    </xdr:to>
    <xdr:pic>
      <xdr:nvPicPr>
        <xdr:cNvPr id="37" name="Imagem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4E24391-AE62-437B-8EE1-4968DBE4C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5356" y="523160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11</xdr:row>
      <xdr:rowOff>252414</xdr:rowOff>
    </xdr:from>
    <xdr:to>
      <xdr:col>4</xdr:col>
      <xdr:colOff>517818</xdr:colOff>
      <xdr:row>11</xdr:row>
      <xdr:rowOff>702414</xdr:rowOff>
    </xdr:to>
    <xdr:pic>
      <xdr:nvPicPr>
        <xdr:cNvPr id="38" name="Imagem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9C0397-311A-498B-B283-09B6EB60F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4881" y="612219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12</xdr:row>
      <xdr:rowOff>226219</xdr:rowOff>
    </xdr:from>
    <xdr:to>
      <xdr:col>4</xdr:col>
      <xdr:colOff>515436</xdr:colOff>
      <xdr:row>12</xdr:row>
      <xdr:rowOff>676219</xdr:rowOff>
    </xdr:to>
    <xdr:pic>
      <xdr:nvPicPr>
        <xdr:cNvPr id="39" name="Imagem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418F0A7-7BE2-4325-92F5-19F4B174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8261" y="60840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13</xdr:row>
      <xdr:rowOff>223838</xdr:rowOff>
    </xdr:from>
    <xdr:to>
      <xdr:col>4</xdr:col>
      <xdr:colOff>501149</xdr:colOff>
      <xdr:row>13</xdr:row>
      <xdr:rowOff>673838</xdr:rowOff>
    </xdr:to>
    <xdr:pic>
      <xdr:nvPicPr>
        <xdr:cNvPr id="40" name="Imagem 3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DC8FDD2-971F-4216-AAB1-C7DB876D2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8212" y="78557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14</xdr:row>
      <xdr:rowOff>221458</xdr:rowOff>
    </xdr:from>
    <xdr:to>
      <xdr:col>4</xdr:col>
      <xdr:colOff>498768</xdr:colOff>
      <xdr:row>14</xdr:row>
      <xdr:rowOff>671458</xdr:rowOff>
    </xdr:to>
    <xdr:pic>
      <xdr:nvPicPr>
        <xdr:cNvPr id="41" name="Imagem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BBAA98E-7835-4AB0-AF26-1D37E4BFC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5831" y="87344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15</xdr:row>
      <xdr:rowOff>219077</xdr:rowOff>
    </xdr:from>
    <xdr:to>
      <xdr:col>4</xdr:col>
      <xdr:colOff>508293</xdr:colOff>
      <xdr:row>15</xdr:row>
      <xdr:rowOff>669077</xdr:rowOff>
    </xdr:to>
    <xdr:pic>
      <xdr:nvPicPr>
        <xdr:cNvPr id="42" name="Imagem 4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46CBB1-A788-4DB9-8AF6-071F045ED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5356" y="961310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16</xdr:row>
      <xdr:rowOff>216697</xdr:rowOff>
    </xdr:from>
    <xdr:to>
      <xdr:col>4</xdr:col>
      <xdr:colOff>505912</xdr:colOff>
      <xdr:row>16</xdr:row>
      <xdr:rowOff>666697</xdr:rowOff>
    </xdr:to>
    <xdr:pic>
      <xdr:nvPicPr>
        <xdr:cNvPr id="43" name="Imagem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0988622-95C0-4C98-AF01-37E57D49B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72975" y="1049179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47624</xdr:colOff>
      <xdr:row>17</xdr:row>
      <xdr:rowOff>202409</xdr:rowOff>
    </xdr:from>
    <xdr:to>
      <xdr:col>4</xdr:col>
      <xdr:colOff>491624</xdr:colOff>
      <xdr:row>17</xdr:row>
      <xdr:rowOff>652409</xdr:rowOff>
    </xdr:to>
    <xdr:pic>
      <xdr:nvPicPr>
        <xdr:cNvPr id="44" name="Imagem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BF8CCBB-9995-46E1-BB70-FC0E6DBC2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8687" y="1135856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18</xdr:row>
      <xdr:rowOff>235745</xdr:rowOff>
    </xdr:from>
    <xdr:to>
      <xdr:col>4</xdr:col>
      <xdr:colOff>501149</xdr:colOff>
      <xdr:row>18</xdr:row>
      <xdr:rowOff>685745</xdr:rowOff>
    </xdr:to>
    <xdr:pic>
      <xdr:nvPicPr>
        <xdr:cNvPr id="45" name="Imagem 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3D1894-6CA9-49A8-B7BC-30B8E1313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8212" y="122729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19</xdr:row>
      <xdr:rowOff>245270</xdr:rowOff>
    </xdr:from>
    <xdr:to>
      <xdr:col>4</xdr:col>
      <xdr:colOff>498769</xdr:colOff>
      <xdr:row>19</xdr:row>
      <xdr:rowOff>695270</xdr:rowOff>
    </xdr:to>
    <xdr:pic>
      <xdr:nvPicPr>
        <xdr:cNvPr id="46" name="Imagem 4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95EDB0C-44DA-4C92-9108-1A2D7A29C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65832" y="131635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20</xdr:row>
      <xdr:rowOff>219077</xdr:rowOff>
    </xdr:from>
    <xdr:to>
      <xdr:col>4</xdr:col>
      <xdr:colOff>496388</xdr:colOff>
      <xdr:row>20</xdr:row>
      <xdr:rowOff>669077</xdr:rowOff>
    </xdr:to>
    <xdr:pic>
      <xdr:nvPicPr>
        <xdr:cNvPr id="47" name="Imagem 4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157C6C-7CB0-460C-B4D1-069DDBA75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9213" y="113633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73820</xdr:colOff>
      <xdr:row>21</xdr:row>
      <xdr:rowOff>216696</xdr:rowOff>
    </xdr:from>
    <xdr:to>
      <xdr:col>4</xdr:col>
      <xdr:colOff>517820</xdr:colOff>
      <xdr:row>21</xdr:row>
      <xdr:rowOff>666696</xdr:rowOff>
    </xdr:to>
    <xdr:pic>
      <xdr:nvPicPr>
        <xdr:cNvPr id="48" name="Imagem 4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204CD48-FF93-4129-AE92-4A3F0E06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4883" y="1489710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22</xdr:row>
      <xdr:rowOff>214314</xdr:rowOff>
    </xdr:from>
    <xdr:to>
      <xdr:col>4</xdr:col>
      <xdr:colOff>515438</xdr:colOff>
      <xdr:row>22</xdr:row>
      <xdr:rowOff>664314</xdr:rowOff>
    </xdr:to>
    <xdr:pic>
      <xdr:nvPicPr>
        <xdr:cNvPr id="49" name="Imagem 4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A968F60-DD10-4E2F-900F-F017CDDE1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8263" y="128730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1154907</xdr:colOff>
      <xdr:row>2</xdr:row>
      <xdr:rowOff>107156</xdr:rowOff>
    </xdr:from>
    <xdr:to>
      <xdr:col>6</xdr:col>
      <xdr:colOff>119696</xdr:colOff>
      <xdr:row>4</xdr:row>
      <xdr:rowOff>88784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BF45A084-AA8B-4E33-A4BA-CF397F7DF113}"/>
            </a:ext>
          </a:extLst>
        </xdr:cNvPr>
        <xdr:cNvGrpSpPr/>
      </xdr:nvGrpSpPr>
      <xdr:grpSpPr>
        <a:xfrm>
          <a:off x="14704220" y="583406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23" name="Retângulo: Cantos Diagonais Recortados 22">
            <a:extLst>
              <a:ext uri="{FF2B5EF4-FFF2-40B4-BE49-F238E27FC236}">
                <a16:creationId xmlns:a16="http://schemas.microsoft.com/office/drawing/2014/main" id="{0EFF3C03-3F68-44FB-9E88-70396662101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24" name="Gráfico 3" descr="Borracha">
            <a:extLst>
              <a:ext uri="{FF2B5EF4-FFF2-40B4-BE49-F238E27FC236}">
                <a16:creationId xmlns:a16="http://schemas.microsoft.com/office/drawing/2014/main" id="{814A9D46-F20C-4BB3-9719-E389D99F42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588170</xdr:colOff>
      <xdr:row>6</xdr:row>
      <xdr:rowOff>83344</xdr:rowOff>
    </xdr:from>
    <xdr:to>
      <xdr:col>2</xdr:col>
      <xdr:colOff>1238870</xdr:colOff>
      <xdr:row>6</xdr:row>
      <xdr:rowOff>1163344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097D0BD-2CCB-4112-9F05-CA82A6315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803483" y="1547813"/>
          <a:ext cx="6507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178593</xdr:colOff>
      <xdr:row>9</xdr:row>
      <xdr:rowOff>142876</xdr:rowOff>
    </xdr:from>
    <xdr:to>
      <xdr:col>2</xdr:col>
      <xdr:colOff>1618593</xdr:colOff>
      <xdr:row>9</xdr:row>
      <xdr:rowOff>1018711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A5C0E12-5A07-474E-9C86-5EFED2FBB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393906" y="5393532"/>
          <a:ext cx="1440000" cy="875835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178594</xdr:colOff>
      <xdr:row>11</xdr:row>
      <xdr:rowOff>142875</xdr:rowOff>
    </xdr:from>
    <xdr:to>
      <xdr:col>2</xdr:col>
      <xdr:colOff>1618594</xdr:colOff>
      <xdr:row>11</xdr:row>
      <xdr:rowOff>1045275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5BF6D8D-9D17-4AAE-B675-C8B885BD8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393907" y="7917656"/>
          <a:ext cx="1440000" cy="9024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214312</xdr:colOff>
      <xdr:row>12</xdr:row>
      <xdr:rowOff>273844</xdr:rowOff>
    </xdr:from>
    <xdr:to>
      <xdr:col>2</xdr:col>
      <xdr:colOff>1654312</xdr:colOff>
      <xdr:row>12</xdr:row>
      <xdr:rowOff>947225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4927302-E6BD-4BE9-88CD-43CD4F40E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429625" y="9310688"/>
          <a:ext cx="1440000" cy="673381"/>
        </a:xfrm>
        <a:prstGeom prst="rect">
          <a:avLst/>
        </a:prstGeom>
      </xdr:spPr>
    </xdr:pic>
    <xdr:clientData/>
  </xdr:twoCellAnchor>
  <xdr:twoCellAnchor editAs="oneCell">
    <xdr:from>
      <xdr:col>2</xdr:col>
      <xdr:colOff>523876</xdr:colOff>
      <xdr:row>13</xdr:row>
      <xdr:rowOff>83344</xdr:rowOff>
    </xdr:from>
    <xdr:to>
      <xdr:col>2</xdr:col>
      <xdr:colOff>1258876</xdr:colOff>
      <xdr:row>13</xdr:row>
      <xdr:rowOff>1163344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1BA8B25-FD9A-48FE-A646-911ACE18F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739189" y="10382250"/>
          <a:ext cx="735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285751</xdr:colOff>
      <xdr:row>15</xdr:row>
      <xdr:rowOff>83344</xdr:rowOff>
    </xdr:from>
    <xdr:to>
      <xdr:col>2</xdr:col>
      <xdr:colOff>1558608</xdr:colOff>
      <xdr:row>15</xdr:row>
      <xdr:rowOff>1163344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BD5E109-12F9-42D1-A68A-85ACD6B9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1064" y="12906375"/>
          <a:ext cx="12728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17</xdr:row>
      <xdr:rowOff>59532</xdr:rowOff>
    </xdr:from>
    <xdr:to>
      <xdr:col>2</xdr:col>
      <xdr:colOff>1569187</xdr:colOff>
      <xdr:row>17</xdr:row>
      <xdr:rowOff>1139532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36F5CF5-E3FC-4FA6-BB99-D0D273DED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429626" y="15406688"/>
          <a:ext cx="1354874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488156</xdr:colOff>
      <xdr:row>10</xdr:row>
      <xdr:rowOff>95249</xdr:rowOff>
    </xdr:from>
    <xdr:to>
      <xdr:col>2</xdr:col>
      <xdr:colOff>1338678</xdr:colOff>
      <xdr:row>10</xdr:row>
      <xdr:rowOff>1166811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78F84387-F7C7-4712-88E4-0794D859A1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23" t="17049" r="24383" b="13825"/>
        <a:stretch/>
      </xdr:blipFill>
      <xdr:spPr bwMode="auto">
        <a:xfrm>
          <a:off x="8703469" y="6607968"/>
          <a:ext cx="850522" cy="107156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100011</xdr:colOff>
      <xdr:row>8</xdr:row>
      <xdr:rowOff>671512</xdr:rowOff>
    </xdr:from>
    <xdr:to>
      <xdr:col>9</xdr:col>
      <xdr:colOff>544011</xdr:colOff>
      <xdr:row>8</xdr:row>
      <xdr:rowOff>1121512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3A19B6-06A7-41A1-A77B-F5ED1725F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8886" y="225504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85725</xdr:colOff>
      <xdr:row>9</xdr:row>
      <xdr:rowOff>669133</xdr:rowOff>
    </xdr:from>
    <xdr:to>
      <xdr:col>9</xdr:col>
      <xdr:colOff>529725</xdr:colOff>
      <xdr:row>9</xdr:row>
      <xdr:rowOff>1119133</xdr:rowOff>
    </xdr:to>
    <xdr:pic>
      <xdr:nvPicPr>
        <xdr:cNvPr id="7" name="Imagem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ACD752-AC28-4A48-ADEB-D1DB13587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34600" y="41576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1690690</xdr:colOff>
      <xdr:row>2</xdr:row>
      <xdr:rowOff>130968</xdr:rowOff>
    </xdr:from>
    <xdr:to>
      <xdr:col>6</xdr:col>
      <xdr:colOff>536416</xdr:colOff>
      <xdr:row>4</xdr:row>
      <xdr:rowOff>112596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FADFF90-01E8-44CF-BB52-80013857F029}"/>
            </a:ext>
          </a:extLst>
        </xdr:cNvPr>
        <xdr:cNvGrpSpPr/>
      </xdr:nvGrpSpPr>
      <xdr:grpSpPr>
        <a:xfrm>
          <a:off x="13918409" y="607218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CA5DF455-E91A-4D87-8BD6-F9E937534ABC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3" name="Gráfico 3" descr="Borracha">
            <a:extLst>
              <a:ext uri="{FF2B5EF4-FFF2-40B4-BE49-F238E27FC236}">
                <a16:creationId xmlns:a16="http://schemas.microsoft.com/office/drawing/2014/main" id="{B5E5CB3A-1FF6-4222-918E-99084AD39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6</xdr:col>
      <xdr:colOff>142875</xdr:colOff>
      <xdr:row>8</xdr:row>
      <xdr:rowOff>83344</xdr:rowOff>
    </xdr:from>
    <xdr:to>
      <xdr:col>6</xdr:col>
      <xdr:colOff>1402875</xdr:colOff>
      <xdr:row>8</xdr:row>
      <xdr:rowOff>1296241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348E40-FB7C-4325-B7FF-9F65B95E1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26594" y="1666875"/>
          <a:ext cx="1260000" cy="1212897"/>
        </a:xfrm>
        <a:prstGeom prst="rect">
          <a:avLst/>
        </a:prstGeom>
      </xdr:spPr>
    </xdr:pic>
    <xdr:clientData/>
  </xdr:twoCellAnchor>
  <xdr:twoCellAnchor editAs="oneCell">
    <xdr:from>
      <xdr:col>6</xdr:col>
      <xdr:colOff>1607343</xdr:colOff>
      <xdr:row>8</xdr:row>
      <xdr:rowOff>547687</xdr:rowOff>
    </xdr:from>
    <xdr:to>
      <xdr:col>6</xdr:col>
      <xdr:colOff>2867343</xdr:colOff>
      <xdr:row>8</xdr:row>
      <xdr:rowOff>1825106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E007164-FEF2-4BDB-8045-EF118253F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585281" y="2131218"/>
          <a:ext cx="1260000" cy="127741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9</xdr:row>
      <xdr:rowOff>119062</xdr:rowOff>
    </xdr:from>
    <xdr:to>
      <xdr:col>6</xdr:col>
      <xdr:colOff>1725750</xdr:colOff>
      <xdr:row>9</xdr:row>
      <xdr:rowOff>1216884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E3B41DB-1445-4EF4-802F-2C3928D4F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263688" y="3607593"/>
          <a:ext cx="1440000" cy="1097822"/>
        </a:xfrm>
        <a:prstGeom prst="rect">
          <a:avLst/>
        </a:prstGeom>
      </xdr:spPr>
    </xdr:pic>
    <xdr:clientData/>
  </xdr:twoCellAnchor>
  <xdr:twoCellAnchor editAs="oneCell">
    <xdr:from>
      <xdr:col>6</xdr:col>
      <xdr:colOff>1964532</xdr:colOff>
      <xdr:row>9</xdr:row>
      <xdr:rowOff>333376</xdr:rowOff>
    </xdr:from>
    <xdr:to>
      <xdr:col>6</xdr:col>
      <xdr:colOff>2697253</xdr:colOff>
      <xdr:row>9</xdr:row>
      <xdr:rowOff>1773376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90E66DA-FF12-4CD3-A55D-574433FD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942470" y="3821907"/>
          <a:ext cx="732721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6</xdr:row>
      <xdr:rowOff>107156</xdr:rowOff>
    </xdr:from>
    <xdr:to>
      <xdr:col>2</xdr:col>
      <xdr:colOff>2563246</xdr:colOff>
      <xdr:row>7</xdr:row>
      <xdr:rowOff>465093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8AB1E49C-D5EC-423F-8063-CF8A1DA93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31719" y="1690687"/>
          <a:ext cx="2348933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357187</xdr:colOff>
      <xdr:row>8</xdr:row>
      <xdr:rowOff>119063</xdr:rowOff>
    </xdr:from>
    <xdr:to>
      <xdr:col>2</xdr:col>
      <xdr:colOff>2298237</xdr:colOff>
      <xdr:row>8</xdr:row>
      <xdr:rowOff>1739063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78CBDD0C-9F24-4A89-8FE9-8C87C19B7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4593" y="3607594"/>
          <a:ext cx="1941050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440531</xdr:colOff>
      <xdr:row>9</xdr:row>
      <xdr:rowOff>107156</xdr:rowOff>
    </xdr:from>
    <xdr:to>
      <xdr:col>2</xdr:col>
      <xdr:colOff>2295430</xdr:colOff>
      <xdr:row>9</xdr:row>
      <xdr:rowOff>1727156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23556DE9-12BF-4276-AA58-E22343004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57937" y="5500687"/>
          <a:ext cx="1854899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511970</xdr:colOff>
      <xdr:row>10</xdr:row>
      <xdr:rowOff>107157</xdr:rowOff>
    </xdr:from>
    <xdr:to>
      <xdr:col>2</xdr:col>
      <xdr:colOff>2278523</xdr:colOff>
      <xdr:row>10</xdr:row>
      <xdr:rowOff>1727157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DA1D860F-D108-44FB-A162-67D4093D7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429376" y="7405688"/>
          <a:ext cx="1766553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857250</xdr:colOff>
      <xdr:row>11</xdr:row>
      <xdr:rowOff>107156</xdr:rowOff>
    </xdr:from>
    <xdr:to>
      <xdr:col>2</xdr:col>
      <xdr:colOff>1996022</xdr:colOff>
      <xdr:row>11</xdr:row>
      <xdr:rowOff>1727156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96304B5A-5B86-4DAA-82B6-1E18496E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74656" y="9310687"/>
          <a:ext cx="1138772" cy="16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726281</xdr:colOff>
      <xdr:row>12</xdr:row>
      <xdr:rowOff>119062</xdr:rowOff>
    </xdr:from>
    <xdr:to>
      <xdr:col>2</xdr:col>
      <xdr:colOff>2122527</xdr:colOff>
      <xdr:row>12</xdr:row>
      <xdr:rowOff>1739062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371B99C2-83F6-4E20-A7ED-F93D06227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643687" y="11227593"/>
          <a:ext cx="1396246" cy="162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4835F-8441-497C-8E03-1ABC597E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3531" y="361948"/>
          <a:ext cx="444000" cy="46667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347382</xdr:colOff>
      <xdr:row>1</xdr:row>
      <xdr:rowOff>145676</xdr:rowOff>
    </xdr:from>
    <xdr:to>
      <xdr:col>6</xdr:col>
      <xdr:colOff>168088</xdr:colOff>
      <xdr:row>2</xdr:row>
      <xdr:rowOff>301696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9BE6FC1D-997B-49CE-8FA9-CBE279627A94}"/>
            </a:ext>
          </a:extLst>
        </xdr:cNvPr>
        <xdr:cNvGrpSpPr/>
      </xdr:nvGrpSpPr>
      <xdr:grpSpPr>
        <a:xfrm>
          <a:off x="11586882" y="459441"/>
          <a:ext cx="1580030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EC5EE962-1D08-4293-80FD-44672938816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863CEBBF-A3A6-4A4E-A352-9BC6F73B3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70738</xdr:colOff>
      <xdr:row>12</xdr:row>
      <xdr:rowOff>329874</xdr:rowOff>
    </xdr:from>
    <xdr:to>
      <xdr:col>4</xdr:col>
      <xdr:colOff>514738</xdr:colOff>
      <xdr:row>12</xdr:row>
      <xdr:rowOff>779874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C95A2E-0777-4C3B-AD42-D8EBDF1A8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89414" y="69749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38035</xdr:colOff>
      <xdr:row>8</xdr:row>
      <xdr:rowOff>353416</xdr:rowOff>
    </xdr:from>
    <xdr:to>
      <xdr:col>4</xdr:col>
      <xdr:colOff>482035</xdr:colOff>
      <xdr:row>8</xdr:row>
      <xdr:rowOff>803416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6173B2-1068-4C4B-A8C6-0E6917FDA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6711" y="44659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78430</xdr:colOff>
      <xdr:row>7</xdr:row>
      <xdr:rowOff>333202</xdr:rowOff>
    </xdr:from>
    <xdr:to>
      <xdr:col>4</xdr:col>
      <xdr:colOff>522430</xdr:colOff>
      <xdr:row>7</xdr:row>
      <xdr:rowOff>783202</xdr:rowOff>
    </xdr:to>
    <xdr:pic>
      <xdr:nvPicPr>
        <xdr:cNvPr id="6" name="Imagem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C3E19A-F199-4E84-B55F-255B228F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7106" y="31794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44263</xdr:colOff>
      <xdr:row>6</xdr:row>
      <xdr:rowOff>392346</xdr:rowOff>
    </xdr:from>
    <xdr:to>
      <xdr:col>4</xdr:col>
      <xdr:colOff>488263</xdr:colOff>
      <xdr:row>6</xdr:row>
      <xdr:rowOff>842346</xdr:rowOff>
    </xdr:to>
    <xdr:pic>
      <xdr:nvPicPr>
        <xdr:cNvPr id="7" name="Imagem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428395-835C-4866-A82C-74AB23704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2939" y="19723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952500</xdr:colOff>
      <xdr:row>2</xdr:row>
      <xdr:rowOff>168089</xdr:rowOff>
    </xdr:from>
    <xdr:to>
      <xdr:col>5</xdr:col>
      <xdr:colOff>2512852</xdr:colOff>
      <xdr:row>4</xdr:row>
      <xdr:rowOff>156020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002D8E-7400-4FDB-8C76-74F2EEEBF32C}"/>
            </a:ext>
          </a:extLst>
        </xdr:cNvPr>
        <xdr:cNvGrpSpPr/>
      </xdr:nvGrpSpPr>
      <xdr:grpSpPr>
        <a:xfrm>
          <a:off x="10892118" y="63873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2901957F-C2CC-472D-910A-EED4037F7C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EFBEDCDA-8E18-41C5-9BC4-8BF08C8481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313765</xdr:colOff>
      <xdr:row>6</xdr:row>
      <xdr:rowOff>1210236</xdr:rowOff>
    </xdr:from>
    <xdr:to>
      <xdr:col>2</xdr:col>
      <xdr:colOff>1684215</xdr:colOff>
      <xdr:row>8</xdr:row>
      <xdr:rowOff>117706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0F0AEDB-D927-4226-8D0B-7865367337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13473" b="-19002"/>
        <a:stretch/>
      </xdr:blipFill>
      <xdr:spPr>
        <a:xfrm>
          <a:off x="4885765" y="2790265"/>
          <a:ext cx="1370450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302559</xdr:colOff>
      <xdr:row>5</xdr:row>
      <xdr:rowOff>246528</xdr:rowOff>
    </xdr:from>
    <xdr:to>
      <xdr:col>2</xdr:col>
      <xdr:colOff>1673009</xdr:colOff>
      <xdr:row>7</xdr:row>
      <xdr:rowOff>106499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987D2A9-C0A2-43B1-AE35-7B0FCD20EA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13473" b="-19002"/>
        <a:stretch/>
      </xdr:blipFill>
      <xdr:spPr>
        <a:xfrm>
          <a:off x="4874559" y="1512793"/>
          <a:ext cx="1370450" cy="14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549089</xdr:colOff>
      <xdr:row>8</xdr:row>
      <xdr:rowOff>100853</xdr:rowOff>
    </xdr:from>
    <xdr:to>
      <xdr:col>2</xdr:col>
      <xdr:colOff>1529846</xdr:colOff>
      <xdr:row>8</xdr:row>
      <xdr:rowOff>1180853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D7F9019-2FF2-4136-90B9-763D6A4D9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" t="2129" r="1823" b="1305"/>
        <a:stretch>
          <a:fillRect/>
        </a:stretch>
      </xdr:blipFill>
      <xdr:spPr bwMode="auto">
        <a:xfrm>
          <a:off x="5121089" y="4213412"/>
          <a:ext cx="980757" cy="10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493059</xdr:colOff>
      <xdr:row>9</xdr:row>
      <xdr:rowOff>89647</xdr:rowOff>
    </xdr:from>
    <xdr:to>
      <xdr:col>2</xdr:col>
      <xdr:colOff>1501952</xdr:colOff>
      <xdr:row>9</xdr:row>
      <xdr:rowOff>1169647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8CD601FD-FB7F-46D9-961E-13C23632B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65059" y="5468471"/>
          <a:ext cx="1008893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22412</xdr:colOff>
      <xdr:row>10</xdr:row>
      <xdr:rowOff>100852</xdr:rowOff>
    </xdr:from>
    <xdr:to>
      <xdr:col>2</xdr:col>
      <xdr:colOff>1798724</xdr:colOff>
      <xdr:row>10</xdr:row>
      <xdr:rowOff>1180852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1DFA7B0-8FDA-4E9A-B4CE-6B54FDD35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412" y="6745940"/>
          <a:ext cx="1776312" cy="10800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33618</xdr:colOff>
      <xdr:row>11</xdr:row>
      <xdr:rowOff>358588</xdr:rowOff>
    </xdr:from>
    <xdr:to>
      <xdr:col>4</xdr:col>
      <xdr:colOff>477618</xdr:colOff>
      <xdr:row>11</xdr:row>
      <xdr:rowOff>808588</xdr:rowOff>
    </xdr:to>
    <xdr:pic>
      <xdr:nvPicPr>
        <xdr:cNvPr id="20" name="Imagem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694E98C-EDE8-4D29-832A-361F92F0E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2294" y="826994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523875</xdr:colOff>
      <xdr:row>1</xdr:row>
      <xdr:rowOff>76200</xdr:rowOff>
    </xdr:from>
    <xdr:to>
      <xdr:col>7</xdr:col>
      <xdr:colOff>274477</xdr:colOff>
      <xdr:row>3</xdr:row>
      <xdr:rowOff>50684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382125" y="323850"/>
          <a:ext cx="1560352" cy="469784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914401</xdr:colOff>
      <xdr:row>15</xdr:row>
      <xdr:rowOff>114300</xdr:rowOff>
    </xdr:from>
    <xdr:to>
      <xdr:col>1</xdr:col>
      <xdr:colOff>2611865</xdr:colOff>
      <xdr:row>18</xdr:row>
      <xdr:rowOff>219825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6AD5A19-B0EF-4984-9124-FEC54E2B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6000750"/>
          <a:ext cx="1697464" cy="162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552450</xdr:colOff>
      <xdr:row>21</xdr:row>
      <xdr:rowOff>95250</xdr:rowOff>
    </xdr:from>
    <xdr:to>
      <xdr:col>1</xdr:col>
      <xdr:colOff>2819491</xdr:colOff>
      <xdr:row>24</xdr:row>
      <xdr:rowOff>200775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0A50B0A-FE6C-4BEF-BE3C-842EA5AB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4150" y="9010650"/>
          <a:ext cx="2267041" cy="162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4</xdr:row>
      <xdr:rowOff>66675</xdr:rowOff>
    </xdr:from>
    <xdr:to>
      <xdr:col>8</xdr:col>
      <xdr:colOff>160177</xdr:colOff>
      <xdr:row>5</xdr:row>
      <xdr:rowOff>222134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5657850" y="962025"/>
          <a:ext cx="1560352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exce"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4" sqref="B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42" t="s">
        <v>232</v>
      </c>
      <c r="B2" s="143"/>
      <c r="I2" s="148"/>
      <c r="J2" s="146" t="s">
        <v>0</v>
      </c>
      <c r="K2" s="73"/>
    </row>
    <row r="3" spans="1:11" ht="18.75" customHeight="1" thickBot="1" x14ac:dyDescent="0.3">
      <c r="A3" s="4" t="s">
        <v>1</v>
      </c>
      <c r="B3" s="5" t="s">
        <v>45</v>
      </c>
      <c r="I3" s="149"/>
      <c r="J3" s="147"/>
    </row>
    <row r="4" spans="1:11" ht="18.75" customHeight="1" x14ac:dyDescent="0.25">
      <c r="A4" s="6" t="s">
        <v>24</v>
      </c>
      <c r="B4" s="5"/>
    </row>
    <row r="5" spans="1:11" ht="18.75" customHeight="1" thickBot="1" x14ac:dyDescent="0.3">
      <c r="A5" s="6" t="s">
        <v>23</v>
      </c>
      <c r="B5" s="5"/>
    </row>
    <row r="6" spans="1:11" ht="18.75" customHeight="1" thickBot="1" x14ac:dyDescent="0.3">
      <c r="A6" s="6" t="s">
        <v>32</v>
      </c>
      <c r="B6" s="5"/>
      <c r="E6" s="144" t="s">
        <v>3</v>
      </c>
      <c r="F6" s="145"/>
    </row>
    <row r="7" spans="1:11" ht="18.75" customHeight="1" x14ac:dyDescent="0.25">
      <c r="A7" s="6" t="s">
        <v>25</v>
      </c>
      <c r="B7" s="47"/>
      <c r="E7" s="7"/>
      <c r="F7" s="8" t="s">
        <v>4</v>
      </c>
    </row>
    <row r="8" spans="1:11" ht="18.75" customHeight="1" x14ac:dyDescent="0.25">
      <c r="A8" s="6" t="s">
        <v>26</v>
      </c>
      <c r="B8" s="5"/>
      <c r="E8" s="9"/>
      <c r="F8" s="10" t="s">
        <v>6</v>
      </c>
    </row>
    <row r="9" spans="1:11" ht="18.75" customHeight="1" x14ac:dyDescent="0.25">
      <c r="A9" s="6" t="s">
        <v>5</v>
      </c>
      <c r="B9" s="11"/>
      <c r="E9" s="12"/>
      <c r="F9" s="13" t="s">
        <v>7</v>
      </c>
    </row>
    <row r="10" spans="1:11" ht="18.75" customHeight="1" x14ac:dyDescent="0.25">
      <c r="A10" s="14" t="s">
        <v>27</v>
      </c>
      <c r="B10" s="5"/>
      <c r="E10" s="55"/>
      <c r="F10" s="10" t="s">
        <v>8</v>
      </c>
    </row>
    <row r="11" spans="1:11" ht="18.75" customHeight="1" thickBot="1" x14ac:dyDescent="0.3">
      <c r="A11" s="15" t="s">
        <v>2</v>
      </c>
      <c r="B11" s="16"/>
      <c r="C11" s="17"/>
      <c r="E11" s="56"/>
      <c r="F11" s="54" t="s">
        <v>36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dataConsolidate/>
  <mergeCells count="4">
    <mergeCell ref="A2:B2"/>
    <mergeCell ref="E6:F6"/>
    <mergeCell ref="J2:J3"/>
    <mergeCell ref="I2:I3"/>
  </mergeCells>
  <dataValidations count="3">
    <dataValidation type="list" allowBlank="1" showInputMessage="1" showErrorMessage="1" sqref="B4" xr:uid="{5D2EC59C-7169-481A-A132-9C052EEBCF11}">
      <formula1>"Innopro,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BE276B1E-85B1-498B-A387-2761FA79AB3D}">
      <formula1>"DX, CMX, CCMX"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71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18.75" x14ac:dyDescent="0.3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21" t="s">
        <v>14</v>
      </c>
    </row>
    <row r="2" spans="1:10" ht="18.75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/>
      </c>
      <c r="C2" s="29" t="s">
        <v>13</v>
      </c>
      <c r="J2" s="49" t="s">
        <v>31</v>
      </c>
    </row>
    <row r="3" spans="1:10" ht="18.75" x14ac:dyDescent="0.3">
      <c r="A3" s="21" t="str">
        <f>"SAP Nr.:" &amp; 'Informações Gerais'!B6</f>
        <v>SAP Nr.:</v>
      </c>
      <c r="C3" s="29"/>
    </row>
    <row r="4" spans="1:10" ht="19.5" thickBot="1" x14ac:dyDescent="0.3">
      <c r="B4" s="20" t="str">
        <f>IF('Informações Gerais'!B6="","",'Informações Gerais'!B6)</f>
        <v/>
      </c>
    </row>
    <row r="5" spans="1:10" ht="50.1" customHeight="1" thickTop="1" thickBot="1" x14ac:dyDescent="0.3">
      <c r="A5" s="150" t="s">
        <v>12</v>
      </c>
      <c r="B5" s="150"/>
      <c r="C5" s="150"/>
      <c r="D5" s="19"/>
    </row>
    <row r="6" spans="1:10" ht="50.1" customHeight="1" thickTop="1" thickBot="1" x14ac:dyDescent="0.3">
      <c r="A6" s="127" t="s">
        <v>11</v>
      </c>
      <c r="B6" s="128" t="s">
        <v>10</v>
      </c>
      <c r="C6" s="128" t="s">
        <v>9</v>
      </c>
    </row>
    <row r="7" spans="1:10" ht="50.1" customHeight="1" thickTop="1" thickBot="1" x14ac:dyDescent="0.3">
      <c r="A7" s="129"/>
      <c r="B7" s="130"/>
      <c r="C7" s="131"/>
    </row>
    <row r="8" spans="1:10" ht="50.1" customHeight="1" thickTop="1" thickBot="1" x14ac:dyDescent="0.3">
      <c r="A8" s="129"/>
      <c r="B8" s="130"/>
      <c r="C8" s="131"/>
    </row>
    <row r="9" spans="1:10" ht="50.1" customHeight="1" thickTop="1" thickBot="1" x14ac:dyDescent="0.3">
      <c r="A9" s="129"/>
      <c r="B9" s="130"/>
      <c r="C9" s="131"/>
    </row>
    <row r="10" spans="1:10" ht="50.1" customHeight="1" thickTop="1" thickBot="1" x14ac:dyDescent="0.3">
      <c r="A10" s="129"/>
      <c r="B10" s="130"/>
      <c r="C10" s="131"/>
    </row>
    <row r="11" spans="1:10" ht="50.1" customHeight="1" thickTop="1" thickBot="1" x14ac:dyDescent="0.3">
      <c r="A11" s="129"/>
      <c r="B11" s="130"/>
      <c r="C11" s="131"/>
    </row>
    <row r="12" spans="1:10" ht="50.1" customHeight="1" thickTop="1" thickBot="1" x14ac:dyDescent="0.3">
      <c r="A12" s="129"/>
      <c r="B12" s="130"/>
      <c r="C12" s="131"/>
    </row>
    <row r="13" spans="1:10" ht="50.1" customHeight="1" thickTop="1" thickBot="1" x14ac:dyDescent="0.3">
      <c r="A13" s="129"/>
      <c r="B13" s="130"/>
      <c r="C13" s="131"/>
    </row>
    <row r="14" spans="1:10" ht="50.1" customHeight="1" thickTop="1" thickBot="1" x14ac:dyDescent="0.3">
      <c r="A14" s="129"/>
      <c r="B14" s="130"/>
      <c r="C14" s="131"/>
    </row>
    <row r="15" spans="1:10" ht="50.1" customHeight="1" thickTop="1" thickBot="1" x14ac:dyDescent="0.3">
      <c r="A15" s="129"/>
      <c r="B15" s="130"/>
      <c r="C15" s="131"/>
    </row>
    <row r="16" spans="1:10" ht="50.1" customHeight="1" thickTop="1" thickBot="1" x14ac:dyDescent="0.3">
      <c r="A16" s="129"/>
      <c r="B16" s="130"/>
      <c r="C16" s="131"/>
    </row>
    <row r="17" spans="1:3" ht="50.1" customHeight="1" thickTop="1" thickBot="1" x14ac:dyDescent="0.3">
      <c r="A17" s="129"/>
      <c r="B17" s="130"/>
      <c r="C17" s="131"/>
    </row>
    <row r="18" spans="1:3" ht="50.1" customHeight="1" thickTop="1" thickBot="1" x14ac:dyDescent="0.3">
      <c r="A18" s="129"/>
      <c r="B18" s="130"/>
      <c r="C18" s="131"/>
    </row>
    <row r="19" spans="1:3" ht="50.1" customHeight="1" thickTop="1" thickBot="1" x14ac:dyDescent="0.3">
      <c r="A19" s="129"/>
      <c r="B19" s="130"/>
      <c r="C19" s="131"/>
    </row>
    <row r="20" spans="1:3" ht="50.1" customHeight="1" thickTop="1" thickBot="1" x14ac:dyDescent="0.3">
      <c r="A20" s="129"/>
      <c r="B20" s="130"/>
      <c r="C20" s="131"/>
    </row>
    <row r="21" spans="1:3" ht="50.1" customHeight="1" thickTop="1" thickBot="1" x14ac:dyDescent="0.3">
      <c r="A21" s="129"/>
      <c r="B21" s="130"/>
      <c r="C21" s="131"/>
    </row>
    <row r="22" spans="1:3" ht="50.1" customHeight="1" thickTop="1" thickBot="1" x14ac:dyDescent="0.3">
      <c r="A22" s="129"/>
      <c r="B22" s="130"/>
      <c r="C22" s="131"/>
    </row>
    <row r="23" spans="1:3" ht="50.1" customHeight="1" thickTop="1" thickBot="1" x14ac:dyDescent="0.3">
      <c r="A23" s="129"/>
      <c r="B23" s="130"/>
      <c r="C23" s="131"/>
    </row>
    <row r="24" spans="1:3" ht="50.1" customHeight="1" thickTop="1" thickBot="1" x14ac:dyDescent="0.3">
      <c r="A24" s="129"/>
      <c r="B24" s="130"/>
      <c r="C24" s="131"/>
    </row>
    <row r="25" spans="1:3" ht="50.1" customHeight="1" thickTop="1" thickBot="1" x14ac:dyDescent="0.3">
      <c r="A25" s="129"/>
      <c r="B25" s="130"/>
      <c r="C25" s="131"/>
    </row>
    <row r="26" spans="1:3" ht="50.1" customHeight="1" thickTop="1" thickBot="1" x14ac:dyDescent="0.3">
      <c r="A26" s="129"/>
      <c r="B26" s="130"/>
      <c r="C26" s="131"/>
    </row>
    <row r="27" spans="1:3" ht="50.1" customHeight="1" thickTop="1" thickBot="1" x14ac:dyDescent="0.3">
      <c r="A27" s="129"/>
      <c r="B27" s="130"/>
      <c r="C27" s="131"/>
    </row>
    <row r="28" spans="1:3" ht="50.1" customHeight="1" thickTop="1" thickBot="1" x14ac:dyDescent="0.3">
      <c r="A28" s="129"/>
      <c r="B28" s="130"/>
      <c r="C28" s="131"/>
    </row>
    <row r="29" spans="1:3" ht="50.1" customHeight="1" thickTop="1" thickBot="1" x14ac:dyDescent="0.3">
      <c r="A29" s="129"/>
      <c r="B29" s="130"/>
      <c r="C29" s="131"/>
    </row>
    <row r="30" spans="1:3" ht="50.1" customHeight="1" thickTop="1" thickBot="1" x14ac:dyDescent="0.3">
      <c r="A30" s="129"/>
      <c r="B30" s="130"/>
      <c r="C30" s="131"/>
    </row>
    <row r="31" spans="1:3" ht="50.1" customHeight="1" thickTop="1" thickBot="1" x14ac:dyDescent="0.3">
      <c r="A31" s="129"/>
      <c r="B31" s="130"/>
      <c r="C31" s="131"/>
    </row>
    <row r="32" spans="1:3" ht="50.1" customHeight="1" thickTop="1" thickBot="1" x14ac:dyDescent="0.3">
      <c r="A32" s="129"/>
      <c r="B32" s="130"/>
      <c r="C32" s="131"/>
    </row>
    <row r="33" spans="1:3" ht="50.1" customHeight="1" thickTop="1" thickBot="1" x14ac:dyDescent="0.3">
      <c r="A33" s="129"/>
      <c r="B33" s="130"/>
      <c r="C33" s="131"/>
    </row>
    <row r="34" spans="1:3" ht="50.1" customHeight="1" thickTop="1" thickBot="1" x14ac:dyDescent="0.3">
      <c r="A34" s="129"/>
      <c r="B34" s="130"/>
      <c r="C34" s="131"/>
    </row>
    <row r="35" spans="1:3" ht="50.1" customHeight="1" thickTop="1" thickBot="1" x14ac:dyDescent="0.3">
      <c r="A35" s="129"/>
      <c r="B35" s="130"/>
      <c r="C35" s="131"/>
    </row>
    <row r="36" spans="1:3" ht="50.1" customHeight="1" thickTop="1" thickBot="1" x14ac:dyDescent="0.3">
      <c r="A36" s="129"/>
      <c r="B36" s="130"/>
      <c r="C36" s="131"/>
    </row>
    <row r="37" spans="1:3" ht="39.950000000000003" customHeight="1" thickTop="1" thickBot="1" x14ac:dyDescent="0.3">
      <c r="A37" s="129"/>
      <c r="B37" s="130"/>
      <c r="C37" s="131"/>
    </row>
    <row r="38" spans="1:3" ht="39.950000000000003" customHeight="1" thickTop="1" thickBot="1" x14ac:dyDescent="0.3">
      <c r="A38" s="129"/>
      <c r="B38" s="130"/>
      <c r="C38" s="131"/>
    </row>
    <row r="39" spans="1:3" ht="39.950000000000003" customHeight="1" thickTop="1" thickBot="1" x14ac:dyDescent="0.3">
      <c r="A39" s="129"/>
      <c r="B39" s="130"/>
      <c r="C39" s="131"/>
    </row>
    <row r="40" spans="1:3" ht="39.950000000000003" customHeight="1" thickTop="1" thickBot="1" x14ac:dyDescent="0.3">
      <c r="A40" s="129"/>
      <c r="B40" s="130"/>
      <c r="C40" s="131"/>
    </row>
    <row r="41" spans="1:3" ht="39.950000000000003" customHeight="1" thickTop="1" thickBot="1" x14ac:dyDescent="0.3">
      <c r="A41" s="129"/>
      <c r="B41" s="130"/>
      <c r="C41" s="131"/>
    </row>
    <row r="42" spans="1:3" ht="39.950000000000003" customHeight="1" thickTop="1" thickBot="1" x14ac:dyDescent="0.3">
      <c r="A42" s="129"/>
      <c r="B42" s="130"/>
      <c r="C42" s="131"/>
    </row>
    <row r="43" spans="1:3" ht="39.950000000000003" customHeight="1" thickTop="1" thickBot="1" x14ac:dyDescent="0.3">
      <c r="A43" s="129"/>
      <c r="B43" s="130"/>
      <c r="C43" s="131"/>
    </row>
    <row r="44" spans="1:3" ht="39.950000000000003" customHeight="1" thickTop="1" thickBot="1" x14ac:dyDescent="0.3">
      <c r="A44" s="129"/>
      <c r="B44" s="130"/>
      <c r="C44" s="131"/>
    </row>
    <row r="45" spans="1:3" ht="39.950000000000003" customHeight="1" thickTop="1" thickBot="1" x14ac:dyDescent="0.3">
      <c r="A45" s="129"/>
      <c r="B45" s="130"/>
      <c r="C45" s="131"/>
    </row>
    <row r="46" spans="1:3" ht="39.950000000000003" customHeight="1" thickTop="1" thickBot="1" x14ac:dyDescent="0.3">
      <c r="A46" s="129"/>
      <c r="B46" s="130"/>
      <c r="C46" s="131"/>
    </row>
    <row r="47" spans="1:3" ht="39.950000000000003" customHeight="1" thickTop="1" thickBot="1" x14ac:dyDescent="0.3">
      <c r="A47" s="129"/>
      <c r="B47" s="130"/>
      <c r="C47" s="131"/>
    </row>
    <row r="48" spans="1:3" ht="39.950000000000003" customHeight="1" thickTop="1" thickBot="1" x14ac:dyDescent="0.3">
      <c r="A48" s="129"/>
      <c r="B48" s="130"/>
      <c r="C48" s="131"/>
    </row>
    <row r="49" spans="1:3" ht="39.950000000000003" customHeight="1" thickTop="1" thickBot="1" x14ac:dyDescent="0.3">
      <c r="A49" s="129"/>
      <c r="B49" s="130"/>
      <c r="C49" s="131"/>
    </row>
    <row r="50" spans="1:3" ht="39.950000000000003" customHeight="1" thickTop="1" thickBot="1" x14ac:dyDescent="0.3">
      <c r="A50" s="129"/>
      <c r="B50" s="130"/>
      <c r="C50" s="131"/>
    </row>
    <row r="51" spans="1:3" ht="39.950000000000003" customHeight="1" thickTop="1" thickBot="1" x14ac:dyDescent="0.3">
      <c r="A51" s="129"/>
      <c r="B51" s="130"/>
      <c r="C51" s="131"/>
    </row>
    <row r="52" spans="1:3" ht="39.950000000000003" customHeight="1" thickTop="1" thickBot="1" x14ac:dyDescent="0.3">
      <c r="A52" s="129"/>
      <c r="B52" s="130"/>
      <c r="C52" s="131"/>
    </row>
    <row r="53" spans="1:3" ht="39.950000000000003" customHeight="1" thickTop="1" thickBot="1" x14ac:dyDescent="0.3">
      <c r="A53" s="129"/>
      <c r="B53" s="130"/>
      <c r="C53" s="131"/>
    </row>
    <row r="54" spans="1:3" ht="39.950000000000003" customHeight="1" thickTop="1" thickBot="1" x14ac:dyDescent="0.3">
      <c r="A54" s="129"/>
      <c r="B54" s="130"/>
      <c r="C54" s="131"/>
    </row>
    <row r="55" spans="1:3" ht="39.950000000000003" customHeight="1" thickTop="1" thickBot="1" x14ac:dyDescent="0.3">
      <c r="A55" s="129"/>
      <c r="B55" s="130"/>
      <c r="C55" s="131"/>
    </row>
    <row r="56" spans="1:3" ht="39.950000000000003" customHeight="1" thickTop="1" thickBot="1" x14ac:dyDescent="0.3">
      <c r="A56" s="129"/>
      <c r="B56" s="130"/>
      <c r="C56" s="131"/>
    </row>
    <row r="57" spans="1:3" ht="39.950000000000003" customHeight="1" thickTop="1" thickBot="1" x14ac:dyDescent="0.3">
      <c r="A57" s="129"/>
      <c r="B57" s="130"/>
      <c r="C57" s="131"/>
    </row>
    <row r="58" spans="1:3" ht="39.950000000000003" customHeight="1" thickTop="1" thickBot="1" x14ac:dyDescent="0.3">
      <c r="A58" s="129"/>
      <c r="B58" s="130"/>
      <c r="C58" s="131"/>
    </row>
    <row r="59" spans="1:3" ht="39.950000000000003" customHeight="1" thickTop="1" thickBot="1" x14ac:dyDescent="0.3">
      <c r="A59" s="129"/>
      <c r="B59" s="130"/>
      <c r="C59" s="131"/>
    </row>
    <row r="60" spans="1:3" ht="39.950000000000003" customHeight="1" thickTop="1" thickBot="1" x14ac:dyDescent="0.3">
      <c r="A60" s="129"/>
      <c r="B60" s="130"/>
      <c r="C60" s="131"/>
    </row>
    <row r="61" spans="1:3" ht="39.950000000000003" customHeight="1" thickTop="1" thickBot="1" x14ac:dyDescent="0.3">
      <c r="A61" s="129"/>
      <c r="B61" s="130"/>
      <c r="C61" s="131"/>
    </row>
    <row r="62" spans="1:3" ht="39.950000000000003" customHeight="1" thickTop="1" thickBot="1" x14ac:dyDescent="0.3">
      <c r="A62" s="129"/>
      <c r="B62" s="130"/>
      <c r="C62" s="131"/>
    </row>
    <row r="63" spans="1:3" ht="39.950000000000003" customHeight="1" thickTop="1" thickBot="1" x14ac:dyDescent="0.3">
      <c r="A63" s="129"/>
      <c r="B63" s="130"/>
      <c r="C63" s="131"/>
    </row>
    <row r="64" spans="1:3" ht="39.950000000000003" customHeight="1" thickTop="1" thickBot="1" x14ac:dyDescent="0.3">
      <c r="A64" s="129"/>
      <c r="B64" s="130"/>
      <c r="C64" s="131"/>
    </row>
    <row r="65" spans="1:3" ht="39.950000000000003" customHeight="1" thickTop="1" thickBot="1" x14ac:dyDescent="0.3">
      <c r="A65" s="129"/>
      <c r="B65" s="130"/>
      <c r="C65" s="131"/>
    </row>
    <row r="66" spans="1:3" ht="39.950000000000003" customHeight="1" thickTop="1" thickBot="1" x14ac:dyDescent="0.3">
      <c r="A66" s="129"/>
      <c r="B66" s="130"/>
      <c r="C66" s="131"/>
    </row>
    <row r="67" spans="1:3" ht="39.950000000000003" customHeight="1" thickTop="1" thickBot="1" x14ac:dyDescent="0.3">
      <c r="A67" s="129"/>
      <c r="B67" s="130"/>
      <c r="C67" s="131"/>
    </row>
    <row r="68" spans="1:3" ht="39.950000000000003" customHeight="1" thickTop="1" thickBot="1" x14ac:dyDescent="0.3">
      <c r="A68" s="129"/>
      <c r="B68" s="130"/>
      <c r="C68" s="131"/>
    </row>
    <row r="69" spans="1:3" ht="39.950000000000003" customHeight="1" thickTop="1" thickBot="1" x14ac:dyDescent="0.3">
      <c r="A69" s="129"/>
      <c r="B69" s="130"/>
      <c r="C69" s="131"/>
    </row>
    <row r="70" spans="1:3" ht="39.950000000000003" customHeight="1" thickTop="1" thickBot="1" x14ac:dyDescent="0.3">
      <c r="A70" s="129"/>
      <c r="B70" s="130"/>
      <c r="C70" s="131"/>
    </row>
    <row r="71" spans="1:3" ht="15.75" thickTop="1" x14ac:dyDescent="0.25"/>
  </sheetData>
  <sheetProtection sheet="1" objects="1" scenarios="1"/>
  <protectedRanges>
    <protectedRange sqref="A7:G70 C1:C2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D10" sqref="D10"/>
    </sheetView>
  </sheetViews>
  <sheetFormatPr defaultRowHeight="15" x14ac:dyDescent="0.25"/>
  <cols>
    <col min="1" max="1" width="62.42578125" customWidth="1"/>
    <col min="2" max="2" width="60.7109375" customWidth="1"/>
    <col min="3" max="3" width="26.5703125" customWidth="1"/>
    <col min="4" max="4" width="44.28515625" customWidth="1"/>
    <col min="6" max="6" width="39" bestFit="1" customWidth="1"/>
  </cols>
  <sheetData>
    <row r="1" spans="1:13" ht="18.75" x14ac:dyDescent="0.3">
      <c r="A1" s="21" t="str">
        <f>"Projeto: " &amp; 'Informações Gerais'!B3</f>
        <v>Projeto: 894xxxxx-xxxxxx</v>
      </c>
      <c r="B1" s="20" t="str">
        <f>IF('Informações Gerais'!B4="","",'Informações Gerais'!B4)</f>
        <v/>
      </c>
      <c r="C1" s="20"/>
      <c r="D1" s="21" t="s">
        <v>14</v>
      </c>
    </row>
    <row r="2" spans="1:13" ht="18.75" x14ac:dyDescent="0.3">
      <c r="A2" s="21" t="str">
        <f>"Cliente: " &amp; 'Informações Gerais'!B11</f>
        <v xml:space="preserve">Cliente: </v>
      </c>
      <c r="B2" s="20" t="str">
        <f>IF('Informações Gerais'!B5="","",'Informações Gerais'!B5)</f>
        <v/>
      </c>
      <c r="C2" s="20"/>
      <c r="D2" s="29" t="s">
        <v>13</v>
      </c>
    </row>
    <row r="3" spans="1:13" ht="18.75" x14ac:dyDescent="0.3">
      <c r="A3" s="21" t="str">
        <f>"SAP Nr.:" &amp; 'Informações Gerais'!B6</f>
        <v>SAP Nr.:</v>
      </c>
      <c r="D3" s="29"/>
    </row>
    <row r="4" spans="1:13" ht="19.5" thickBot="1" x14ac:dyDescent="0.3">
      <c r="B4" s="20" t="str">
        <f>IF('Informações Gerais'!B6="","",'Informações Gerais'!B6)</f>
        <v/>
      </c>
      <c r="C4" s="20"/>
    </row>
    <row r="5" spans="1:13" ht="20.100000000000001" customHeight="1" thickTop="1" thickBot="1" x14ac:dyDescent="0.3">
      <c r="A5" s="154" t="s">
        <v>15</v>
      </c>
      <c r="B5" s="158" t="s">
        <v>52</v>
      </c>
      <c r="C5" s="158"/>
      <c r="D5" s="156" t="s">
        <v>234</v>
      </c>
      <c r="E5" s="157"/>
      <c r="F5" s="28"/>
    </row>
    <row r="6" spans="1:13" ht="20.100000000000001" customHeight="1" thickTop="1" thickBot="1" x14ac:dyDescent="0.3">
      <c r="A6" s="155"/>
      <c r="B6" s="158"/>
      <c r="C6" s="158"/>
      <c r="D6" s="156"/>
      <c r="E6" s="157"/>
      <c r="F6" s="27"/>
    </row>
    <row r="7" spans="1:13" ht="99.95" customHeight="1" thickTop="1" thickBot="1" x14ac:dyDescent="0.3">
      <c r="A7" s="75" t="s">
        <v>46</v>
      </c>
      <c r="B7" s="109" t="s">
        <v>47</v>
      </c>
      <c r="C7" s="113"/>
      <c r="D7" s="25"/>
      <c r="E7" s="26"/>
    </row>
    <row r="8" spans="1:13" ht="99.95" customHeight="1" thickTop="1" thickBot="1" x14ac:dyDescent="0.3">
      <c r="A8" s="108" t="s">
        <v>48</v>
      </c>
      <c r="B8" s="159" t="s">
        <v>49</v>
      </c>
      <c r="C8" s="159"/>
      <c r="D8" s="24"/>
      <c r="E8" s="26"/>
    </row>
    <row r="9" spans="1:13" ht="99.95" customHeight="1" thickTop="1" thickBot="1" x14ac:dyDescent="0.3">
      <c r="A9" s="75" t="s">
        <v>50</v>
      </c>
      <c r="B9" s="160" t="s">
        <v>51</v>
      </c>
      <c r="C9" s="161"/>
      <c r="D9" s="24"/>
      <c r="E9" s="26"/>
    </row>
    <row r="10" spans="1:13" ht="99.95" customHeight="1" thickTop="1" thickBot="1" x14ac:dyDescent="0.3">
      <c r="A10" s="76" t="s">
        <v>53</v>
      </c>
      <c r="B10" s="77" t="s">
        <v>54</v>
      </c>
      <c r="C10" s="111"/>
      <c r="D10" s="25"/>
      <c r="E10" s="23"/>
      <c r="F10" s="22"/>
      <c r="G10" s="22"/>
      <c r="H10" s="22"/>
      <c r="I10" s="22"/>
      <c r="J10" s="22"/>
      <c r="K10" s="22"/>
      <c r="L10" s="22"/>
      <c r="M10" s="22"/>
    </row>
    <row r="11" spans="1:13" ht="99.95" customHeight="1" thickTop="1" thickBot="1" x14ac:dyDescent="0.3">
      <c r="A11" s="76" t="s">
        <v>55</v>
      </c>
      <c r="B11" s="77" t="s">
        <v>56</v>
      </c>
      <c r="C11" s="111"/>
      <c r="D11" s="25"/>
      <c r="E11" s="23"/>
      <c r="F11" s="22"/>
      <c r="G11" s="22"/>
      <c r="H11" s="22"/>
      <c r="I11" s="22"/>
      <c r="J11" s="22"/>
      <c r="K11" s="22"/>
      <c r="L11" s="22"/>
      <c r="M11" s="22"/>
    </row>
    <row r="12" spans="1:13" ht="99.95" customHeight="1" thickTop="1" thickBot="1" x14ac:dyDescent="0.3">
      <c r="A12" s="76" t="s">
        <v>57</v>
      </c>
      <c r="B12" s="77" t="s">
        <v>58</v>
      </c>
      <c r="C12" s="111"/>
      <c r="D12" s="25"/>
      <c r="E12" s="23"/>
      <c r="F12" s="22"/>
      <c r="G12" s="22"/>
      <c r="H12" s="22"/>
      <c r="I12" s="22"/>
      <c r="J12" s="22"/>
      <c r="K12" s="22"/>
      <c r="L12" s="22"/>
      <c r="M12" s="22"/>
    </row>
    <row r="13" spans="1:13" ht="99.95" customHeight="1" thickTop="1" thickBot="1" x14ac:dyDescent="0.3">
      <c r="A13" s="76" t="s">
        <v>59</v>
      </c>
      <c r="B13" s="77" t="s">
        <v>60</v>
      </c>
      <c r="C13" s="111"/>
      <c r="D13" s="25"/>
      <c r="E13" s="23"/>
      <c r="F13" s="51"/>
    </row>
    <row r="14" spans="1:13" ht="99.95" customHeight="1" thickTop="1" thickBot="1" x14ac:dyDescent="0.3">
      <c r="A14" s="76" t="s">
        <v>61</v>
      </c>
      <c r="B14" s="77" t="s">
        <v>62</v>
      </c>
      <c r="C14" s="111"/>
      <c r="D14" s="25"/>
      <c r="E14" s="23"/>
      <c r="F14" s="51"/>
    </row>
    <row r="15" spans="1:13" ht="99.95" customHeight="1" thickTop="1" thickBot="1" x14ac:dyDescent="0.3">
      <c r="A15" s="76" t="s">
        <v>63</v>
      </c>
      <c r="B15" s="152" t="s">
        <v>64</v>
      </c>
      <c r="C15" s="153"/>
      <c r="D15" s="25"/>
      <c r="E15" s="23"/>
      <c r="F15" s="51"/>
    </row>
    <row r="16" spans="1:13" ht="99.95" customHeight="1" thickTop="1" thickBot="1" x14ac:dyDescent="0.3">
      <c r="A16" s="76" t="s">
        <v>65</v>
      </c>
      <c r="B16" s="77" t="s">
        <v>66</v>
      </c>
      <c r="C16" s="111"/>
      <c r="D16" s="25"/>
      <c r="E16" s="23"/>
      <c r="F16" s="51"/>
    </row>
    <row r="17" spans="1:6" ht="99.95" customHeight="1" thickTop="1" thickBot="1" x14ac:dyDescent="0.3">
      <c r="A17" s="76" t="s">
        <v>67</v>
      </c>
      <c r="B17" s="152" t="s">
        <v>68</v>
      </c>
      <c r="C17" s="153"/>
      <c r="D17" s="25"/>
      <c r="E17" s="23"/>
      <c r="F17" s="51"/>
    </row>
    <row r="18" spans="1:6" ht="99.95" customHeight="1" thickTop="1" thickBot="1" x14ac:dyDescent="0.3">
      <c r="A18" s="76" t="s">
        <v>69</v>
      </c>
      <c r="B18" s="110" t="s">
        <v>70</v>
      </c>
      <c r="C18" s="112"/>
      <c r="D18" s="25"/>
      <c r="E18" s="26"/>
      <c r="F18" s="51"/>
    </row>
    <row r="19" spans="1:6" ht="99.95" customHeight="1" thickTop="1" thickBot="1" x14ac:dyDescent="0.3">
      <c r="A19" s="76" t="s">
        <v>71</v>
      </c>
      <c r="B19" s="151" t="s">
        <v>72</v>
      </c>
      <c r="C19" s="151"/>
      <c r="D19" s="25"/>
      <c r="E19" s="26"/>
      <c r="F19" s="51"/>
    </row>
    <row r="20" spans="1:6" ht="99.95" customHeight="1" thickTop="1" thickBot="1" x14ac:dyDescent="0.3">
      <c r="A20" s="76" t="s">
        <v>73</v>
      </c>
      <c r="B20" s="151" t="s">
        <v>74</v>
      </c>
      <c r="C20" s="151"/>
      <c r="D20" s="25"/>
      <c r="E20" s="26"/>
      <c r="F20" s="51"/>
    </row>
    <row r="21" spans="1:6" ht="99.95" customHeight="1" thickTop="1" thickBot="1" x14ac:dyDescent="0.3">
      <c r="A21" s="76" t="s">
        <v>75</v>
      </c>
      <c r="B21" s="151" t="s">
        <v>76</v>
      </c>
      <c r="C21" s="151"/>
      <c r="D21" s="25"/>
      <c r="E21" s="26"/>
    </row>
    <row r="22" spans="1:6" ht="99.95" customHeight="1" thickTop="1" thickBot="1" x14ac:dyDescent="0.3">
      <c r="A22" s="76" t="s">
        <v>77</v>
      </c>
      <c r="B22" s="151" t="s">
        <v>78</v>
      </c>
      <c r="C22" s="151"/>
      <c r="D22" s="25"/>
      <c r="E22" s="26"/>
    </row>
    <row r="23" spans="1:6" ht="99.95" customHeight="1" thickTop="1" thickBot="1" x14ac:dyDescent="0.3">
      <c r="A23" s="76" t="s">
        <v>79</v>
      </c>
      <c r="B23" s="151" t="s">
        <v>216</v>
      </c>
      <c r="C23" s="151"/>
      <c r="D23" s="25"/>
      <c r="E23" s="26"/>
    </row>
    <row r="24" spans="1:6" ht="60" customHeight="1" thickTop="1" x14ac:dyDescent="0.25"/>
    <row r="25" spans="1:6" ht="60" customHeight="1" x14ac:dyDescent="0.25"/>
    <row r="26" spans="1:6" ht="60" customHeight="1" x14ac:dyDescent="0.25"/>
    <row r="27" spans="1:6" ht="60" customHeight="1" x14ac:dyDescent="0.25"/>
    <row r="28" spans="1:6" ht="60" customHeight="1" x14ac:dyDescent="0.25"/>
    <row r="29" spans="1:6" ht="60" customHeight="1" x14ac:dyDescent="0.25"/>
    <row r="30" spans="1:6" ht="60" customHeight="1" x14ac:dyDescent="0.25"/>
    <row r="31" spans="1:6" ht="60" customHeight="1" x14ac:dyDescent="0.25"/>
    <row r="32" spans="1:6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spans="1:15" ht="60" customHeight="1" x14ac:dyDescent="0.25"/>
    <row r="50" spans="1:15" ht="60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</row>
    <row r="51" spans="1:15" ht="60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</row>
    <row r="52" spans="1:15" ht="60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ht="60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4" spans="1:15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</sheetData>
  <sheetProtection sheet="1" objects="1" scenarios="1"/>
  <protectedRanges>
    <protectedRange sqref="H9:I10 D7:D70 D1:D2" name="Intervalo2"/>
  </protectedRanges>
  <mergeCells count="13">
    <mergeCell ref="A5:A6"/>
    <mergeCell ref="D5:D6"/>
    <mergeCell ref="E5:E6"/>
    <mergeCell ref="B5:C6"/>
    <mergeCell ref="B8:C8"/>
    <mergeCell ref="B9:C9"/>
    <mergeCell ref="B22:C22"/>
    <mergeCell ref="B23:C23"/>
    <mergeCell ref="B15:C15"/>
    <mergeCell ref="B17:C17"/>
    <mergeCell ref="B19:C19"/>
    <mergeCell ref="B20:C20"/>
    <mergeCell ref="B21:C2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F51-4815-484E-9A16-0E0B8B93B89B}">
  <sheetPr codeName="Planilha17">
    <tabColor rgb="FF92D050"/>
  </sheetPr>
  <dimension ref="A1:M90"/>
  <sheetViews>
    <sheetView showGridLines="0" zoomScale="80" zoomScaleNormal="80" workbookViewId="0">
      <pane ySplit="6" topLeftCell="A7" activePane="bottomLeft" state="frozen"/>
      <selection pane="bottomLeft" activeCell="D7" sqref="D7:D8"/>
    </sheetView>
  </sheetViews>
  <sheetFormatPr defaultRowHeight="15" x14ac:dyDescent="0.25"/>
  <cols>
    <col min="1" max="1" width="46.28515625" customWidth="1"/>
    <col min="2" max="2" width="42.5703125" customWidth="1"/>
    <col min="3" max="3" width="40.7109375" customWidth="1"/>
    <col min="4" max="4" width="35.85546875" style="121" customWidth="1"/>
    <col min="5" max="5" width="18" customWidth="1"/>
    <col min="6" max="6" width="40.7109375" customWidth="1"/>
    <col min="7" max="7" width="45.7109375" customWidth="1"/>
    <col min="8" max="9" width="30.7109375" customWidth="1"/>
    <col min="10" max="10" width="10.7109375" customWidth="1"/>
  </cols>
  <sheetData>
    <row r="1" spans="1:11" ht="18.75" x14ac:dyDescent="0.3">
      <c r="A1" s="21" t="s">
        <v>1</v>
      </c>
      <c r="B1" s="20" t="s">
        <v>118</v>
      </c>
      <c r="C1" s="21" t="s">
        <v>14</v>
      </c>
      <c r="D1"/>
    </row>
    <row r="2" spans="1:11" ht="18.75" x14ac:dyDescent="0.3">
      <c r="A2" s="21" t="s">
        <v>80</v>
      </c>
      <c r="B2" s="20" t="s">
        <v>119</v>
      </c>
      <c r="C2" s="29" t="s">
        <v>13</v>
      </c>
      <c r="D2"/>
    </row>
    <row r="3" spans="1:11" ht="18.75" x14ac:dyDescent="0.3">
      <c r="A3" s="21" t="s">
        <v>2</v>
      </c>
      <c r="B3" s="20" t="s">
        <v>119</v>
      </c>
      <c r="C3" s="29"/>
      <c r="D3"/>
    </row>
    <row r="4" spans="1:11" ht="19.5" thickBot="1" x14ac:dyDescent="0.35">
      <c r="A4" s="21" t="s">
        <v>81</v>
      </c>
      <c r="B4" s="20" t="s">
        <v>119</v>
      </c>
      <c r="D4"/>
    </row>
    <row r="5" spans="1:11" ht="24.95" customHeight="1" thickTop="1" thickBot="1" x14ac:dyDescent="0.3">
      <c r="A5" s="154" t="s">
        <v>109</v>
      </c>
      <c r="B5" s="158" t="s">
        <v>52</v>
      </c>
      <c r="C5" s="158"/>
      <c r="D5" s="156" t="s">
        <v>234</v>
      </c>
      <c r="F5" s="22"/>
      <c r="G5" s="22"/>
      <c r="H5" s="22"/>
      <c r="I5" s="22"/>
      <c r="J5" s="22"/>
    </row>
    <row r="6" spans="1:11" ht="24.95" customHeight="1" thickTop="1" thickBot="1" x14ac:dyDescent="0.3">
      <c r="A6" s="155"/>
      <c r="B6" s="158"/>
      <c r="C6" s="158"/>
      <c r="D6" s="156"/>
    </row>
    <row r="7" spans="1:11" ht="99.95" customHeight="1" thickTop="1" thickBot="1" x14ac:dyDescent="0.3">
      <c r="A7" s="168" t="s">
        <v>220</v>
      </c>
      <c r="B7" s="168" t="s">
        <v>221</v>
      </c>
      <c r="C7" s="170"/>
      <c r="D7" s="172"/>
    </row>
    <row r="8" spans="1:11" ht="50.1" customHeight="1" thickTop="1" thickBot="1" x14ac:dyDescent="0.3">
      <c r="A8" s="169"/>
      <c r="B8" s="169"/>
      <c r="C8" s="171"/>
      <c r="D8" s="173"/>
      <c r="F8" s="166" t="s">
        <v>82</v>
      </c>
      <c r="G8" s="167"/>
      <c r="H8" s="164" t="s">
        <v>83</v>
      </c>
      <c r="I8" s="165"/>
      <c r="J8" s="116"/>
    </row>
    <row r="9" spans="1:11" ht="150" customHeight="1" thickTop="1" thickBot="1" x14ac:dyDescent="0.3">
      <c r="A9" s="75" t="s">
        <v>222</v>
      </c>
      <c r="B9" s="115" t="s">
        <v>223</v>
      </c>
      <c r="C9" s="25"/>
      <c r="D9" s="120"/>
      <c r="E9" s="22"/>
      <c r="F9" s="105" t="s">
        <v>84</v>
      </c>
      <c r="G9" s="102"/>
      <c r="H9" s="162"/>
      <c r="I9" s="163"/>
      <c r="J9" s="26"/>
      <c r="K9" s="22"/>
    </row>
    <row r="10" spans="1:11" ht="150" customHeight="1" thickTop="1" thickBot="1" x14ac:dyDescent="0.3">
      <c r="A10" s="75" t="s">
        <v>114</v>
      </c>
      <c r="B10" s="115" t="s">
        <v>224</v>
      </c>
      <c r="C10" s="25"/>
      <c r="D10" s="120"/>
      <c r="E10" s="22"/>
      <c r="F10" s="105" t="s">
        <v>85</v>
      </c>
      <c r="G10" s="101"/>
      <c r="H10" s="162"/>
      <c r="I10" s="163"/>
      <c r="J10" s="23"/>
      <c r="K10" s="22"/>
    </row>
    <row r="11" spans="1:11" ht="150" customHeight="1" thickTop="1" thickBot="1" x14ac:dyDescent="0.3">
      <c r="A11" s="75" t="s">
        <v>225</v>
      </c>
      <c r="B11" s="115" t="s">
        <v>226</v>
      </c>
      <c r="C11" s="25"/>
      <c r="D11" s="120"/>
      <c r="E11" s="22"/>
      <c r="F11" s="22"/>
      <c r="G11" s="22"/>
      <c r="H11" s="22"/>
      <c r="I11" s="22"/>
      <c r="J11" s="22"/>
      <c r="K11" s="22"/>
    </row>
    <row r="12" spans="1:11" ht="150" customHeight="1" thickTop="1" thickBot="1" x14ac:dyDescent="0.3">
      <c r="A12" s="75" t="s">
        <v>227</v>
      </c>
      <c r="B12" s="115" t="s">
        <v>228</v>
      </c>
      <c r="C12" s="25"/>
      <c r="D12" s="120"/>
      <c r="E12" s="22"/>
      <c r="F12" s="22"/>
      <c r="G12" s="22"/>
      <c r="H12" s="22"/>
      <c r="I12" s="22"/>
      <c r="J12" s="22"/>
      <c r="K12" s="22"/>
    </row>
    <row r="13" spans="1:11" ht="150" customHeight="1" thickTop="1" thickBot="1" x14ac:dyDescent="0.3">
      <c r="A13" s="75" t="s">
        <v>229</v>
      </c>
      <c r="B13" s="115" t="s">
        <v>230</v>
      </c>
      <c r="C13" s="25"/>
      <c r="D13" s="120"/>
    </row>
    <row r="14" spans="1:11" ht="150" customHeight="1" thickTop="1" x14ac:dyDescent="0.25"/>
    <row r="15" spans="1:11" ht="150" customHeight="1" x14ac:dyDescent="0.25"/>
    <row r="16" spans="1:11" ht="150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22" ht="99.95" customHeight="1" x14ac:dyDescent="0.25"/>
    <row r="58" spans="1:13" x14ac:dyDescent="0.25">
      <c r="A58" s="22"/>
      <c r="B58" s="22"/>
      <c r="C58" s="22"/>
      <c r="E58" s="22"/>
      <c r="F58" s="22"/>
      <c r="G58" s="22"/>
      <c r="H58" s="22"/>
      <c r="I58" s="22"/>
      <c r="J58" s="22"/>
      <c r="K58" s="22"/>
      <c r="L58" s="22"/>
      <c r="M58" s="22"/>
    </row>
    <row r="59" spans="1:13" x14ac:dyDescent="0.25">
      <c r="A59" s="22"/>
      <c r="B59" s="22"/>
      <c r="C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5">
      <c r="A60" s="22"/>
      <c r="B60" s="22"/>
      <c r="C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x14ac:dyDescent="0.25">
      <c r="A61" s="22"/>
      <c r="B61" s="22"/>
      <c r="C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5">
      <c r="A62" s="22"/>
      <c r="B62" s="22"/>
      <c r="C62" s="22"/>
      <c r="E62" s="22"/>
      <c r="F62" s="22"/>
      <c r="G62" s="22"/>
      <c r="H62" s="22"/>
      <c r="I62" s="22"/>
      <c r="J62" s="22"/>
      <c r="K62" s="22"/>
      <c r="L62" s="22"/>
      <c r="M62" s="22"/>
    </row>
    <row r="63" spans="1:13" x14ac:dyDescent="0.25">
      <c r="A63" s="22"/>
      <c r="B63" s="22"/>
      <c r="C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5">
      <c r="A64" s="22"/>
      <c r="B64" s="22"/>
      <c r="C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3" x14ac:dyDescent="0.25">
      <c r="A65" s="22"/>
      <c r="B65" s="22"/>
      <c r="C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5">
      <c r="A66" s="22"/>
      <c r="B66" s="22"/>
      <c r="C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3" x14ac:dyDescent="0.25">
      <c r="A67" s="22"/>
      <c r="B67" s="22"/>
      <c r="C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5">
      <c r="A68" s="22"/>
      <c r="B68" s="22"/>
      <c r="C68" s="22"/>
      <c r="E68" s="22"/>
      <c r="F68" s="22"/>
      <c r="G68" s="22"/>
      <c r="H68" s="22"/>
      <c r="I68" s="22"/>
      <c r="J68" s="22"/>
      <c r="K68" s="22"/>
      <c r="L68" s="22"/>
      <c r="M68" s="22"/>
    </row>
    <row r="69" spans="1:13" x14ac:dyDescent="0.25">
      <c r="A69" s="22"/>
      <c r="B69" s="22"/>
      <c r="C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5">
      <c r="A70" s="22"/>
      <c r="B70" s="22"/>
      <c r="C70" s="22"/>
      <c r="E70" s="22"/>
      <c r="F70" s="22"/>
      <c r="G70" s="22"/>
      <c r="H70" s="22"/>
      <c r="I70" s="22"/>
      <c r="J70" s="22"/>
      <c r="K70" s="22"/>
      <c r="L70" s="22"/>
      <c r="M70" s="22"/>
    </row>
    <row r="71" spans="1:13" x14ac:dyDescent="0.25">
      <c r="A71" s="22"/>
      <c r="B71" s="22"/>
      <c r="C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5">
      <c r="A72" s="22"/>
      <c r="B72" s="22"/>
      <c r="C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3" x14ac:dyDescent="0.25">
      <c r="A73" s="22"/>
      <c r="B73" s="22"/>
      <c r="C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5">
      <c r="A74" s="22"/>
      <c r="B74" s="22"/>
      <c r="C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3" x14ac:dyDescent="0.25">
      <c r="A75" s="22"/>
      <c r="B75" s="22"/>
      <c r="C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5">
      <c r="A76" s="22"/>
      <c r="B76" s="22"/>
      <c r="C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 x14ac:dyDescent="0.25">
      <c r="A77" s="22"/>
      <c r="B77" s="22"/>
      <c r="C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5">
      <c r="A78" s="22"/>
      <c r="B78" s="22"/>
      <c r="C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3" x14ac:dyDescent="0.25">
      <c r="A79" s="22"/>
      <c r="B79" s="22"/>
      <c r="C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5">
      <c r="A80" s="22"/>
      <c r="B80" s="22"/>
      <c r="C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5">
      <c r="A81" s="22"/>
      <c r="B81" s="22"/>
      <c r="C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5">
      <c r="A82" s="22"/>
      <c r="B82" s="22"/>
      <c r="C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x14ac:dyDescent="0.25">
      <c r="A83" s="22"/>
      <c r="B83" s="22"/>
      <c r="C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5">
      <c r="A84" s="22"/>
      <c r="B84" s="22"/>
      <c r="C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5">
      <c r="A85" s="22"/>
      <c r="B85" s="22"/>
      <c r="C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5">
      <c r="A86" s="22"/>
      <c r="B86" s="22"/>
      <c r="C86" s="22"/>
      <c r="E86" s="22"/>
      <c r="F86" s="22"/>
      <c r="G86" s="22"/>
      <c r="H86" s="22"/>
      <c r="I86" s="22"/>
      <c r="J86" s="22"/>
      <c r="K86" s="22"/>
      <c r="L86" s="22"/>
      <c r="M86" s="22"/>
    </row>
    <row r="87" spans="1:13" x14ac:dyDescent="0.25">
      <c r="A87" s="22"/>
      <c r="B87" s="22"/>
      <c r="C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5">
      <c r="A88" s="22"/>
      <c r="B88" s="22"/>
      <c r="C88" s="22"/>
      <c r="E88" s="22"/>
      <c r="F88" s="22"/>
      <c r="G88" s="22"/>
      <c r="H88" s="22"/>
      <c r="I88" s="22"/>
      <c r="J88" s="22"/>
      <c r="K88" s="22"/>
      <c r="L88" s="22"/>
      <c r="M88" s="22"/>
    </row>
    <row r="89" spans="1:13" x14ac:dyDescent="0.25">
      <c r="A89" s="22"/>
      <c r="B89" s="22"/>
      <c r="C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5">
      <c r="A90" s="22"/>
      <c r="B90" s="22"/>
      <c r="C90" s="22"/>
      <c r="E90" s="22"/>
      <c r="F90" s="22"/>
      <c r="G90" s="22"/>
      <c r="H90" s="22"/>
      <c r="I90" s="22"/>
      <c r="J90" s="22"/>
      <c r="K90" s="22"/>
      <c r="L90" s="22"/>
      <c r="M90" s="22"/>
    </row>
  </sheetData>
  <sheetProtection sheet="1" objects="1" scenarios="1"/>
  <protectedRanges>
    <protectedRange sqref="H9:I10 D7:D70" name="Intervalo1"/>
  </protectedRanges>
  <dataConsolidate/>
  <mergeCells count="11">
    <mergeCell ref="H9:I9"/>
    <mergeCell ref="H10:I10"/>
    <mergeCell ref="H8:I8"/>
    <mergeCell ref="F8:G8"/>
    <mergeCell ref="A5:A6"/>
    <mergeCell ref="B5:C6"/>
    <mergeCell ref="D5:D6"/>
    <mergeCell ref="A7:A8"/>
    <mergeCell ref="B7:B8"/>
    <mergeCell ref="C7:C8"/>
    <mergeCell ref="D7:D8"/>
  </mergeCells>
  <dataValidations count="2">
    <dataValidation type="list" allowBlank="1" showInputMessage="1" showErrorMessage="1" sqref="H9:I9" xr:uid="{27AB3A8C-A171-4F4A-B895-C9755B1C182B}">
      <formula1>"Manifold mixproof/borboleta, Placa de distribuição, Ambos"</formula1>
    </dataValidation>
    <dataValidation type="list" allowBlank="1" showInputMessage="1" showErrorMessage="1" sqref="H10:I10" xr:uid="{838C7620-FF4E-4789-B3DC-B5BF8D34B260}">
      <formula1>"Ilha de válvulas, Válvulas pneumáticas, Ambos"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F780-72C6-484B-9C24-55230FA48005}">
  <sheetPr codeName="Planilha9">
    <tabColor rgb="FF92D050"/>
  </sheetPr>
  <dimension ref="A1:O36"/>
  <sheetViews>
    <sheetView showGridLines="0" zoomScale="85" zoomScaleNormal="85" workbookViewId="0">
      <pane ySplit="4" topLeftCell="A5" activePane="bottomLeft" state="frozen"/>
      <selection activeCell="A7" sqref="A7:E13"/>
      <selection pane="bottomLeft" activeCell="B7" sqref="B7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26.42578125" customWidth="1"/>
    <col min="7" max="9" width="20.7109375" customWidth="1"/>
  </cols>
  <sheetData>
    <row r="1" spans="1:15" ht="24.95" customHeight="1" thickBot="1" x14ac:dyDescent="0.3">
      <c r="A1" s="78" t="s">
        <v>1</v>
      </c>
      <c r="B1" s="79" t="s">
        <v>118</v>
      </c>
      <c r="C1" s="189" t="s">
        <v>14</v>
      </c>
      <c r="D1" s="189"/>
      <c r="E1" s="189"/>
    </row>
    <row r="2" spans="1:15" ht="24.95" customHeight="1" x14ac:dyDescent="0.25">
      <c r="A2" s="78" t="s">
        <v>80</v>
      </c>
      <c r="B2" s="79" t="s">
        <v>119</v>
      </c>
      <c r="C2" s="189" t="s">
        <v>13</v>
      </c>
      <c r="D2" s="189"/>
      <c r="E2" s="189"/>
      <c r="J2" s="190"/>
      <c r="K2" s="192" t="s">
        <v>88</v>
      </c>
      <c r="L2" s="192"/>
      <c r="M2" s="192"/>
      <c r="N2" s="192"/>
      <c r="O2" s="193"/>
    </row>
    <row r="3" spans="1:15" ht="24.95" customHeight="1" thickBot="1" x14ac:dyDescent="0.3">
      <c r="A3" s="78" t="s">
        <v>2</v>
      </c>
      <c r="B3" s="79" t="s">
        <v>119</v>
      </c>
      <c r="C3" s="78"/>
      <c r="D3" s="78"/>
      <c r="E3" s="80"/>
      <c r="J3" s="191"/>
      <c r="K3" s="194"/>
      <c r="L3" s="194"/>
      <c r="M3" s="194"/>
      <c r="N3" s="194"/>
      <c r="O3" s="195"/>
    </row>
    <row r="4" spans="1:15" ht="24.95" customHeight="1" thickBot="1" x14ac:dyDescent="0.3">
      <c r="A4" s="78" t="s">
        <v>81</v>
      </c>
      <c r="B4" s="79" t="s">
        <v>119</v>
      </c>
      <c r="C4" s="80"/>
      <c r="D4" s="80"/>
      <c r="E4" s="80"/>
    </row>
    <row r="5" spans="1:15" ht="39.950000000000003" customHeight="1" thickTop="1" thickBot="1" x14ac:dyDescent="0.3">
      <c r="A5" s="196" t="s">
        <v>89</v>
      </c>
      <c r="B5" s="197"/>
      <c r="C5" s="198"/>
      <c r="D5" s="134"/>
      <c r="F5" s="196" t="s">
        <v>90</v>
      </c>
      <c r="G5" s="197"/>
      <c r="H5" s="198"/>
    </row>
    <row r="6" spans="1:15" ht="50.1" customHeight="1" thickTop="1" thickBot="1" x14ac:dyDescent="0.3">
      <c r="A6" s="135" t="s">
        <v>91</v>
      </c>
      <c r="B6" s="98" t="s">
        <v>92</v>
      </c>
      <c r="C6" s="82" t="s">
        <v>93</v>
      </c>
      <c r="F6" s="138" t="s">
        <v>91</v>
      </c>
      <c r="G6" s="98" t="s">
        <v>92</v>
      </c>
      <c r="H6" s="82" t="s">
        <v>93</v>
      </c>
    </row>
    <row r="7" spans="1:15" ht="50.1" customHeight="1" thickTop="1" thickBot="1" x14ac:dyDescent="0.3">
      <c r="A7" s="136" t="s">
        <v>94</v>
      </c>
      <c r="B7" s="132"/>
      <c r="C7" s="133" t="s">
        <v>95</v>
      </c>
      <c r="F7" s="139" t="s">
        <v>96</v>
      </c>
      <c r="G7" s="132"/>
      <c r="H7" s="133" t="s">
        <v>97</v>
      </c>
      <c r="J7" s="85"/>
      <c r="K7" s="85"/>
    </row>
    <row r="8" spans="1:15" ht="50.1" customHeight="1" thickTop="1" thickBot="1" x14ac:dyDescent="0.3">
      <c r="A8" s="137" t="s">
        <v>98</v>
      </c>
      <c r="B8" s="133"/>
      <c r="C8" s="133" t="s">
        <v>95</v>
      </c>
      <c r="F8" s="140" t="s">
        <v>99</v>
      </c>
      <c r="G8" s="133"/>
      <c r="H8" s="133" t="s">
        <v>97</v>
      </c>
    </row>
    <row r="9" spans="1:15" ht="50.1" customHeight="1" thickTop="1" thickBot="1" x14ac:dyDescent="0.3">
      <c r="A9" s="137" t="s">
        <v>100</v>
      </c>
      <c r="B9" s="133"/>
      <c r="C9" s="133" t="s">
        <v>95</v>
      </c>
      <c r="F9" s="86"/>
      <c r="G9" s="86"/>
      <c r="H9" s="87"/>
      <c r="I9" s="87"/>
    </row>
    <row r="10" spans="1:15" ht="50.1" customHeight="1" thickTop="1" thickBot="1" x14ac:dyDescent="0.3">
      <c r="A10" s="88"/>
      <c r="B10" s="88"/>
      <c r="C10" s="89"/>
      <c r="D10" s="89"/>
      <c r="F10" s="184" t="s">
        <v>101</v>
      </c>
      <c r="G10" s="184"/>
      <c r="H10" s="184"/>
      <c r="I10" s="184"/>
    </row>
    <row r="11" spans="1:15" ht="39.950000000000003" customHeight="1" thickTop="1" thickBot="1" x14ac:dyDescent="0.3">
      <c r="A11" s="184" t="s">
        <v>107</v>
      </c>
      <c r="B11" s="184"/>
      <c r="C11" s="184"/>
      <c r="D11" s="184"/>
      <c r="F11" s="186" t="s">
        <v>91</v>
      </c>
      <c r="G11" s="186"/>
      <c r="H11" s="81" t="s">
        <v>92</v>
      </c>
      <c r="I11" s="82" t="s">
        <v>93</v>
      </c>
    </row>
    <row r="12" spans="1:15" ht="50.1" customHeight="1" thickTop="1" thickBot="1" x14ac:dyDescent="0.3">
      <c r="A12" s="81" t="s">
        <v>108</v>
      </c>
      <c r="B12" s="81" t="s">
        <v>91</v>
      </c>
      <c r="C12" s="81" t="s">
        <v>92</v>
      </c>
      <c r="D12" s="82" t="s">
        <v>93</v>
      </c>
      <c r="F12" s="187" t="s">
        <v>112</v>
      </c>
      <c r="G12" s="188"/>
      <c r="H12" s="132"/>
      <c r="I12" s="133" t="s">
        <v>102</v>
      </c>
    </row>
    <row r="13" spans="1:15" ht="50.1" customHeight="1" thickTop="1" thickBot="1" x14ac:dyDescent="0.3">
      <c r="A13" s="91" t="s">
        <v>113</v>
      </c>
      <c r="B13" s="92" t="s">
        <v>117</v>
      </c>
      <c r="C13" s="83"/>
      <c r="D13" s="84" t="s">
        <v>116</v>
      </c>
      <c r="F13" s="178" t="s">
        <v>104</v>
      </c>
      <c r="G13" s="179"/>
      <c r="H13" s="133"/>
      <c r="I13" s="133" t="s">
        <v>105</v>
      </c>
    </row>
    <row r="14" spans="1:15" ht="50.1" customHeight="1" thickTop="1" thickBot="1" x14ac:dyDescent="0.3">
      <c r="A14" s="91" t="s">
        <v>114</v>
      </c>
      <c r="B14" s="92" t="s">
        <v>117</v>
      </c>
      <c r="C14" s="84"/>
      <c r="D14" s="84" t="s">
        <v>116</v>
      </c>
      <c r="F14" s="178" t="s">
        <v>106</v>
      </c>
      <c r="G14" s="179"/>
      <c r="H14" s="133"/>
      <c r="I14" s="133" t="s">
        <v>103</v>
      </c>
    </row>
    <row r="15" spans="1:15" ht="50.1" customHeight="1" thickTop="1" thickBot="1" x14ac:dyDescent="0.3">
      <c r="A15" s="91" t="s">
        <v>115</v>
      </c>
      <c r="B15" s="92" t="s">
        <v>117</v>
      </c>
      <c r="C15" s="84"/>
      <c r="D15" s="84" t="s">
        <v>116</v>
      </c>
      <c r="F15" s="181"/>
      <c r="G15" s="182"/>
      <c r="H15" s="52"/>
      <c r="I15" s="52"/>
    </row>
    <row r="16" spans="1:15" ht="50.1" customHeight="1" thickTop="1" thickBot="1" x14ac:dyDescent="0.3">
      <c r="A16" s="97"/>
      <c r="B16" s="50"/>
      <c r="C16" s="52"/>
      <c r="D16" s="52"/>
    </row>
    <row r="17" spans="1:9" ht="50.1" customHeight="1" thickTop="1" thickBot="1" x14ac:dyDescent="0.3">
      <c r="A17" s="97"/>
      <c r="B17" s="50"/>
      <c r="C17" s="52"/>
      <c r="D17" s="52"/>
      <c r="F17" s="180"/>
      <c r="G17" s="180"/>
      <c r="H17" s="180"/>
      <c r="I17" s="180"/>
    </row>
    <row r="18" spans="1:9" ht="50.1" customHeight="1" thickTop="1" thickBot="1" x14ac:dyDescent="0.3">
      <c r="A18" s="185"/>
      <c r="B18" s="185"/>
      <c r="C18" s="185"/>
      <c r="D18" s="185"/>
      <c r="G18" s="90"/>
    </row>
    <row r="19" spans="1:9" ht="50.1" customHeight="1" thickTop="1" thickBot="1" x14ac:dyDescent="0.3">
      <c r="A19" s="183"/>
      <c r="B19" s="183"/>
      <c r="C19" s="94"/>
      <c r="D19" s="95"/>
    </row>
    <row r="20" spans="1:9" ht="50.1" customHeight="1" thickTop="1" thickBot="1" x14ac:dyDescent="0.3">
      <c r="A20" s="176"/>
      <c r="B20" s="177"/>
      <c r="C20" s="96"/>
      <c r="D20" s="52"/>
    </row>
    <row r="21" spans="1:9" ht="50.1" customHeight="1" thickTop="1" thickBot="1" x14ac:dyDescent="0.3">
      <c r="A21" s="176"/>
      <c r="B21" s="177"/>
      <c r="C21" s="52"/>
      <c r="D21" s="52"/>
    </row>
    <row r="22" spans="1:9" ht="50.1" customHeight="1" thickTop="1" thickBot="1" x14ac:dyDescent="0.3">
      <c r="A22" s="176"/>
      <c r="B22" s="177"/>
      <c r="C22" s="52"/>
      <c r="D22" s="52"/>
    </row>
    <row r="23" spans="1:9" ht="50.1" customHeight="1" thickTop="1" thickBot="1" x14ac:dyDescent="0.3">
      <c r="A23" s="176"/>
      <c r="B23" s="177"/>
      <c r="C23" s="52"/>
      <c r="D23" s="52"/>
    </row>
    <row r="24" spans="1:9" ht="50.1" customHeight="1" thickTop="1" thickBot="1" x14ac:dyDescent="0.3">
      <c r="A24" s="176"/>
      <c r="B24" s="177"/>
      <c r="C24" s="52"/>
      <c r="D24" s="52"/>
    </row>
    <row r="25" spans="1:9" ht="50.1" customHeight="1" thickTop="1" thickBot="1" x14ac:dyDescent="0.3">
      <c r="A25" s="176"/>
      <c r="B25" s="177"/>
      <c r="C25" s="52"/>
      <c r="D25" s="52"/>
    </row>
    <row r="26" spans="1:9" ht="50.1" customHeight="1" thickTop="1" thickBot="1" x14ac:dyDescent="0.3"/>
    <row r="27" spans="1:9" ht="50.1" customHeight="1" thickTop="1" thickBot="1" x14ac:dyDescent="0.3">
      <c r="A27" s="30"/>
      <c r="B27" s="174"/>
      <c r="C27" s="175"/>
    </row>
    <row r="28" spans="1:9" ht="50.1" customHeight="1" thickTop="1" thickBot="1" x14ac:dyDescent="0.3">
      <c r="A28" s="30"/>
      <c r="B28" s="174"/>
      <c r="C28" s="175"/>
    </row>
    <row r="29" spans="1:9" ht="50.1" customHeight="1" thickTop="1" thickBot="1" x14ac:dyDescent="0.3">
      <c r="A29" s="30"/>
      <c r="B29" s="174"/>
      <c r="C29" s="175"/>
    </row>
    <row r="30" spans="1:9" ht="50.1" customHeight="1" thickTop="1" thickBot="1" x14ac:dyDescent="0.3">
      <c r="A30" s="30"/>
      <c r="B30" s="174"/>
      <c r="C30" s="175"/>
    </row>
    <row r="31" spans="1:9" ht="50.1" customHeight="1" thickTop="1" thickBot="1" x14ac:dyDescent="0.3">
      <c r="A31" s="30"/>
      <c r="B31" s="174"/>
      <c r="C31" s="175"/>
    </row>
    <row r="32" spans="1:9" ht="50.1" customHeight="1" thickTop="1" thickBot="1" x14ac:dyDescent="0.3">
      <c r="A32" s="30"/>
      <c r="B32" s="174"/>
      <c r="C32" s="175"/>
    </row>
    <row r="33" spans="1:3" ht="50.1" customHeight="1" thickTop="1" thickBot="1" x14ac:dyDescent="0.3">
      <c r="A33" s="30"/>
      <c r="B33" s="174"/>
      <c r="C33" s="175"/>
    </row>
    <row r="34" spans="1:3" ht="50.1" customHeight="1" thickTop="1" thickBot="1" x14ac:dyDescent="0.3">
      <c r="A34" s="30"/>
      <c r="B34" s="174"/>
      <c r="C34" s="175"/>
    </row>
    <row r="35" spans="1:3" ht="50.1" customHeight="1" thickTop="1" thickBot="1" x14ac:dyDescent="0.3">
      <c r="A35" s="30"/>
      <c r="B35" s="174"/>
      <c r="C35" s="175"/>
    </row>
    <row r="36" spans="1:3" ht="15.75" thickTop="1" x14ac:dyDescent="0.25"/>
  </sheetData>
  <sheetProtection sheet="1" objects="1" scenarios="1"/>
  <protectedRanges>
    <protectedRange sqref="C1:E2" name="Intervalo2"/>
    <protectedRange sqref="B7:B9 G7:G8 H12:H14 A13:A16 C13:C16 B16 D16" name="Intervalo1"/>
  </protectedRanges>
  <mergeCells count="31">
    <mergeCell ref="C1:E1"/>
    <mergeCell ref="C2:E2"/>
    <mergeCell ref="J2:J3"/>
    <mergeCell ref="K2:O3"/>
    <mergeCell ref="A5:C5"/>
    <mergeCell ref="F5:H5"/>
    <mergeCell ref="F13:G13"/>
    <mergeCell ref="F10:I10"/>
    <mergeCell ref="A18:D18"/>
    <mergeCell ref="F11:G11"/>
    <mergeCell ref="F12:G12"/>
    <mergeCell ref="A11:D11"/>
    <mergeCell ref="A23:B23"/>
    <mergeCell ref="F14:G14"/>
    <mergeCell ref="A24:B24"/>
    <mergeCell ref="A25:B25"/>
    <mergeCell ref="F17:I17"/>
    <mergeCell ref="A22:B22"/>
    <mergeCell ref="A20:B20"/>
    <mergeCell ref="F15:G15"/>
    <mergeCell ref="A21:B21"/>
    <mergeCell ref="A19:B19"/>
    <mergeCell ref="B33:C33"/>
    <mergeCell ref="B34:C34"/>
    <mergeCell ref="B35:C35"/>
    <mergeCell ref="B27:C27"/>
    <mergeCell ref="B28:C28"/>
    <mergeCell ref="B29:C29"/>
    <mergeCell ref="B30:C30"/>
    <mergeCell ref="B31:C31"/>
    <mergeCell ref="B32:C32"/>
  </mergeCells>
  <dataValidations count="13">
    <dataValidation type="list" allowBlank="1" showInputMessage="1" showErrorMessage="1" sqref="F14:G14" xr:uid="{5016FC27-EC72-4FBC-A68A-91DB723E457C}">
      <formula1>"Pressão exigida do vapor"</formula1>
    </dataValidation>
    <dataValidation type="list" allowBlank="1" showInputMessage="1" showErrorMessage="1" sqref="F13:G13" xr:uid="{3787CC20-971A-4093-A7AE-67D1C539692B}">
      <formula1>"Temperatura máxima do produto de limpeza no avanço dos circuitos"</formula1>
    </dataValidation>
    <dataValidation type="list" allowBlank="1" showInputMessage="1" showErrorMessage="1" sqref="F8" xr:uid="{046E4215-69E1-406E-A2E7-C3E20BF33062}">
      <formula1>"Cheio"</formula1>
    </dataValidation>
    <dataValidation type="list" allowBlank="1" showInputMessage="1" showErrorMessage="1" sqref="F7" xr:uid="{EE929FB7-27D7-4E4F-BEED-DD3C370DC917}">
      <formula1>"Vazio"</formula1>
    </dataValidation>
    <dataValidation type="list" allowBlank="1" showInputMessage="1" showErrorMessage="1" sqref="B22 A11:B12 A9" xr:uid="{5DB525C4-ACCC-4673-8179-6D0C72E61A66}">
      <formula1>"Altura"</formula1>
    </dataValidation>
    <dataValidation type="list" allowBlank="1" showInputMessage="1" showErrorMessage="1" sqref="B21 A8" xr:uid="{BF319A1A-971B-491E-A39C-B5C2957B8FD5}">
      <formula1>"Largura"</formula1>
    </dataValidation>
    <dataValidation type="list" allowBlank="1" showInputMessage="1" showErrorMessage="1" sqref="A7" xr:uid="{A33B85BE-46E8-4090-887C-1DD61AC66624}">
      <formula1>"Comprimento"</formula1>
    </dataValidation>
    <dataValidation type="list" allowBlank="1" showInputMessage="1" showErrorMessage="1" sqref="I14 D20:D25" xr:uid="{511DF797-1124-4AB1-986B-53D0399CDCC0}">
      <formula1>"bar (g)"</formula1>
    </dataValidation>
    <dataValidation type="list" allowBlank="1" showInputMessage="1" showErrorMessage="1" sqref="I13" xr:uid="{CDE17F67-067C-494F-89EA-4BF52AFC3FBE}">
      <formula1>"°C"</formula1>
    </dataValidation>
    <dataValidation type="list" allowBlank="1" showInputMessage="1" showErrorMessage="1" sqref="H7:H8" xr:uid="{5FDD3180-2948-4277-9D74-7F01802F5440}">
      <formula1>"Kg"</formula1>
    </dataValidation>
    <dataValidation type="list" allowBlank="1" showInputMessage="1" showErrorMessage="1" sqref="F12:G14" xr:uid="{B71F0A74-C808-445F-9837-B390E5BC1116}">
      <formula1>"Vazão nominal"</formula1>
    </dataValidation>
    <dataValidation type="list" allowBlank="1" showInputMessage="1" showErrorMessage="1" sqref="I12:I14" xr:uid="{E595B18A-4001-4651-8EB8-0185C486927E}">
      <formula1>"m³/h"</formula1>
    </dataValidation>
    <dataValidation type="list" allowBlank="1" showInputMessage="1" showErrorMessage="1" sqref="D11:D12 C7:C9" xr:uid="{DD9C078F-12BC-4349-B390-688C852CCC6D}">
      <formula1>"mm"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6C5-B6C8-4C95-831A-6D09D7A6AF9A}">
  <sheetPr codeName="Planilha10">
    <tabColor rgb="FF00B0F0"/>
  </sheetPr>
  <dimension ref="A1:O86"/>
  <sheetViews>
    <sheetView showGridLines="0" zoomScale="85" zoomScaleNormal="85" workbookViewId="0">
      <pane ySplit="6" topLeftCell="A7" activePane="bottomLeft" state="frozen"/>
      <selection activeCell="A7" sqref="A7:E13"/>
      <selection pane="bottomLeft" activeCell="F7" sqref="F7"/>
    </sheetView>
  </sheetViews>
  <sheetFormatPr defaultRowHeight="15" x14ac:dyDescent="0.25"/>
  <cols>
    <col min="1" max="1" width="66.85546875" customWidth="1"/>
    <col min="2" max="2" width="1.7109375" customWidth="1"/>
    <col min="3" max="3" width="30.7109375" customWidth="1"/>
    <col min="4" max="4" width="40.7109375" customWidth="1"/>
    <col min="6" max="6" width="39" bestFit="1" customWidth="1"/>
  </cols>
  <sheetData>
    <row r="1" spans="1:13" ht="18.75" x14ac:dyDescent="0.3">
      <c r="A1" s="21" t="s">
        <v>1</v>
      </c>
      <c r="B1" s="21"/>
      <c r="C1" s="20" t="s">
        <v>118</v>
      </c>
      <c r="D1" s="21" t="s">
        <v>14</v>
      </c>
    </row>
    <row r="2" spans="1:13" ht="18.75" x14ac:dyDescent="0.3">
      <c r="A2" s="21" t="s">
        <v>80</v>
      </c>
      <c r="B2" s="21"/>
      <c r="C2" s="20" t="s">
        <v>119</v>
      </c>
      <c r="D2" s="29" t="s">
        <v>13</v>
      </c>
    </row>
    <row r="3" spans="1:13" ht="18.75" x14ac:dyDescent="0.3">
      <c r="A3" s="21" t="s">
        <v>2</v>
      </c>
      <c r="B3" s="21"/>
      <c r="C3" s="20" t="s">
        <v>119</v>
      </c>
      <c r="D3" s="29"/>
    </row>
    <row r="4" spans="1:13" ht="19.5" thickBot="1" x14ac:dyDescent="0.35">
      <c r="A4" s="21" t="s">
        <v>81</v>
      </c>
      <c r="B4" s="21"/>
      <c r="C4" s="20" t="s">
        <v>119</v>
      </c>
    </row>
    <row r="5" spans="1:13" ht="24.95" customHeight="1" thickTop="1" thickBot="1" x14ac:dyDescent="0.3">
      <c r="A5" s="158" t="s">
        <v>109</v>
      </c>
      <c r="B5" s="158"/>
      <c r="C5" s="158"/>
      <c r="D5" s="156" t="s">
        <v>234</v>
      </c>
      <c r="E5" s="199"/>
      <c r="F5" s="28"/>
    </row>
    <row r="6" spans="1:13" ht="24.95" customHeight="1" thickTop="1" thickBot="1" x14ac:dyDescent="0.3">
      <c r="A6" s="158"/>
      <c r="B6" s="158"/>
      <c r="C6" s="158"/>
      <c r="D6" s="156"/>
      <c r="E6" s="200"/>
      <c r="F6" s="27"/>
    </row>
    <row r="7" spans="1:13" ht="99.95" customHeight="1" thickTop="1" thickBot="1" x14ac:dyDescent="0.3">
      <c r="A7" s="103" t="s">
        <v>110</v>
      </c>
      <c r="B7" s="205"/>
      <c r="C7" s="206"/>
      <c r="D7" s="25"/>
      <c r="E7" s="26"/>
    </row>
    <row r="8" spans="1:13" ht="99.95" customHeight="1" thickTop="1" thickBot="1" x14ac:dyDescent="0.3">
      <c r="A8" s="104" t="s">
        <v>42</v>
      </c>
      <c r="B8" s="205"/>
      <c r="C8" s="206"/>
      <c r="D8" s="24"/>
      <c r="E8" s="26"/>
    </row>
    <row r="9" spans="1:13" ht="99.95" customHeight="1" thickTop="1" thickBot="1" x14ac:dyDescent="0.3">
      <c r="A9" s="105" t="s">
        <v>111</v>
      </c>
      <c r="B9" s="205"/>
      <c r="C9" s="206"/>
      <c r="D9" s="24"/>
      <c r="E9" s="26"/>
    </row>
    <row r="10" spans="1:13" ht="99.95" customHeight="1" thickTop="1" thickBot="1" x14ac:dyDescent="0.3">
      <c r="A10" s="105" t="s">
        <v>218</v>
      </c>
      <c r="B10" s="205"/>
      <c r="C10" s="206"/>
      <c r="D10" s="24"/>
      <c r="E10" s="26"/>
    </row>
    <row r="11" spans="1:13" ht="99.95" customHeight="1" thickTop="1" thickBot="1" x14ac:dyDescent="0.3">
      <c r="A11" s="105" t="s">
        <v>219</v>
      </c>
      <c r="B11" s="205"/>
      <c r="C11" s="206"/>
      <c r="D11" s="24"/>
      <c r="E11" s="26"/>
    </row>
    <row r="12" spans="1:13" ht="99.95" customHeight="1" thickTop="1" thickBot="1" x14ac:dyDescent="0.3">
      <c r="A12" s="201" t="s">
        <v>41</v>
      </c>
      <c r="B12" s="202"/>
      <c r="C12" s="203"/>
      <c r="D12" s="25"/>
      <c r="E12" s="26"/>
    </row>
    <row r="13" spans="1:13" ht="99.95" customHeight="1" thickTop="1" thickBot="1" x14ac:dyDescent="0.3">
      <c r="A13" s="204" t="s">
        <v>215</v>
      </c>
      <c r="B13" s="204"/>
      <c r="C13" s="204"/>
      <c r="D13" s="25"/>
      <c r="E13" s="23"/>
      <c r="F13" s="22"/>
      <c r="G13" s="22"/>
      <c r="H13" s="22"/>
      <c r="I13" s="22"/>
      <c r="J13" s="22"/>
      <c r="K13" s="22"/>
      <c r="L13" s="22"/>
      <c r="M13" s="22"/>
    </row>
    <row r="14" spans="1:13" ht="99.95" customHeight="1" thickTop="1" thickBot="1" x14ac:dyDescent="0.3">
      <c r="A14" s="118"/>
      <c r="B14" s="117"/>
      <c r="C14" s="119"/>
      <c r="D14" s="106"/>
      <c r="E14" s="107"/>
      <c r="F14" s="22"/>
      <c r="G14" s="22"/>
      <c r="H14" s="22"/>
      <c r="I14" s="22"/>
      <c r="J14" s="22"/>
      <c r="K14" s="22"/>
      <c r="L14" s="22"/>
      <c r="M14" s="22"/>
    </row>
    <row r="15" spans="1:13" ht="50.1" customHeight="1" thickTop="1" x14ac:dyDescent="0.25"/>
    <row r="16" spans="1:13" ht="50.1" customHeight="1" x14ac:dyDescent="0.25"/>
    <row r="17" ht="50.1" customHeight="1" x14ac:dyDescent="0.25"/>
    <row r="18" ht="50.1" customHeight="1" x14ac:dyDescent="0.25"/>
    <row r="19" ht="50.1" customHeight="1" x14ac:dyDescent="0.25"/>
    <row r="20" ht="50.1" customHeight="1" x14ac:dyDescent="0.25"/>
    <row r="54" spans="1:15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5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</row>
    <row r="85" spans="1:15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</row>
    <row r="86" spans="1:15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</sheetData>
  <sheetProtection sheet="1" objects="1" scenarios="1"/>
  <protectedRanges>
    <protectedRange sqref="D7:D70 H7:J11 D1:D2" name="Intervalo1"/>
  </protectedRanges>
  <dataConsolidate/>
  <mergeCells count="10">
    <mergeCell ref="D5:D6"/>
    <mergeCell ref="E5:E6"/>
    <mergeCell ref="A12:C12"/>
    <mergeCell ref="A13:C13"/>
    <mergeCell ref="A5:C6"/>
    <mergeCell ref="B7:C7"/>
    <mergeCell ref="B8:C8"/>
    <mergeCell ref="B9:C9"/>
    <mergeCell ref="B10:C10"/>
    <mergeCell ref="B11:C1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F32"/>
  <sheetViews>
    <sheetView showGridLines="0" zoomScaleNormal="100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4" width="8.85546875" bestFit="1" customWidth="1"/>
    <col min="5" max="5" width="8.85546875" customWidth="1"/>
    <col min="8" max="8" width="38.140625" bestFit="1" customWidth="1"/>
  </cols>
  <sheetData>
    <row r="1" spans="1:6" ht="20.100000000000001" customHeight="1" x14ac:dyDescent="0.3">
      <c r="A1" s="21" t="s">
        <v>1</v>
      </c>
      <c r="B1" s="20" t="s">
        <v>118</v>
      </c>
      <c r="C1" s="21" t="s">
        <v>233</v>
      </c>
    </row>
    <row r="2" spans="1:6" ht="20.100000000000001" customHeight="1" x14ac:dyDescent="0.3">
      <c r="A2" s="21" t="s">
        <v>80</v>
      </c>
      <c r="B2" s="20" t="s">
        <v>119</v>
      </c>
      <c r="C2" s="29" t="s">
        <v>13</v>
      </c>
    </row>
    <row r="3" spans="1:6" ht="20.100000000000001" customHeight="1" x14ac:dyDescent="0.3">
      <c r="A3" s="21" t="s">
        <v>2</v>
      </c>
      <c r="B3" s="21"/>
      <c r="C3" s="20" t="s">
        <v>119</v>
      </c>
      <c r="D3" s="29"/>
      <c r="E3" s="44"/>
    </row>
    <row r="4" spans="1:6" ht="20.100000000000001" customHeight="1" x14ac:dyDescent="0.3">
      <c r="A4" s="21" t="s">
        <v>81</v>
      </c>
      <c r="B4" s="21"/>
      <c r="C4" s="20" t="s">
        <v>119</v>
      </c>
    </row>
    <row r="5" spans="1:6" ht="20.100000000000001" customHeight="1" thickBot="1" x14ac:dyDescent="0.3">
      <c r="B5" s="20"/>
    </row>
    <row r="6" spans="1:6" ht="20.100000000000001" customHeight="1" thickTop="1" thickBot="1" x14ac:dyDescent="0.3">
      <c r="A6" s="43" t="s">
        <v>33</v>
      </c>
      <c r="B6" s="37"/>
      <c r="C6" s="53" t="str" cm="1">
        <f t="array" ref="C6">_xlfn.IFS(A10&lt;&gt;"","Clearline",A16&lt;&gt;"","Plant IT",A22&lt;&gt;"","Proleit",AND(A10="",A16="",A22=""),"Não escolhido")</f>
        <v>Não escolhido</v>
      </c>
    </row>
    <row r="7" spans="1:6" ht="20.100000000000001" customHeight="1" thickTop="1" x14ac:dyDescent="0.25">
      <c r="B7" s="20"/>
    </row>
    <row r="8" spans="1:6" ht="20.100000000000001" customHeight="1" thickBot="1" x14ac:dyDescent="0.3">
      <c r="B8" s="20"/>
    </row>
    <row r="9" spans="1:6" ht="50.1" customHeight="1" thickTop="1" thickBot="1" x14ac:dyDescent="0.3">
      <c r="A9" s="43" t="s">
        <v>22</v>
      </c>
      <c r="B9" s="42" t="s">
        <v>21</v>
      </c>
      <c r="C9" s="42" t="s">
        <v>20</v>
      </c>
      <c r="D9" s="36"/>
      <c r="E9" s="41"/>
    </row>
    <row r="10" spans="1:6" ht="39.950000000000003" customHeight="1" thickTop="1" thickBot="1" x14ac:dyDescent="0.3">
      <c r="A10" s="208"/>
      <c r="B10" s="207" t="s">
        <v>34</v>
      </c>
      <c r="C10" s="37" t="s">
        <v>19</v>
      </c>
      <c r="D10" s="36"/>
      <c r="E10" s="41"/>
    </row>
    <row r="11" spans="1:6" ht="39.950000000000003" customHeight="1" thickTop="1" thickBot="1" x14ac:dyDescent="0.3">
      <c r="A11" s="209"/>
      <c r="B11" s="207"/>
      <c r="C11" s="37" t="s">
        <v>18</v>
      </c>
      <c r="D11" s="36"/>
      <c r="E11" s="41"/>
      <c r="F11" s="40"/>
    </row>
    <row r="12" spans="1:6" ht="39.950000000000003" customHeight="1" thickTop="1" thickBot="1" x14ac:dyDescent="0.3">
      <c r="A12" s="209"/>
      <c r="B12" s="207"/>
      <c r="C12" s="37" t="s">
        <v>17</v>
      </c>
      <c r="D12" s="39"/>
      <c r="E12" s="38"/>
    </row>
    <row r="13" spans="1:6" ht="39.950000000000003" customHeight="1" thickTop="1" thickBot="1" x14ac:dyDescent="0.3">
      <c r="A13" s="210"/>
      <c r="B13" s="207"/>
      <c r="C13" s="37" t="s">
        <v>16</v>
      </c>
      <c r="D13" s="36"/>
      <c r="E13" s="31"/>
    </row>
    <row r="14" spans="1:6" ht="50.1" customHeight="1" thickTop="1" thickBot="1" x14ac:dyDescent="0.3">
      <c r="A14" s="35"/>
      <c r="B14" s="34"/>
      <c r="C14" s="31"/>
      <c r="D14" s="31"/>
      <c r="E14" s="31"/>
    </row>
    <row r="15" spans="1:6" ht="50.1" customHeight="1" thickTop="1" thickBot="1" x14ac:dyDescent="0.3">
      <c r="A15" s="43" t="s">
        <v>22</v>
      </c>
      <c r="B15" s="42" t="s">
        <v>21</v>
      </c>
      <c r="C15" s="42" t="s">
        <v>20</v>
      </c>
      <c r="D15" s="31"/>
      <c r="E15" s="31"/>
    </row>
    <row r="16" spans="1:6" ht="39.950000000000003" customHeight="1" thickTop="1" thickBot="1" x14ac:dyDescent="0.3">
      <c r="A16" s="208"/>
      <c r="B16" s="207" t="s">
        <v>86</v>
      </c>
      <c r="C16" s="37" t="s">
        <v>19</v>
      </c>
      <c r="D16" s="31"/>
      <c r="E16" s="31"/>
    </row>
    <row r="17" spans="1:5" ht="39.950000000000003" customHeight="1" thickTop="1" thickBot="1" x14ac:dyDescent="0.3">
      <c r="A17" s="209"/>
      <c r="B17" s="207"/>
      <c r="C17" s="37" t="s">
        <v>18</v>
      </c>
      <c r="D17" s="31"/>
      <c r="E17" s="31"/>
    </row>
    <row r="18" spans="1:5" ht="39.950000000000003" customHeight="1" thickTop="1" thickBot="1" x14ac:dyDescent="0.3">
      <c r="A18" s="209"/>
      <c r="B18" s="207"/>
      <c r="C18" s="37" t="s">
        <v>17</v>
      </c>
      <c r="D18" s="31"/>
      <c r="E18" s="31"/>
    </row>
    <row r="19" spans="1:5" ht="39.950000000000003" customHeight="1" thickTop="1" thickBot="1" x14ac:dyDescent="0.3">
      <c r="A19" s="210"/>
      <c r="B19" s="207"/>
      <c r="C19" s="37" t="s">
        <v>16</v>
      </c>
      <c r="D19" s="31"/>
      <c r="E19" s="31"/>
    </row>
    <row r="20" spans="1:5" ht="39.950000000000003" customHeight="1" thickTop="1" thickBot="1" x14ac:dyDescent="0.3">
      <c r="A20" s="35"/>
      <c r="B20" s="34"/>
      <c r="C20" s="31"/>
      <c r="D20" s="31"/>
      <c r="E20" s="31"/>
    </row>
    <row r="21" spans="1:5" ht="39.950000000000003" customHeight="1" thickTop="1" thickBot="1" x14ac:dyDescent="0.3">
      <c r="A21" s="43" t="s">
        <v>22</v>
      </c>
      <c r="B21" s="42" t="s">
        <v>21</v>
      </c>
      <c r="C21" s="42" t="s">
        <v>20</v>
      </c>
      <c r="D21" s="31"/>
      <c r="E21" s="31"/>
    </row>
    <row r="22" spans="1:5" ht="39.950000000000003" customHeight="1" thickTop="1" thickBot="1" x14ac:dyDescent="0.3">
      <c r="A22" s="208"/>
      <c r="B22" s="207" t="s">
        <v>87</v>
      </c>
      <c r="C22" s="37" t="s">
        <v>19</v>
      </c>
      <c r="D22" s="31"/>
      <c r="E22" s="31"/>
    </row>
    <row r="23" spans="1:5" ht="39.950000000000003" customHeight="1" thickTop="1" thickBot="1" x14ac:dyDescent="0.3">
      <c r="A23" s="209"/>
      <c r="B23" s="207"/>
      <c r="C23" s="37" t="s">
        <v>18</v>
      </c>
      <c r="D23" s="31"/>
      <c r="E23" s="31"/>
    </row>
    <row r="24" spans="1:5" ht="39.950000000000003" customHeight="1" thickTop="1" thickBot="1" x14ac:dyDescent="0.3">
      <c r="A24" s="209"/>
      <c r="B24" s="207"/>
      <c r="C24" s="37" t="s">
        <v>17</v>
      </c>
      <c r="D24" s="31"/>
      <c r="E24" s="31"/>
    </row>
    <row r="25" spans="1:5" ht="39.950000000000003" customHeight="1" thickTop="1" thickBot="1" x14ac:dyDescent="0.3">
      <c r="A25" s="210"/>
      <c r="B25" s="207"/>
      <c r="C25" s="37" t="s">
        <v>16</v>
      </c>
      <c r="D25" s="31"/>
      <c r="E25" s="31"/>
    </row>
    <row r="26" spans="1:5" ht="39.950000000000003" customHeight="1" thickTop="1" thickBot="1" x14ac:dyDescent="0.3">
      <c r="A26" s="33"/>
      <c r="B26" s="32"/>
      <c r="C26" s="31"/>
      <c r="D26" s="31"/>
      <c r="E26" s="31"/>
    </row>
    <row r="27" spans="1:5" ht="39.950000000000003" customHeight="1" thickTop="1" x14ac:dyDescent="0.25"/>
    <row r="28" spans="1:5" ht="39.950000000000003" customHeight="1" x14ac:dyDescent="0.25"/>
    <row r="29" spans="1:5" ht="39.950000000000003" customHeight="1" x14ac:dyDescent="0.25"/>
    <row r="30" spans="1:5" ht="99.95" customHeight="1" x14ac:dyDescent="0.25"/>
    <row r="31" spans="1:5" ht="99.95" customHeight="1" x14ac:dyDescent="0.25"/>
    <row r="32" spans="1:5" ht="99.95" customHeight="1" x14ac:dyDescent="0.25"/>
  </sheetData>
  <sheetProtection sheet="1" objects="1" scenarios="1"/>
  <protectedRanges>
    <protectedRange sqref="B6 A10:A14 A16:A20 A22:A26 A28:A31 A33:A37 A39:A43" name="Intervalo1"/>
    <protectedRange sqref="C1:C2" name="Intervalo1_1"/>
  </protectedRanges>
  <mergeCells count="6">
    <mergeCell ref="B10:B13"/>
    <mergeCell ref="A10:A13"/>
    <mergeCell ref="A16:A19"/>
    <mergeCell ref="B16:B19"/>
    <mergeCell ref="A22:A25"/>
    <mergeCell ref="B22:B25"/>
  </mergeCells>
  <dataValidations count="1">
    <dataValidation type="list" allowBlank="1" showInputMessage="1" showErrorMessage="1" sqref="B6" xr:uid="{AA15AF8E-9437-4F9D-80B1-CDEBAB87B1F7}">
      <formula1>"Clearline, Plant IT, Proleit"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25"/>
  <sheetViews>
    <sheetView showGridLines="0" workbookViewId="0">
      <selection activeCell="C5" sqref="C5"/>
    </sheetView>
  </sheetViews>
  <sheetFormatPr defaultRowHeight="15" x14ac:dyDescent="0.25"/>
  <cols>
    <col min="2" max="2" width="34.7109375" customWidth="1"/>
    <col min="3" max="3" width="16.28515625" style="66" customWidth="1"/>
  </cols>
  <sheetData>
    <row r="1" spans="1:5" x14ac:dyDescent="0.25">
      <c r="C1"/>
    </row>
    <row r="2" spans="1:5" x14ac:dyDescent="0.25">
      <c r="B2" s="57" t="s">
        <v>38</v>
      </c>
      <c r="C2"/>
    </row>
    <row r="3" spans="1:5" ht="15.75" thickBot="1" x14ac:dyDescent="0.3">
      <c r="B3" s="58"/>
      <c r="C3" s="58"/>
    </row>
    <row r="4" spans="1:5" ht="24.95" customHeight="1" thickTop="1" thickBot="1" x14ac:dyDescent="0.3">
      <c r="A4" s="59"/>
      <c r="B4" s="61" t="s">
        <v>39</v>
      </c>
      <c r="C4" s="62" t="s">
        <v>40</v>
      </c>
      <c r="D4" s="58"/>
    </row>
    <row r="5" spans="1:5" ht="24.95" customHeight="1" thickTop="1" thickBot="1" x14ac:dyDescent="0.3">
      <c r="A5" s="59"/>
      <c r="B5" s="63" t="s">
        <v>37</v>
      </c>
      <c r="C5" s="64"/>
      <c r="D5" s="60"/>
    </row>
    <row r="6" spans="1:5" ht="24.95" customHeight="1" thickTop="1" thickBot="1" x14ac:dyDescent="0.3">
      <c r="B6" s="63" t="s">
        <v>43</v>
      </c>
      <c r="C6" s="64"/>
    </row>
    <row r="7" spans="1:5" ht="24.95" customHeight="1" thickTop="1" thickBot="1" x14ac:dyDescent="0.3">
      <c r="B7" s="63" t="s">
        <v>44</v>
      </c>
      <c r="C7" s="64"/>
    </row>
    <row r="8" spans="1:5" ht="24.95" customHeight="1" thickTop="1" thickBot="1" x14ac:dyDescent="0.3">
      <c r="B8" s="63" t="s">
        <v>231</v>
      </c>
      <c r="C8" s="64"/>
      <c r="D8" s="51"/>
      <c r="E8" s="51"/>
    </row>
    <row r="9" spans="1:5" ht="24.95" customHeight="1" thickTop="1" thickBot="1" x14ac:dyDescent="0.3">
      <c r="B9" s="69"/>
      <c r="C9" s="70"/>
      <c r="D9" s="51"/>
      <c r="E9" s="51"/>
    </row>
    <row r="10" spans="1:5" ht="24.95" customHeight="1" thickTop="1" thickBot="1" x14ac:dyDescent="0.3">
      <c r="B10" s="69"/>
      <c r="C10" s="70"/>
      <c r="D10" s="51"/>
      <c r="E10" s="51"/>
    </row>
    <row r="11" spans="1:5" ht="24.95" customHeight="1" thickTop="1" thickBot="1" x14ac:dyDescent="0.3">
      <c r="B11" s="69"/>
      <c r="C11" s="70"/>
      <c r="D11" s="51"/>
      <c r="E11" s="51"/>
    </row>
    <row r="12" spans="1:5" ht="24.95" customHeight="1" thickTop="1" thickBot="1" x14ac:dyDescent="0.3">
      <c r="B12" s="69"/>
      <c r="C12" s="70"/>
      <c r="D12" s="51"/>
      <c r="E12" s="51"/>
    </row>
    <row r="13" spans="1:5" ht="24.95" customHeight="1" thickTop="1" thickBot="1" x14ac:dyDescent="0.3">
      <c r="B13" s="69"/>
      <c r="C13" s="70"/>
      <c r="D13" s="51"/>
      <c r="E13" s="51"/>
    </row>
    <row r="14" spans="1:5" ht="24.95" customHeight="1" thickTop="1" thickBot="1" x14ac:dyDescent="0.3">
      <c r="B14" s="69"/>
      <c r="C14" s="70"/>
      <c r="D14" s="51"/>
      <c r="E14" s="51"/>
    </row>
    <row r="15" spans="1:5" ht="24.95" customHeight="1" thickTop="1" thickBot="1" x14ac:dyDescent="0.3">
      <c r="B15" s="69"/>
      <c r="C15" s="70"/>
      <c r="D15" s="51"/>
      <c r="E15" s="51"/>
    </row>
    <row r="16" spans="1:5" ht="24.95" customHeight="1" thickTop="1" thickBot="1" x14ac:dyDescent="0.3">
      <c r="B16" s="69"/>
      <c r="C16" s="70"/>
      <c r="D16" s="51"/>
      <c r="E16" s="51"/>
    </row>
    <row r="17" spans="2:5" ht="24.95" customHeight="1" thickTop="1" thickBot="1" x14ac:dyDescent="0.3">
      <c r="B17" s="69"/>
      <c r="C17" s="70"/>
      <c r="D17" s="51"/>
      <c r="E17" s="51"/>
    </row>
    <row r="18" spans="2:5" ht="24.95" customHeight="1" thickTop="1" thickBot="1" x14ac:dyDescent="0.3">
      <c r="B18" s="69"/>
      <c r="C18" s="70"/>
      <c r="D18" s="51"/>
      <c r="E18" s="51"/>
    </row>
    <row r="19" spans="2:5" ht="24.95" customHeight="1" thickTop="1" x14ac:dyDescent="0.25">
      <c r="B19" s="51"/>
      <c r="C19" s="71"/>
      <c r="D19" s="51"/>
      <c r="E19" s="51"/>
    </row>
    <row r="20" spans="2:5" ht="24.95" customHeight="1" x14ac:dyDescent="0.25">
      <c r="B20" s="51"/>
      <c r="C20" s="71"/>
      <c r="D20" s="51"/>
      <c r="E20" s="51"/>
    </row>
    <row r="21" spans="2:5" ht="24.95" customHeight="1" x14ac:dyDescent="0.25">
      <c r="C21" s="65"/>
    </row>
    <row r="22" spans="2:5" ht="24.95" customHeight="1" x14ac:dyDescent="0.25">
      <c r="C22" s="65"/>
    </row>
    <row r="23" spans="2:5" ht="24.95" customHeight="1" x14ac:dyDescent="0.25">
      <c r="C23" s="65"/>
    </row>
    <row r="24" spans="2:5" ht="24.95" customHeight="1" x14ac:dyDescent="0.25">
      <c r="C24" s="65"/>
    </row>
    <row r="25" spans="2:5" ht="24.95" customHeight="1" x14ac:dyDescent="0.25"/>
  </sheetData>
  <sheetProtection sheet="1" objects="1" scenarios="1"/>
  <protectedRanges>
    <protectedRange sqref="C5:C13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S28" sqref="S2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968E9-3D99-42D0-B701-DCDBFCEEBDCE}">
  <sheetPr codeName="Planilha5">
    <tabColor rgb="FFA141C7"/>
  </sheetPr>
  <dimension ref="A1:B156"/>
  <sheetViews>
    <sheetView workbookViewId="0">
      <selection activeCell="B8" sqref="B8"/>
    </sheetView>
  </sheetViews>
  <sheetFormatPr defaultRowHeight="15" x14ac:dyDescent="0.25"/>
  <cols>
    <col min="1" max="1" width="73.42578125" customWidth="1"/>
    <col min="2" max="2" width="146.42578125" customWidth="1"/>
  </cols>
  <sheetData>
    <row r="1" spans="1:2" s="80" customFormat="1" ht="24.95" customHeight="1" x14ac:dyDescent="0.25">
      <c r="A1" s="141"/>
      <c r="B1" s="141"/>
    </row>
    <row r="2" spans="1:2" s="80" customFormat="1" ht="24.95" customHeight="1" x14ac:dyDescent="0.25">
      <c r="A2" s="141"/>
      <c r="B2" s="141"/>
    </row>
    <row r="3" spans="1:2" s="80" customFormat="1" ht="24.95" customHeight="1" x14ac:dyDescent="0.25"/>
    <row r="4" spans="1:2" s="80" customFormat="1" ht="24.95" customHeight="1" x14ac:dyDescent="0.25"/>
    <row r="5" spans="1:2" s="80" customFormat="1" ht="24.95" customHeight="1" x14ac:dyDescent="0.25"/>
    <row r="6" spans="1:2" s="80" customFormat="1" ht="24.95" customHeight="1" x14ac:dyDescent="0.25"/>
    <row r="7" spans="1:2" s="80" customFormat="1" ht="24.95" customHeight="1" x14ac:dyDescent="0.25"/>
    <row r="8" spans="1:2" s="80" customFormat="1" ht="24.95" customHeight="1" x14ac:dyDescent="0.25"/>
    <row r="9" spans="1:2" s="80" customFormat="1" ht="24.95" customHeight="1" x14ac:dyDescent="0.25"/>
    <row r="10" spans="1:2" s="80" customFormat="1" ht="24.95" customHeight="1" x14ac:dyDescent="0.25"/>
    <row r="11" spans="1:2" s="80" customFormat="1" ht="24.95" customHeight="1" x14ac:dyDescent="0.25"/>
    <row r="12" spans="1:2" s="80" customFormat="1" ht="24.95" customHeight="1" x14ac:dyDescent="0.25"/>
    <row r="13" spans="1:2" s="80" customFormat="1" ht="24.95" customHeight="1" x14ac:dyDescent="0.25"/>
    <row r="14" spans="1:2" s="80" customFormat="1" ht="24.95" customHeight="1" x14ac:dyDescent="0.25"/>
    <row r="15" spans="1:2" s="80" customFormat="1" ht="24.95" customHeight="1" x14ac:dyDescent="0.25"/>
    <row r="16" spans="1:2" s="80" customFormat="1" ht="24.95" customHeight="1" x14ac:dyDescent="0.25"/>
    <row r="17" s="80" customFormat="1" ht="24.95" customHeight="1" x14ac:dyDescent="0.25"/>
    <row r="18" s="80" customFormat="1" ht="24.95" customHeight="1" x14ac:dyDescent="0.25"/>
    <row r="19" s="80" customFormat="1" ht="24.95" customHeight="1" x14ac:dyDescent="0.25"/>
    <row r="20" s="80" customFormat="1" ht="24.95" customHeight="1" x14ac:dyDescent="0.25"/>
    <row r="21" s="80" customFormat="1" ht="24.95" customHeight="1" x14ac:dyDescent="0.25"/>
    <row r="22" s="80" customFormat="1" ht="24.95" customHeight="1" x14ac:dyDescent="0.25"/>
    <row r="23" s="80" customFormat="1" ht="24.95" customHeight="1" x14ac:dyDescent="0.25"/>
    <row r="24" s="80" customFormat="1" ht="24.95" customHeight="1" x14ac:dyDescent="0.25"/>
    <row r="25" s="80" customFormat="1" ht="24.95" customHeight="1" x14ac:dyDescent="0.25"/>
    <row r="26" s="80" customFormat="1" ht="24.95" customHeight="1" x14ac:dyDescent="0.25"/>
    <row r="27" s="80" customFormat="1" ht="24.95" customHeight="1" x14ac:dyDescent="0.25"/>
    <row r="28" s="80" customFormat="1" ht="24.95" customHeight="1" x14ac:dyDescent="0.25"/>
    <row r="29" s="80" customFormat="1" ht="24.95" customHeight="1" x14ac:dyDescent="0.25"/>
    <row r="30" s="80" customFormat="1" ht="24.95" customHeight="1" x14ac:dyDescent="0.25"/>
    <row r="31" s="80" customFormat="1" ht="24.95" customHeight="1" x14ac:dyDescent="0.25"/>
    <row r="32" s="80" customFormat="1" ht="24.95" customHeight="1" x14ac:dyDescent="0.25"/>
    <row r="33" s="80" customFormat="1" ht="24.95" customHeight="1" x14ac:dyDescent="0.25"/>
    <row r="34" s="80" customFormat="1" ht="24.95" customHeight="1" x14ac:dyDescent="0.25"/>
    <row r="35" s="80" customFormat="1" ht="24.95" customHeight="1" x14ac:dyDescent="0.25"/>
    <row r="36" s="80" customFormat="1" ht="24.95" customHeight="1" x14ac:dyDescent="0.25"/>
    <row r="37" s="80" customFormat="1" ht="24.95" customHeight="1" x14ac:dyDescent="0.25"/>
    <row r="38" s="80" customFormat="1" ht="24.95" customHeight="1" x14ac:dyDescent="0.25"/>
    <row r="39" s="80" customFormat="1" ht="24.95" customHeight="1" x14ac:dyDescent="0.25"/>
    <row r="40" s="80" customFormat="1" ht="24.95" customHeight="1" x14ac:dyDescent="0.25"/>
    <row r="41" s="80" customFormat="1" ht="24.95" customHeight="1" x14ac:dyDescent="0.25"/>
    <row r="42" s="80" customFormat="1" ht="24.95" customHeight="1" x14ac:dyDescent="0.25"/>
    <row r="43" s="80" customFormat="1" ht="24.95" customHeight="1" x14ac:dyDescent="0.25"/>
    <row r="44" s="80" customFormat="1" ht="24.95" customHeight="1" x14ac:dyDescent="0.25"/>
    <row r="45" s="80" customFormat="1" ht="24.95" customHeight="1" x14ac:dyDescent="0.25"/>
    <row r="46" s="80" customFormat="1" ht="24.95" customHeight="1" x14ac:dyDescent="0.25"/>
    <row r="47" s="80" customFormat="1" ht="24.95" customHeight="1" x14ac:dyDescent="0.25"/>
    <row r="48" s="80" customFormat="1" ht="24.95" customHeight="1" x14ac:dyDescent="0.25"/>
    <row r="49" s="80" customFormat="1" ht="24.95" customHeight="1" x14ac:dyDescent="0.25"/>
    <row r="50" s="80" customFormat="1" ht="24.95" customHeight="1" x14ac:dyDescent="0.25"/>
    <row r="51" s="80" customFormat="1" ht="24.95" customHeight="1" x14ac:dyDescent="0.25"/>
    <row r="52" s="80" customFormat="1" ht="24.95" customHeight="1" x14ac:dyDescent="0.25"/>
    <row r="53" s="80" customFormat="1" ht="24.95" customHeight="1" x14ac:dyDescent="0.25"/>
    <row r="54" s="80" customFormat="1" ht="24.95" customHeight="1" x14ac:dyDescent="0.25"/>
    <row r="55" s="80" customFormat="1" ht="24.95" customHeight="1" x14ac:dyDescent="0.25"/>
    <row r="56" s="80" customFormat="1" ht="24.95" customHeight="1" x14ac:dyDescent="0.25"/>
    <row r="57" s="80" customFormat="1" ht="24.95" customHeight="1" x14ac:dyDescent="0.25"/>
    <row r="58" s="80" customFormat="1" ht="24.95" customHeight="1" x14ac:dyDescent="0.25"/>
    <row r="59" s="80" customFormat="1" ht="24.95" customHeight="1" x14ac:dyDescent="0.25"/>
    <row r="60" s="80" customFormat="1" ht="24.95" customHeight="1" x14ac:dyDescent="0.25"/>
    <row r="61" s="80" customFormat="1" ht="24.95" customHeight="1" x14ac:dyDescent="0.25"/>
    <row r="62" s="80" customFormat="1" ht="24.95" customHeight="1" x14ac:dyDescent="0.25"/>
    <row r="63" s="80" customFormat="1" ht="24.95" customHeight="1" x14ac:dyDescent="0.25"/>
    <row r="64" s="80" customFormat="1" ht="24.95" customHeight="1" x14ac:dyDescent="0.25"/>
    <row r="65" s="80" customFormat="1" ht="24.95" customHeight="1" x14ac:dyDescent="0.25"/>
    <row r="66" s="80" customFormat="1" ht="24.95" customHeight="1" x14ac:dyDescent="0.25"/>
    <row r="67" s="80" customFormat="1" ht="24.95" customHeight="1" x14ac:dyDescent="0.25"/>
    <row r="68" s="80" customFormat="1" ht="24.95" customHeight="1" x14ac:dyDescent="0.25"/>
    <row r="69" s="80" customFormat="1" ht="24.95" customHeight="1" x14ac:dyDescent="0.25"/>
    <row r="70" s="80" customFormat="1" ht="24.95" customHeight="1" x14ac:dyDescent="0.25"/>
    <row r="71" s="80" customFormat="1" ht="24.95" customHeight="1" x14ac:dyDescent="0.25"/>
    <row r="72" s="80" customFormat="1" ht="24.95" customHeight="1" x14ac:dyDescent="0.25"/>
    <row r="73" s="80" customFormat="1" ht="24.95" customHeight="1" x14ac:dyDescent="0.25"/>
    <row r="74" s="80" customFormat="1" ht="24.95" customHeight="1" x14ac:dyDescent="0.25"/>
    <row r="75" s="80" customFormat="1" ht="24.95" customHeight="1" x14ac:dyDescent="0.25"/>
    <row r="76" s="80" customFormat="1" ht="24.95" customHeight="1" x14ac:dyDescent="0.25"/>
    <row r="77" s="80" customFormat="1" ht="24.95" customHeight="1" x14ac:dyDescent="0.25"/>
    <row r="78" s="80" customFormat="1" ht="24.95" customHeight="1" x14ac:dyDescent="0.25"/>
    <row r="79" s="80" customFormat="1" ht="24.95" customHeight="1" x14ac:dyDescent="0.25"/>
    <row r="80" s="80" customFormat="1" ht="24.95" customHeight="1" x14ac:dyDescent="0.25"/>
    <row r="81" s="80" customFormat="1" ht="24.95" customHeight="1" x14ac:dyDescent="0.25"/>
    <row r="82" s="80" customFormat="1" ht="24.95" customHeight="1" x14ac:dyDescent="0.25"/>
    <row r="83" s="80" customFormat="1" ht="24.95" customHeight="1" x14ac:dyDescent="0.25"/>
    <row r="84" s="80" customFormat="1" ht="24.95" customHeight="1" x14ac:dyDescent="0.25"/>
    <row r="85" s="80" customFormat="1" ht="24.95" customHeight="1" x14ac:dyDescent="0.25"/>
    <row r="86" s="80" customFormat="1" ht="24.95" customHeight="1" x14ac:dyDescent="0.25"/>
    <row r="87" s="80" customFormat="1" ht="24.95" customHeight="1" x14ac:dyDescent="0.25"/>
    <row r="88" s="80" customFormat="1" ht="24.95" customHeight="1" x14ac:dyDescent="0.25"/>
    <row r="89" s="80" customFormat="1" ht="24.95" customHeight="1" x14ac:dyDescent="0.25"/>
    <row r="90" s="80" customFormat="1" ht="24.95" customHeight="1" x14ac:dyDescent="0.25"/>
    <row r="91" s="80" customFormat="1" ht="24.95" customHeight="1" x14ac:dyDescent="0.25"/>
    <row r="92" s="80" customFormat="1" ht="24.95" customHeight="1" x14ac:dyDescent="0.25"/>
    <row r="93" s="80" customFormat="1" ht="24.95" customHeight="1" x14ac:dyDescent="0.25"/>
    <row r="94" s="80" customFormat="1" ht="24.95" customHeight="1" x14ac:dyDescent="0.25"/>
    <row r="95" s="80" customFormat="1" ht="24.95" customHeight="1" x14ac:dyDescent="0.25"/>
    <row r="96" s="80" customFormat="1" ht="24.95" customHeight="1" x14ac:dyDescent="0.25"/>
    <row r="97" s="80" customFormat="1" ht="24.95" customHeight="1" x14ac:dyDescent="0.25"/>
    <row r="98" s="80" customFormat="1" ht="24.95" customHeight="1" x14ac:dyDescent="0.25"/>
    <row r="99" s="80" customFormat="1" ht="24.95" customHeight="1" x14ac:dyDescent="0.25"/>
    <row r="100" s="80" customFormat="1" ht="24.95" customHeight="1" x14ac:dyDescent="0.25"/>
    <row r="101" s="80" customFormat="1" ht="24.95" customHeight="1" x14ac:dyDescent="0.25"/>
    <row r="102" s="80" customFormat="1" ht="24.95" customHeight="1" x14ac:dyDescent="0.25"/>
    <row r="103" s="80" customFormat="1" ht="24.95" customHeight="1" x14ac:dyDescent="0.25"/>
    <row r="104" s="80" customFormat="1" ht="24.95" customHeight="1" x14ac:dyDescent="0.25"/>
    <row r="105" s="80" customFormat="1" ht="24.95" customHeight="1" x14ac:dyDescent="0.25"/>
    <row r="106" s="80" customFormat="1" ht="24.95" customHeight="1" x14ac:dyDescent="0.25"/>
    <row r="107" s="80" customFormat="1" ht="24.95" customHeight="1" x14ac:dyDescent="0.25"/>
    <row r="108" s="80" customFormat="1" ht="24.95" customHeight="1" x14ac:dyDescent="0.25"/>
    <row r="109" s="80" customFormat="1" ht="24.95" customHeight="1" x14ac:dyDescent="0.25"/>
    <row r="110" s="80" customFormat="1" ht="24.95" customHeight="1" x14ac:dyDescent="0.25"/>
    <row r="111" s="80" customFormat="1" ht="24.95" customHeight="1" x14ac:dyDescent="0.25"/>
    <row r="112" s="80" customFormat="1" ht="24.95" customHeight="1" x14ac:dyDescent="0.25"/>
    <row r="113" s="80" customFormat="1" ht="24.95" customHeight="1" x14ac:dyDescent="0.25"/>
    <row r="114" s="80" customFormat="1" ht="24.95" customHeight="1" x14ac:dyDescent="0.25"/>
    <row r="115" s="80" customFormat="1" ht="24.95" customHeight="1" x14ac:dyDescent="0.25"/>
    <row r="116" s="80" customFormat="1" ht="24.95" customHeight="1" x14ac:dyDescent="0.25"/>
    <row r="117" s="80" customFormat="1" ht="24.95" customHeight="1" x14ac:dyDescent="0.25"/>
    <row r="118" s="80" customFormat="1" ht="24.95" customHeight="1" x14ac:dyDescent="0.25"/>
    <row r="119" s="80" customFormat="1" ht="24.95" customHeight="1" x14ac:dyDescent="0.25"/>
    <row r="120" s="80" customFormat="1" ht="24.95" customHeight="1" x14ac:dyDescent="0.25"/>
    <row r="121" s="80" customFormat="1" ht="24.95" customHeight="1" x14ac:dyDescent="0.25"/>
    <row r="122" s="80" customFormat="1" ht="24.95" customHeight="1" x14ac:dyDescent="0.25"/>
    <row r="123" s="80" customFormat="1" ht="24.95" customHeight="1" x14ac:dyDescent="0.25"/>
    <row r="124" s="80" customFormat="1" ht="24.95" customHeight="1" x14ac:dyDescent="0.25"/>
    <row r="125" s="80" customFormat="1" ht="24.95" customHeight="1" x14ac:dyDescent="0.25"/>
    <row r="126" s="80" customFormat="1" ht="24.95" customHeight="1" x14ac:dyDescent="0.25"/>
    <row r="127" s="80" customFormat="1" ht="24.95" customHeight="1" x14ac:dyDescent="0.25"/>
    <row r="128" s="80" customFormat="1" ht="24.95" customHeight="1" x14ac:dyDescent="0.25"/>
    <row r="129" s="80" customFormat="1" ht="24.95" customHeight="1" x14ac:dyDescent="0.25"/>
    <row r="130" s="80" customFormat="1" ht="24.95" customHeight="1" x14ac:dyDescent="0.25"/>
    <row r="131" s="80" customFormat="1" ht="24.95" customHeight="1" x14ac:dyDescent="0.25"/>
    <row r="132" s="80" customFormat="1" ht="24.95" customHeight="1" x14ac:dyDescent="0.25"/>
    <row r="133" s="80" customFormat="1" ht="24.95" customHeight="1" x14ac:dyDescent="0.25"/>
    <row r="134" s="80" customFormat="1" ht="24.95" customHeight="1" x14ac:dyDescent="0.25"/>
    <row r="135" s="80" customFormat="1" ht="24.95" customHeight="1" x14ac:dyDescent="0.25"/>
    <row r="136" s="80" customFormat="1" ht="24.95" customHeight="1" x14ac:dyDescent="0.25"/>
    <row r="137" s="80" customFormat="1" ht="24.95" customHeight="1" x14ac:dyDescent="0.25"/>
    <row r="138" s="80" customFormat="1" ht="24.95" customHeight="1" x14ac:dyDescent="0.25"/>
    <row r="139" s="80" customFormat="1" ht="24.95" customHeight="1" x14ac:dyDescent="0.25"/>
    <row r="140" s="80" customFormat="1" ht="24.95" customHeight="1" x14ac:dyDescent="0.25"/>
    <row r="141" s="80" customFormat="1" ht="24.95" customHeight="1" x14ac:dyDescent="0.25"/>
    <row r="142" s="80" customFormat="1" ht="24.95" customHeight="1" x14ac:dyDescent="0.25"/>
    <row r="143" s="80" customFormat="1" ht="24.95" customHeight="1" x14ac:dyDescent="0.25"/>
    <row r="144" s="80" customFormat="1" ht="24.95" customHeight="1" x14ac:dyDescent="0.25"/>
    <row r="145" s="80" customFormat="1" ht="24.95" customHeight="1" x14ac:dyDescent="0.25"/>
    <row r="146" s="80" customFormat="1" ht="24.95" customHeight="1" x14ac:dyDescent="0.25"/>
    <row r="147" s="80" customFormat="1" ht="24.95" customHeight="1" x14ac:dyDescent="0.25"/>
    <row r="148" s="80" customFormat="1" ht="24.95" customHeight="1" x14ac:dyDescent="0.25"/>
    <row r="149" s="80" customFormat="1" ht="24.95" customHeight="1" x14ac:dyDescent="0.25"/>
    <row r="150" s="80" customFormat="1" ht="24.95" customHeight="1" x14ac:dyDescent="0.25"/>
    <row r="151" s="80" customFormat="1" ht="24.95" customHeight="1" x14ac:dyDescent="0.25"/>
    <row r="152" s="80" customFormat="1" ht="24.95" customHeight="1" x14ac:dyDescent="0.25"/>
    <row r="153" s="80" customFormat="1" ht="24.95" customHeight="1" x14ac:dyDescent="0.25"/>
    <row r="154" s="80" customFormat="1" ht="24.95" customHeight="1" x14ac:dyDescent="0.25"/>
    <row r="155" s="80" customFormat="1" ht="24.95" customHeight="1" x14ac:dyDescent="0.25"/>
    <row r="156" s="80" customFormat="1" ht="24.9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55"/>
  <sheetViews>
    <sheetView workbookViewId="0">
      <selection activeCell="B86" sqref="B86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48" t="s">
        <v>28</v>
      </c>
      <c r="B1" s="48" t="s">
        <v>29</v>
      </c>
      <c r="C1" s="48" t="s">
        <v>30</v>
      </c>
    </row>
    <row r="2" spans="1:3" x14ac:dyDescent="0.25">
      <c r="B2" s="93" t="s">
        <v>35</v>
      </c>
      <c r="C2" s="100" t="s">
        <v>212</v>
      </c>
    </row>
    <row r="3" spans="1:3" x14ac:dyDescent="0.25">
      <c r="B3" s="93" t="s">
        <v>35</v>
      </c>
      <c r="C3" s="99" t="s">
        <v>214</v>
      </c>
    </row>
    <row r="4" spans="1:3" x14ac:dyDescent="0.25">
      <c r="B4" s="72" t="str">
        <f>IF('Informações Gerais'!B4="Atualização IHM","Yes","No")</f>
        <v>No</v>
      </c>
      <c r="C4" s="100" t="s">
        <v>120</v>
      </c>
    </row>
    <row r="5" spans="1:3" s="122" customFormat="1" x14ac:dyDescent="0.25">
      <c r="B5" s="123" t="str">
        <f>IF('Componentes integrados'!A7&lt;&gt;"","Yes","No")</f>
        <v>No</v>
      </c>
      <c r="C5" s="124" t="s">
        <v>121</v>
      </c>
    </row>
    <row r="6" spans="1:3" x14ac:dyDescent="0.25">
      <c r="B6" s="1" t="str">
        <f>IF(B5="No","Yes","No")</f>
        <v>Yes</v>
      </c>
      <c r="C6" s="100" t="s">
        <v>122</v>
      </c>
    </row>
    <row r="7" spans="1:3" x14ac:dyDescent="0.25">
      <c r="B7" s="1" t="str">
        <f>IF(B8="No","Yes","No")</f>
        <v>Yes</v>
      </c>
      <c r="C7" s="99" t="s">
        <v>123</v>
      </c>
    </row>
    <row r="8" spans="1:3" x14ac:dyDescent="0.25">
      <c r="A8" s="45"/>
      <c r="B8" s="1" t="str">
        <f>IF(Exceções!C5&lt;&gt;"","Yes","No")</f>
        <v>No</v>
      </c>
      <c r="C8" s="100" t="s">
        <v>124</v>
      </c>
    </row>
    <row r="9" spans="1:3" x14ac:dyDescent="0.25">
      <c r="B9" s="67" t="s">
        <v>35</v>
      </c>
      <c r="C9" s="99" t="s">
        <v>125</v>
      </c>
    </row>
    <row r="10" spans="1:3" x14ac:dyDescent="0.25">
      <c r="B10" s="1" t="str">
        <f>IF('Dispositivos gerais'!D7&lt;&gt;"","Yes","No")</f>
        <v>No</v>
      </c>
      <c r="C10" s="100" t="s">
        <v>126</v>
      </c>
    </row>
    <row r="11" spans="1:3" x14ac:dyDescent="0.25">
      <c r="B11" s="1" t="str">
        <f>IF('Dispositivos gerais'!D8&lt;&gt;"","Yes","No")</f>
        <v>No</v>
      </c>
      <c r="C11" s="99" t="s">
        <v>127</v>
      </c>
    </row>
    <row r="12" spans="1:3" x14ac:dyDescent="0.25">
      <c r="B12" s="1" t="str">
        <f>IF('Dispositivos gerais'!D9&lt;&gt;"","Yes","No")</f>
        <v>No</v>
      </c>
      <c r="C12" s="100" t="s">
        <v>128</v>
      </c>
    </row>
    <row r="13" spans="1:3" x14ac:dyDescent="0.25">
      <c r="B13" s="1" t="str">
        <f>IF('Dispositivos Elétricos'!D7&lt;&gt;"","Yes","No")</f>
        <v>No</v>
      </c>
      <c r="C13" s="99" t="s">
        <v>129</v>
      </c>
    </row>
    <row r="14" spans="1:3" x14ac:dyDescent="0.25">
      <c r="B14" s="1" t="str">
        <f>IF('Dispositivos Elétricos'!D8&lt;&gt;"","Yes","No")</f>
        <v>No</v>
      </c>
      <c r="C14" s="100" t="s">
        <v>130</v>
      </c>
    </row>
    <row r="15" spans="1:3" x14ac:dyDescent="0.25">
      <c r="B15" s="1" t="s">
        <v>35</v>
      </c>
      <c r="C15" s="99" t="s">
        <v>131</v>
      </c>
    </row>
    <row r="16" spans="1:3" x14ac:dyDescent="0.25">
      <c r="A16" s="45"/>
      <c r="B16" s="1" t="str">
        <f>IF('Dispositivos Elétricos'!D9&lt;&gt;"","Yes","No")</f>
        <v>No</v>
      </c>
      <c r="C16" s="100" t="s">
        <v>132</v>
      </c>
    </row>
    <row r="17" spans="1:3" x14ac:dyDescent="0.25">
      <c r="B17" s="1" t="s">
        <v>35</v>
      </c>
      <c r="C17" s="99" t="s">
        <v>133</v>
      </c>
    </row>
    <row r="18" spans="1:3" x14ac:dyDescent="0.25">
      <c r="A18" s="45"/>
      <c r="B18" s="68" t="s">
        <v>35</v>
      </c>
      <c r="C18" s="100" t="s">
        <v>134</v>
      </c>
    </row>
    <row r="19" spans="1:3" x14ac:dyDescent="0.25">
      <c r="B19" s="114" t="str">
        <f>IF(Estrutura!D7&lt;&gt;"","Yes","No")</f>
        <v>No</v>
      </c>
      <c r="C19" s="99" t="s">
        <v>135</v>
      </c>
    </row>
    <row r="20" spans="1:3" x14ac:dyDescent="0.25">
      <c r="B20" s="114" t="str">
        <f>IF(Estrutura!D9&lt;&gt;"","Yes","No")</f>
        <v>No</v>
      </c>
      <c r="C20" s="100" t="s">
        <v>136</v>
      </c>
    </row>
    <row r="21" spans="1:3" x14ac:dyDescent="0.25">
      <c r="B21" s="114" t="str">
        <f>IF(Estrutura!D10&lt;&gt;"","Yes","No")</f>
        <v>No</v>
      </c>
      <c r="C21" s="99" t="s">
        <v>137</v>
      </c>
    </row>
    <row r="22" spans="1:3" x14ac:dyDescent="0.25">
      <c r="A22" s="46"/>
      <c r="B22" s="114" t="str">
        <f>IF(Estrutura!D11&lt;&gt;"","Yes","No")</f>
        <v>No</v>
      </c>
      <c r="C22" s="100" t="s">
        <v>138</v>
      </c>
    </row>
    <row r="23" spans="1:3" x14ac:dyDescent="0.25">
      <c r="B23" s="114" t="str">
        <f>IF(Estrutura!D12&lt;&gt;"","Yes","No")</f>
        <v>No</v>
      </c>
      <c r="C23" s="99" t="s">
        <v>139</v>
      </c>
    </row>
    <row r="24" spans="1:3" x14ac:dyDescent="0.25">
      <c r="B24" s="114" t="str">
        <f>IF(Estrutura!D13&lt;&gt;"","Yes","No")</f>
        <v>No</v>
      </c>
      <c r="C24" s="100" t="s">
        <v>140</v>
      </c>
    </row>
    <row r="25" spans="1:3" x14ac:dyDescent="0.25">
      <c r="B25" s="1" t="str">
        <f>IF(Estrutura!$H$9="Manifold mixproof/borboleta","Yes","No")</f>
        <v>No</v>
      </c>
      <c r="C25" s="99" t="s">
        <v>141</v>
      </c>
    </row>
    <row r="26" spans="1:3" x14ac:dyDescent="0.25">
      <c r="B26" s="1" t="str">
        <f>IF(Estrutura!$H$9="Placa de distribuição","Yes","No")</f>
        <v>No</v>
      </c>
      <c r="C26" s="100" t="s">
        <v>142</v>
      </c>
    </row>
    <row r="27" spans="1:3" x14ac:dyDescent="0.25">
      <c r="B27" s="67" t="s">
        <v>35</v>
      </c>
      <c r="C27" s="99" t="s">
        <v>143</v>
      </c>
    </row>
    <row r="28" spans="1:3" x14ac:dyDescent="0.25">
      <c r="B28" s="68" t="s">
        <v>35</v>
      </c>
      <c r="C28" s="100" t="s">
        <v>144</v>
      </c>
    </row>
    <row r="29" spans="1:3" x14ac:dyDescent="0.25">
      <c r="B29" s="1" t="str">
        <f>B19</f>
        <v>No</v>
      </c>
      <c r="C29" s="99" t="s">
        <v>145</v>
      </c>
    </row>
    <row r="30" spans="1:3" x14ac:dyDescent="0.25">
      <c r="B30" s="1" t="str">
        <f>B20</f>
        <v>No</v>
      </c>
      <c r="C30" s="100" t="s">
        <v>146</v>
      </c>
    </row>
    <row r="31" spans="1:3" x14ac:dyDescent="0.25">
      <c r="A31" s="46"/>
      <c r="B31" s="68" t="s">
        <v>35</v>
      </c>
      <c r="C31" s="99" t="s">
        <v>147</v>
      </c>
    </row>
    <row r="32" spans="1:3" x14ac:dyDescent="0.25">
      <c r="A32" s="46"/>
      <c r="B32" s="1" t="str">
        <f>B29</f>
        <v>No</v>
      </c>
      <c r="C32" s="100" t="s">
        <v>148</v>
      </c>
    </row>
    <row r="33" spans="2:3" x14ac:dyDescent="0.25">
      <c r="B33" s="1" t="str">
        <f>B30</f>
        <v>No</v>
      </c>
      <c r="C33" s="99" t="s">
        <v>149</v>
      </c>
    </row>
    <row r="34" spans="2:3" x14ac:dyDescent="0.25">
      <c r="B34" s="68" t="s">
        <v>35</v>
      </c>
      <c r="C34" s="100" t="s">
        <v>150</v>
      </c>
    </row>
    <row r="35" spans="2:3" x14ac:dyDescent="0.25">
      <c r="B35" s="1" t="str">
        <f>IF(AND('Dispositivos Elétricos'!D7&lt;&gt;"",'Dispositivos Elétricos'!D8="",'Dispositivos Elétricos'!D13=""),"Yes","No")</f>
        <v>No</v>
      </c>
      <c r="C35" s="99" t="s">
        <v>151</v>
      </c>
    </row>
    <row r="36" spans="2:3" x14ac:dyDescent="0.25">
      <c r="B36" s="1" t="str">
        <f>IF(AND('Dispositivos Elétricos'!D7&lt;&gt;"",'Dispositivos Elétricos'!D8="",'Dispositivos Elétricos'!D13&lt;&gt;""),"Yes","No")</f>
        <v>No</v>
      </c>
      <c r="C36" s="100" t="s">
        <v>152</v>
      </c>
    </row>
    <row r="37" spans="2:3" x14ac:dyDescent="0.25">
      <c r="B37" s="1" t="str">
        <f>IF(AND('Dispositivos Elétricos'!D7&lt;&gt;"",'Dispositivos Elétricos'!D8&lt;&gt;"",'Dispositivos Elétricos'!D13=""),"Yes","No")</f>
        <v>No</v>
      </c>
      <c r="C37" s="99" t="s">
        <v>153</v>
      </c>
    </row>
    <row r="38" spans="2:3" x14ac:dyDescent="0.25">
      <c r="B38" s="1" t="str">
        <f>IF(AND('Dispositivos Elétricos'!D7&lt;&gt;"",'Dispositivos Elétricos'!D8&lt;&gt;"",'Dispositivos Elétricos'!D13&lt;&gt;""),"Yes","No")</f>
        <v>No</v>
      </c>
      <c r="C38" s="100" t="s">
        <v>154</v>
      </c>
    </row>
    <row r="39" spans="2:3" x14ac:dyDescent="0.25">
      <c r="B39" s="68" t="s">
        <v>35</v>
      </c>
      <c r="C39" s="99" t="s">
        <v>155</v>
      </c>
    </row>
    <row r="40" spans="2:3" x14ac:dyDescent="0.25">
      <c r="B40" s="1" t="str">
        <f>IF(Estrutura!$H$10="Ilha de válvulas","Yes","No")</f>
        <v>No</v>
      </c>
      <c r="C40" s="100" t="s">
        <v>156</v>
      </c>
    </row>
    <row r="41" spans="2:3" x14ac:dyDescent="0.25">
      <c r="B41" s="1" t="str">
        <f>IF(Estrutura!$H$10="Válvulas pneumáticas","Yes","No")</f>
        <v>No</v>
      </c>
      <c r="C41" s="99" t="s">
        <v>157</v>
      </c>
    </row>
    <row r="42" spans="2:3" x14ac:dyDescent="0.25">
      <c r="B42" s="1" t="str">
        <f>IF('Dispositivos gerais'!D10&lt;&gt;"","Yes","No")</f>
        <v>No</v>
      </c>
      <c r="C42" s="100" t="s">
        <v>158</v>
      </c>
    </row>
    <row r="43" spans="2:3" x14ac:dyDescent="0.25">
      <c r="B43" s="1" t="str">
        <f>IF('Dispositivos gerais'!D11&lt;&gt;"","Yes","No")</f>
        <v>No</v>
      </c>
      <c r="C43" s="99" t="s">
        <v>159</v>
      </c>
    </row>
    <row r="44" spans="2:3" x14ac:dyDescent="0.25">
      <c r="B44" s="1" t="str">
        <f>IF('Dispositivos gerais'!D12&lt;&gt;"","Yes","No")</f>
        <v>No</v>
      </c>
      <c r="C44" s="100" t="s">
        <v>160</v>
      </c>
    </row>
    <row r="45" spans="2:3" x14ac:dyDescent="0.25">
      <c r="B45" s="1" t="str">
        <f>IF('Dispositivos gerais'!D13&lt;&gt;"","Yes","No")</f>
        <v>No</v>
      </c>
      <c r="C45" s="99" t="s">
        <v>161</v>
      </c>
    </row>
    <row r="46" spans="2:3" x14ac:dyDescent="0.25">
      <c r="B46" s="1" t="str">
        <f>IF('Dispositivos gerais'!D14&lt;&gt;"","Yes","No")</f>
        <v>No</v>
      </c>
      <c r="C46" s="100" t="s">
        <v>162</v>
      </c>
    </row>
    <row r="47" spans="2:3" x14ac:dyDescent="0.25">
      <c r="B47" s="1" t="str">
        <f>IF('Dispositivos gerais'!D15&lt;&gt;"","Yes","No")</f>
        <v>No</v>
      </c>
      <c r="C47" s="99" t="s">
        <v>163</v>
      </c>
    </row>
    <row r="48" spans="2:3" x14ac:dyDescent="0.25">
      <c r="B48" s="1" t="str">
        <f>IF('Dispositivos gerais'!D16&lt;&gt;"","Yes","No")</f>
        <v>No</v>
      </c>
      <c r="C48" s="100" t="s">
        <v>164</v>
      </c>
    </row>
    <row r="49" spans="1:3" x14ac:dyDescent="0.25">
      <c r="B49" s="1" t="str">
        <f>IF('Dispositivos gerais'!D17&lt;&gt;"","Yes","No")</f>
        <v>No</v>
      </c>
      <c r="C49" s="99" t="s">
        <v>165</v>
      </c>
    </row>
    <row r="50" spans="1:3" x14ac:dyDescent="0.25">
      <c r="B50" s="1" t="str">
        <f>IF('Dispositivos gerais'!D18&lt;&gt;"","Yes","No")</f>
        <v>No</v>
      </c>
      <c r="C50" s="100" t="s">
        <v>166</v>
      </c>
    </row>
    <row r="51" spans="1:3" x14ac:dyDescent="0.25">
      <c r="B51" s="1" t="str">
        <f>IF('Dispositivos gerais'!D19&lt;&gt;"","Yes","No")</f>
        <v>No</v>
      </c>
      <c r="C51" s="99" t="s">
        <v>167</v>
      </c>
    </row>
    <row r="52" spans="1:3" x14ac:dyDescent="0.25">
      <c r="B52" s="1" t="str">
        <f>IF('Dispositivos gerais'!D20&lt;&gt;"","Yes","No")</f>
        <v>No</v>
      </c>
      <c r="C52" s="100" t="s">
        <v>168</v>
      </c>
    </row>
    <row r="53" spans="1:3" x14ac:dyDescent="0.25">
      <c r="B53" s="1" t="str">
        <f>IF('Dispositivos gerais'!D21&lt;&gt;"","Yes","No")</f>
        <v>No</v>
      </c>
      <c r="C53" s="99" t="s">
        <v>169</v>
      </c>
    </row>
    <row r="54" spans="1:3" x14ac:dyDescent="0.25">
      <c r="B54" s="1" t="str">
        <f>IF('Dispositivos gerais'!D22&lt;&gt;"","Yes","No")</f>
        <v>No</v>
      </c>
      <c r="C54" s="100" t="s">
        <v>170</v>
      </c>
    </row>
    <row r="55" spans="1:3" x14ac:dyDescent="0.25">
      <c r="B55" s="1" t="str">
        <f>IF('Dispositivos gerais'!D23&lt;&gt;"","Yes","No")</f>
        <v>No</v>
      </c>
      <c r="C55" s="99" t="s">
        <v>171</v>
      </c>
    </row>
    <row r="56" spans="1:3" x14ac:dyDescent="0.25">
      <c r="B56" s="68" t="s">
        <v>35</v>
      </c>
      <c r="C56" s="100" t="s">
        <v>172</v>
      </c>
    </row>
    <row r="57" spans="1:3" s="122" customFormat="1" x14ac:dyDescent="0.25">
      <c r="B57" s="125" t="s">
        <v>35</v>
      </c>
      <c r="C57" s="124" t="s">
        <v>173</v>
      </c>
    </row>
    <row r="58" spans="1:3" x14ac:dyDescent="0.25">
      <c r="A58" s="1"/>
      <c r="B58" s="68" t="s">
        <v>35</v>
      </c>
      <c r="C58" s="100" t="s">
        <v>174</v>
      </c>
    </row>
    <row r="59" spans="1:3" x14ac:dyDescent="0.25">
      <c r="B59" s="114" t="str">
        <f>IF('Dispositivos Elétricos'!D10&lt;&gt;"","Yes","No")</f>
        <v>No</v>
      </c>
      <c r="C59" s="99" t="s">
        <v>175</v>
      </c>
    </row>
    <row r="60" spans="1:3" x14ac:dyDescent="0.25">
      <c r="B60" s="114" t="str">
        <f>IF('Dispositivos Elétricos'!D11&lt;&gt;"","Yes","No")</f>
        <v>No</v>
      </c>
      <c r="C60" s="100" t="s">
        <v>176</v>
      </c>
    </row>
    <row r="61" spans="1:3" x14ac:dyDescent="0.25">
      <c r="A61" s="46"/>
      <c r="B61" s="93" t="str" cm="1">
        <f t="array" ref="B61">IF(OR('Tipo de  IHM'!$A$16:$A$19&lt;&gt;"",'Tipo de  IHM'!$B$6="Plant IT",'Tipo de  IHM'!$C$6="Plant IT"),"Yes","No")</f>
        <v>No</v>
      </c>
      <c r="C61" s="99" t="s">
        <v>177</v>
      </c>
    </row>
    <row r="62" spans="1:3" x14ac:dyDescent="0.25">
      <c r="B62" s="67" t="s">
        <v>217</v>
      </c>
      <c r="C62" s="100" t="s">
        <v>178</v>
      </c>
    </row>
    <row r="63" spans="1:3" x14ac:dyDescent="0.25">
      <c r="B63" s="93" t="str" cm="1">
        <f t="array" ref="B63">IF(OR('Tipo de  IHM'!A22:A25&lt;&gt;"",'Tipo de  IHM'!$B$6="Proleit",'Tipo de  IHM'!$C$6="Proleit"),"Yes","No")</f>
        <v>No</v>
      </c>
      <c r="C63" s="99" t="s">
        <v>179</v>
      </c>
    </row>
    <row r="64" spans="1:3" x14ac:dyDescent="0.25">
      <c r="B64" s="1" t="str">
        <f>IF('Dispositivos Elétricos'!D12&lt;&gt;"","Yes","No")</f>
        <v>No</v>
      </c>
      <c r="C64" s="100" t="s">
        <v>180</v>
      </c>
    </row>
    <row r="65" spans="2:3" x14ac:dyDescent="0.25">
      <c r="B65" s="68" t="s">
        <v>35</v>
      </c>
      <c r="C65" s="99" t="s">
        <v>181</v>
      </c>
    </row>
    <row r="66" spans="2:3" x14ac:dyDescent="0.25">
      <c r="B66" s="93" t="str">
        <f>B26</f>
        <v>No</v>
      </c>
      <c r="C66" s="100" t="s">
        <v>182</v>
      </c>
    </row>
    <row r="67" spans="2:3" x14ac:dyDescent="0.25">
      <c r="B67" s="1" t="str">
        <f>IF(AND('Dispositivos Elétricos'!$D$7&lt;&gt;"",'Dispositivos Elétricos'!$D$8=""),"Yes","No")</f>
        <v>No</v>
      </c>
      <c r="C67" s="99" t="s">
        <v>183</v>
      </c>
    </row>
    <row r="68" spans="2:3" x14ac:dyDescent="0.25">
      <c r="B68" s="1" t="str">
        <f>IF(AND('Dispositivos Elétricos'!$D$7&lt;&gt;"",'Dispositivos Elétricos'!$D$8&lt;&gt;""),"Yes","No")</f>
        <v>No</v>
      </c>
      <c r="C68" s="100" t="s">
        <v>184</v>
      </c>
    </row>
    <row r="69" spans="2:3" x14ac:dyDescent="0.25">
      <c r="B69" s="1" t="str">
        <f>B61</f>
        <v>No</v>
      </c>
      <c r="C69" s="99" t="s">
        <v>185</v>
      </c>
    </row>
    <row r="70" spans="2:3" x14ac:dyDescent="0.25">
      <c r="B70" s="1" t="str">
        <f t="shared" ref="B70:B71" si="0">B62</f>
        <v>No</v>
      </c>
      <c r="C70" s="100" t="s">
        <v>186</v>
      </c>
    </row>
    <row r="71" spans="2:3" x14ac:dyDescent="0.25">
      <c r="B71" s="1" t="str">
        <f t="shared" si="0"/>
        <v>No</v>
      </c>
      <c r="C71" s="99" t="s">
        <v>187</v>
      </c>
    </row>
    <row r="72" spans="2:3" x14ac:dyDescent="0.25">
      <c r="B72" s="93" t="str">
        <f>B69</f>
        <v>No</v>
      </c>
      <c r="C72" s="100" t="s">
        <v>188</v>
      </c>
    </row>
    <row r="73" spans="2:3" x14ac:dyDescent="0.25">
      <c r="B73" s="93" t="str">
        <f t="shared" ref="B73:B74" si="1">B70</f>
        <v>No</v>
      </c>
      <c r="C73" s="99" t="s">
        <v>189</v>
      </c>
    </row>
    <row r="74" spans="2:3" x14ac:dyDescent="0.25">
      <c r="B74" s="93" t="str">
        <f t="shared" si="1"/>
        <v>No</v>
      </c>
      <c r="C74" s="100" t="s">
        <v>190</v>
      </c>
    </row>
    <row r="75" spans="2:3" x14ac:dyDescent="0.25">
      <c r="B75" s="1" t="str">
        <f>B67</f>
        <v>No</v>
      </c>
      <c r="C75" s="99" t="s">
        <v>191</v>
      </c>
    </row>
    <row r="76" spans="2:3" x14ac:dyDescent="0.25">
      <c r="B76" s="1" t="str">
        <f>B68</f>
        <v>No</v>
      </c>
      <c r="C76" s="100" t="s">
        <v>192</v>
      </c>
    </row>
    <row r="77" spans="2:3" s="122" customFormat="1" x14ac:dyDescent="0.25">
      <c r="B77" s="125" t="s">
        <v>35</v>
      </c>
      <c r="C77" s="124" t="s">
        <v>193</v>
      </c>
    </row>
    <row r="78" spans="2:3" x14ac:dyDescent="0.25">
      <c r="B78" s="114" t="str">
        <f>IF(AND('Dispositivos Elétricos'!$D$7&lt;&gt;"",'Dispositivos Elétricos'!$D$8="",Exceções!$C$8="",Exceções!C6&lt;&gt;""),"Yes","No")</f>
        <v>No</v>
      </c>
      <c r="C78" s="99" t="s">
        <v>194</v>
      </c>
    </row>
    <row r="79" spans="2:3" x14ac:dyDescent="0.25">
      <c r="B79" s="114" t="str">
        <f>IF(AND('Dispositivos Elétricos'!$D$7&lt;&gt;"",'Dispositivos Elétricos'!$D$8="",Exceções!$C$8="",Exceções!C7=""),"Yes","No")</f>
        <v>No</v>
      </c>
      <c r="C79" s="100" t="s">
        <v>195</v>
      </c>
    </row>
    <row r="80" spans="2:3" x14ac:dyDescent="0.25">
      <c r="B80" s="114" t="str">
        <f>IF(AND('Dispositivos Elétricos'!$D$7&lt;&gt;"",'Dispositivos Elétricos'!$D$8="",Exceções!$C$8&lt;&gt;"",Exceções!C8&lt;&gt;""),"Yes","No")</f>
        <v>No</v>
      </c>
      <c r="C80" s="99" t="s">
        <v>196</v>
      </c>
    </row>
    <row r="81" spans="2:3" x14ac:dyDescent="0.25">
      <c r="B81" s="114" t="str">
        <f>IF(AND('Dispositivos Elétricos'!$D$7&lt;&gt;"",'Dispositivos Elétricos'!$D$8="",Exceções!$C$8&lt;&gt;"",Exceções!C9=""),"Yes","No")</f>
        <v>No</v>
      </c>
      <c r="C81" s="100" t="s">
        <v>197</v>
      </c>
    </row>
    <row r="82" spans="2:3" x14ac:dyDescent="0.25">
      <c r="B82" s="114" t="str">
        <f>IF(AND('Dispositivos Elétricos'!$D$7&lt;&gt;"",'Dispositivos Elétricos'!$D$8&lt;&gt;"",Exceções!$C$8="",Exceções!C10&lt;&gt;""),"Yes","No")</f>
        <v>No</v>
      </c>
      <c r="C82" s="99" t="s">
        <v>198</v>
      </c>
    </row>
    <row r="83" spans="2:3" x14ac:dyDescent="0.25">
      <c r="B83" s="114" t="str">
        <f>IF(AND('Dispositivos Elétricos'!$D$7&lt;&gt;"",'Dispositivos Elétricos'!$D$8&lt;&gt;"",Exceções!$C$8="",Exceções!C11=""),"Yes","No")</f>
        <v>No</v>
      </c>
      <c r="C83" s="100" t="s">
        <v>199</v>
      </c>
    </row>
    <row r="84" spans="2:3" x14ac:dyDescent="0.25">
      <c r="B84" s="114" t="str">
        <f>IF(AND('Dispositivos Elétricos'!$D$7&lt;&gt;"",'Dispositivos Elétricos'!$D$8&lt;&gt;"",Exceções!$C$8&lt;&gt;"",Exceções!C12&lt;&gt;""),"Yes","No")</f>
        <v>No</v>
      </c>
      <c r="C84" s="99" t="s">
        <v>200</v>
      </c>
    </row>
    <row r="85" spans="2:3" x14ac:dyDescent="0.25">
      <c r="B85" s="114" t="str">
        <f>IF(AND('Dispositivos Elétricos'!$D$7&lt;&gt;"",'Dispositivos Elétricos'!$D$8&lt;&gt;"",Exceções!$C$8&lt;&gt;"",Exceções!C13=""),"Yes","No")</f>
        <v>No</v>
      </c>
      <c r="C85" s="100" t="s">
        <v>201</v>
      </c>
    </row>
    <row r="86" spans="2:3" x14ac:dyDescent="0.25">
      <c r="B86" s="68" t="s">
        <v>35</v>
      </c>
      <c r="C86" s="99" t="s">
        <v>202</v>
      </c>
    </row>
    <row r="87" spans="2:3" x14ac:dyDescent="0.25">
      <c r="B87" s="1" t="str">
        <f>IF(B88="No","Yes","No")</f>
        <v>Yes</v>
      </c>
      <c r="C87" s="100" t="s">
        <v>203</v>
      </c>
    </row>
    <row r="88" spans="2:3" x14ac:dyDescent="0.25">
      <c r="B88" s="1" t="str">
        <f>B69</f>
        <v>No</v>
      </c>
      <c r="C88" s="99" t="s">
        <v>204</v>
      </c>
    </row>
    <row r="89" spans="2:3" x14ac:dyDescent="0.25">
      <c r="B89" s="68" t="s">
        <v>35</v>
      </c>
      <c r="C89" s="100" t="s">
        <v>205</v>
      </c>
    </row>
    <row r="90" spans="2:3" x14ac:dyDescent="0.25">
      <c r="B90" s="1" t="str">
        <f>IF(Exceções!C7&lt;&gt;"","Yes","No")</f>
        <v>No</v>
      </c>
      <c r="C90" s="99" t="s">
        <v>206</v>
      </c>
    </row>
    <row r="91" spans="2:3" x14ac:dyDescent="0.25">
      <c r="B91" s="1" t="str">
        <f>IF(B90="No","Yes","No")</f>
        <v>Yes</v>
      </c>
      <c r="C91" s="100" t="s">
        <v>207</v>
      </c>
    </row>
    <row r="92" spans="2:3" x14ac:dyDescent="0.25">
      <c r="B92" s="68" t="s">
        <v>35</v>
      </c>
      <c r="C92" s="99" t="s">
        <v>208</v>
      </c>
    </row>
    <row r="93" spans="2:3" x14ac:dyDescent="0.25">
      <c r="B93" s="1" t="str">
        <f>IF(Exceções!C7&lt;&gt;"","Yes","No")</f>
        <v>No</v>
      </c>
      <c r="C93" s="100" t="s">
        <v>209</v>
      </c>
    </row>
    <row r="94" spans="2:3" x14ac:dyDescent="0.25">
      <c r="B94" s="1" t="str">
        <f>IF(B93="No","Yes","No")</f>
        <v>Yes</v>
      </c>
      <c r="C94" s="99" t="s">
        <v>210</v>
      </c>
    </row>
    <row r="95" spans="2:3" s="122" customFormat="1" x14ac:dyDescent="0.25">
      <c r="B95" s="125" t="s">
        <v>35</v>
      </c>
      <c r="C95" s="126" t="s">
        <v>211</v>
      </c>
    </row>
    <row r="96" spans="2:3" x14ac:dyDescent="0.25">
      <c r="B96" s="68" t="s">
        <v>35</v>
      </c>
      <c r="C96" s="99" t="s">
        <v>213</v>
      </c>
    </row>
    <row r="97" spans="2:3" x14ac:dyDescent="0.25">
      <c r="B97" s="1"/>
      <c r="C97" s="74"/>
    </row>
    <row r="98" spans="2:3" x14ac:dyDescent="0.25">
      <c r="B98" s="1"/>
      <c r="C98" s="74"/>
    </row>
    <row r="99" spans="2:3" x14ac:dyDescent="0.25">
      <c r="B99" s="1"/>
      <c r="C99" s="74"/>
    </row>
    <row r="100" spans="2:3" x14ac:dyDescent="0.25">
      <c r="B100" s="1"/>
      <c r="C100" s="74"/>
    </row>
    <row r="101" spans="2:3" x14ac:dyDescent="0.25">
      <c r="B101" s="1"/>
      <c r="C101" s="74"/>
    </row>
    <row r="102" spans="2:3" x14ac:dyDescent="0.25">
      <c r="B102" s="1"/>
      <c r="C102" s="74"/>
    </row>
    <row r="103" spans="2:3" x14ac:dyDescent="0.25">
      <c r="B103" s="1"/>
      <c r="C103" s="74"/>
    </row>
    <row r="104" spans="2:3" x14ac:dyDescent="0.25">
      <c r="B104" s="1"/>
      <c r="C104" s="74"/>
    </row>
    <row r="105" spans="2:3" x14ac:dyDescent="0.25">
      <c r="B105" s="1"/>
      <c r="C105" s="74"/>
    </row>
    <row r="106" spans="2:3" x14ac:dyDescent="0.25">
      <c r="B106" s="1"/>
      <c r="C106" s="74"/>
    </row>
    <row r="107" spans="2:3" x14ac:dyDescent="0.25">
      <c r="B107" s="1"/>
      <c r="C107" s="74"/>
    </row>
    <row r="108" spans="2:3" x14ac:dyDescent="0.25">
      <c r="B108" s="1"/>
      <c r="C108" s="74"/>
    </row>
    <row r="109" spans="2:3" x14ac:dyDescent="0.25">
      <c r="B109" s="1"/>
      <c r="C109" s="74"/>
    </row>
    <row r="110" spans="2:3" x14ac:dyDescent="0.25">
      <c r="B110" s="1"/>
      <c r="C110" s="74"/>
    </row>
    <row r="111" spans="2:3" x14ac:dyDescent="0.25">
      <c r="B111" s="1"/>
      <c r="C111" s="74"/>
    </row>
    <row r="112" spans="2:3" x14ac:dyDescent="0.25">
      <c r="B112" s="1"/>
      <c r="C112" s="74"/>
    </row>
    <row r="113" spans="2:3" x14ac:dyDescent="0.25">
      <c r="B113" s="1"/>
      <c r="C113" s="74"/>
    </row>
    <row r="114" spans="2:3" x14ac:dyDescent="0.25">
      <c r="B114" s="1"/>
      <c r="C114" s="74"/>
    </row>
    <row r="115" spans="2:3" x14ac:dyDescent="0.25">
      <c r="B115" s="1"/>
      <c r="C115" s="74"/>
    </row>
    <row r="116" spans="2:3" x14ac:dyDescent="0.25">
      <c r="B116" s="1"/>
      <c r="C116" s="74"/>
    </row>
    <row r="117" spans="2:3" x14ac:dyDescent="0.25">
      <c r="B117" s="1"/>
      <c r="C117" s="74"/>
    </row>
    <row r="118" spans="2:3" x14ac:dyDescent="0.25">
      <c r="B118" s="1"/>
      <c r="C118" s="74"/>
    </row>
    <row r="119" spans="2:3" x14ac:dyDescent="0.25">
      <c r="B119" s="1"/>
      <c r="C119" s="74"/>
    </row>
    <row r="120" spans="2:3" x14ac:dyDescent="0.25">
      <c r="B120" s="1"/>
      <c r="C120" s="74"/>
    </row>
    <row r="121" spans="2:3" x14ac:dyDescent="0.25">
      <c r="B121" s="1"/>
      <c r="C121" s="74"/>
    </row>
    <row r="122" spans="2:3" x14ac:dyDescent="0.25">
      <c r="B122" s="1"/>
      <c r="C122" s="74"/>
    </row>
    <row r="123" spans="2:3" x14ac:dyDescent="0.25">
      <c r="B123" s="1"/>
      <c r="C123" s="74"/>
    </row>
    <row r="124" spans="2:3" x14ac:dyDescent="0.25">
      <c r="B124" s="1"/>
      <c r="C124" s="74"/>
    </row>
    <row r="125" spans="2:3" x14ac:dyDescent="0.25">
      <c r="B125" s="1"/>
      <c r="C125" s="74"/>
    </row>
    <row r="126" spans="2:3" x14ac:dyDescent="0.25">
      <c r="B126" s="1"/>
      <c r="C126" s="74"/>
    </row>
    <row r="127" spans="2:3" x14ac:dyDescent="0.25">
      <c r="B127" s="1"/>
      <c r="C127" s="74"/>
    </row>
    <row r="128" spans="2:3" x14ac:dyDescent="0.25">
      <c r="B128" s="1"/>
      <c r="C128" s="74"/>
    </row>
    <row r="129" spans="2:3" x14ac:dyDescent="0.25">
      <c r="B129" s="1"/>
      <c r="C129" s="74"/>
    </row>
    <row r="130" spans="2:3" x14ac:dyDescent="0.25">
      <c r="B130" s="68"/>
      <c r="C130" s="74"/>
    </row>
    <row r="131" spans="2:3" x14ac:dyDescent="0.25">
      <c r="B131" s="1"/>
      <c r="C131" s="51"/>
    </row>
    <row r="132" spans="2:3" x14ac:dyDescent="0.25">
      <c r="B132" s="1"/>
      <c r="C132" s="51"/>
    </row>
    <row r="133" spans="2:3" x14ac:dyDescent="0.25">
      <c r="B133" s="1"/>
    </row>
    <row r="134" spans="2:3" x14ac:dyDescent="0.25">
      <c r="B134" s="1"/>
    </row>
    <row r="135" spans="2:3" x14ac:dyDescent="0.25">
      <c r="B135" s="1"/>
    </row>
    <row r="136" spans="2:3" x14ac:dyDescent="0.25">
      <c r="B136" s="1"/>
    </row>
    <row r="137" spans="2:3" x14ac:dyDescent="0.25">
      <c r="B137" s="1"/>
    </row>
    <row r="138" spans="2:3" x14ac:dyDescent="0.25">
      <c r="B138" s="1"/>
    </row>
    <row r="139" spans="2:3" x14ac:dyDescent="0.25">
      <c r="B139" s="1"/>
    </row>
    <row r="140" spans="2:3" x14ac:dyDescent="0.25">
      <c r="B140" s="1"/>
    </row>
    <row r="141" spans="2:3" x14ac:dyDescent="0.25">
      <c r="B141" s="1"/>
    </row>
    <row r="142" spans="2:3" x14ac:dyDescent="0.25">
      <c r="B142" s="1"/>
    </row>
    <row r="143" spans="2:3" x14ac:dyDescent="0.25">
      <c r="B143" s="1"/>
    </row>
    <row r="144" spans="2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gerais</vt:lpstr>
      <vt:lpstr>Estrutura</vt:lpstr>
      <vt:lpstr>Dados Técnicos</vt:lpstr>
      <vt:lpstr>Dispositivos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2022-05-13T13:38:41Z</dcterms:modified>
</cp:coreProperties>
</file>