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Extern\Config_BA\Teste gerador 2\"/>
    </mc:Choice>
  </mc:AlternateContent>
  <xr:revisionPtr revIDLastSave="0" documentId="13_ncr:1_{50C3EF2F-3D56-4913-AA16-A579C6AACF7B}" xr6:coauthVersionLast="45" xr6:coauthVersionMax="45" xr10:uidLastSave="{00000000-0000-0000-0000-000000000000}"/>
  <bookViews>
    <workbookView xWindow="-25320" yWindow="1485" windowWidth="25440" windowHeight="15390" xr2:uid="{00000000-000D-0000-FFFF-FFFF00000000}"/>
  </bookViews>
  <sheets>
    <sheet name="Informações Gerais" sheetId="11" r:id="rId1"/>
    <sheet name="Componentes integrados" sheetId="12" r:id="rId2"/>
    <sheet name="Químicos (Tanques)" sheetId="32" r:id="rId3"/>
    <sheet name="Dispositivos gerais" sheetId="13" r:id="rId4"/>
    <sheet name="Estrutura" sheetId="29" r:id="rId5"/>
    <sheet name="Dados Técnicos" sheetId="30" r:id="rId6"/>
    <sheet name="Dispositivos Elétricos" sheetId="31" r:id="rId7"/>
    <sheet name="Tipo de  IHM" sheetId="17" r:id="rId8"/>
    <sheet name="Receitas" sheetId="33" r:id="rId9"/>
    <sheet name="Exceções" sheetId="27" r:id="rId10"/>
    <sheet name="Gerador" sheetId="18" r:id="rId11"/>
    <sheet name="Substituir conteúdo" sheetId="36" state="hidden" r:id="rId12"/>
    <sheet name="Base de dados" sheetId="8" state="hidden" r:id="rId13"/>
    <sheet name="Relação de tanques" sheetId="35" state="hidden" r:id="rId14"/>
  </sheets>
  <functionGroups builtInGroupCount="19"/>
  <definedNames>
    <definedName name="_xlnm._FilterDatabase" localSheetId="6" hidden="1">'Dispositivos Elétricos'!$A$1:$D$10</definedName>
    <definedName name="_xlnm._FilterDatabase" localSheetId="4" hidden="1">Estrutura!$A$1:$D$7</definedName>
    <definedName name="_xlnm._FilterDatabase" localSheetId="2" hidden="1">'Químicos (Tanques)'!$A$1:$C$10</definedName>
    <definedName name="_xlnm._FilterDatabase" localSheetId="13" hidden="1">'Relação de tanques'!$B$19:$C$45</definedName>
    <definedName name="_xlnm._FilterDatabase" localSheetId="7" hidden="1">'Tipo de  IHM'!$A$1:$C$11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4" i="33" l="1"/>
  <c r="D15" i="33"/>
  <c r="D11" i="33"/>
  <c r="D12" i="33"/>
  <c r="B45" i="35" a="1"/>
  <c r="B45" i="35" s="1"/>
  <c r="B34" i="35" a="1"/>
  <c r="B34" i="35" s="1"/>
  <c r="B35" i="35" a="1"/>
  <c r="B35" i="35" s="1"/>
  <c r="B36" i="35" a="1"/>
  <c r="B36" i="35" s="1"/>
  <c r="B37" i="35" a="1"/>
  <c r="B37" i="35" s="1"/>
  <c r="B38" i="35" a="1"/>
  <c r="B38" i="35" s="1"/>
  <c r="B39" i="35" a="1"/>
  <c r="B39" i="35" s="1"/>
  <c r="B40" i="35" a="1"/>
  <c r="B40" i="35" s="1"/>
  <c r="B41" i="35" a="1"/>
  <c r="B41" i="35" s="1"/>
  <c r="B42" i="35" a="1"/>
  <c r="B42" i="35" s="1"/>
  <c r="B43" i="35" a="1"/>
  <c r="B43" i="35" s="1"/>
  <c r="B44" i="35" a="1"/>
  <c r="B44" i="35" s="1"/>
  <c r="A19" i="30" l="1"/>
  <c r="B19" i="30" s="1"/>
  <c r="A20" i="30"/>
  <c r="B20" i="30" s="1"/>
  <c r="D20" i="30" l="1"/>
  <c r="D19" i="30"/>
  <c r="B12" i="8"/>
  <c r="B40" i="8"/>
  <c r="B17" i="8"/>
  <c r="B11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64" i="8"/>
  <c r="D19" i="33" l="1"/>
  <c r="B32" i="35" s="1" a="1"/>
  <c r="B32" i="35" s="1"/>
  <c r="D20" i="33"/>
  <c r="B33" i="35" s="1" a="1"/>
  <c r="B33" i="35" s="1"/>
  <c r="D18" i="33"/>
  <c r="B31" i="35" s="1" a="1"/>
  <c r="B31" i="35" s="1"/>
  <c r="D17" i="33"/>
  <c r="B30" i="35" s="1" a="1"/>
  <c r="B30" i="35" s="1"/>
  <c r="D16" i="33"/>
  <c r="B29" i="35" s="1" a="1"/>
  <c r="B29" i="35" s="1"/>
  <c r="D13" i="33"/>
  <c r="B26" i="35" s="1" a="1"/>
  <c r="B26" i="35" s="1"/>
  <c r="D10" i="33"/>
  <c r="B23" i="35" s="1" a="1"/>
  <c r="B23" i="35" s="1"/>
  <c r="D8" i="33"/>
  <c r="B21" i="35" s="1" a="1"/>
  <c r="B21" i="35" s="1"/>
  <c r="D9" i="33"/>
  <c r="B22" i="35" s="1" a="1"/>
  <c r="B22" i="35" s="1"/>
  <c r="B24" i="35" a="1"/>
  <c r="B24" i="35" s="1"/>
  <c r="B25" i="35" a="1"/>
  <c r="B25" i="35" s="1"/>
  <c r="B27" i="35" a="1"/>
  <c r="B27" i="35" s="1"/>
  <c r="B28" i="35" a="1"/>
  <c r="B28" i="35" s="1"/>
  <c r="D7" i="33"/>
  <c r="B20" i="35" s="1" a="1"/>
  <c r="B20" i="35" s="1"/>
  <c r="F5" i="35"/>
  <c r="F6" i="35"/>
  <c r="F7" i="35"/>
  <c r="F8" i="35"/>
  <c r="F9" i="35"/>
  <c r="F10" i="35"/>
  <c r="F11" i="35"/>
  <c r="F12" i="35"/>
  <c r="F13" i="35"/>
  <c r="F14" i="35"/>
  <c r="F15" i="35"/>
  <c r="F16" i="35"/>
  <c r="F4" i="35"/>
  <c r="F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3" i="35"/>
  <c r="B16" i="35"/>
  <c r="B4" i="35"/>
  <c r="B5" i="35"/>
  <c r="B6" i="35"/>
  <c r="B7" i="35"/>
  <c r="B8" i="35"/>
  <c r="B9" i="35"/>
  <c r="B10" i="35"/>
  <c r="B11" i="35"/>
  <c r="B12" i="35"/>
  <c r="B13" i="35"/>
  <c r="B14" i="35"/>
  <c r="B15" i="35"/>
  <c r="B3" i="35"/>
  <c r="B63" i="8"/>
  <c r="B62" i="8"/>
  <c r="B39" i="8"/>
  <c r="B37" i="8"/>
  <c r="B36" i="8"/>
  <c r="B35" i="8"/>
  <c r="B34" i="8"/>
  <c r="B33" i="8"/>
  <c r="B32" i="8"/>
  <c r="B31" i="8"/>
  <c r="B30" i="8"/>
  <c r="A14" i="30"/>
  <c r="B14" i="30" s="1"/>
  <c r="A15" i="30"/>
  <c r="B15" i="30" s="1"/>
  <c r="A16" i="30"/>
  <c r="D16" i="30" s="1"/>
  <c r="A17" i="30"/>
  <c r="D17" i="30" s="1"/>
  <c r="A18" i="30"/>
  <c r="B18" i="30" s="1"/>
  <c r="A13" i="30"/>
  <c r="B21" i="8" l="1"/>
  <c r="B23" i="8"/>
  <c r="B22" i="8"/>
  <c r="B24" i="8"/>
  <c r="B27" i="8"/>
  <c r="B25" i="8"/>
  <c r="B20" i="8"/>
  <c r="B26" i="8"/>
  <c r="B29" i="8"/>
  <c r="B54" i="8"/>
  <c r="B28" i="8"/>
  <c r="B43" i="8"/>
  <c r="B45" i="8"/>
  <c r="B47" i="8"/>
  <c r="B53" i="8"/>
  <c r="B42" i="8"/>
  <c r="B51" i="8"/>
  <c r="B44" i="8"/>
  <c r="B46" i="8"/>
  <c r="B48" i="8"/>
  <c r="B50" i="8"/>
  <c r="B52" i="8"/>
  <c r="B49" i="8"/>
  <c r="B41" i="8"/>
  <c r="D18" i="30"/>
  <c r="B17" i="30"/>
  <c r="B16" i="30"/>
  <c r="D15" i="30"/>
  <c r="D14" i="30"/>
  <c r="D13" i="30"/>
  <c r="B13" i="30"/>
  <c r="B85" i="8"/>
  <c r="B82" i="8"/>
  <c r="C6" i="17" a="1"/>
  <c r="C6" i="17" s="1"/>
  <c r="B81" i="8" s="1" a="1"/>
  <c r="B81" i="8" s="1"/>
  <c r="B88" i="8"/>
  <c r="B93" i="8"/>
  <c r="B87" i="8" s="1"/>
  <c r="B105" i="8"/>
  <c r="B106" i="8" s="1"/>
  <c r="B108" i="8"/>
  <c r="B109" i="8" s="1"/>
  <c r="B16" i="8"/>
  <c r="B14" i="8"/>
  <c r="B57" i="8" s="1"/>
  <c r="B13" i="8"/>
  <c r="B83" i="8" s="1"/>
  <c r="B10" i="8"/>
  <c r="B8" i="8"/>
  <c r="B7" i="8" s="1"/>
  <c r="B5" i="8"/>
  <c r="B6" i="8" s="1"/>
  <c r="B4" i="8"/>
  <c r="B19" i="8" l="1"/>
  <c r="B59" i="8"/>
  <c r="B60" i="8"/>
  <c r="B99" i="8"/>
  <c r="B102" i="8" s="1"/>
  <c r="B92" i="8"/>
  <c r="B97" i="8"/>
  <c r="B98" i="8" s="1"/>
  <c r="B58" i="8"/>
  <c r="B95" i="8"/>
  <c r="B96" i="8" s="1"/>
  <c r="B56" i="8"/>
  <c r="B101" i="8"/>
  <c r="B10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<sst xmlns="http://schemas.openxmlformats.org/spreadsheetml/2006/main" count="398" uniqueCount="309">
  <si>
    <t xml:space="preserve">Algumas planilhas apresentam arquivos linkados, os mesmos são exclusivamente para conferência de conteúdo. </t>
  </si>
  <si>
    <t>Projeto:</t>
  </si>
  <si>
    <t>Cliente:</t>
  </si>
  <si>
    <t>*ABAS - LEGENDA</t>
  </si>
  <si>
    <t>Geral</t>
  </si>
  <si>
    <t>Ano de Fabricação:</t>
  </si>
  <si>
    <t>Mecânica</t>
  </si>
  <si>
    <t>Elétrica</t>
  </si>
  <si>
    <t>Automação / Software</t>
  </si>
  <si>
    <t>Número de encomenda da KHS / Número de posição da KHS</t>
  </si>
  <si>
    <t>Fabricante / Identificação</t>
  </si>
  <si>
    <t>Componente</t>
  </si>
  <si>
    <t>Componentes integrados</t>
  </si>
  <si>
    <t>Dispositivos</t>
  </si>
  <si>
    <t>4. Falhas</t>
  </si>
  <si>
    <t>3. Descritivo de operação (Produção e setup)</t>
  </si>
  <si>
    <t>2. Estados de operação e modos do operação</t>
  </si>
  <si>
    <t>1. Interface IHM</t>
  </si>
  <si>
    <t>Divisões de Descritivo</t>
  </si>
  <si>
    <t>Modelo de IHM - Preview</t>
  </si>
  <si>
    <t>Aplicável ?
 (Selecione uma opção valida)</t>
  </si>
  <si>
    <t>Modelo:</t>
  </si>
  <si>
    <t>Tipo:</t>
  </si>
  <si>
    <t>Revisão:</t>
  </si>
  <si>
    <t>Número da máquina:</t>
  </si>
  <si>
    <t>Máquina:</t>
  </si>
  <si>
    <t>Conteúdo</t>
  </si>
  <si>
    <t>Yes/No</t>
  </si>
  <si>
    <t>Local da base</t>
  </si>
  <si>
    <t>**EXEMPLO DE PREENCHIMENTO**</t>
  </si>
  <si>
    <t>SAP Nr.:</t>
  </si>
  <si>
    <t>IHM UTILIZADA</t>
  </si>
  <si>
    <t>KHS CLEARLINE HMI 3.0 - 21,5 inch full hd panel</t>
  </si>
  <si>
    <t>Yes</t>
  </si>
  <si>
    <t>Exceções/Gerador</t>
  </si>
  <si>
    <t>Cognitas</t>
  </si>
  <si>
    <t>Está planilha relaciona as exceções técnicas do manual de instruções, não é necessário o preenchimento</t>
  </si>
  <si>
    <t>Exceção</t>
  </si>
  <si>
    <t>Aplicável</t>
  </si>
  <si>
    <t>ReDiS</t>
  </si>
  <si>
    <t>Interruptor UPS</t>
  </si>
  <si>
    <t>Layout dos isolamentos de energia</t>
  </si>
  <si>
    <t>Direcionar para normas KHS</t>
  </si>
  <si>
    <t>Sem lista de falhas</t>
  </si>
  <si>
    <t>894xxxxx-xxxxxx</t>
  </si>
  <si>
    <t xml:space="preserve"> Válvula de segurança</t>
  </si>
  <si>
    <t>Protege o sistema pressurizado e os módulos contra um excesso de pressão não permitido.</t>
  </si>
  <si>
    <t>Enclausuramento de proteção</t>
  </si>
  <si>
    <t>Painéis de revestimento fixados nas partes externas da armação da máquina.</t>
  </si>
  <si>
    <t>Isolamento</t>
  </si>
  <si>
    <t>Envolve as tubulações, através das quais fluem fluidos quentes. Protege os operadores contra queimaduras.</t>
  </si>
  <si>
    <t>Descrição</t>
  </si>
  <si>
    <t>Sensor de pressão</t>
  </si>
  <si>
    <t>Determina a pressão do meio no tubo</t>
  </si>
  <si>
    <t>Manômetro</t>
  </si>
  <si>
    <t>Registra a pressão dos meios na tubulação.</t>
  </si>
  <si>
    <t>Medidor de vazão</t>
  </si>
  <si>
    <t>Determina a quantidade do meio fluindo pela tubulação em um período definido</t>
  </si>
  <si>
    <t>Medidor de fluxo Coriolis</t>
  </si>
  <si>
    <t>Mede o fluxo de massa de líquidos e gases. Ao mesmo tempo, são medidas a espessura e a temperatura, a partir das quais pode ser calculado a taxa de fluxo volumétrico.</t>
  </si>
  <si>
    <t>Medidor de fluxo indutivo-magnético</t>
  </si>
  <si>
    <t>Mede a taxa de fluxo volumétrico dos líquidos.</t>
  </si>
  <si>
    <t>Medidor de condutividade</t>
  </si>
  <si>
    <t>Determina a condutividade elétrica dos meios na tubulação.</t>
  </si>
  <si>
    <t>Válvula de coleta de amostra</t>
  </si>
  <si>
    <t>Usada para coletar amostras do tanque ou da tubulação como parte do controle de qualidade.</t>
  </si>
  <si>
    <t>Visor de inspeção</t>
  </si>
  <si>
    <t>Usado para controlar os fluidos que passam pelo tubo.</t>
  </si>
  <si>
    <t>Sensor de temperatura</t>
  </si>
  <si>
    <t>Registra a temperatura do meio no tubo.</t>
  </si>
  <si>
    <t>Termômetro</t>
  </si>
  <si>
    <t>Mostra a temperatura do meio no tubo ou no recipiente.</t>
  </si>
  <si>
    <t>Controlador de fluxo</t>
  </si>
  <si>
    <t>Detecta se há ou não fluxo disponível em uma área definida.</t>
  </si>
  <si>
    <t>Sensor de nível</t>
  </si>
  <si>
    <t xml:space="preserve">O interruptor de nível na posição superior avisa o nível de enchimento máximo. O interruptor de nível na posição inferior avisa o nível de enchimento mínimo. </t>
  </si>
  <si>
    <t>Transdutor de pressão</t>
  </si>
  <si>
    <t>Montado um transdutor de pressão na posição inferior do tanque. Transmite a pressão medida ao controle.</t>
  </si>
  <si>
    <t>Sensor de presença de líquido</t>
  </si>
  <si>
    <t xml:space="preserve">Módulos </t>
  </si>
  <si>
    <t>Definição (Selecione uma opção válida)</t>
  </si>
  <si>
    <t>Distribuição de fluidos</t>
  </si>
  <si>
    <t>Sistema pneumático</t>
  </si>
  <si>
    <t>KHS Plant IT</t>
  </si>
  <si>
    <t>KHS Proleit</t>
  </si>
  <si>
    <t>Exemplo de tabela - Projeto 89407064</t>
  </si>
  <si>
    <t>Dimensões gerais</t>
  </si>
  <si>
    <t>Peso</t>
  </si>
  <si>
    <t>Especificação</t>
  </si>
  <si>
    <t>Valor</t>
  </si>
  <si>
    <t>Unidade</t>
  </si>
  <si>
    <t>Comprimento</t>
  </si>
  <si>
    <t>mm</t>
  </si>
  <si>
    <t>Vazio</t>
  </si>
  <si>
    <t>Kg</t>
  </si>
  <si>
    <t>Largura</t>
  </si>
  <si>
    <t>Cheio</t>
  </si>
  <si>
    <t>Altura</t>
  </si>
  <si>
    <t>Capacidades</t>
  </si>
  <si>
    <t>m³/h</t>
  </si>
  <si>
    <t>bar (g)</t>
  </si>
  <si>
    <t>Temperatura máxima do produto de limpeza no avanço dos circuitos</t>
  </si>
  <si>
    <t>°C</t>
  </si>
  <si>
    <t>Pressão exigida do vapor</t>
  </si>
  <si>
    <t>Tanques - Volume</t>
  </si>
  <si>
    <t>Fluido</t>
  </si>
  <si>
    <t>Estrutura</t>
  </si>
  <si>
    <t>Interruptor Principal (Chave geral)</t>
  </si>
  <si>
    <t>Dispositivo de registro de dados</t>
  </si>
  <si>
    <t>Tomada no armário de distribuição</t>
  </si>
  <si>
    <t>Chave seccionadora (Interruptor de manutenção das bombas)</t>
  </si>
  <si>
    <t>CIP</t>
  </si>
  <si>
    <t>Tubo de proteção nos silenciadores</t>
  </si>
  <si>
    <t>Proteção contra respingos, retém os fluidos vazados, conduzindo-os em seguida para o chão.</t>
  </si>
  <si>
    <t>Capacidade nominal, Circuito 1</t>
  </si>
  <si>
    <t>Capacidade nominal, Circuito 2</t>
  </si>
  <si>
    <t>Capacidade nominal, Circuito 3</t>
  </si>
  <si>
    <t>Circuitos referentes à estrutura dos circuitos de produto do sistema.                 EX: Circuito de produto duplo - Preencher circuito 1 e circuito 2</t>
  </si>
  <si>
    <t>Circuito de produto</t>
  </si>
  <si>
    <t>Circuito de aquecimento - Vapor e condensado</t>
  </si>
  <si>
    <t>Circuito de aquecimento - Água</t>
  </si>
  <si>
    <t>Tanque auxiliar e bomba auxiliar são componentes  adicionais fornecidos pela KHS para alimentação dos tanques principais do sistema CIP. Tanque auxiliar e bomba auxiliar não se aplicam quando a alimentação de quimicos é fornecida para o sistema CIP pelo próprio cliente, sem intermedio de um componente fornecido pela KHS.</t>
  </si>
  <si>
    <t>Químicos presentes  (Selecione uma opção válida)</t>
  </si>
  <si>
    <t>Local  (Selecione uma opção válida)</t>
  </si>
  <si>
    <t>Receitas apresentadas pelo IHM</t>
  </si>
  <si>
    <t>Nome da receiita</t>
  </si>
  <si>
    <t>Significado</t>
  </si>
  <si>
    <t>Limpa o tanque de soda cáustica.</t>
  </si>
  <si>
    <t>Soda – Preparar e drenar</t>
  </si>
  <si>
    <t>Esvazia o tanque de soda cáustica e prepara nova soda cáustica no tanque de soda cáustica.</t>
  </si>
  <si>
    <t>Sempre que tiver o químico terá as 3 receitas de "Limpeza", "Preparar e drenar", "Preparar"??</t>
  </si>
  <si>
    <t>Soda – Preparar</t>
  </si>
  <si>
    <t>Prepara soda cáustica no tanque de soda cáustica.</t>
  </si>
  <si>
    <t>Prepara soda cáustica no tanque de soda cáustica CR72.</t>
  </si>
  <si>
    <t>Nos casos de rack secundário têm alguma receita diferente??</t>
  </si>
  <si>
    <t>Limpa o tanque de ácido.</t>
  </si>
  <si>
    <t>Limpa o tanque de ácido CR73.</t>
  </si>
  <si>
    <t>Ácido – Preparar e drenar</t>
  </si>
  <si>
    <t>Esvazia o tanque de ácido e prepara novo ácido no tanque de ácido.</t>
  </si>
  <si>
    <t>Esvazia o tanque de ácido CR73 e prepara novo ácido no tanque de ácido:</t>
  </si>
  <si>
    <t>Prepara ácido no tanque de ácido.</t>
  </si>
  <si>
    <t>Prepara ácido no tanque de ácido CR73.</t>
  </si>
  <si>
    <t>Água quente – Limpeza</t>
  </si>
  <si>
    <t>Limpa o tanque de água quente.</t>
  </si>
  <si>
    <t>Limpa o tanque de água quente CR74.</t>
  </si>
  <si>
    <t>Água quente – Preparar e drenar</t>
  </si>
  <si>
    <t>Esvazia o tanque de água quente CR74 e pré para nova água quente no tanque de água quente:</t>
  </si>
  <si>
    <t>Água quente – Preparar</t>
  </si>
  <si>
    <t>Prepara água quente no tanque de água quente.</t>
  </si>
  <si>
    <t>Prepara água quente no tanque de água quente CR74</t>
  </si>
  <si>
    <t>Água recuperada – Limpeza</t>
  </si>
  <si>
    <t>Limpa o tanque de água recuperada.</t>
  </si>
  <si>
    <t>Limpa o tanque de água recuperada CR71.</t>
  </si>
  <si>
    <t>Água fresca – Limpeza</t>
  </si>
  <si>
    <t>Limpa o tanque de água fresca.</t>
  </si>
  <si>
    <t>Limpa o tanque de água fria CR75.</t>
  </si>
  <si>
    <t>Limpa o tanque sanitizante.</t>
  </si>
  <si>
    <t>Limpa o tanque sanitizante CR76.</t>
  </si>
  <si>
    <t>Sanitizante – Preparar e drenar</t>
  </si>
  <si>
    <t>Esvazia o tanque sanitizante e prepara nova solução.</t>
  </si>
  <si>
    <t>Esvazia o tanque sanitizante CR76 e prepara nova solução.</t>
  </si>
  <si>
    <t>Prepara sanitizante no tanque de ácido.</t>
  </si>
  <si>
    <t>Prepara sanitizante no tanque de ácido CR76.</t>
  </si>
  <si>
    <t>V:\Abteilungen\SaoPaulo\PQK-M\Extern\Config_BA\CIP\PT\C1 - Informações Gerais\P1 -Informações Gerais\S001 - Atualização de IHM\PTC1P1S001.docx</t>
  </si>
  <si>
    <t>V:\Abteilungen\SaoPaulo\PQK-M\Extern\Config_BA\CIP\PT\C1 - Informações Gerais\P1 -Informações Gerais\S001 - Com componentes Integrados\PTC1P1S002.docx</t>
  </si>
  <si>
    <t>V:\Abteilungen\SaoPaulo\PQK-M\Extern\Config_BA\CIP\PT\C1 - Informações Gerais\P1 -Informações Gerais\S001 - Sem Componentes Integrados\PTC1P1S001.docx</t>
  </si>
  <si>
    <t>V:\Abteilungen\SaoPaulo\PQK-M\Extern\Config_BA\CIP\PT\C2 - Segurança\P1 - Descritivo Padrão de Segurança\S001 - (BR - Manualtech)\PTC2P1S001.docx</t>
  </si>
  <si>
    <t>V:\Abteilungen\SaoPaulo\PQK-M\Extern\Config_BA\CIP\PT\C2 - Segurança\P1 - Descritivo Padrão de Segurança\S001 - (DE - Cognitas)\PTC2P1S001.docx</t>
  </si>
  <si>
    <t>V:\Abteilungen\SaoPaulo\PQK-M\Extern\Config_BA\CIP\PT\C2 - Segurança\P2 - Dispositivos de Proteção\S001 - Interruptor parada de emergência\PTC2P2S001.docx</t>
  </si>
  <si>
    <t>V:\Abteilungen\SaoPaulo\PQK-M\Extern\Config_BA\CIP\PT\C2 - Segurança\P2 - Dispositivos de Proteção\S002 - Válvula de segurança\PTC2P2S002.docx</t>
  </si>
  <si>
    <t>V:\Abteilungen\SaoPaulo\PQK-M\Extern\Config_BA\CIP\PT\C2 - Segurança\P2 - Dispositivos de Proteção\S003 - Enclausuramento de proteção\PTC2P2S003.docx</t>
  </si>
  <si>
    <t>V:\Abteilungen\SaoPaulo\PQK-M\Extern\Config_BA\CIP\PT\C2 - Segurança\P2 - Dispositivos de Proteção\S004 - Isolamento\PTC2P2S004.docx</t>
  </si>
  <si>
    <t>V:\Abteilungen\SaoPaulo\PQK-M\Extern\Config_BA\CIP\PT\C2 - Segurança\P2 - Dispositivos de Proteção\S005 - Dispositivos para desligar e proteger\PTC2P2S005.docx</t>
  </si>
  <si>
    <t>V:\Abteilungen\SaoPaulo\PQK-M\Extern\Config_BA\CIP\PT\C2 - Segurança\P2 - Dispositivos de Proteção\S006 - Interruptor UPS\PTC2P2S006.docx</t>
  </si>
  <si>
    <t>V:\Abteilungen\SaoPaulo\PQK-M\Extern\Config_BA\CIP\PT\C2 - Segurança\P2 - Dispositivos de Proteção\S007 - Válvulas de bloqueio manual\PTC2P2S007.docx</t>
  </si>
  <si>
    <t>V:\Abteilungen\SaoPaulo\PQK-M\Extern\Config_BA\CIP\PT\C2 - Segurança\P2 - Dispositivos de Proteção\S008 - Interruptor para reparações\PTC2P2S008.docx</t>
  </si>
  <si>
    <t>V:\Abteilungen\SaoPaulo\PQK-M\Extern\Config_BA\CIP\PT\C2 - Segurança\P2 - Dispositivos de Proteção\S009 - Tubo de proteção nos silenciadores\PTC2P2S009.docx</t>
  </si>
  <si>
    <t>V:\Abteilungen\SaoPaulo\PQK-M\Extern\Config_BA\CIP\PT\C2 - Segurança\P3 - Conduta e Estados Operacionais\S001 - Padrão\PTC2P3S001.docx</t>
  </si>
  <si>
    <t>V:\Abteilungen\SaoPaulo\PQK-M\Extern\Config_BA\CIP\PT\C3 - Estrutura e funcionamento\P1 - Tanques\S001 - 1 - AQ\PTC3P1S001.docx</t>
  </si>
  <si>
    <t>V:\Abteilungen\SaoPaulo\PQK-M\Extern\Config_BA\CIP\PT\C3 - Estrutura e funcionamento\P1 - Tanques\S001 - 3 - AR or ACD, AQ, SOD\PTC3P1S001.docx</t>
  </si>
  <si>
    <t>V:\Abteilungen\SaoPaulo\PQK-M\Extern\Config_BA\CIP\PT\C3 - Estrutura e funcionamento\P1 - Tanques\S001 - 3 - AR or ACD, AQ, SOD + Alimentação de químicos\PTC3P1S001.docx</t>
  </si>
  <si>
    <t>V:\Abteilungen\SaoPaulo\PQK-M\Extern\Config_BA\CIP\PT\C3 - Estrutura e funcionamento\P1 - Tanques\S001 - 4 - AF, AQ, ACD, SOD\PTC3P1S001.docx</t>
  </si>
  <si>
    <t>V:\Abteilungen\SaoPaulo\PQK-M\Extern\Config_BA\CIP\PT\C3 - Estrutura e funcionamento\P1 - Tanques\S001 - 4 - AF, AQ, ACD, SOD + Alimentação de químicos\PTC3P1S001.docx</t>
  </si>
  <si>
    <t>V:\Abteilungen\SaoPaulo\PQK-M\Extern\Config_BA\CIP\PT\C3 - Estrutura e funcionamento\P1 - Tanques\S001 - 5 - AR, AQ, SS, ACD, SOD\PTC3P1S001.docx</t>
  </si>
  <si>
    <t>V:\Abteilungen\SaoPaulo\PQK-M\Extern\Config_BA\CIP\PT\C3 - Estrutura e funcionamento\P1 - Tanques\S001 - 5 - AR, AQ, SS, ACD, SOD + Alimentação de químicos\PTC3P1S001.docx</t>
  </si>
  <si>
    <t>V:\Abteilungen\SaoPaulo\PQK-M\Extern\Config_BA\CIP\PT\C3 - Estrutura e funcionamento\P1 - Tanques\S001 - 6 - AF, AR, AQ, ACD1, ACD2, SOD\PTC3P1S001.docx</t>
  </si>
  <si>
    <t>V:\Abteilungen\SaoPaulo\PQK-M\Extern\Config_BA\CIP\PT\C3 - Estrutura e funcionamento\P1 - Tanques\S001 - 6 - AF, AR, AQ, ACD1, ACD2, SOD + Alimentação de químicos\PTC3P1S001.docx</t>
  </si>
  <si>
    <t>V:\Abteilungen\SaoPaulo\PQK-M\Extern\Config_BA\CIP\PT\C3 - Estrutura e funcionamento\P1 - Tanques\S001 - 6 - AF, AR, AQ, SS, ACD, SOD\PTC3P1S001.docx</t>
  </si>
  <si>
    <t>V:\Abteilungen\SaoPaulo\PQK-M\Extern\Config_BA\CIP\PT\C3 - Estrutura e funcionamento\P1 - Tanques\S001 - 6 - AF, AR, AQ, SS, ACD, SOD + Alimentação de químicos\PTC3P1S001.docx</t>
  </si>
  <si>
    <t>V:\Abteilungen\SaoPaulo\PQK-M\Extern\Config_BA\CIP\PT\C3 - Estrutura e funcionamento\P2 - Circuito de Produto\S001 - Circuito de Produto Duplo\PTC3P2S001.docx</t>
  </si>
  <si>
    <t>V:\Abteilungen\SaoPaulo\PQK-M\Extern\Config_BA\CIP\PT\C3 - Estrutura e funcionamento\P2 - Circuito de Produto\S001 - Circuito de Produto Individual\PTC3P2S001.docx</t>
  </si>
  <si>
    <t>V:\Abteilungen\SaoPaulo\PQK-M\Extern\Config_BA\CIP\PT\C3 - Estrutura e funcionamento\P2 - Circuito de Produto\S001 - Circuito de produto Triplo\PTC3P2S001.docx</t>
  </si>
  <si>
    <t>V:\Abteilungen\SaoPaulo\PQK-M\Extern\Config_BA\CIP\PT\C3 - Estrutura e funcionamento\P3 - Circuito de Aquecimento\S001 - Vapor - Circuito Duplo\PTC3P3S001.docx</t>
  </si>
  <si>
    <t>V:\Abteilungen\SaoPaulo\PQK-M\Extern\Config_BA\CIP\PT\C3 - Estrutura e funcionamento\P3 - Circuito de Aquecimento\S001 - Vapor - Circuito Individual\PTC3P3S001.docx</t>
  </si>
  <si>
    <t>V:\Abteilungen\SaoPaulo\PQK-M\Extern\Config_BA\CIP\PT\C3 - Estrutura e funcionamento\P3 - Circuito de Aquecimento\S001 - Vapor - Circuito Triplo\PTC3P3S001.docx</t>
  </si>
  <si>
    <t>V:\Abteilungen\SaoPaulo\PQK-M\Extern\Config_BA\CIP\PT\C3 - Estrutura e funcionamento\P3 - Circuito de Aquecimento\S002 - Água Quente\PTC3P3S001.docx</t>
  </si>
  <si>
    <t>V:\Abteilungen\SaoPaulo\PQK-M\Extern\Config_BA\CIP\PT\C3 - Estrutura e funcionamento\P3 - Circuito de Aquecimento\S002 - Água superaquecida\PTC3P3S001.docx</t>
  </si>
  <si>
    <t>V:\Abteilungen\SaoPaulo\PQK-M\Extern\Config_BA\CIP\PT\C3 - Estrutura e funcionamento\P4 - Insumos\S001 - Ar piloto\PTC3P4S001.docx</t>
  </si>
  <si>
    <t>V:\Abteilungen\SaoPaulo\PQK-M\Extern\Config_BA\CIP\PT\C3 - Estrutura e funcionamento\P4 - Insumos\S002 - Manifold de válvulas\PTC3P4S002.docx</t>
  </si>
  <si>
    <t>V:\Abteilungen\SaoPaulo\PQK-M\Extern\Config_BA\CIP\PT\C3 - Estrutura e funcionamento\P4 - Insumos\S002 - Placa de distribuição\PTC3P4S001.docx</t>
  </si>
  <si>
    <t>V:\Abteilungen\SaoPaulo\PQK-M\Extern\Config_BA\CIP\PT\C3 - Estrutura e funcionamento\P4 - Insumos\S003 - ACD\PTC3P4S003.docx</t>
  </si>
  <si>
    <t>V:\Abteilungen\SaoPaulo\PQK-M\Extern\Config_BA\CIP\PT\C3 - Estrutura e funcionamento\P4 - Insumos\S003 - ACD - Tanque auxiliar\PTC3P4S003.docx</t>
  </si>
  <si>
    <t>V:\Abteilungen\SaoPaulo\PQK-M\Extern\Config_BA\CIP\PT\C3 - Estrutura e funcionamento\P4 - Insumos\S003 - ACD, SOD\PTC3P4S003.docx</t>
  </si>
  <si>
    <t>V:\Abteilungen\SaoPaulo\PQK-M\Extern\Config_BA\CIP\PT\C3 - Estrutura e funcionamento\P4 - Insumos\S003 - ACD, SOD - Tanque auxiliar\PTC3P4S003.docx</t>
  </si>
  <si>
    <t>V:\Abteilungen\SaoPaulo\PQK-M\Extern\Config_BA\CIP\PT\C3 - Estrutura e funcionamento\P4 - Insumos\S003 - ACD, SS\PTC3P4S003.docx</t>
  </si>
  <si>
    <t>V:\Abteilungen\SaoPaulo\PQK-M\Extern\Config_BA\CIP\PT\C3 - Estrutura e funcionamento\P4 - Insumos\S003 - ACD, SS - Tanque auxiliar\PTC3P4S003.docx</t>
  </si>
  <si>
    <t>V:\Abteilungen\SaoPaulo\PQK-M\Extern\Config_BA\CIP\PT\C3 - Estrutura e funcionamento\P4 - Insumos\S003 - ACD, SS, SOD\PTC3P4S003.docx</t>
  </si>
  <si>
    <t>V:\Abteilungen\SaoPaulo\PQK-M\Extern\Config_BA\CIP\PT\C3 - Estrutura e funcionamento\P4 - Insumos\S003 - ACD, SS, SOD - Tanque auxiliar\PTC3P4S003.docx</t>
  </si>
  <si>
    <t>V:\Abteilungen\SaoPaulo\PQK-M\Extern\Config_BA\CIP\PT\C3 - Estrutura e funcionamento\P4 - Insumos\S003 - SOD\PTC3P4S003.docx</t>
  </si>
  <si>
    <t>V:\Abteilungen\SaoPaulo\PQK-M\Extern\Config_BA\CIP\PT\C3 - Estrutura e funcionamento\P4 - Insumos\S003 - SOD - Tanque auxiliar\PTC3P4S003.docx</t>
  </si>
  <si>
    <t>V:\Abteilungen\SaoPaulo\PQK-M\Extern\Config_BA\CIP\PT\C3 - Estrutura e funcionamento\P4 - Insumos\S003 - SS\PTC3P4S003.docx</t>
  </si>
  <si>
    <t>V:\Abteilungen\SaoPaulo\PQK-M\Extern\Config_BA\CIP\PT\C3 - Estrutura e funcionamento\P4 - Insumos\S003 - SS - Tanque auxiliar\PTC3P4S003.docx</t>
  </si>
  <si>
    <t>V:\Abteilungen\SaoPaulo\PQK-M\Extern\Config_BA\CIP\PT\C3 - Estrutura e funcionamento\P4 - Insumos\S003 - SS, SOD\PTC3P4S003.docx</t>
  </si>
  <si>
    <t>V:\Abteilungen\SaoPaulo\PQK-M\Extern\Config_BA\CIP\PT\C3 - Estrutura e funcionamento\P4 - Insumos\S003 - SS, SOD - Tanque auxiliar\PTC3P4S003.docx</t>
  </si>
  <si>
    <t>V:\Abteilungen\SaoPaulo\PQK-M\Extern\Config_BA\CIP\PT\C3 - Estrutura e funcionamento\P5 - Dispositivos e postos de trabalho\S001 - Avisos e comandos\PTC3P6S001.docx</t>
  </si>
  <si>
    <t>V:\Abteilungen\SaoPaulo\PQK-M\Extern\Config_BA\CIP\PT\C3 - Estrutura e funcionamento\P6 - Armário de distribuição\S001 - (IHM, PE, ATS, ARC)\PTC3P7S001.docx</t>
  </si>
  <si>
    <t>V:\Abteilungen\SaoPaulo\PQK-M\Extern\Config_BA\CIP\PT\C3 - Estrutura e funcionamento\P6 - Armário de distribuição\S001 - (IHM, PE, ATS, RGD, ARC)\PTC3P7S001.docx</t>
  </si>
  <si>
    <t>V:\Abteilungen\SaoPaulo\PQK-M\Extern\Config_BA\CIP\PT\C3 - Estrutura e funcionamento\P6 - Armário de distribuição\S001 - (IHM, PE, ATS, UPS, ARC)\PTC3P7S001.docx</t>
  </si>
  <si>
    <t>V:\Abteilungen\SaoPaulo\PQK-M\Extern\Config_BA\CIP\PT\C3 - Estrutura e funcionamento\P6 - Armário de distribuição\S001 - (IHM, PE, ATS, UPS, RGD, ARC)\PTC3P7S001.docx</t>
  </si>
  <si>
    <t>V:\Abteilungen\SaoPaulo\PQK-M\Extern\Config_BA\CIP\PT\C3 - Estrutura e funcionamento\P6 - Armário de distribuição\S001 - (IHM, PE, ATS, UPS, RGD, TOM, ARC)\PTC3P7S001.docx</t>
  </si>
  <si>
    <t>V:\Abteilungen\SaoPaulo\PQK-M\Extern\Config_BA\CIP\PT\C3 - Estrutura e funcionamento\P7 - Sistema pneumático\S001 - Conjunto de manutenção\PTC3P8S001.docx</t>
  </si>
  <si>
    <t>V:\Abteilungen\SaoPaulo\PQK-M\Extern\Config_BA\CIP\PT\C3 - Estrutura e funcionamento\P7 - Sistema pneumático\S002 - Ilha de Válvula\PTC3P8S001.docx</t>
  </si>
  <si>
    <t>V:\Abteilungen\SaoPaulo\PQK-M\Extern\Config_BA\CIP\PT\C3 - Estrutura e funcionamento\P7 - Sistema pneumático\S002 - Válvulas Pneumáticas\PTC3P8S001.docx</t>
  </si>
  <si>
    <t>V:\Abteilungen\SaoPaulo\PQK-M\Extern\Config_BA\CIP\PT\C3 - Estrutura e funcionamento\P8 - Equipamentos de medição\S001 - Sensor de pressão\PTC3P9S001.docx</t>
  </si>
  <si>
    <t>V:\Abteilungen\SaoPaulo\PQK-M\Extern\Config_BA\CIP\PT\C3 - Estrutura e funcionamento\P8 - Equipamentos de medição\S002 - Manômetro\PTC3P9S002.docx</t>
  </si>
  <si>
    <t>V:\Abteilungen\SaoPaulo\PQK-M\Extern\Config_BA\CIP\PT\C3 - Estrutura e funcionamento\P8 - Equipamentos de medição\S003 - Medidor de vazão\PTC3P9S003.docx</t>
  </si>
  <si>
    <t>V:\Abteilungen\SaoPaulo\PQK-M\Extern\Config_BA\CIP\PT\C3 - Estrutura e funcionamento\P8 - Equipamentos de medição\S004 - Medidor de fluxo Coriolis\PTC3P9S003.docx</t>
  </si>
  <si>
    <t>V:\Abteilungen\SaoPaulo\PQK-M\Extern\Config_BA\CIP\PT\C3 - Estrutura e funcionamento\P8 - Equipamentos de medição\S005 - Medidor de fluxo indutivo-magnético\PTC3P9S003.docx</t>
  </si>
  <si>
    <t>V:\Abteilungen\SaoPaulo\PQK-M\Extern\Config_BA\CIP\PT\C3 - Estrutura e funcionamento\P8 - Equipamentos de medição\S006 - Medidor de condutividade\PTC3P9S005.docx</t>
  </si>
  <si>
    <t>V:\Abteilungen\SaoPaulo\PQK-M\Extern\Config_BA\CIP\PT\C3 - Estrutura e funcionamento\P8 - Equipamentos de medição\S007 - Válvula de coleta de amostra\PTC3P9S006.docx</t>
  </si>
  <si>
    <t>V:\Abteilungen\SaoPaulo\PQK-M\Extern\Config_BA\CIP\PT\C3 - Estrutura e funcionamento\P8 - Equipamentos de medição\S008 - Visor de inspeção\PTC3P9S007.docx</t>
  </si>
  <si>
    <t>V:\Abteilungen\SaoPaulo\PQK-M\Extern\Config_BA\CIP\PT\C3 - Estrutura e funcionamento\P8 - Equipamentos de medição\S009 - Sensor de temperatura\PTC3P9S008.docx</t>
  </si>
  <si>
    <t>V:\Abteilungen\SaoPaulo\PQK-M\Extern\Config_BA\CIP\PT\C3 - Estrutura e funcionamento\P8 - Equipamentos de medição\S010 - Termômetro\PTC3P9S009.docx</t>
  </si>
  <si>
    <t>V:\Abteilungen\SaoPaulo\PQK-M\Extern\Config_BA\CIP\PT\C3 - Estrutura e funcionamento\P8 - Equipamentos de medição\S011 - Controlador de fluxo\PTC3P9S010.docx</t>
  </si>
  <si>
    <t>V:\Abteilungen\SaoPaulo\PQK-M\Extern\Config_BA\CIP\PT\C3 - Estrutura e funcionamento\P8 - Equipamentos de medição\S012 - Sensor de nível\PTC3P9S010.docx</t>
  </si>
  <si>
    <t>V:\Abteilungen\SaoPaulo\PQK-M\Extern\Config_BA\CIP\PT\C3 - Estrutura e funcionamento\P8 - Equipamentos de medição\S013 - Transdutor de pressão\PTC3P9S010.docx</t>
  </si>
  <si>
    <t>V:\Abteilungen\SaoPaulo\PQK-M\Extern\Config_BA\CIP\PT\C3 - Estrutura e funcionamento\P8 - Equipamentos de medição\S014 - Sensor de presença de líquido\PTC3P9S004.docx</t>
  </si>
  <si>
    <t>V:\Abteilungen\SaoPaulo\PQK-M\Extern\Config_BA\CIP\PT\C3 - Estrutura e funcionamento\P8 - Equipamentos de medição\S015 - Alimentação elétrica\PTC3P9S011.docx</t>
  </si>
  <si>
    <t>V:\Abteilungen\SaoPaulo\PQK-M\Extern\Config_BA\CIP\PT\C4 - Montagem\P1 - Montagem padrão\S001 - Padrão\PTC4P1S001.docx</t>
  </si>
  <si>
    <t>V:\Abteilungen\SaoPaulo\PQK-M\Extern\Config_BA\CIP\PT\C5 - Operação\P1 - Descritivo padrão\S001 - Botão parada de emergência\PTC5P1S001.docx</t>
  </si>
  <si>
    <t>V:\Abteilungen\SaoPaulo\PQK-M\Extern\Config_BA\CIP\PT\C5 - Operação\P2 - Dispositivo de comando (IHM)\S001 - CLEARLINE 21,5\PTC5P3S001 PDF.docx</t>
  </si>
  <si>
    <t>V:\Abteilungen\SaoPaulo\PQK-M\Extern\Config_BA\CIP\PT\C5 - Operação\P3 - Dispositivo de comando (Diversos)\S001 - ReDiS\PTC5P4S001.docx</t>
  </si>
  <si>
    <t>V:\Abteilungen\SaoPaulo\PQK-M\Extern\Config_BA\CIP\PT\C5 - Operação\P3 - Dispositivo de comando (Diversos)\S002 - Interruptor principal\PTC5P4S002.docx</t>
  </si>
  <si>
    <t>V:\Abteilungen\SaoPaulo\PQK-M\Extern\Config_BA\CIP\PT\C5 - Operação\P3 - Dispositivo de comando (Diversos)\S003 - Válvulas de bloqueio manual\PTC5P4S002.docx</t>
  </si>
  <si>
    <t>V:\Abteilungen\SaoPaulo\PQK-M\Extern\Config_BA\CIP\PT\C5 - Operação\P3 - Dispositivo de comando (Diversos)\S004 - Placa de distribuição\PTC5P3S004 - Traduzido.docx</t>
  </si>
  <si>
    <t>V:\Abteilungen\SaoPaulo\PQK-M\Extern\Config_BA\CIP\PT\C5 - Operação\P4 - Dispositivos de aviso\S001 - Sinalizador tipo coluna + Buzina\PTC5P5S001.docx</t>
  </si>
  <si>
    <t>V:\Abteilungen\SaoPaulo\PQK-M\Extern\Config_BA\CIP\PT\C5 - Operação\P5 - Estabelecer prontidão operacional\S001 - INP\PTC5P6S001.docx</t>
  </si>
  <si>
    <t>V:\Abteilungen\SaoPaulo\PQK-M\Extern\Config_BA\CIP\PT\C5 - Operação\P5 - Estabelecer prontidão operacional\S001 - INP, UPS\PTC5P6S001.docx</t>
  </si>
  <si>
    <t>V:\Abteilungen\SaoPaulo\PQK-M\Extern\Config_BA\CIP\PT\C5 - Operação\P6 - Limpeza\S001 - Limpeza dos sistemas externos\PTC5P7S001.docx</t>
  </si>
  <si>
    <t>V:\Abteilungen\SaoPaulo\PQK-M\Extern\Config_BA\CIP\PT\C5 - Operação\P6 - Limpeza\S002 - Enxágue com água quente\PTC5P7S002.docx</t>
  </si>
  <si>
    <t>V:\Abteilungen\SaoPaulo\PQK-M\Extern\Config_BA\CIP\PT\C5 - Operação\P6 - Limpeza\S003 - Limpeza do sistema de limpeza\PTC5P7S003.docx</t>
  </si>
  <si>
    <t>V:\Abteilungen\SaoPaulo\PQK-M\Extern\Config_BA\CIP\PT\C5 - Operação\P7 - Cancelar prontidão operacional\S001 - INP\PTC5P8S001.docx</t>
  </si>
  <si>
    <t>V:\Abteilungen\SaoPaulo\PQK-M\Extern\Config_BA\CIP\PT\C5 - Operação\P7 - Cancelar prontidão operacional\S001 - INP, UPS\PTC5P8S001.docx</t>
  </si>
  <si>
    <t>V:\Abteilungen\SaoPaulo\PQK-M\Extern\Config_BA\CIP\PT\C6 - Manutenção\P1 - Normas\S001 - Padrão\PTC6P1S001.docx</t>
  </si>
  <si>
    <t>V:\Abteilungen\SaoPaulo\PQK-M\Extern\Config_BA\CIP\PT\C6 - Manutenção\P2 - Isolamento e bloqueio de energias\S001 - INP\PTC6P2S001.docx</t>
  </si>
  <si>
    <t>V:\Abteilungen\SaoPaulo\PQK-M\Extern\Config_BA\CIP\PT\C6 - Manutenção\P2 - Isolamento e bloqueio de energias\S001 - INP - Sem imagem\PTC6P2S001.docx</t>
  </si>
  <si>
    <t>V:\Abteilungen\SaoPaulo\PQK-M\Extern\Config_BA\CIP\PT\C6 - Manutenção\P2 - Isolamento e bloqueio de energias\S001 - INP, AQ\PTC6P2S001.docx</t>
  </si>
  <si>
    <t>V:\Abteilungen\SaoPaulo\PQK-M\Extern\Config_BA\CIP\PT\C6 - Manutenção\P2 - Isolamento e bloqueio de energias\S001 - INP, AQ - Sem imagem\PTC6P2S001.docx</t>
  </si>
  <si>
    <t>V:\Abteilungen\SaoPaulo\PQK-M\Extern\Config_BA\CIP\PT\C6 - Manutenção\P2 - Isolamento e bloqueio de energias\S001 - INP, UPS\PTC6P2S001.docx</t>
  </si>
  <si>
    <t>V:\Abteilungen\SaoPaulo\PQK-M\Extern\Config_BA\CIP\PT\C6 - Manutenção\P2 - Isolamento e bloqueio de energias\S001 - INP, UPS - Sem imagem\PTC6P2S001.docx</t>
  </si>
  <si>
    <t>V:\Abteilungen\SaoPaulo\PQK-M\Extern\Config_BA\CIP\PT\C6 - Manutenção\P2 - Isolamento e bloqueio de energias\S001 - INP, UPS, AQ\PTC6P2S001.docx</t>
  </si>
  <si>
    <t>V:\Abteilungen\SaoPaulo\PQK-M\Extern\Config_BA\CIP\PT\C6 - Manutenção\P2 - Isolamento e bloqueio de energias\S001 - INP, UPS, AQ - Sem imagem\PTC6P2S001.docx</t>
  </si>
  <si>
    <t>V:\Abteilungen\SaoPaulo\PQK-M\Extern\Config_BA\CIP\PT\C7 - Falhas\P1 - Sem lista\S001 - Padrão\PTC7P1S001.docx</t>
  </si>
  <si>
    <t>V:\Abteilungen\SaoPaulo\PQK-M\Extern\Config_BA\CIP\PT\C8 - Dados técnicos\P1 - Exigências Relativas ao meio\S001 - Padrão\PTC8P1S001.docx</t>
  </si>
  <si>
    <t>V:\Abteilungen\SaoPaulo\PQK-M\Extern\Config_BA\CIP\PT\C8 - Dados técnicos\P2 - Requisitos para fluidos\S001 - Norma K0255, Energia elétrica\PTC8P2S001.docx</t>
  </si>
  <si>
    <t>V:\Abteilungen\SaoPaulo\PQK-M\Extern\Config_BA\CIP\PT\C8 - Dados técnicos\P2 - Requisitos para fluidos\S001 - Requisitos gerais\PTC8P2S001.docx</t>
  </si>
  <si>
    <t>V:\Abteilungen\SaoPaulo\PQK-M\Extern\Config_BA\CIP\PT\C8 - Dados técnicos\P3 - Operação\S001 - Padrão\PTC8P3S001.docx</t>
  </si>
  <si>
    <t>V:\Abteilungen\SaoPaulo\PQK-M\Extern\Config_BA\CIP\PT\C8 - Dados técnicos\P4 - Sinalização dos dispositivos de isolamento\S001 - Direciona a leitura para a norma  adicional KHS K0357\PTC8P4S002.docx</t>
  </si>
  <si>
    <t>V:\Abteilungen\SaoPaulo\PQK-M\Extern\Config_BA\CIP\PT\C8 - Dados técnicos\P4 - Sinalização dos dispositivos de isolamento\S001 - Identificação padrão (2019)\PTC8P4S001.docx</t>
  </si>
  <si>
    <t>V:\Abteilungen\SaoPaulo\PQK-M\Extern\Config_BA\CIP\PT\C8 - Dados técnicos\P5 - Limpeza\S001 - Produtos de Limpeza\PTC8P5S002.docx</t>
  </si>
  <si>
    <t>V:\Abteilungen\SaoPaulo\PQK-M\Extern\Config_BA\CIP\PT\CAPA\Capa.doc</t>
  </si>
  <si>
    <t>V:\Abteilungen\SaoPaulo\PQK-M\Extern\Config_BA\CIP\PT\CONTRA CAPA\Contra Capa.docx</t>
  </si>
  <si>
    <t>V:\Abteilungen\SaoPaulo\PQK-M\Extern\Config_BA\CIP\PT\SUMÁRIO\Indice.doc</t>
  </si>
  <si>
    <t>Tanque Principal</t>
  </si>
  <si>
    <t>Tanque auxiliar</t>
  </si>
  <si>
    <t>Bomba auxiliar</t>
  </si>
  <si>
    <t>AUTOPREENCHIMENTO TEMPORÁRIO DE ACORDO COM PLANILHA DE QUÍMICOS</t>
  </si>
  <si>
    <t>Evita que a bomba funcione a seco, pois isso pode danificar ou destruir a bomba. 
Se não detectar líquido no tubo de sucção, bloqueia a bomba desde que ela esteja ligada.</t>
  </si>
  <si>
    <t>Substituir conteúdo</t>
  </si>
  <si>
    <t>INNOPRO CIP
Desenvolvimento  de Manuais de Instruções (BA)</t>
  </si>
  <si>
    <t>Aplicável (X)</t>
  </si>
  <si>
    <t>Descritivo de segurança usado pela alemanha em manuais traduzidos para português.</t>
  </si>
  <si>
    <t>Layout do posicionamento dos bloqueios manuais para energias ou fluidos</t>
  </si>
  <si>
    <t>Direciona para normas padrões KHS em relação à fluidos, lubrificação e limpeza</t>
  </si>
  <si>
    <t>Quando a lista de falhas não pode ser especificada.</t>
  </si>
  <si>
    <t>V:\Abteilungen\SaoPaulo\PQK-M\Extern\Config_BA\Teste gerador 2\CIP.docx</t>
  </si>
  <si>
    <t>Nome da receita</t>
  </si>
  <si>
    <t>x</t>
  </si>
  <si>
    <t>Água recuperada</t>
  </si>
  <si>
    <t>Tanque Principal (Central de CIP)</t>
  </si>
  <si>
    <t>Solução sanitizante</t>
  </si>
  <si>
    <t>Bomba Auxiliar (Rack secundário ou pedestal dedicado a alimentação da Central de CIP)</t>
  </si>
  <si>
    <t>Água quente</t>
  </si>
  <si>
    <t>Ácido</t>
  </si>
  <si>
    <t>Soda cáustica</t>
  </si>
  <si>
    <t>Água fresca</t>
  </si>
  <si>
    <t>Tanque Auxiliar (Rack secundário dedicado a alimentação da Central de CIP)</t>
  </si>
  <si>
    <t>xx</t>
  </si>
  <si>
    <t>Triplo</t>
  </si>
  <si>
    <t>Água superaquecida</t>
  </si>
  <si>
    <t>Ambos</t>
  </si>
  <si>
    <t>Esvazia o tanque de água quente e prepara nova água quente no tanque de água quente.</t>
  </si>
  <si>
    <t>Exemplo de tabela – Projeto 89407703</t>
  </si>
  <si>
    <t>Soda –  Limpeza</t>
  </si>
  <si>
    <t>&lt;– Autopreenchimento</t>
  </si>
  <si>
    <t>Ácido – Limpeza</t>
  </si>
  <si>
    <t>Ácido – Preparar</t>
  </si>
  <si>
    <t>Sanitizante – Limpeza</t>
  </si>
  <si>
    <t>Sanitizante – Preparar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</si>
</sst>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3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4"/>
      <color theme="1"/>
      <name val="Arial"/>
      <family val="2"/>
    </font>
    <font>
      <sz val="11"/>
      <name val="Calibri"/>
      <family val="2"/>
      <scheme val="minor"/>
    </font>
    <font>
      <b/>
      <sz val="11"/>
      <color rgb="FF000000"/>
      <name val="Arial"/>
      <family val="2"/>
    </font>
    <font>
      <sz val="11"/>
      <color theme="7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9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Arial"/>
      <family val="2"/>
    </font>
    <font>
      <b/>
      <sz val="12"/>
      <color theme="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141C7"/>
        <bgColor indexed="64"/>
      </patternFill>
    </fill>
    <fill>
      <patternFill patternType="solid">
        <fgColor theme="0" tint="-4.9989318521683403E-2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theme="0"/>
      </left>
      <right/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ck">
        <color theme="0"/>
      </top>
      <bottom style="thick">
        <color theme="0"/>
      </bottom>
      <diagonal/>
    </border>
    <border>
      <left/>
      <right/>
      <top/>
      <bottom style="thick">
        <color rgb="FFFFFFF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rgb="FFFFFFFF"/>
      </left>
      <right/>
      <top style="thick">
        <color rgb="FFFFFFFF"/>
      </top>
      <bottom/>
      <diagonal/>
    </border>
    <border>
      <left/>
      <right/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rgb="FFFFFFFF"/>
      </left>
      <right/>
      <top/>
      <bottom/>
      <diagonal/>
    </border>
    <border>
      <left style="thick">
        <color theme="0"/>
      </left>
      <right style="thick">
        <color theme="0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theme="0"/>
      </right>
      <top style="thick">
        <color rgb="FFFFFFFF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rgb="FFFFFFFF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rgb="FFFFFFFF"/>
      </top>
      <bottom style="thick">
        <color rgb="FFFFFFFF"/>
      </bottom>
      <diagonal/>
    </border>
  </borders>
  <cellStyleXfs count="1">
    <xf numFmtId="0" fontId="0" fillId="0" borderId="0"/>
  </cellStyleXfs>
  <cellXfs count="25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5" borderId="12" xfId="0" applyFill="1" applyBorder="1"/>
    <xf numFmtId="0" fontId="0" fillId="0" borderId="8" xfId="0" applyBorder="1"/>
    <xf numFmtId="0" fontId="0" fillId="6" borderId="13" xfId="0" applyFill="1" applyBorder="1"/>
    <xf numFmtId="0" fontId="0" fillId="0" borderId="11" xfId="0" applyBorder="1"/>
    <xf numFmtId="3" fontId="3" fillId="0" borderId="8" xfId="0" applyNumberFormat="1" applyFont="1" applyBorder="1" applyAlignment="1">
      <alignment horizontal="left" vertical="center"/>
    </xf>
    <xf numFmtId="0" fontId="0" fillId="7" borderId="13" xfId="0" applyFill="1" applyBorder="1"/>
    <xf numFmtId="0" fontId="0" fillId="0" borderId="14" xfId="0" applyBorder="1"/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4" fillId="9" borderId="21" xfId="0" applyFont="1" applyFill="1" applyBorder="1" applyAlignment="1">
      <alignment horizontal="center" vertical="center" wrapText="1"/>
    </xf>
    <xf numFmtId="0" fontId="5" fillId="10" borderId="23" xfId="0" applyFont="1" applyFill="1" applyBorder="1" applyAlignment="1">
      <alignment horizontal="center" vertical="center" wrapText="1"/>
    </xf>
    <xf numFmtId="0" fontId="0" fillId="0" borderId="24" xfId="0" applyBorder="1"/>
    <xf numFmtId="0" fontId="2" fillId="0" borderId="0" xfId="0" applyFont="1" applyAlignment="1">
      <alignment horizontal="left" vertical="top"/>
    </xf>
    <xf numFmtId="0" fontId="2" fillId="0" borderId="0" xfId="0" applyFont="1"/>
    <xf numFmtId="0" fontId="6" fillId="0" borderId="0" xfId="0" applyFont="1"/>
    <xf numFmtId="0" fontId="6" fillId="11" borderId="26" xfId="0" applyFont="1" applyFill="1" applyBorder="1"/>
    <xf numFmtId="0" fontId="7" fillId="11" borderId="26" xfId="0" applyFont="1" applyFill="1" applyBorder="1" applyAlignment="1">
      <alignment horizontal="center" vertical="center" wrapText="1"/>
    </xf>
    <xf numFmtId="0" fontId="7" fillId="11" borderId="28" xfId="0" applyFont="1" applyFill="1" applyBorder="1" applyAlignment="1">
      <alignment horizontal="center" vertical="center" wrapText="1"/>
    </xf>
    <xf numFmtId="0" fontId="0" fillId="11" borderId="26" xfId="0" applyFill="1" applyBorder="1"/>
    <xf numFmtId="0" fontId="0" fillId="12" borderId="0" xfId="0" applyFill="1" applyAlignment="1">
      <alignment vertical="center"/>
    </xf>
    <xf numFmtId="0" fontId="1" fillId="12" borderId="0" xfId="0" applyFont="1" applyFill="1"/>
    <xf numFmtId="0" fontId="10" fillId="0" borderId="0" xfId="0" applyFont="1"/>
    <xf numFmtId="0" fontId="4" fillId="0" borderId="21" xfId="0" applyFont="1" applyBorder="1" applyAlignment="1">
      <alignment horizontal="center" vertical="center" wrapText="1"/>
    </xf>
    <xf numFmtId="0" fontId="4" fillId="12" borderId="21" xfId="0" applyFont="1" applyFill="1" applyBorder="1" applyAlignment="1">
      <alignment horizontal="justify" vertical="center" wrapText="1"/>
    </xf>
    <xf numFmtId="0" fontId="4" fillId="12" borderId="20" xfId="0" applyFont="1" applyFill="1" applyBorder="1" applyAlignment="1">
      <alignment horizontal="justify"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4" fillId="0" borderId="21" xfId="0" applyFont="1" applyBorder="1" applyAlignment="1">
      <alignment horizontal="justify" vertical="center" wrapText="1"/>
    </xf>
    <xf numFmtId="0" fontId="4" fillId="0" borderId="20" xfId="0" applyFont="1" applyBorder="1" applyAlignment="1">
      <alignment horizontal="justify" vertical="center" wrapText="1"/>
    </xf>
    <xf numFmtId="0" fontId="14" fillId="0" borderId="0" xfId="0" applyFont="1"/>
    <xf numFmtId="0" fontId="8" fillId="12" borderId="21" xfId="0" applyFont="1" applyFill="1" applyBorder="1" applyAlignment="1">
      <alignment horizontal="justify" vertical="center" wrapText="1"/>
    </xf>
    <xf numFmtId="0" fontId="5" fillId="10" borderId="26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horizontal="left"/>
    </xf>
    <xf numFmtId="0" fontId="15" fillId="0" borderId="0" xfId="0" applyFont="1"/>
    <xf numFmtId="0" fontId="16" fillId="0" borderId="0" xfId="0" applyFont="1"/>
    <xf numFmtId="1" fontId="3" fillId="0" borderId="8" xfId="0" quotePrefix="1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7" fillId="0" borderId="0" xfId="0" applyFont="1"/>
    <xf numFmtId="0" fontId="0" fillId="0" borderId="0" xfId="0" applyFill="1"/>
    <xf numFmtId="0" fontId="0" fillId="0" borderId="36" xfId="0" applyBorder="1"/>
    <xf numFmtId="0" fontId="0" fillId="8" borderId="13" xfId="0" applyFill="1" applyBorder="1"/>
    <xf numFmtId="0" fontId="0" fillId="15" borderId="35" xfId="0" applyFill="1" applyBorder="1"/>
    <xf numFmtId="0" fontId="1" fillId="0" borderId="0" xfId="0" applyFont="1"/>
    <xf numFmtId="0" fontId="0" fillId="0" borderId="37" xfId="0" applyBorder="1"/>
    <xf numFmtId="0" fontId="0" fillId="0" borderId="30" xfId="0" applyBorder="1"/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26" xfId="0" applyFill="1" applyBorder="1" applyAlignment="1">
      <alignment horizontal="left" vertical="center" indent="1"/>
    </xf>
    <xf numFmtId="0" fontId="19" fillId="0" borderId="26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 indent="2"/>
    </xf>
    <xf numFmtId="0" fontId="8" fillId="9" borderId="21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left" vertical="center" wrapText="1" indent="1"/>
    </xf>
    <xf numFmtId="0" fontId="4" fillId="11" borderId="25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2" borderId="26" xfId="0" applyFont="1" applyFill="1" applyBorder="1" applyAlignment="1">
      <alignment horizontal="center" vertical="center"/>
    </xf>
    <xf numFmtId="3" fontId="11" fillId="13" borderId="26" xfId="0" applyNumberFormat="1" applyFont="1" applyFill="1" applyBorder="1" applyAlignment="1">
      <alignment horizontal="center" vertical="center" wrapText="1"/>
    </xf>
    <xf numFmtId="0" fontId="11" fillId="13" borderId="26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1" fillId="0" borderId="26" xfId="0" applyFont="1" applyBorder="1" applyAlignment="1">
      <alignment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left" vertical="center" wrapText="1" indent="2"/>
    </xf>
    <xf numFmtId="0" fontId="11" fillId="0" borderId="34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13" borderId="26" xfId="0" applyFont="1" applyFill="1" applyBorder="1" applyAlignment="1">
      <alignment horizontal="center" vertical="center" wrapText="1"/>
    </xf>
    <xf numFmtId="0" fontId="4" fillId="13" borderId="26" xfId="0" applyFont="1" applyFill="1" applyBorder="1" applyAlignment="1">
      <alignment horizontal="left" vertical="center" wrapText="1" indent="1"/>
    </xf>
    <xf numFmtId="0" fontId="21" fillId="0" borderId="0" xfId="0" applyFont="1" applyAlignment="1">
      <alignment horizontal="center"/>
    </xf>
    <xf numFmtId="0" fontId="20" fillId="2" borderId="26" xfId="0" applyFont="1" applyFill="1" applyBorder="1" applyAlignment="1">
      <alignment horizontal="center" vertical="center" wrapText="1"/>
    </xf>
    <xf numFmtId="0" fontId="0" fillId="12" borderId="0" xfId="0" applyFill="1"/>
    <xf numFmtId="0" fontId="0" fillId="0" borderId="61" xfId="0" applyBorder="1"/>
    <xf numFmtId="0" fontId="5" fillId="10" borderId="33" xfId="0" applyFont="1" applyFill="1" applyBorder="1" applyAlignment="1">
      <alignment horizontal="center" vertical="center" wrapText="1"/>
    </xf>
    <xf numFmtId="0" fontId="5" fillId="0" borderId="22" xfId="0" applyFont="1" applyBorder="1" applyAlignment="1">
      <alignment vertical="center" wrapText="1"/>
    </xf>
    <xf numFmtId="0" fontId="11" fillId="11" borderId="21" xfId="0" applyFont="1" applyFill="1" applyBorder="1" applyAlignment="1">
      <alignment horizontal="left" vertical="center" wrapText="1" indent="1"/>
    </xf>
    <xf numFmtId="0" fontId="7" fillId="11" borderId="33" xfId="0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vertical="center" wrapText="1"/>
    </xf>
    <xf numFmtId="0" fontId="5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horizontal="justify" vertical="center" wrapText="1"/>
    </xf>
    <xf numFmtId="0" fontId="11" fillId="0" borderId="21" xfId="0" applyFont="1" applyBorder="1" applyAlignment="1">
      <alignment horizontal="justify" vertical="center" wrapText="1"/>
    </xf>
    <xf numFmtId="0" fontId="11" fillId="0" borderId="20" xfId="0" applyFont="1" applyBorder="1" applyAlignment="1">
      <alignment horizontal="justify" vertical="center" wrapText="1"/>
    </xf>
    <xf numFmtId="0" fontId="0" fillId="0" borderId="0" xfId="0" applyNumberFormat="1" applyFont="1" applyFill="1" applyBorder="1"/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22" fontId="0" fillId="14" borderId="64" xfId="0" applyNumberFormat="1" applyFont="1" applyFill="1" applyBorder="1"/>
    <xf numFmtId="22" fontId="0" fillId="0" borderId="64" xfId="0" applyNumberFormat="1" applyFont="1" applyBorder="1"/>
    <xf numFmtId="0" fontId="0" fillId="0" borderId="65" xfId="0" applyNumberFormat="1" applyFont="1" applyFill="1" applyBorder="1"/>
    <xf numFmtId="0" fontId="0" fillId="0" borderId="0" xfId="0" applyBorder="1"/>
    <xf numFmtId="0" fontId="0" fillId="0" borderId="0" xfId="0" applyFill="1" applyBorder="1"/>
    <xf numFmtId="164" fontId="0" fillId="0" borderId="66" xfId="0" applyNumberFormat="1" applyFill="1" applyBorder="1" applyAlignment="1">
      <alignment horizontal="right"/>
    </xf>
    <xf numFmtId="164" fontId="0" fillId="0" borderId="67" xfId="0" applyNumberFormat="1" applyFill="1" applyBorder="1" applyAlignment="1">
      <alignment horizontal="right"/>
    </xf>
    <xf numFmtId="164" fontId="0" fillId="0" borderId="68" xfId="0" applyNumberFormat="1" applyFill="1" applyBorder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quotePrefix="1" applyFont="1"/>
    <xf numFmtId="0" fontId="0" fillId="0" borderId="0" xfId="0" quotePrefix="1"/>
    <xf numFmtId="0" fontId="25" fillId="11" borderId="33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indent="2"/>
    </xf>
    <xf numFmtId="0" fontId="20" fillId="2" borderId="26" xfId="0" applyFont="1" applyFill="1" applyBorder="1" applyAlignment="1">
      <alignment horizontal="center" vertical="center" wrapText="1"/>
    </xf>
    <xf numFmtId="0" fontId="4" fillId="9" borderId="49" xfId="0" applyFont="1" applyFill="1" applyBorder="1" applyAlignment="1">
      <alignment horizontal="left" vertical="center" wrapText="1" indent="1"/>
    </xf>
    <xf numFmtId="0" fontId="7" fillId="11" borderId="69" xfId="0" applyFont="1" applyFill="1" applyBorder="1" applyAlignment="1">
      <alignment horizontal="left" vertical="center" wrapText="1" indent="1"/>
    </xf>
    <xf numFmtId="0" fontId="8" fillId="9" borderId="31" xfId="0" applyFont="1" applyFill="1" applyBorder="1" applyAlignment="1">
      <alignment horizontal="left" vertical="center" wrapText="1" indent="1"/>
    </xf>
    <xf numFmtId="0" fontId="8" fillId="9" borderId="49" xfId="0" applyFont="1" applyFill="1" applyBorder="1" applyAlignment="1">
      <alignment horizontal="left" vertical="center" wrapText="1" indent="1"/>
    </xf>
    <xf numFmtId="0" fontId="7" fillId="11" borderId="28" xfId="0" applyFont="1" applyFill="1" applyBorder="1" applyAlignment="1">
      <alignment horizontal="left" vertical="center" wrapText="1" indent="1"/>
    </xf>
    <xf numFmtId="0" fontId="4" fillId="11" borderId="47" xfId="0" applyFont="1" applyFill="1" applyBorder="1" applyAlignment="1">
      <alignment horizontal="left" vertical="center" wrapText="1" indent="1"/>
    </xf>
    <xf numFmtId="0" fontId="7" fillId="11" borderId="55" xfId="0" applyFont="1" applyFill="1" applyBorder="1" applyAlignment="1">
      <alignment horizontal="left" vertical="center" wrapText="1" indent="1"/>
    </xf>
    <xf numFmtId="0" fontId="4" fillId="11" borderId="71" xfId="0" applyFont="1" applyFill="1" applyBorder="1" applyAlignment="1">
      <alignment vertical="center" wrapText="1"/>
    </xf>
    <xf numFmtId="0" fontId="4" fillId="9" borderId="26" xfId="0" applyFont="1" applyFill="1" applyBorder="1" applyAlignment="1">
      <alignment horizontal="center" vertical="center" wrapText="1"/>
    </xf>
    <xf numFmtId="0" fontId="4" fillId="11" borderId="26" xfId="0" applyFont="1" applyFill="1" applyBorder="1" applyAlignment="1">
      <alignment vertical="center" wrapText="1"/>
    </xf>
    <xf numFmtId="0" fontId="5" fillId="2" borderId="23" xfId="0" applyFont="1" applyFill="1" applyBorder="1" applyAlignment="1">
      <alignment horizontal="center" vertical="center" wrapText="1"/>
    </xf>
    <xf numFmtId="0" fontId="5" fillId="2" borderId="22" xfId="0" applyFont="1" applyFill="1" applyBorder="1" applyAlignment="1">
      <alignment horizontal="center" vertical="center" wrapText="1"/>
    </xf>
    <xf numFmtId="0" fontId="4" fillId="16" borderId="21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left" vertical="center" wrapText="1"/>
    </xf>
    <xf numFmtId="0" fontId="12" fillId="0" borderId="26" xfId="0" applyFont="1" applyBorder="1" applyAlignment="1">
      <alignment vertical="center"/>
    </xf>
    <xf numFmtId="0" fontId="20" fillId="2" borderId="26" xfId="0" applyFont="1" applyFill="1" applyBorder="1" applyAlignment="1">
      <alignment horizontal="left" vertical="center" wrapText="1" indent="1"/>
    </xf>
    <xf numFmtId="3" fontId="11" fillId="16" borderId="26" xfId="0" applyNumberFormat="1" applyFont="1" applyFill="1" applyBorder="1" applyAlignment="1">
      <alignment horizontal="center" vertical="center" wrapText="1"/>
    </xf>
    <xf numFmtId="0" fontId="11" fillId="16" borderId="26" xfId="0" applyFont="1" applyFill="1" applyBorder="1" applyAlignment="1">
      <alignment horizontal="center" vertical="center" wrapText="1"/>
    </xf>
    <xf numFmtId="0" fontId="4" fillId="16" borderId="28" xfId="0" applyFont="1" applyFill="1" applyBorder="1" applyAlignment="1">
      <alignment horizontal="left" vertical="center" wrapText="1" indent="1"/>
    </xf>
    <xf numFmtId="0" fontId="11" fillId="16" borderId="28" xfId="0" applyFont="1" applyFill="1" applyBorder="1" applyAlignment="1">
      <alignment horizontal="left" vertical="center" wrapText="1" indent="1"/>
    </xf>
    <xf numFmtId="0" fontId="4" fillId="16" borderId="26" xfId="0" applyFont="1" applyFill="1" applyBorder="1" applyAlignment="1">
      <alignment horizontal="left" vertical="center" wrapText="1" indent="1"/>
    </xf>
    <xf numFmtId="0" fontId="11" fillId="16" borderId="26" xfId="0" applyFont="1" applyFill="1" applyBorder="1" applyAlignment="1">
      <alignment horizontal="left" vertical="center" wrapText="1" indent="1"/>
    </xf>
    <xf numFmtId="0" fontId="4" fillId="0" borderId="33" xfId="0" applyFont="1" applyBorder="1" applyAlignment="1">
      <alignment vertical="center" wrapText="1"/>
    </xf>
    <xf numFmtId="0" fontId="4" fillId="0" borderId="22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26" fillId="0" borderId="0" xfId="0" applyFont="1"/>
    <xf numFmtId="0" fontId="26" fillId="0" borderId="0" xfId="0" applyFont="1" applyAlignment="1">
      <alignment horizontal="left" vertical="top"/>
    </xf>
    <xf numFmtId="0" fontId="27" fillId="0" borderId="0" xfId="0" applyFont="1"/>
    <xf numFmtId="0" fontId="26" fillId="0" borderId="0" xfId="0" applyFont="1" applyAlignment="1">
      <alignment horizontal="center" vertical="top"/>
    </xf>
    <xf numFmtId="0" fontId="4" fillId="11" borderId="28" xfId="0" applyFont="1" applyFill="1" applyBorder="1" applyAlignment="1">
      <alignment horizontal="center" vertical="center" wrapText="1"/>
    </xf>
    <xf numFmtId="0" fontId="20" fillId="9" borderId="26" xfId="0" applyFont="1" applyFill="1" applyBorder="1" applyAlignment="1">
      <alignment horizontal="left" vertical="center" wrapText="1" indent="1"/>
    </xf>
    <xf numFmtId="0" fontId="26" fillId="3" borderId="26" xfId="0" applyFont="1" applyFill="1" applyBorder="1" applyAlignment="1">
      <alignment horizontal="center" vertical="center"/>
    </xf>
    <xf numFmtId="0" fontId="26" fillId="3" borderId="34" xfId="0" applyFont="1" applyFill="1" applyBorder="1" applyAlignment="1">
      <alignment horizontal="center" vertical="center"/>
    </xf>
    <xf numFmtId="0" fontId="27" fillId="16" borderId="26" xfId="0" applyFont="1" applyFill="1" applyBorder="1" applyAlignment="1">
      <alignment horizontal="left" vertical="center" indent="1"/>
    </xf>
    <xf numFmtId="0" fontId="29" fillId="16" borderId="26" xfId="0" applyFont="1" applyFill="1" applyBorder="1" applyAlignment="1">
      <alignment horizontal="center" vertical="center"/>
    </xf>
    <xf numFmtId="0" fontId="27" fillId="16" borderId="26" xfId="0" applyFont="1" applyFill="1" applyBorder="1" applyAlignment="1">
      <alignment horizontal="left" vertical="center" wrapText="1" indent="1"/>
    </xf>
    <xf numFmtId="0" fontId="5" fillId="10" borderId="33" xfId="0" applyFont="1" applyFill="1" applyBorder="1" applyAlignment="1">
      <alignment horizontal="center" vertical="center" wrapText="1"/>
    </xf>
    <xf numFmtId="0" fontId="0" fillId="16" borderId="0" xfId="0" applyFill="1"/>
    <xf numFmtId="0" fontId="5" fillId="0" borderId="0" xfId="0" applyFont="1" applyFill="1" applyBorder="1" applyAlignment="1">
      <alignment vertical="center" wrapText="1"/>
    </xf>
    <xf numFmtId="0" fontId="20" fillId="10" borderId="26" xfId="0" applyFont="1" applyFill="1" applyBorder="1" applyAlignment="1" applyProtection="1">
      <alignment horizontal="center" vertical="center" wrapText="1"/>
    </xf>
    <xf numFmtId="0" fontId="28" fillId="9" borderId="26" xfId="0" applyFont="1" applyFill="1" applyBorder="1" applyAlignment="1" applyProtection="1">
      <alignment horizontal="left" vertical="center" wrapText="1" indent="1"/>
    </xf>
    <xf numFmtId="0" fontId="0" fillId="0" borderId="0" xfId="0" applyProtection="1"/>
    <xf numFmtId="0" fontId="2" fillId="0" borderId="0" xfId="0" applyFont="1" applyAlignment="1" applyProtection="1">
      <alignment horizontal="left" vertical="top"/>
    </xf>
    <xf numFmtId="0" fontId="5" fillId="10" borderId="26" xfId="0" applyFont="1" applyFill="1" applyBorder="1" applyAlignment="1" applyProtection="1">
      <alignment horizontal="center" vertical="center" wrapText="1"/>
    </xf>
    <xf numFmtId="0" fontId="5" fillId="10" borderId="26" xfId="0" applyFont="1" applyFill="1" applyBorder="1" applyAlignment="1" applyProtection="1">
      <alignment horizontal="left" vertical="center" wrapText="1" indent="1"/>
    </xf>
    <xf numFmtId="0" fontId="5" fillId="12" borderId="29" xfId="0" applyFont="1" applyFill="1" applyBorder="1" applyAlignment="1" applyProtection="1">
      <alignment vertical="center" wrapText="1"/>
    </xf>
    <xf numFmtId="0" fontId="13" fillId="12" borderId="29" xfId="0" applyFont="1" applyFill="1" applyBorder="1" applyAlignment="1" applyProtection="1">
      <alignment wrapText="1"/>
    </xf>
    <xf numFmtId="0" fontId="5" fillId="12" borderId="21" xfId="0" applyFont="1" applyFill="1" applyBorder="1" applyAlignment="1" applyProtection="1">
      <alignment vertical="center" wrapText="1"/>
    </xf>
    <xf numFmtId="0" fontId="13" fillId="12" borderId="21" xfId="0" applyFont="1" applyFill="1" applyBorder="1" applyAlignment="1" applyProtection="1">
      <alignment wrapText="1"/>
    </xf>
    <xf numFmtId="0" fontId="2" fillId="3" borderId="3" xfId="0" applyFont="1" applyFill="1" applyBorder="1" applyAlignment="1">
      <alignment horizontal="center" vertical="top" wrapText="1"/>
    </xf>
    <xf numFmtId="0" fontId="2" fillId="3" borderId="4" xfId="0" applyFont="1" applyFill="1" applyBorder="1" applyAlignment="1">
      <alignment horizontal="center" vertical="top" wrapText="1"/>
    </xf>
    <xf numFmtId="0" fontId="0" fillId="4" borderId="6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5" fillId="2" borderId="25" xfId="0" applyFont="1" applyFill="1" applyBorder="1" applyAlignment="1">
      <alignment horizontal="center" vertical="center" wrapText="1"/>
    </xf>
    <xf numFmtId="0" fontId="4" fillId="11" borderId="28" xfId="0" applyFont="1" applyFill="1" applyBorder="1" applyAlignment="1">
      <alignment horizontal="center" vertical="center" wrapText="1"/>
    </xf>
    <xf numFmtId="0" fontId="4" fillId="11" borderId="39" xfId="0" applyFont="1" applyFill="1" applyBorder="1" applyAlignment="1">
      <alignment horizontal="center" vertical="center" wrapText="1"/>
    </xf>
    <xf numFmtId="0" fontId="4" fillId="11" borderId="40" xfId="0" applyFont="1" applyFill="1" applyBorder="1" applyAlignment="1">
      <alignment horizontal="center" vertical="center" wrapText="1"/>
    </xf>
    <xf numFmtId="0" fontId="4" fillId="11" borderId="60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left" vertical="center" wrapText="1" indent="6"/>
    </xf>
    <xf numFmtId="0" fontId="4" fillId="11" borderId="59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left" vertical="center" wrapText="1" indent="7"/>
    </xf>
    <xf numFmtId="0" fontId="0" fillId="4" borderId="19" xfId="0" applyFill="1" applyBorder="1" applyAlignment="1">
      <alignment horizontal="left" vertical="center" wrapText="1" indent="7"/>
    </xf>
    <xf numFmtId="0" fontId="0" fillId="4" borderId="6" xfId="0" applyFill="1" applyBorder="1" applyAlignment="1">
      <alignment horizontal="left" vertical="center" wrapText="1" indent="7"/>
    </xf>
    <xf numFmtId="0" fontId="0" fillId="4" borderId="18" xfId="0" applyFill="1" applyBorder="1" applyAlignment="1">
      <alignment horizontal="left" vertical="center" wrapText="1" indent="7"/>
    </xf>
    <xf numFmtId="0" fontId="0" fillId="4" borderId="0" xfId="0" applyFill="1" applyAlignment="1">
      <alignment horizontal="left" vertical="center" wrapText="1" indent="7"/>
    </xf>
    <xf numFmtId="0" fontId="0" fillId="4" borderId="14" xfId="0" applyFill="1" applyBorder="1" applyAlignment="1">
      <alignment horizontal="left" vertical="center" wrapText="1" indent="7"/>
    </xf>
    <xf numFmtId="0" fontId="0" fillId="4" borderId="9" xfId="0" applyFill="1" applyBorder="1" applyAlignment="1">
      <alignment horizontal="left" vertical="center" wrapText="1" indent="7"/>
    </xf>
    <xf numFmtId="0" fontId="0" fillId="4" borderId="44" xfId="0" applyFill="1" applyBorder="1" applyAlignment="1">
      <alignment horizontal="left" vertical="center" wrapText="1" indent="7"/>
    </xf>
    <xf numFmtId="0" fontId="0" fillId="4" borderId="4" xfId="0" applyFill="1" applyBorder="1" applyAlignment="1">
      <alignment horizontal="left" vertical="center" wrapText="1" indent="7"/>
    </xf>
    <xf numFmtId="0" fontId="5" fillId="10" borderId="46" xfId="0" applyFont="1" applyFill="1" applyBorder="1" applyAlignment="1">
      <alignment horizontal="center" vertical="center" wrapText="1"/>
    </xf>
    <xf numFmtId="0" fontId="5" fillId="10" borderId="54" xfId="0" applyFont="1" applyFill="1" applyBorder="1" applyAlignment="1">
      <alignment horizontal="center" vertical="center" wrapText="1"/>
    </xf>
    <xf numFmtId="0" fontId="5" fillId="10" borderId="56" xfId="0" applyFont="1" applyFill="1" applyBorder="1" applyAlignment="1">
      <alignment horizontal="center" vertical="center" wrapText="1"/>
    </xf>
    <xf numFmtId="0" fontId="5" fillId="10" borderId="57" xfId="0" applyFont="1" applyFill="1" applyBorder="1" applyAlignment="1">
      <alignment horizontal="center" vertical="center" wrapText="1"/>
    </xf>
    <xf numFmtId="0" fontId="5" fillId="10" borderId="55" xfId="0" applyFont="1" applyFill="1" applyBorder="1" applyAlignment="1">
      <alignment horizontal="center" vertical="center" wrapText="1"/>
    </xf>
    <xf numFmtId="0" fontId="5" fillId="10" borderId="45" xfId="0" applyFont="1" applyFill="1" applyBorder="1" applyAlignment="1">
      <alignment horizontal="center" vertical="center" wrapText="1"/>
    </xf>
    <xf numFmtId="0" fontId="5" fillId="10" borderId="58" xfId="0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/>
    </xf>
    <xf numFmtId="0" fontId="4" fillId="11" borderId="26" xfId="0" applyFont="1" applyFill="1" applyBorder="1" applyAlignment="1">
      <alignment horizontal="left" vertical="center" wrapText="1" indent="1"/>
    </xf>
    <xf numFmtId="0" fontId="4" fillId="11" borderId="69" xfId="0" applyFont="1" applyFill="1" applyBorder="1" applyAlignment="1">
      <alignment horizontal="left" vertical="center" wrapText="1" indent="1"/>
    </xf>
    <xf numFmtId="0" fontId="4" fillId="11" borderId="38" xfId="0" applyFont="1" applyFill="1" applyBorder="1" applyAlignment="1">
      <alignment horizontal="left" vertical="center" wrapText="1" indent="1"/>
    </xf>
    <xf numFmtId="0" fontId="4" fillId="9" borderId="26" xfId="0" applyFont="1" applyFill="1" applyBorder="1" applyAlignment="1">
      <alignment horizontal="left" vertical="center" wrapText="1" indent="1"/>
    </xf>
    <xf numFmtId="0" fontId="4" fillId="9" borderId="49" xfId="0" applyFont="1" applyFill="1" applyBorder="1" applyAlignment="1">
      <alignment horizontal="left" vertical="center" wrapText="1" indent="1"/>
    </xf>
    <xf numFmtId="0" fontId="4" fillId="9" borderId="38" xfId="0" applyFont="1" applyFill="1" applyBorder="1" applyAlignment="1">
      <alignment horizontal="left" vertical="center" wrapText="1" indent="1"/>
    </xf>
    <xf numFmtId="0" fontId="5" fillId="10" borderId="26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/>
    </xf>
    <xf numFmtId="0" fontId="5" fillId="10" borderId="31" xfId="0" applyFont="1" applyFill="1" applyBorder="1" applyAlignment="1">
      <alignment horizontal="center" vertical="center" wrapText="1"/>
    </xf>
    <xf numFmtId="0" fontId="9" fillId="10" borderId="26" xfId="0" applyFont="1" applyFill="1" applyBorder="1" applyAlignment="1">
      <alignment horizontal="center" vertical="center" wrapText="1"/>
    </xf>
    <xf numFmtId="0" fontId="4" fillId="11" borderId="41" xfId="0" applyFont="1" applyFill="1" applyBorder="1" applyAlignment="1">
      <alignment horizontal="center" vertical="center" wrapText="1"/>
    </xf>
    <xf numFmtId="0" fontId="4" fillId="11" borderId="30" xfId="0" applyFont="1" applyFill="1" applyBorder="1" applyAlignment="1">
      <alignment horizontal="center" vertical="center" wrapText="1"/>
    </xf>
    <xf numFmtId="0" fontId="9" fillId="10" borderId="55" xfId="0" applyFont="1" applyFill="1" applyBorder="1" applyAlignment="1">
      <alignment horizontal="center" vertical="center" wrapText="1"/>
    </xf>
    <xf numFmtId="0" fontId="9" fillId="10" borderId="70" xfId="0" applyFont="1" applyFill="1" applyBorder="1" applyAlignment="1">
      <alignment horizontal="center" vertical="center" wrapText="1"/>
    </xf>
    <xf numFmtId="0" fontId="9" fillId="10" borderId="45" xfId="0" applyFont="1" applyFill="1" applyBorder="1" applyAlignment="1">
      <alignment horizontal="center" vertical="center" wrapText="1"/>
    </xf>
    <xf numFmtId="0" fontId="9" fillId="10" borderId="58" xfId="0" applyFont="1" applyFill="1" applyBorder="1" applyAlignment="1">
      <alignment horizontal="center" vertical="center" wrapText="1"/>
    </xf>
    <xf numFmtId="0" fontId="9" fillId="10" borderId="37" xfId="0" applyFont="1" applyFill="1" applyBorder="1" applyAlignment="1">
      <alignment horizontal="center" vertical="center" wrapText="1"/>
    </xf>
    <xf numFmtId="0" fontId="9" fillId="10" borderId="57" xfId="0" applyFont="1" applyFill="1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0" borderId="35" xfId="0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2" fillId="2" borderId="28" xfId="0" applyFont="1" applyFill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/>
    </xf>
    <xf numFmtId="0" fontId="12" fillId="2" borderId="39" xfId="0" applyFont="1" applyFill="1" applyBorder="1" applyAlignment="1">
      <alignment horizontal="center" vertical="center"/>
    </xf>
    <xf numFmtId="0" fontId="12" fillId="2" borderId="26" xfId="0" applyFont="1" applyFill="1" applyBorder="1" applyAlignment="1">
      <alignment horizontal="center" vertical="center"/>
    </xf>
    <xf numFmtId="0" fontId="4" fillId="13" borderId="28" xfId="0" applyFont="1" applyFill="1" applyBorder="1" applyAlignment="1">
      <alignment horizontal="left" vertical="center" wrapText="1" indent="2"/>
    </xf>
    <xf numFmtId="0" fontId="4" fillId="13" borderId="39" xfId="0" applyFont="1" applyFill="1" applyBorder="1" applyAlignment="1">
      <alignment horizontal="left" vertical="center" wrapText="1" indent="2"/>
    </xf>
    <xf numFmtId="0" fontId="20" fillId="2" borderId="2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4" fillId="0" borderId="33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0" fillId="4" borderId="51" xfId="0" applyFill="1" applyBorder="1" applyAlignment="1">
      <alignment horizontal="left" vertical="center" wrapText="1" indent="7"/>
    </xf>
    <xf numFmtId="0" fontId="0" fillId="4" borderId="52" xfId="0" applyFill="1" applyBorder="1" applyAlignment="1">
      <alignment horizontal="left" vertical="center" wrapText="1" indent="7"/>
    </xf>
    <xf numFmtId="0" fontId="0" fillId="4" borderId="53" xfId="0" applyFill="1" applyBorder="1" applyAlignment="1">
      <alignment horizontal="left" vertical="center" wrapText="1" indent="7"/>
    </xf>
    <xf numFmtId="0" fontId="11" fillId="13" borderId="28" xfId="0" applyFont="1" applyFill="1" applyBorder="1" applyAlignment="1">
      <alignment horizontal="left" vertical="center" wrapText="1" indent="2"/>
    </xf>
    <xf numFmtId="0" fontId="11" fillId="13" borderId="39" xfId="0" applyFont="1" applyFill="1" applyBorder="1" applyAlignment="1">
      <alignment horizontal="left" vertical="center" wrapText="1" indent="2"/>
    </xf>
    <xf numFmtId="0" fontId="4" fillId="9" borderId="26" xfId="0" applyFont="1" applyFill="1" applyBorder="1" applyAlignment="1">
      <alignment horizontal="center" vertical="center" wrapText="1"/>
    </xf>
    <xf numFmtId="0" fontId="4" fillId="11" borderId="26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/>
    </xf>
    <xf numFmtId="0" fontId="1" fillId="2" borderId="50" xfId="0" applyFont="1" applyFill="1" applyBorder="1" applyAlignment="1">
      <alignment horizontal="center"/>
    </xf>
    <xf numFmtId="0" fontId="5" fillId="9" borderId="26" xfId="0" applyFont="1" applyFill="1" applyBorder="1" applyAlignment="1" applyProtection="1">
      <alignment horizontal="center" wrapText="1"/>
    </xf>
    <xf numFmtId="0" fontId="7" fillId="9" borderId="27" xfId="0" applyFont="1" applyFill="1" applyBorder="1" applyAlignment="1" applyProtection="1">
      <alignment horizontal="center" vertical="center" wrapText="1"/>
      <protection locked="0"/>
    </xf>
    <xf numFmtId="0" fontId="7" fillId="9" borderId="32" xfId="0" applyFont="1" applyFill="1" applyBorder="1" applyAlignment="1" applyProtection="1">
      <alignment horizontal="center" vertical="center" wrapText="1"/>
      <protection locked="0"/>
    </xf>
    <xf numFmtId="0" fontId="7" fillId="9" borderId="34" xfId="0" applyFont="1" applyFill="1" applyBorder="1" applyAlignment="1" applyProtection="1">
      <alignment horizontal="center" vertical="center" wrapText="1"/>
      <protection locked="0"/>
    </xf>
    <xf numFmtId="0" fontId="7" fillId="9" borderId="27" xfId="0" applyFont="1" applyFill="1" applyBorder="1" applyAlignment="1" applyProtection="1">
      <alignment horizontal="center" vertical="center" wrapText="1"/>
    </xf>
    <xf numFmtId="0" fontId="7" fillId="9" borderId="32" xfId="0" applyFont="1" applyFill="1" applyBorder="1" applyAlignment="1" applyProtection="1">
      <alignment horizontal="center" vertical="center" wrapText="1"/>
    </xf>
    <xf numFmtId="0" fontId="7" fillId="9" borderId="34" xfId="0" applyFont="1" applyFill="1" applyBorder="1" applyAlignment="1" applyProtection="1">
      <alignment horizontal="center" vertical="center" wrapText="1"/>
    </xf>
    <xf numFmtId="0" fontId="4" fillId="9" borderId="33" xfId="0" applyFont="1" applyFill="1" applyBorder="1" applyAlignment="1">
      <alignment horizontal="center" vertical="center" wrapText="1"/>
    </xf>
    <xf numFmtId="0" fontId="4" fillId="9" borderId="22" xfId="0" applyFont="1" applyFill="1" applyBorder="1" applyAlignment="1">
      <alignment horizontal="center" vertical="center" wrapText="1"/>
    </xf>
    <xf numFmtId="0" fontId="11" fillId="11" borderId="33" xfId="0" applyFont="1" applyFill="1" applyBorder="1" applyAlignment="1">
      <alignment horizontal="left" vertical="center" wrapText="1" indent="1"/>
    </xf>
    <xf numFmtId="0" fontId="11" fillId="11" borderId="22" xfId="0" applyFont="1" applyFill="1" applyBorder="1" applyAlignment="1">
      <alignment horizontal="left" vertical="center" wrapText="1" indent="1"/>
    </xf>
    <xf numFmtId="0" fontId="5" fillId="10" borderId="42" xfId="0" applyFont="1" applyFill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10" borderId="33" xfId="0" applyFont="1" applyFill="1" applyBorder="1" applyAlignment="1">
      <alignment horizontal="center" vertical="center" wrapText="1"/>
    </xf>
    <xf numFmtId="0" fontId="5" fillId="10" borderId="2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141C7"/>
      <color rgb="FF006600"/>
      <color rgb="FF003300"/>
      <color rgb="FF000099"/>
      <color rgb="FF660033"/>
      <color rgb="FF660066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5.svg"/><Relationship Id="rId7" Type="http://schemas.openxmlformats.org/officeDocument/2006/relationships/image" Target="../media/image20.svg"/><Relationship Id="rId2" Type="http://schemas.openxmlformats.org/officeDocument/2006/relationships/image" Target="../media/image4.png"/><Relationship Id="rId1" Type="http://schemas.openxmlformats.org/officeDocument/2006/relationships/image" Target="../media/image16.png"/><Relationship Id="rId6" Type="http://schemas.openxmlformats.org/officeDocument/2006/relationships/image" Target="../media/image19.png"/><Relationship Id="rId5" Type="http://schemas.openxmlformats.org/officeDocument/2006/relationships/image" Target="../media/image18.svg"/><Relationship Id="rId4" Type="http://schemas.openxmlformats.org/officeDocument/2006/relationships/image" Target="../media/image17.pn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5.svg"/><Relationship Id="rId7" Type="http://schemas.openxmlformats.org/officeDocument/2006/relationships/image" Target="../media/image20.sv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9.png"/><Relationship Id="rId11" Type="http://schemas.openxmlformats.org/officeDocument/2006/relationships/image" Target="../media/image22.svg"/><Relationship Id="rId5" Type="http://schemas.openxmlformats.org/officeDocument/2006/relationships/image" Target="../media/image18.svg"/><Relationship Id="rId10" Type="http://schemas.openxmlformats.org/officeDocument/2006/relationships/image" Target="../media/image21.png"/><Relationship Id="rId4" Type="http://schemas.openxmlformats.org/officeDocument/2006/relationships/image" Target="../media/image17.png"/><Relationship Id="rId9" Type="http://schemas.openxmlformats.org/officeDocument/2006/relationships/image" Target="../media/image9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../Links/CIP/Tubo%20de%20prote&#231;&#227;o%20dos%20silenciadores.pdf" TargetMode="External"/><Relationship Id="rId13" Type="http://schemas.openxmlformats.org/officeDocument/2006/relationships/hyperlink" Target="file:///\\uac.xorb.net\vdfs\Abteilungen\SaoPaulo\PQK-M\Extern\Config_BA\Links\CIP\Medidor%2520de%2520fluxo%2520indutivo-magn&#233;tico.pdf" TargetMode="External"/><Relationship Id="rId18" Type="http://schemas.openxmlformats.org/officeDocument/2006/relationships/hyperlink" Target="file:///\\uac.xorb.net\vdfs\Abteilungen\SaoPaulo\PQK-M\Extern\Config_BA\Links\CIP\Term&#244;metro.pdf" TargetMode="External"/><Relationship Id="rId26" Type="http://schemas.openxmlformats.org/officeDocument/2006/relationships/image" Target="../media/image28.png"/><Relationship Id="rId3" Type="http://schemas.openxmlformats.org/officeDocument/2006/relationships/hyperlink" Target="file:///\\uac.xorb.net\vdfs\Abteilungen\SaoPaulo\PQK-M\Extern\Config_BA\Links\CIP\V&#225;lvula%2520de%2520seguran&#231;a.pdf" TargetMode="External"/><Relationship Id="rId21" Type="http://schemas.openxmlformats.org/officeDocument/2006/relationships/hyperlink" Target="file:///\\uac.xorb.net\vdfs\Abteilungen\SaoPaulo\PQK-M\Extern\Config_BA\Links\CIP\Transdutor%2520de%2520press&#227;o.pdf" TargetMode="External"/><Relationship Id="rId34" Type="http://schemas.openxmlformats.org/officeDocument/2006/relationships/image" Target="../media/image20.svg"/><Relationship Id="rId7" Type="http://schemas.openxmlformats.org/officeDocument/2006/relationships/image" Target="../media/image24.png"/><Relationship Id="rId12" Type="http://schemas.openxmlformats.org/officeDocument/2006/relationships/hyperlink" Target="file:///\\uac.xorb.net\vdfs\Abteilungen\SaoPaulo\PQK-M\Extern\Config_BA\Links\CIP\Medidor%2520de%2520fluxo%2520coriolis.pdf" TargetMode="External"/><Relationship Id="rId17" Type="http://schemas.openxmlformats.org/officeDocument/2006/relationships/hyperlink" Target="file:///\\uac.xorb.net\vdfs\Abteilungen\SaoPaulo\PQK-M\Extern\Config_BA\Links\CIP\Sensor%2520de%2520temperatura.pdf" TargetMode="External"/><Relationship Id="rId25" Type="http://schemas.openxmlformats.org/officeDocument/2006/relationships/image" Target="../media/image27.png"/><Relationship Id="rId33" Type="http://schemas.openxmlformats.org/officeDocument/2006/relationships/image" Target="../media/image19.png"/><Relationship Id="rId38" Type="http://schemas.openxmlformats.org/officeDocument/2006/relationships/image" Target="../media/image22.svg"/><Relationship Id="rId2" Type="http://schemas.openxmlformats.org/officeDocument/2006/relationships/image" Target="../media/image5.svg"/><Relationship Id="rId16" Type="http://schemas.openxmlformats.org/officeDocument/2006/relationships/hyperlink" Target="file:///\\uac.xorb.net\vdfs\Abteilungen\SaoPaulo\PQK-M\Extern\Config_BA\Links\CIP\Visor%2520de%2520inspe&#231;&#227;o.pdf" TargetMode="External"/><Relationship Id="rId20" Type="http://schemas.openxmlformats.org/officeDocument/2006/relationships/hyperlink" Target="file:///\\uac.xorb.net\vdfs\Abteilungen\SaoPaulo\PQK-M\Extern\Config_BA\Links\CIP\Sensor%2520de%2520n&#237;vel.pdf" TargetMode="External"/><Relationship Id="rId29" Type="http://schemas.openxmlformats.org/officeDocument/2006/relationships/image" Target="../media/image31.png"/><Relationship Id="rId1" Type="http://schemas.openxmlformats.org/officeDocument/2006/relationships/image" Target="../media/image4.png"/><Relationship Id="rId6" Type="http://schemas.openxmlformats.org/officeDocument/2006/relationships/hyperlink" Target="file:///\\uac.xorb.net\vdfs\Abteilungen\SaoPaulo\PQK-M\Extern\Config_BA\Links\CIP\Isolamento.pdf" TargetMode="External"/><Relationship Id="rId11" Type="http://schemas.openxmlformats.org/officeDocument/2006/relationships/hyperlink" Target="file:///\\uac.xorb.net\vdfs\Abteilungen\SaoPaulo\PQK-M\Extern\Config_BA\Links\CIP\Medidor%2520de%2520vaz&#227;o.pdf" TargetMode="External"/><Relationship Id="rId24" Type="http://schemas.openxmlformats.org/officeDocument/2006/relationships/image" Target="../media/image26.png"/><Relationship Id="rId32" Type="http://schemas.openxmlformats.org/officeDocument/2006/relationships/image" Target="../media/image18.svg"/><Relationship Id="rId37" Type="http://schemas.openxmlformats.org/officeDocument/2006/relationships/image" Target="../media/image21.png"/><Relationship Id="rId5" Type="http://schemas.openxmlformats.org/officeDocument/2006/relationships/hyperlink" Target="file:///\\uac.xorb.net\vdfs\Abteilungen\SaoPaulo\PQK-M\Extern\Config_BA\Links\CIP\Revestimento.pdf" TargetMode="External"/><Relationship Id="rId15" Type="http://schemas.openxmlformats.org/officeDocument/2006/relationships/hyperlink" Target="file:///\\uac.xorb.net\vdfs\Abteilungen\SaoPaulo\PQK-M\Extern\Config_BA\Links\CIP\V&#225;lvula%2520de%2520coleta%2520de%2520amostra.pdf" TargetMode="External"/><Relationship Id="rId23" Type="http://schemas.openxmlformats.org/officeDocument/2006/relationships/image" Target="../media/image25.png"/><Relationship Id="rId28" Type="http://schemas.openxmlformats.org/officeDocument/2006/relationships/image" Target="../media/image30.png"/><Relationship Id="rId36" Type="http://schemas.openxmlformats.org/officeDocument/2006/relationships/image" Target="../media/image9.svg"/><Relationship Id="rId10" Type="http://schemas.openxmlformats.org/officeDocument/2006/relationships/hyperlink" Target="file:///\\uac.xorb.net\vdfs\Abteilungen\SaoPaulo\PQK-M\Extern\Config_BA\Links\CIP\Man&#244;metro.pdf" TargetMode="External"/><Relationship Id="rId19" Type="http://schemas.openxmlformats.org/officeDocument/2006/relationships/hyperlink" Target="file:///\\uac.xorb.net\vdfs\Abteilungen\SaoPaulo\PQK-M\Extern\Config_BA\Links\CIP\Controlador%2520de%2520fluxo.pdf" TargetMode="External"/><Relationship Id="rId31" Type="http://schemas.openxmlformats.org/officeDocument/2006/relationships/image" Target="../media/image17.png"/><Relationship Id="rId4" Type="http://schemas.openxmlformats.org/officeDocument/2006/relationships/image" Target="../media/image23.png"/><Relationship Id="rId9" Type="http://schemas.openxmlformats.org/officeDocument/2006/relationships/hyperlink" Target="file:///\\uac.xorb.net\vdfs\Abteilungen\SaoPaulo\PQK-M\Extern\Config_BA\Links\CIP\Sensor%2520de%2520press&#227;o.pdf" TargetMode="External"/><Relationship Id="rId14" Type="http://schemas.openxmlformats.org/officeDocument/2006/relationships/hyperlink" Target="file:///\\uac.xorb.net\vdfs\Abteilungen\SaoPaulo\PQK-M\Extern\Config_BA\Links\CIP\Medidor%2520de%2520condutividade.pdf" TargetMode="External"/><Relationship Id="rId22" Type="http://schemas.openxmlformats.org/officeDocument/2006/relationships/hyperlink" Target="file:///\\uac.xorb.net\vdfs\Abteilungen\SaoPaulo\PQK-M\Extern\Config_BA\Links\CIP\Sensor%2520de%2520presen&#231;a%2520de%2520l&#237;quido.pdf" TargetMode="External"/><Relationship Id="rId27" Type="http://schemas.openxmlformats.org/officeDocument/2006/relationships/image" Target="../media/image29.png"/><Relationship Id="rId30" Type="http://schemas.openxmlformats.org/officeDocument/2006/relationships/image" Target="../media/image32.png"/><Relationship Id="rId35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CIP\Sistema%2520pneum&#225;tico.pdf" TargetMode="External"/><Relationship Id="rId13" Type="http://schemas.openxmlformats.org/officeDocument/2006/relationships/image" Target="../media/image37.png"/><Relationship Id="rId18" Type="http://schemas.openxmlformats.org/officeDocument/2006/relationships/image" Target="../media/image19.png"/><Relationship Id="rId3" Type="http://schemas.openxmlformats.org/officeDocument/2006/relationships/hyperlink" Target="file:///\\uac.xorb.net\vdfs\Abteilungen\SaoPaulo\PQK-M\Extern\Config_BA\Links\CIP\Circuitos%2520de%2520produto.pdf" TargetMode="External"/><Relationship Id="rId21" Type="http://schemas.openxmlformats.org/officeDocument/2006/relationships/image" Target="../media/image9.svg"/><Relationship Id="rId7" Type="http://schemas.openxmlformats.org/officeDocument/2006/relationships/hyperlink" Target="file:///\\uac.xorb.net\vdfs\Abteilungen\SaoPaulo\PQK-M\Extern\Config_BA\Links\CIP\Distribui&#231;&#227;o%2520de%2520fluidos.pdf" TargetMode="External"/><Relationship Id="rId12" Type="http://schemas.openxmlformats.org/officeDocument/2006/relationships/image" Target="../media/image36.png"/><Relationship Id="rId17" Type="http://schemas.openxmlformats.org/officeDocument/2006/relationships/image" Target="../media/image18.svg"/><Relationship Id="rId2" Type="http://schemas.openxmlformats.org/officeDocument/2006/relationships/image" Target="../media/image5.svg"/><Relationship Id="rId16" Type="http://schemas.openxmlformats.org/officeDocument/2006/relationships/image" Target="../media/image17.png"/><Relationship Id="rId20" Type="http://schemas.openxmlformats.org/officeDocument/2006/relationships/image" Target="../media/image8.png"/><Relationship Id="rId1" Type="http://schemas.openxmlformats.org/officeDocument/2006/relationships/image" Target="../media/image4.png"/><Relationship Id="rId6" Type="http://schemas.openxmlformats.org/officeDocument/2006/relationships/hyperlink" Target="file:///\\uac.xorb.net\vdfs\Abteilungen\SaoPaulo\PQK-M\Extern\Config_BA\Links\CIP\Aquecimento%2520-%2520&#193;gua%2520quente.pdf" TargetMode="External"/><Relationship Id="rId11" Type="http://schemas.openxmlformats.org/officeDocument/2006/relationships/image" Target="../media/image35.png"/><Relationship Id="rId5" Type="http://schemas.openxmlformats.org/officeDocument/2006/relationships/hyperlink" Target="file:///\\uac.xorb.net\vdfs\Abteilungen\SaoPaulo\PQK-M\Extern\Config_BA\Links\CIP\Circuitos%2520de%2520vapor.pdf" TargetMode="External"/><Relationship Id="rId15" Type="http://schemas.openxmlformats.org/officeDocument/2006/relationships/image" Target="../media/image39.png"/><Relationship Id="rId23" Type="http://schemas.openxmlformats.org/officeDocument/2006/relationships/image" Target="../media/image22.svg"/><Relationship Id="rId10" Type="http://schemas.openxmlformats.org/officeDocument/2006/relationships/image" Target="../media/image34.png"/><Relationship Id="rId19" Type="http://schemas.openxmlformats.org/officeDocument/2006/relationships/image" Target="../media/image20.svg"/><Relationship Id="rId4" Type="http://schemas.openxmlformats.org/officeDocument/2006/relationships/image" Target="../media/image23.png"/><Relationship Id="rId9" Type="http://schemas.openxmlformats.org/officeDocument/2006/relationships/image" Target="../media/image33.png"/><Relationship Id="rId14" Type="http://schemas.openxmlformats.org/officeDocument/2006/relationships/image" Target="../media/image38.png"/><Relationship Id="rId22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image" Target="../media/image22.svg"/><Relationship Id="rId3" Type="http://schemas.openxmlformats.org/officeDocument/2006/relationships/image" Target="../media/image4.png"/><Relationship Id="rId7" Type="http://schemas.openxmlformats.org/officeDocument/2006/relationships/image" Target="../media/image18.svg"/><Relationship Id="rId12" Type="http://schemas.openxmlformats.org/officeDocument/2006/relationships/image" Target="../media/image21.png"/><Relationship Id="rId2" Type="http://schemas.openxmlformats.org/officeDocument/2006/relationships/image" Target="../media/image23.png"/><Relationship Id="rId1" Type="http://schemas.openxmlformats.org/officeDocument/2006/relationships/hyperlink" Target="file:///\\uac.xorb.net\vdfs\Abteilungen\SaoPaulo\PQK-M\Extern\Config_BA\Links\CIP\Dados%2520-%2520Exemplo.pdf" TargetMode="External"/><Relationship Id="rId6" Type="http://schemas.openxmlformats.org/officeDocument/2006/relationships/image" Target="../media/image17.png"/><Relationship Id="rId11" Type="http://schemas.openxmlformats.org/officeDocument/2006/relationships/image" Target="../media/image11.svg"/><Relationship Id="rId5" Type="http://schemas.openxmlformats.org/officeDocument/2006/relationships/image" Target="../media/image3.png"/><Relationship Id="rId10" Type="http://schemas.openxmlformats.org/officeDocument/2006/relationships/image" Target="../media/image10.png"/><Relationship Id="rId4" Type="http://schemas.openxmlformats.org/officeDocument/2006/relationships/image" Target="../media/image5.svg"/><Relationship Id="rId9" Type="http://schemas.openxmlformats.org/officeDocument/2006/relationships/image" Target="../media/image20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43.png"/><Relationship Id="rId18" Type="http://schemas.openxmlformats.org/officeDocument/2006/relationships/image" Target="../media/image12.png"/><Relationship Id="rId3" Type="http://schemas.openxmlformats.org/officeDocument/2006/relationships/hyperlink" Target="file:///\\uac.xorb.net\vdfs\Abteilungen\SaoPaulo\PQK-M\Extern\Config_BA\Links\CIP\ReDis.pdf" TargetMode="External"/><Relationship Id="rId21" Type="http://schemas.openxmlformats.org/officeDocument/2006/relationships/image" Target="../media/image22.svg"/><Relationship Id="rId7" Type="http://schemas.openxmlformats.org/officeDocument/2006/relationships/hyperlink" Target="file:///\\uac.xorb.net\vdfs\Abteilungen\SaoPaulo\PQK-M\Extern\Config_BA\Links\CIP\Tomada.pdf" TargetMode="External"/><Relationship Id="rId12" Type="http://schemas.openxmlformats.org/officeDocument/2006/relationships/image" Target="../media/image42.png"/><Relationship Id="rId17" Type="http://schemas.openxmlformats.org/officeDocument/2006/relationships/image" Target="../media/image20.svg"/><Relationship Id="rId2" Type="http://schemas.openxmlformats.org/officeDocument/2006/relationships/image" Target="../media/image23.png"/><Relationship Id="rId16" Type="http://schemas.openxmlformats.org/officeDocument/2006/relationships/image" Target="../media/image19.png"/><Relationship Id="rId20" Type="http://schemas.openxmlformats.org/officeDocument/2006/relationships/image" Target="../media/image21.png"/><Relationship Id="rId1" Type="http://schemas.openxmlformats.org/officeDocument/2006/relationships/hyperlink" Target="file:///\\uac.xorb.net\vdfs\Abteilungen\SaoPaulo\PQK-M\Extern\Config_BA\Links\CIP\RGD.pdf" TargetMode="External"/><Relationship Id="rId6" Type="http://schemas.openxmlformats.org/officeDocument/2006/relationships/hyperlink" Target="file:///\\uac.xorb.net\vdfs\Abteilungen\SaoPaulo\PQK-M\Extern\Config_BA\Links\CIP\INP.pdf" TargetMode="External"/><Relationship Id="rId11" Type="http://schemas.openxmlformats.org/officeDocument/2006/relationships/image" Target="../media/image41.emf"/><Relationship Id="rId5" Type="http://schemas.openxmlformats.org/officeDocument/2006/relationships/hyperlink" Target="file:///\\uac.xorb.net\vdfs\Abteilungen\SaoPaulo\PQK-M\Extern\Config_BA\Links\CIP\UPS.pdf" TargetMode="External"/><Relationship Id="rId15" Type="http://schemas.openxmlformats.org/officeDocument/2006/relationships/image" Target="../media/image18.svg"/><Relationship Id="rId10" Type="http://schemas.openxmlformats.org/officeDocument/2006/relationships/image" Target="../media/image40.png"/><Relationship Id="rId19" Type="http://schemas.openxmlformats.org/officeDocument/2006/relationships/image" Target="../media/image13.svg"/><Relationship Id="rId4" Type="http://schemas.openxmlformats.org/officeDocument/2006/relationships/hyperlink" Target="file:///\\uac.xorb.net\vdfs\Abteilungen\SaoPaulo\PQK-M\Extern\Config_BA\Links\CIP\Interruptor%2520de%2520repara&#231;&#245;es.pdf" TargetMode="External"/><Relationship Id="rId9" Type="http://schemas.openxmlformats.org/officeDocument/2006/relationships/image" Target="../media/image5.svg"/><Relationship Id="rId14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image" Target="../media/image48.svg"/><Relationship Id="rId3" Type="http://schemas.openxmlformats.org/officeDocument/2006/relationships/image" Target="../media/image5.svg"/><Relationship Id="rId7" Type="http://schemas.openxmlformats.org/officeDocument/2006/relationships/image" Target="../media/image18.svg"/><Relationship Id="rId12" Type="http://schemas.openxmlformats.org/officeDocument/2006/relationships/image" Target="../media/image47.png"/><Relationship Id="rId2" Type="http://schemas.openxmlformats.org/officeDocument/2006/relationships/image" Target="../media/image4.png"/><Relationship Id="rId1" Type="http://schemas.openxmlformats.org/officeDocument/2006/relationships/image" Target="../media/image44.png"/><Relationship Id="rId6" Type="http://schemas.openxmlformats.org/officeDocument/2006/relationships/image" Target="../media/image17.png"/><Relationship Id="rId11" Type="http://schemas.openxmlformats.org/officeDocument/2006/relationships/image" Target="../media/image13.svg"/><Relationship Id="rId5" Type="http://schemas.openxmlformats.org/officeDocument/2006/relationships/image" Target="../media/image46.png"/><Relationship Id="rId10" Type="http://schemas.openxmlformats.org/officeDocument/2006/relationships/image" Target="../media/image12.png"/><Relationship Id="rId4" Type="http://schemas.openxmlformats.org/officeDocument/2006/relationships/image" Target="../media/image45.png"/><Relationship Id="rId9" Type="http://schemas.openxmlformats.org/officeDocument/2006/relationships/image" Target="../media/image20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svg"/><Relationship Id="rId3" Type="http://schemas.openxmlformats.org/officeDocument/2006/relationships/image" Target="../media/image17.png"/><Relationship Id="rId7" Type="http://schemas.openxmlformats.org/officeDocument/2006/relationships/image" Target="../media/image49.png"/><Relationship Id="rId2" Type="http://schemas.openxmlformats.org/officeDocument/2006/relationships/image" Target="../media/image23.png"/><Relationship Id="rId1" Type="http://schemas.openxmlformats.org/officeDocument/2006/relationships/hyperlink" Target="file:///\\uac.xorb.net\vdfs\Abteilungen\SaoPaulo\PQK-M\Extern\Config_BA\Links\CIP\Exemplo%2520-%2520Receitas.pdf" TargetMode="External"/><Relationship Id="rId6" Type="http://schemas.openxmlformats.org/officeDocument/2006/relationships/image" Target="../media/image20.svg"/><Relationship Id="rId5" Type="http://schemas.openxmlformats.org/officeDocument/2006/relationships/image" Target="../media/image19.png"/><Relationship Id="rId4" Type="http://schemas.openxmlformats.org/officeDocument/2006/relationships/image" Target="../media/image1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svg"/><Relationship Id="rId3" Type="http://schemas.openxmlformats.org/officeDocument/2006/relationships/image" Target="../media/image17.png"/><Relationship Id="rId7" Type="http://schemas.openxmlformats.org/officeDocument/2006/relationships/image" Target="../media/image49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15.svg"/><Relationship Id="rId5" Type="http://schemas.openxmlformats.org/officeDocument/2006/relationships/image" Target="../media/image14.png"/><Relationship Id="rId4" Type="http://schemas.openxmlformats.org/officeDocument/2006/relationships/image" Target="../media/image18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53.png"/><Relationship Id="rId7" Type="http://schemas.openxmlformats.org/officeDocument/2006/relationships/image" Target="../media/image17.png"/><Relationship Id="rId2" Type="http://schemas.openxmlformats.org/officeDocument/2006/relationships/image" Target="../media/image52.svg"/><Relationship Id="rId1" Type="http://schemas.openxmlformats.org/officeDocument/2006/relationships/image" Target="../media/image51.png"/><Relationship Id="rId6" Type="http://schemas.openxmlformats.org/officeDocument/2006/relationships/image" Target="../media/image56.svg"/><Relationship Id="rId5" Type="http://schemas.openxmlformats.org/officeDocument/2006/relationships/image" Target="../media/image55.png"/><Relationship Id="rId4" Type="http://schemas.openxmlformats.org/officeDocument/2006/relationships/image" Target="../media/image5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3" name="Picture 1" descr="image00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Imagem 3" descr="cid:image001.png@01D3E2C0.0356E16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oneCellAnchor>
    <xdr:from>
      <xdr:col>8</xdr:col>
      <xdr:colOff>178594</xdr:colOff>
      <xdr:row>1</xdr:row>
      <xdr:rowOff>166687</xdr:rowOff>
    </xdr:from>
    <xdr:ext cx="114316" cy="433448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55394" y="357187"/>
          <a:ext cx="114316" cy="433448"/>
        </a:xfrm>
        <a:prstGeom prst="rect">
          <a:avLst/>
        </a:prstGeom>
      </xdr:spPr>
    </xdr:pic>
    <xdr:clientData/>
  </xdr:oneCellAnchor>
  <xdr:twoCellAnchor>
    <xdr:from>
      <xdr:col>4</xdr:col>
      <xdr:colOff>130969</xdr:colOff>
      <xdr:row>1</xdr:row>
      <xdr:rowOff>11907</xdr:rowOff>
    </xdr:from>
    <xdr:to>
      <xdr:col>5</xdr:col>
      <xdr:colOff>1405571</xdr:colOff>
      <xdr:row>1</xdr:row>
      <xdr:rowOff>481691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4B492BF3-FDFA-4E5D-A8DF-145C0B450CD7}"/>
            </a:ext>
          </a:extLst>
        </xdr:cNvPr>
        <xdr:cNvGrpSpPr/>
      </xdr:nvGrpSpPr>
      <xdr:grpSpPr>
        <a:xfrm>
          <a:off x="6774657" y="1535907"/>
          <a:ext cx="1560352" cy="469784"/>
          <a:chOff x="3682768" y="3204594"/>
          <a:chExt cx="1560352" cy="469784"/>
        </a:xfrm>
      </xdr:grpSpPr>
      <xdr:sp macro="[0]!Limpar_Informações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5E723323-DE23-40AA-B0E9-B10078D38043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9AEE6CD3-9BBE-4413-9BA3-19B7EC8FC8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3</xdr:col>
      <xdr:colOff>190502</xdr:colOff>
      <xdr:row>4</xdr:row>
      <xdr:rowOff>154780</xdr:rowOff>
    </xdr:from>
    <xdr:to>
      <xdr:col>7</xdr:col>
      <xdr:colOff>273844</xdr:colOff>
      <xdr:row>9</xdr:row>
      <xdr:rowOff>214115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8DD260BC-56C6-4CF9-85AB-46470413084D}"/>
            </a:ext>
          </a:extLst>
        </xdr:cNvPr>
        <xdr:cNvGrpSpPr/>
      </xdr:nvGrpSpPr>
      <xdr:grpSpPr>
        <a:xfrm>
          <a:off x="6226971" y="2726530"/>
          <a:ext cx="3131342" cy="1249960"/>
          <a:chOff x="5670959" y="1602297"/>
          <a:chExt cx="3131342" cy="1249960"/>
        </a:xfrm>
      </xdr:grpSpPr>
      <xdr:sp macro="[0]!Limpar_tudo" textlink="">
        <xdr:nvSpPr>
          <xdr:cNvPr id="26" name="Seta: Pentágono 25">
            <a:extLst>
              <a:ext uri="{FF2B5EF4-FFF2-40B4-BE49-F238E27FC236}">
                <a16:creationId xmlns:a16="http://schemas.microsoft.com/office/drawing/2014/main" id="{7F75528F-1E32-49D3-A467-A48A6B7D43C4}"/>
              </a:ext>
            </a:extLst>
          </xdr:cNvPr>
          <xdr:cNvSpPr/>
        </xdr:nvSpPr>
        <xdr:spPr>
          <a:xfrm>
            <a:off x="5670959" y="1602297"/>
            <a:ext cx="3131342" cy="1249960"/>
          </a:xfrm>
          <a:prstGeom prst="homePlate">
            <a:avLst>
              <a:gd name="adj" fmla="val 0"/>
            </a:avLst>
          </a:prstGeom>
          <a:solidFill>
            <a:srgbClr val="FF0000"/>
          </a:solidFill>
          <a:ln>
            <a:solidFill>
              <a:schemeClr val="accent4">
                <a:lumMod val="60000"/>
                <a:lumOff val="40000"/>
              </a:schemeClr>
            </a:solidFill>
          </a:ln>
          <a:effectLst>
            <a:glow rad="101600">
              <a:srgbClr val="FF0000">
                <a:alpha val="60000"/>
              </a:srgbClr>
            </a:glow>
            <a:reflection endPos="0" dir="5400000" sy="-100000" algn="bl" rotWithShape="0"/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2" algn="ctr"/>
            <a:r>
              <a:rPr lang="pt-BR" b="1"/>
              <a:t>Reiniciar processo</a:t>
            </a:r>
          </a:p>
        </xdr:txBody>
      </xdr:sp>
      <xdr:pic macro="[0]!Limpar_tudo">
        <xdr:nvPicPr>
          <xdr:cNvPr id="27" name="Gráfico 6" descr="Sem sinal">
            <a:extLst>
              <a:ext uri="{FF2B5EF4-FFF2-40B4-BE49-F238E27FC236}">
                <a16:creationId xmlns:a16="http://schemas.microsoft.com/office/drawing/2014/main" id="{B6BEC6D0-EE6A-4907-AE1A-E5A75787B6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789802" y="1770077"/>
            <a:ext cx="914400" cy="914400"/>
          </a:xfrm>
          <a:prstGeom prst="rect">
            <a:avLst/>
          </a:prstGeom>
          <a:effectLst>
            <a:glow rad="1016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  <xdr:twoCellAnchor editAs="oneCell">
    <xdr:from>
      <xdr:col>10</xdr:col>
      <xdr:colOff>423843</xdr:colOff>
      <xdr:row>1</xdr:row>
      <xdr:rowOff>376219</xdr:rowOff>
    </xdr:from>
    <xdr:to>
      <xdr:col>12</xdr:col>
      <xdr:colOff>123805</xdr:colOff>
      <xdr:row>5</xdr:row>
      <xdr:rowOff>4744</xdr:rowOff>
    </xdr:to>
    <xdr:pic macro="[0]!Planilha2.mec">
      <xdr:nvPicPr>
        <xdr:cNvPr id="28" name="Gráfico 27" descr="Voltar DPE">
          <a:extLst>
            <a:ext uri="{FF2B5EF4-FFF2-40B4-BE49-F238E27FC236}">
              <a16:creationId xmlns:a16="http://schemas.microsoft.com/office/drawing/2014/main" id="{20B9C24A-6BDE-4E2B-8162-72EECE30F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920768" y="1900219"/>
          <a:ext cx="919162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433368</xdr:colOff>
      <xdr:row>4</xdr:row>
      <xdr:rowOff>159525</xdr:rowOff>
    </xdr:from>
    <xdr:to>
      <xdr:col>12</xdr:col>
      <xdr:colOff>133330</xdr:colOff>
      <xdr:row>8</xdr:row>
      <xdr:rowOff>121425</xdr:rowOff>
    </xdr:to>
    <xdr:pic macro="[0]!Planilha2.ele">
      <xdr:nvPicPr>
        <xdr:cNvPr id="29" name="Gráfico 28" descr="Voltar DPE">
          <a:extLst>
            <a:ext uri="{FF2B5EF4-FFF2-40B4-BE49-F238E27FC236}">
              <a16:creationId xmlns:a16="http://schemas.microsoft.com/office/drawing/2014/main" id="{793606CD-DFFB-416B-81B6-C48DD8F40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3930293" y="2731275"/>
          <a:ext cx="919162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407174</xdr:colOff>
      <xdr:row>8</xdr:row>
      <xdr:rowOff>26175</xdr:rowOff>
    </xdr:from>
    <xdr:to>
      <xdr:col>12</xdr:col>
      <xdr:colOff>107136</xdr:colOff>
      <xdr:row>12</xdr:row>
      <xdr:rowOff>35700</xdr:rowOff>
    </xdr:to>
    <xdr:pic macro="[0]!Planilha2.soft">
      <xdr:nvPicPr>
        <xdr:cNvPr id="30" name="Gráfico 29" descr="Voltar DPE">
          <a:extLst>
            <a:ext uri="{FF2B5EF4-FFF2-40B4-BE49-F238E27FC236}">
              <a16:creationId xmlns:a16="http://schemas.microsoft.com/office/drawing/2014/main" id="{0487CB5D-6BD1-41D0-8B23-3853FB1E1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3904099" y="3550425"/>
          <a:ext cx="919162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440512</xdr:colOff>
      <xdr:row>11</xdr:row>
      <xdr:rowOff>83325</xdr:rowOff>
    </xdr:from>
    <xdr:to>
      <xdr:col>12</xdr:col>
      <xdr:colOff>140474</xdr:colOff>
      <xdr:row>16</xdr:row>
      <xdr:rowOff>45225</xdr:rowOff>
    </xdr:to>
    <xdr:pic macro="[0]!Planilha2.gerar">
      <xdr:nvPicPr>
        <xdr:cNvPr id="31" name="Gráfico 30" descr="Voltar DPE">
          <a:extLst>
            <a:ext uri="{FF2B5EF4-FFF2-40B4-BE49-F238E27FC236}">
              <a16:creationId xmlns:a16="http://schemas.microsoft.com/office/drawing/2014/main" id="{068E2B7E-74B5-451E-A4CD-D21828EE7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3937437" y="4321950"/>
          <a:ext cx="919162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119063</xdr:colOff>
      <xdr:row>2</xdr:row>
      <xdr:rowOff>59531</xdr:rowOff>
    </xdr:from>
    <xdr:to>
      <xdr:col>14</xdr:col>
      <xdr:colOff>56703</xdr:colOff>
      <xdr:row>5</xdr:row>
      <xdr:rowOff>476251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E6BC385-9B9E-49D3-B154-58D9F920B1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2642"/>
        <a:stretch/>
      </xdr:blipFill>
      <xdr:spPr>
        <a:xfrm>
          <a:off x="14430376" y="678656"/>
          <a:ext cx="3580952" cy="166687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4</xdr:col>
      <xdr:colOff>238125</xdr:colOff>
      <xdr:row>4</xdr:row>
      <xdr:rowOff>83344</xdr:rowOff>
    </xdr:from>
    <xdr:to>
      <xdr:col>6</xdr:col>
      <xdr:colOff>584040</xdr:colOff>
      <xdr:row>4</xdr:row>
      <xdr:rowOff>553128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3C602C8-8B7A-47F7-9797-C30FCE910A95}"/>
            </a:ext>
          </a:extLst>
        </xdr:cNvPr>
        <xdr:cNvGrpSpPr/>
      </xdr:nvGrpSpPr>
      <xdr:grpSpPr>
        <a:xfrm>
          <a:off x="12120563" y="1321594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9881DF71-CF11-4324-AF9A-D22EED462E2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Componentes"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760202FA-E9C6-48B5-B303-F5D1A671C3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2119313</xdr:colOff>
      <xdr:row>0</xdr:row>
      <xdr:rowOff>154782</xdr:rowOff>
    </xdr:from>
    <xdr:to>
      <xdr:col>0</xdr:col>
      <xdr:colOff>3033713</xdr:colOff>
      <xdr:row>3</xdr:row>
      <xdr:rowOff>140494</xdr:rowOff>
    </xdr:to>
    <xdr:pic macro="[0]!volta">
      <xdr:nvPicPr>
        <xdr:cNvPr id="7" name="Gráfico 6" descr="Seta com retorno na horizontal">
          <a:extLst>
            <a:ext uri="{FF2B5EF4-FFF2-40B4-BE49-F238E27FC236}">
              <a16:creationId xmlns:a16="http://schemas.microsoft.com/office/drawing/2014/main" id="{1A92B582-1727-4E0F-A01B-6DB0B100F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119313" y="154782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1357313</xdr:colOff>
      <xdr:row>0</xdr:row>
      <xdr:rowOff>238126</xdr:rowOff>
    </xdr:from>
    <xdr:to>
      <xdr:col>2</xdr:col>
      <xdr:colOff>2271713</xdr:colOff>
      <xdr:row>3</xdr:row>
      <xdr:rowOff>223838</xdr:rowOff>
    </xdr:to>
    <xdr:pic macro="[0]!ger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3F593EE3-9B58-444B-8071-F1BD32A45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0800000">
          <a:off x="8120063" y="238126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2731293</xdr:colOff>
      <xdr:row>0</xdr:row>
      <xdr:rowOff>166688</xdr:rowOff>
    </xdr:from>
    <xdr:to>
      <xdr:col>2</xdr:col>
      <xdr:colOff>261937</xdr:colOff>
      <xdr:row>3</xdr:row>
      <xdr:rowOff>152400</xdr:rowOff>
    </xdr:to>
    <xdr:pic macro="[0]!prox">
      <xdr:nvPicPr>
        <xdr:cNvPr id="9" name="Gráfico 8" descr="Voltar DPE">
          <a:extLst>
            <a:ext uri="{FF2B5EF4-FFF2-40B4-BE49-F238E27FC236}">
              <a16:creationId xmlns:a16="http://schemas.microsoft.com/office/drawing/2014/main" id="{080FBBEE-6E01-46A3-914F-CDF08E0E1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112668" y="166688"/>
          <a:ext cx="912019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226219</xdr:colOff>
      <xdr:row>2</xdr:row>
      <xdr:rowOff>11905</xdr:rowOff>
    </xdr:from>
    <xdr:to>
      <xdr:col>7</xdr:col>
      <xdr:colOff>343694</xdr:colOff>
      <xdr:row>3</xdr:row>
      <xdr:rowOff>142874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90F64EF-9C6B-4854-9782-5EF017BF8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85069" y="469105"/>
          <a:ext cx="117475" cy="445295"/>
        </a:xfrm>
        <a:prstGeom prst="rect">
          <a:avLst/>
        </a:prstGeom>
      </xdr:spPr>
    </xdr:pic>
    <xdr:clientData/>
  </xdr:twoCellAnchor>
  <xdr:twoCellAnchor>
    <xdr:from>
      <xdr:col>4</xdr:col>
      <xdr:colOff>1023937</xdr:colOff>
      <xdr:row>3</xdr:row>
      <xdr:rowOff>214311</xdr:rowOff>
    </xdr:from>
    <xdr:to>
      <xdr:col>5</xdr:col>
      <xdr:colOff>738820</xdr:colOff>
      <xdr:row>5</xdr:row>
      <xdr:rowOff>64970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84EAEA3-706D-480D-A886-E358841C24F9}"/>
            </a:ext>
          </a:extLst>
        </xdr:cNvPr>
        <xdr:cNvGrpSpPr/>
      </xdr:nvGrpSpPr>
      <xdr:grpSpPr>
        <a:xfrm>
          <a:off x="11299031" y="1142999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5" name="Retângulo: Cantos Diagonais Recortados 4">
            <a:extLst>
              <a:ext uri="{FF2B5EF4-FFF2-40B4-BE49-F238E27FC236}">
                <a16:creationId xmlns:a16="http://schemas.microsoft.com/office/drawing/2014/main" id="{EC54817A-F99F-4672-812F-7100B0EF950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Componentes">
        <xdr:nvPicPr>
          <xdr:cNvPr id="6" name="Gráfico 3" descr="Borracha">
            <a:extLst>
              <a:ext uri="{FF2B5EF4-FFF2-40B4-BE49-F238E27FC236}">
                <a16:creationId xmlns:a16="http://schemas.microsoft.com/office/drawing/2014/main" id="{B7E8F9CB-E533-4EED-A0A9-0B4E818DF5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1762125</xdr:colOff>
      <xdr:row>0</xdr:row>
      <xdr:rowOff>130969</xdr:rowOff>
    </xdr:from>
    <xdr:to>
      <xdr:col>0</xdr:col>
      <xdr:colOff>2676525</xdr:colOff>
      <xdr:row>3</xdr:row>
      <xdr:rowOff>116681</xdr:rowOff>
    </xdr:to>
    <xdr:pic macro="[0]!volta">
      <xdr:nvPicPr>
        <xdr:cNvPr id="7" name="Gráfico 6" descr="Seta com retorno na horizontal">
          <a:extLst>
            <a:ext uri="{FF2B5EF4-FFF2-40B4-BE49-F238E27FC236}">
              <a16:creationId xmlns:a16="http://schemas.microsoft.com/office/drawing/2014/main" id="{445F94FB-1089-4435-ABCE-AF1F28305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762125" y="130969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1845469</xdr:colOff>
      <xdr:row>0</xdr:row>
      <xdr:rowOff>214313</xdr:rowOff>
    </xdr:from>
    <xdr:to>
      <xdr:col>3</xdr:col>
      <xdr:colOff>45244</xdr:colOff>
      <xdr:row>3</xdr:row>
      <xdr:rowOff>200025</xdr:rowOff>
    </xdr:to>
    <xdr:pic macro="[0]!ger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36811F3A-24BF-4559-B2AE-A966B011A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0800000">
          <a:off x="7762875" y="214313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2671761</xdr:colOff>
      <xdr:row>0</xdr:row>
      <xdr:rowOff>142875</xdr:rowOff>
    </xdr:from>
    <xdr:to>
      <xdr:col>2</xdr:col>
      <xdr:colOff>750093</xdr:colOff>
      <xdr:row>3</xdr:row>
      <xdr:rowOff>128587</xdr:rowOff>
    </xdr:to>
    <xdr:pic macro="[0]!prox">
      <xdr:nvPicPr>
        <xdr:cNvPr id="9" name="Gráfico 8" descr="Voltar DPE">
          <a:extLst>
            <a:ext uri="{FF2B5EF4-FFF2-40B4-BE49-F238E27FC236}">
              <a16:creationId xmlns:a16="http://schemas.microsoft.com/office/drawing/2014/main" id="{8A2AE363-121F-48FE-9CC9-1B5AD2AEC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755480" y="142875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511969</xdr:colOff>
      <xdr:row>0</xdr:row>
      <xdr:rowOff>130969</xdr:rowOff>
    </xdr:from>
    <xdr:to>
      <xdr:col>1</xdr:col>
      <xdr:colOff>1421606</xdr:colOff>
      <xdr:row>3</xdr:row>
      <xdr:rowOff>116681</xdr:rowOff>
    </xdr:to>
    <xdr:pic macro="[0]!ant">
      <xdr:nvPicPr>
        <xdr:cNvPr id="10" name="Gráfico 9" descr="Voltar">
          <a:extLst>
            <a:ext uri="{FF2B5EF4-FFF2-40B4-BE49-F238E27FC236}">
              <a16:creationId xmlns:a16="http://schemas.microsoft.com/office/drawing/2014/main" id="{C42E0801-CFD6-4927-9777-55BFF57B8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595688" y="130969"/>
          <a:ext cx="909637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2</xdr:row>
      <xdr:rowOff>47626</xdr:rowOff>
    </xdr:from>
    <xdr:to>
      <xdr:col>9</xdr:col>
      <xdr:colOff>167322</xdr:colOff>
      <xdr:row>3</xdr:row>
      <xdr:rowOff>207847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BF45A084-AA8B-4E33-A4BA-CF397F7DF113}"/>
            </a:ext>
          </a:extLst>
        </xdr:cNvPr>
        <xdr:cNvGrpSpPr/>
      </xdr:nvGrpSpPr>
      <xdr:grpSpPr>
        <a:xfrm>
          <a:off x="14192250" y="666751"/>
          <a:ext cx="1560353" cy="469784"/>
          <a:chOff x="3682768" y="3204594"/>
          <a:chExt cx="1560352" cy="469784"/>
        </a:xfrm>
      </xdr:grpSpPr>
      <xdr:sp macro="[0]!Limpar_Dispositivos" textlink="">
        <xdr:nvSpPr>
          <xdr:cNvPr id="23" name="Retângulo: Cantos Diagonais Recortados 22">
            <a:extLst>
              <a:ext uri="{FF2B5EF4-FFF2-40B4-BE49-F238E27FC236}">
                <a16:creationId xmlns:a16="http://schemas.microsoft.com/office/drawing/2014/main" id="{0EFF3C03-3F68-44FB-9E88-70396662101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24" name="Gráfico 3" descr="Borracha">
            <a:extLst>
              <a:ext uri="{FF2B5EF4-FFF2-40B4-BE49-F238E27FC236}">
                <a16:creationId xmlns:a16="http://schemas.microsoft.com/office/drawing/2014/main" id="{814A9D46-F20C-4BB3-9719-E389D99F42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4</xdr:col>
      <xdr:colOff>59531</xdr:colOff>
      <xdr:row>6</xdr:row>
      <xdr:rowOff>202406</xdr:rowOff>
    </xdr:from>
    <xdr:to>
      <xdr:col>4</xdr:col>
      <xdr:colOff>503531</xdr:colOff>
      <xdr:row>6</xdr:row>
      <xdr:rowOff>652406</xdr:rowOff>
    </xdr:to>
    <xdr:pic>
      <xdr:nvPicPr>
        <xdr:cNvPr id="26" name="Imagem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896C9D-CCD1-4A82-ACFB-3F5594102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7481" y="165973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71437</xdr:colOff>
      <xdr:row>7</xdr:row>
      <xdr:rowOff>226219</xdr:rowOff>
    </xdr:from>
    <xdr:to>
      <xdr:col>4</xdr:col>
      <xdr:colOff>515437</xdr:colOff>
      <xdr:row>7</xdr:row>
      <xdr:rowOff>676219</xdr:rowOff>
    </xdr:to>
    <xdr:pic>
      <xdr:nvPicPr>
        <xdr:cNvPr id="27" name="Imagem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42B969B-37B3-4A5B-A7E5-B85C96AE0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9387" y="295036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59531</xdr:colOff>
      <xdr:row>8</xdr:row>
      <xdr:rowOff>202407</xdr:rowOff>
    </xdr:from>
    <xdr:to>
      <xdr:col>4</xdr:col>
      <xdr:colOff>503531</xdr:colOff>
      <xdr:row>8</xdr:row>
      <xdr:rowOff>652407</xdr:rowOff>
    </xdr:to>
    <xdr:pic>
      <xdr:nvPicPr>
        <xdr:cNvPr id="28" name="Imagem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49C9A99-DDA3-4398-95BC-7803E9ED5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7481" y="419338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588170</xdr:colOff>
      <xdr:row>6</xdr:row>
      <xdr:rowOff>83344</xdr:rowOff>
    </xdr:from>
    <xdr:to>
      <xdr:col>2</xdr:col>
      <xdr:colOff>1238870</xdr:colOff>
      <xdr:row>6</xdr:row>
      <xdr:rowOff>1158581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AA357BDD-65BF-44DC-A65A-7582A826E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798720" y="1540669"/>
          <a:ext cx="650700" cy="1080000"/>
        </a:xfrm>
        <a:prstGeom prst="rect">
          <a:avLst/>
        </a:prstGeom>
      </xdr:spPr>
    </xdr:pic>
    <xdr:clientData/>
  </xdr:twoCellAnchor>
  <xdr:oneCellAnchor>
    <xdr:from>
      <xdr:col>4</xdr:col>
      <xdr:colOff>107157</xdr:colOff>
      <xdr:row>9</xdr:row>
      <xdr:rowOff>273844</xdr:rowOff>
    </xdr:from>
    <xdr:ext cx="444000" cy="450000"/>
    <xdr:pic>
      <xdr:nvPicPr>
        <xdr:cNvPr id="62" name="Imagem 6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00FEDBD-2CC1-4458-9A11-7124DF1BF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013657" y="552450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4</xdr:col>
      <xdr:colOff>54768</xdr:colOff>
      <xdr:row>10</xdr:row>
      <xdr:rowOff>185737</xdr:rowOff>
    </xdr:from>
    <xdr:to>
      <xdr:col>4</xdr:col>
      <xdr:colOff>498768</xdr:colOff>
      <xdr:row>10</xdr:row>
      <xdr:rowOff>635737</xdr:rowOff>
    </xdr:to>
    <xdr:pic>
      <xdr:nvPicPr>
        <xdr:cNvPr id="63" name="Imagem 6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C400BA6-2069-47BC-9397-44882D71C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2718" y="544353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11</xdr:row>
      <xdr:rowOff>242888</xdr:rowOff>
    </xdr:from>
    <xdr:to>
      <xdr:col>4</xdr:col>
      <xdr:colOff>508293</xdr:colOff>
      <xdr:row>11</xdr:row>
      <xdr:rowOff>692888</xdr:rowOff>
    </xdr:to>
    <xdr:pic>
      <xdr:nvPicPr>
        <xdr:cNvPr id="64" name="Imagem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B0D3119-46CB-4C1D-875A-417EB800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2243" y="676751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73818</xdr:colOff>
      <xdr:row>12</xdr:row>
      <xdr:rowOff>252414</xdr:rowOff>
    </xdr:from>
    <xdr:to>
      <xdr:col>4</xdr:col>
      <xdr:colOff>517818</xdr:colOff>
      <xdr:row>12</xdr:row>
      <xdr:rowOff>702414</xdr:rowOff>
    </xdr:to>
    <xdr:pic>
      <xdr:nvPicPr>
        <xdr:cNvPr id="65" name="Imagem 6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30459BC-CCD7-4323-ACCB-D0D8AB666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51768" y="80438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71436</xdr:colOff>
      <xdr:row>13</xdr:row>
      <xdr:rowOff>226219</xdr:rowOff>
    </xdr:from>
    <xdr:to>
      <xdr:col>4</xdr:col>
      <xdr:colOff>515436</xdr:colOff>
      <xdr:row>13</xdr:row>
      <xdr:rowOff>676219</xdr:rowOff>
    </xdr:to>
    <xdr:pic>
      <xdr:nvPicPr>
        <xdr:cNvPr id="66" name="Imagem 6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216A12A-4226-478A-81FE-733F29D41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9386" y="928449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57149</xdr:colOff>
      <xdr:row>14</xdr:row>
      <xdr:rowOff>223838</xdr:rowOff>
    </xdr:from>
    <xdr:to>
      <xdr:col>4</xdr:col>
      <xdr:colOff>501149</xdr:colOff>
      <xdr:row>14</xdr:row>
      <xdr:rowOff>673838</xdr:rowOff>
    </xdr:to>
    <xdr:pic>
      <xdr:nvPicPr>
        <xdr:cNvPr id="67" name="Imagem 6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5D12EEB-B4AB-4C24-AC59-64A37E75E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5099" y="1054893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15</xdr:row>
      <xdr:rowOff>221458</xdr:rowOff>
    </xdr:from>
    <xdr:to>
      <xdr:col>4</xdr:col>
      <xdr:colOff>498768</xdr:colOff>
      <xdr:row>15</xdr:row>
      <xdr:rowOff>671458</xdr:rowOff>
    </xdr:to>
    <xdr:pic>
      <xdr:nvPicPr>
        <xdr:cNvPr id="68" name="Imagem 6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65D3F68-D0C6-4841-B0C2-B0541A06F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2718" y="1181338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16</xdr:row>
      <xdr:rowOff>219077</xdr:rowOff>
    </xdr:from>
    <xdr:to>
      <xdr:col>4</xdr:col>
      <xdr:colOff>508293</xdr:colOff>
      <xdr:row>16</xdr:row>
      <xdr:rowOff>669077</xdr:rowOff>
    </xdr:to>
    <xdr:pic>
      <xdr:nvPicPr>
        <xdr:cNvPr id="69" name="Imagem 6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1075B29-C985-4576-A3A5-5EC430087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2243" y="1307782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61912</xdr:colOff>
      <xdr:row>17</xdr:row>
      <xdr:rowOff>216697</xdr:rowOff>
    </xdr:from>
    <xdr:to>
      <xdr:col>4</xdr:col>
      <xdr:colOff>505912</xdr:colOff>
      <xdr:row>17</xdr:row>
      <xdr:rowOff>666697</xdr:rowOff>
    </xdr:to>
    <xdr:pic>
      <xdr:nvPicPr>
        <xdr:cNvPr id="70" name="Imagem 6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DA3E6DA-656A-4323-868B-7B62AB6E5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9862" y="1434227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47624</xdr:colOff>
      <xdr:row>18</xdr:row>
      <xdr:rowOff>202409</xdr:rowOff>
    </xdr:from>
    <xdr:to>
      <xdr:col>4</xdr:col>
      <xdr:colOff>491624</xdr:colOff>
      <xdr:row>18</xdr:row>
      <xdr:rowOff>652409</xdr:rowOff>
    </xdr:to>
    <xdr:pic>
      <xdr:nvPicPr>
        <xdr:cNvPr id="71" name="Imagem 7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FD24DA0-E210-4703-8C07-98E1DD335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25574" y="1559480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57149</xdr:colOff>
      <xdr:row>19</xdr:row>
      <xdr:rowOff>235745</xdr:rowOff>
    </xdr:from>
    <xdr:to>
      <xdr:col>4</xdr:col>
      <xdr:colOff>501149</xdr:colOff>
      <xdr:row>19</xdr:row>
      <xdr:rowOff>685745</xdr:rowOff>
    </xdr:to>
    <xdr:pic>
      <xdr:nvPicPr>
        <xdr:cNvPr id="72" name="Imagem 7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BC96B1C-7DB0-414C-8154-67BC540591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5099" y="1689497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54769</xdr:colOff>
      <xdr:row>20</xdr:row>
      <xdr:rowOff>245270</xdr:rowOff>
    </xdr:from>
    <xdr:to>
      <xdr:col>4</xdr:col>
      <xdr:colOff>498769</xdr:colOff>
      <xdr:row>20</xdr:row>
      <xdr:rowOff>695270</xdr:rowOff>
    </xdr:to>
    <xdr:pic>
      <xdr:nvPicPr>
        <xdr:cNvPr id="73" name="Imagem 7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666FEF2-A498-4F33-907C-A49DADA9B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2719" y="1817132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52388</xdr:colOff>
      <xdr:row>21</xdr:row>
      <xdr:rowOff>219077</xdr:rowOff>
    </xdr:from>
    <xdr:to>
      <xdr:col>4</xdr:col>
      <xdr:colOff>496388</xdr:colOff>
      <xdr:row>21</xdr:row>
      <xdr:rowOff>669077</xdr:rowOff>
    </xdr:to>
    <xdr:pic>
      <xdr:nvPicPr>
        <xdr:cNvPr id="74" name="Imagem 7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FC07BD7-C07F-4C39-8B7C-AF25D65B4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0338" y="1941195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73820</xdr:colOff>
      <xdr:row>22</xdr:row>
      <xdr:rowOff>216696</xdr:rowOff>
    </xdr:from>
    <xdr:to>
      <xdr:col>4</xdr:col>
      <xdr:colOff>517820</xdr:colOff>
      <xdr:row>22</xdr:row>
      <xdr:rowOff>666696</xdr:rowOff>
    </xdr:to>
    <xdr:pic>
      <xdr:nvPicPr>
        <xdr:cNvPr id="75" name="Imagem 7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F37C880-7745-451D-B831-606437F7F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51770" y="2067639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71438</xdr:colOff>
      <xdr:row>23</xdr:row>
      <xdr:rowOff>214314</xdr:rowOff>
    </xdr:from>
    <xdr:to>
      <xdr:col>4</xdr:col>
      <xdr:colOff>515438</xdr:colOff>
      <xdr:row>23</xdr:row>
      <xdr:rowOff>664314</xdr:rowOff>
    </xdr:to>
    <xdr:pic>
      <xdr:nvPicPr>
        <xdr:cNvPr id="76" name="Imagem 7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B3F83A9F-429C-4F74-A5CE-2FC9ACA6E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9388" y="2194083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178593</xdr:colOff>
      <xdr:row>10</xdr:row>
      <xdr:rowOff>142876</xdr:rowOff>
    </xdr:from>
    <xdr:to>
      <xdr:col>2</xdr:col>
      <xdr:colOff>1618593</xdr:colOff>
      <xdr:row>10</xdr:row>
      <xdr:rowOff>1018711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AFC57089-EB51-49B8-A1BA-187F9F328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389143" y="5400676"/>
          <a:ext cx="1440000" cy="875835"/>
        </a:xfrm>
        <a:prstGeom prst="rect">
          <a:avLst/>
        </a:prstGeom>
      </xdr:spPr>
    </xdr:pic>
    <xdr:clientData/>
  </xdr:twoCellAnchor>
  <xdr:twoCellAnchor editAs="oneCell">
    <xdr:from>
      <xdr:col>2</xdr:col>
      <xdr:colOff>178594</xdr:colOff>
      <xdr:row>12</xdr:row>
      <xdr:rowOff>142875</xdr:rowOff>
    </xdr:from>
    <xdr:to>
      <xdr:col>2</xdr:col>
      <xdr:colOff>1618594</xdr:colOff>
      <xdr:row>12</xdr:row>
      <xdr:rowOff>1045275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AEA46F64-CDF8-49A1-B9F8-D72FA5424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389144" y="7934325"/>
          <a:ext cx="1440000" cy="9024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214312</xdr:colOff>
      <xdr:row>13</xdr:row>
      <xdr:rowOff>273844</xdr:rowOff>
    </xdr:from>
    <xdr:to>
      <xdr:col>2</xdr:col>
      <xdr:colOff>1654312</xdr:colOff>
      <xdr:row>13</xdr:row>
      <xdr:rowOff>947225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7E8E7DA7-F04F-442F-A1A4-553F5502B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424862" y="9332119"/>
          <a:ext cx="1440000" cy="673381"/>
        </a:xfrm>
        <a:prstGeom prst="rect">
          <a:avLst/>
        </a:prstGeom>
      </xdr:spPr>
    </xdr:pic>
    <xdr:clientData/>
  </xdr:twoCellAnchor>
  <xdr:twoCellAnchor editAs="oneCell">
    <xdr:from>
      <xdr:col>2</xdr:col>
      <xdr:colOff>523876</xdr:colOff>
      <xdr:row>14</xdr:row>
      <xdr:rowOff>83344</xdr:rowOff>
    </xdr:from>
    <xdr:to>
      <xdr:col>2</xdr:col>
      <xdr:colOff>1258876</xdr:colOff>
      <xdr:row>14</xdr:row>
      <xdr:rowOff>1163344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DFA47A57-ED15-446B-BF28-E53220151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734426" y="10408444"/>
          <a:ext cx="735000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285751</xdr:colOff>
      <xdr:row>16</xdr:row>
      <xdr:rowOff>83344</xdr:rowOff>
    </xdr:from>
    <xdr:to>
      <xdr:col>2</xdr:col>
      <xdr:colOff>1558608</xdr:colOff>
      <xdr:row>16</xdr:row>
      <xdr:rowOff>1163344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B7D2DB60-8DAA-43F3-A25B-4749D32FD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496301" y="12942094"/>
          <a:ext cx="1272857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214313</xdr:colOff>
      <xdr:row>18</xdr:row>
      <xdr:rowOff>59532</xdr:rowOff>
    </xdr:from>
    <xdr:to>
      <xdr:col>2</xdr:col>
      <xdr:colOff>1569187</xdr:colOff>
      <xdr:row>18</xdr:row>
      <xdr:rowOff>1139532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793CADF5-4E49-40A3-BA45-95AF6A7BB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424863" y="15451932"/>
          <a:ext cx="1354874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511969</xdr:colOff>
      <xdr:row>9</xdr:row>
      <xdr:rowOff>59531</xdr:rowOff>
    </xdr:from>
    <xdr:to>
      <xdr:col>2</xdr:col>
      <xdr:colOff>1178718</xdr:colOff>
      <xdr:row>9</xdr:row>
      <xdr:rowOff>1439157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AC80D31-14B9-4E2A-BA96-406C06B47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608219" y="5310187"/>
          <a:ext cx="666749" cy="1379626"/>
        </a:xfrm>
        <a:prstGeom prst="rect">
          <a:avLst/>
        </a:prstGeom>
      </xdr:spPr>
    </xdr:pic>
    <xdr:clientData/>
  </xdr:twoCellAnchor>
  <xdr:twoCellAnchor editAs="oneCell">
    <xdr:from>
      <xdr:col>2</xdr:col>
      <xdr:colOff>483876</xdr:colOff>
      <xdr:row>11</xdr:row>
      <xdr:rowOff>83344</xdr:rowOff>
    </xdr:from>
    <xdr:to>
      <xdr:col>2</xdr:col>
      <xdr:colOff>1334398</xdr:colOff>
      <xdr:row>11</xdr:row>
      <xdr:rowOff>1154906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93EAC2C3-68C0-44B3-BAC0-B9DACB97C9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23" t="17049" r="24383" b="13825"/>
        <a:stretch/>
      </xdr:blipFill>
      <xdr:spPr bwMode="auto">
        <a:xfrm>
          <a:off x="8580126" y="8120063"/>
          <a:ext cx="850522" cy="1071562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absolute">
    <xdr:from>
      <xdr:col>0</xdr:col>
      <xdr:colOff>3190875</xdr:colOff>
      <xdr:row>0</xdr:row>
      <xdr:rowOff>95250</xdr:rowOff>
    </xdr:from>
    <xdr:to>
      <xdr:col>1</xdr:col>
      <xdr:colOff>57150</xdr:colOff>
      <xdr:row>3</xdr:row>
      <xdr:rowOff>80962</xdr:rowOff>
    </xdr:to>
    <xdr:pic macro="[0]!volta">
      <xdr:nvPicPr>
        <xdr:cNvPr id="32" name="Gráfico 31" descr="Seta com retorno na horizontal">
          <a:extLst>
            <a:ext uri="{FF2B5EF4-FFF2-40B4-BE49-F238E27FC236}">
              <a16:creationId xmlns:a16="http://schemas.microsoft.com/office/drawing/2014/main" id="{1FFC192B-4820-4AE8-B327-5C2854FEC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3190875" y="952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1095375</xdr:colOff>
      <xdr:row>0</xdr:row>
      <xdr:rowOff>178594</xdr:rowOff>
    </xdr:from>
    <xdr:to>
      <xdr:col>3</xdr:col>
      <xdr:colOff>295275</xdr:colOff>
      <xdr:row>3</xdr:row>
      <xdr:rowOff>164306</xdr:rowOff>
    </xdr:to>
    <xdr:pic macro="[0]!ger">
      <xdr:nvPicPr>
        <xdr:cNvPr id="34" name="Gráfico 33" descr="Seta com retorno na horizontal">
          <a:extLst>
            <a:ext uri="{FF2B5EF4-FFF2-40B4-BE49-F238E27FC236}">
              <a16:creationId xmlns:a16="http://schemas.microsoft.com/office/drawing/2014/main" id="{DD30B0C6-29A9-4621-A2B5-2780C2F90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 rot="10800000">
          <a:off x="9191625" y="178594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3136105</xdr:colOff>
      <xdr:row>0</xdr:row>
      <xdr:rowOff>107156</xdr:rowOff>
    </xdr:from>
    <xdr:to>
      <xdr:col>1</xdr:col>
      <xdr:colOff>4048124</xdr:colOff>
      <xdr:row>3</xdr:row>
      <xdr:rowOff>92868</xdr:rowOff>
    </xdr:to>
    <xdr:pic macro="[0]!prox">
      <xdr:nvPicPr>
        <xdr:cNvPr id="35" name="Gráfico 34" descr="Voltar DPE">
          <a:extLst>
            <a:ext uri="{FF2B5EF4-FFF2-40B4-BE49-F238E27FC236}">
              <a16:creationId xmlns:a16="http://schemas.microsoft.com/office/drawing/2014/main" id="{992BF5F2-A8FB-43C3-808E-D9E8CA85E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7184230" y="107156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976313</xdr:colOff>
      <xdr:row>0</xdr:row>
      <xdr:rowOff>95250</xdr:rowOff>
    </xdr:from>
    <xdr:to>
      <xdr:col>1</xdr:col>
      <xdr:colOff>1885950</xdr:colOff>
      <xdr:row>3</xdr:row>
      <xdr:rowOff>80962</xdr:rowOff>
    </xdr:to>
    <xdr:pic macro="[0]!ant">
      <xdr:nvPicPr>
        <xdr:cNvPr id="36" name="Gráfico 35" descr="Voltar">
          <a:extLst>
            <a:ext uri="{FF2B5EF4-FFF2-40B4-BE49-F238E27FC236}">
              <a16:creationId xmlns:a16="http://schemas.microsoft.com/office/drawing/2014/main" id="{076ED773-5100-4F61-9B7A-BC23371C9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5024438" y="95250"/>
          <a:ext cx="909637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416719</xdr:colOff>
      <xdr:row>2</xdr:row>
      <xdr:rowOff>214314</xdr:rowOff>
    </xdr:from>
    <xdr:to>
      <xdr:col>9</xdr:col>
      <xdr:colOff>548321</xdr:colOff>
      <xdr:row>4</xdr:row>
      <xdr:rowOff>64973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FADFF90-01E8-44CF-BB52-80013857F029}"/>
            </a:ext>
          </a:extLst>
        </xdr:cNvPr>
        <xdr:cNvGrpSpPr/>
      </xdr:nvGrpSpPr>
      <xdr:grpSpPr>
        <a:xfrm>
          <a:off x="13180219" y="833439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12" name="Retângulo: Cantos Diagonais Recortados 11">
            <a:extLst>
              <a:ext uri="{FF2B5EF4-FFF2-40B4-BE49-F238E27FC236}">
                <a16:creationId xmlns:a16="http://schemas.microsoft.com/office/drawing/2014/main" id="{CA5DF455-E91A-4D87-8BD6-F9E937534ABC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13" name="Gráfico 3" descr="Borracha">
            <a:extLst>
              <a:ext uri="{FF2B5EF4-FFF2-40B4-BE49-F238E27FC236}">
                <a16:creationId xmlns:a16="http://schemas.microsoft.com/office/drawing/2014/main" id="{B5E5CB3A-1FF6-4222-918E-99084AD394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107156</xdr:colOff>
      <xdr:row>6</xdr:row>
      <xdr:rowOff>654844</xdr:rowOff>
    </xdr:from>
    <xdr:to>
      <xdr:col>5</xdr:col>
      <xdr:colOff>551156</xdr:colOff>
      <xdr:row>6</xdr:row>
      <xdr:rowOff>1104844</xdr:rowOff>
    </xdr:to>
    <xdr:pic>
      <xdr:nvPicPr>
        <xdr:cNvPr id="16" name="Imagem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84AA3D-20C9-402E-8ED6-A7AF5627A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01312" y="22383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104774</xdr:colOff>
      <xdr:row>7</xdr:row>
      <xdr:rowOff>628650</xdr:rowOff>
    </xdr:from>
    <xdr:to>
      <xdr:col>5</xdr:col>
      <xdr:colOff>548774</xdr:colOff>
      <xdr:row>7</xdr:row>
      <xdr:rowOff>1078650</xdr:rowOff>
    </xdr:to>
    <xdr:pic>
      <xdr:nvPicPr>
        <xdr:cNvPr id="17" name="Imagem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F9DF5F-1A79-4B7C-A2A0-A022F34C6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98930" y="411718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114299</xdr:colOff>
      <xdr:row>8</xdr:row>
      <xdr:rowOff>673892</xdr:rowOff>
    </xdr:from>
    <xdr:to>
      <xdr:col>5</xdr:col>
      <xdr:colOff>558299</xdr:colOff>
      <xdr:row>8</xdr:row>
      <xdr:rowOff>1123892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81036E2-A905-43F9-95C0-8F0A81D62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08455" y="606742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135730</xdr:colOff>
      <xdr:row>9</xdr:row>
      <xdr:rowOff>683419</xdr:rowOff>
    </xdr:from>
    <xdr:to>
      <xdr:col>5</xdr:col>
      <xdr:colOff>579730</xdr:colOff>
      <xdr:row>9</xdr:row>
      <xdr:rowOff>1133419</xdr:rowOff>
    </xdr:to>
    <xdr:pic>
      <xdr:nvPicPr>
        <xdr:cNvPr id="19" name="Imagem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1CCAC3A-BCB9-4767-8568-62198ACE1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29886" y="455295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97631</xdr:colOff>
      <xdr:row>10</xdr:row>
      <xdr:rowOff>585788</xdr:rowOff>
    </xdr:from>
    <xdr:to>
      <xdr:col>5</xdr:col>
      <xdr:colOff>541631</xdr:colOff>
      <xdr:row>10</xdr:row>
      <xdr:rowOff>1035788</xdr:rowOff>
    </xdr:to>
    <xdr:pic>
      <xdr:nvPicPr>
        <xdr:cNvPr id="20" name="Imagem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6BC570F-76CD-4506-9AB2-37C171FC9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91787" y="636031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332289</xdr:colOff>
      <xdr:row>10</xdr:row>
      <xdr:rowOff>261935</xdr:rowOff>
    </xdr:from>
    <xdr:to>
      <xdr:col>2</xdr:col>
      <xdr:colOff>2190748</xdr:colOff>
      <xdr:row>10</xdr:row>
      <xdr:rowOff>1678780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E703CF7-25B6-4F90-88A4-77DF307BB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61289" y="9739310"/>
          <a:ext cx="1858459" cy="1416845"/>
        </a:xfrm>
        <a:prstGeom prst="rect">
          <a:avLst/>
        </a:prstGeom>
      </xdr:spPr>
    </xdr:pic>
    <xdr:clientData/>
  </xdr:twoCellAnchor>
  <xdr:twoCellAnchor editAs="oneCell">
    <xdr:from>
      <xdr:col>2</xdr:col>
      <xdr:colOff>2607470</xdr:colOff>
      <xdr:row>10</xdr:row>
      <xdr:rowOff>202407</xdr:rowOff>
    </xdr:from>
    <xdr:to>
      <xdr:col>2</xdr:col>
      <xdr:colOff>3375910</xdr:colOff>
      <xdr:row>10</xdr:row>
      <xdr:rowOff>1707611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3D63F9DC-F870-47DD-9927-F4800C9B7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36470" y="9679782"/>
          <a:ext cx="768440" cy="1505204"/>
        </a:xfrm>
        <a:prstGeom prst="rect">
          <a:avLst/>
        </a:prstGeom>
      </xdr:spPr>
    </xdr:pic>
    <xdr:clientData/>
  </xdr:twoCellAnchor>
  <xdr:twoCellAnchor editAs="oneCell">
    <xdr:from>
      <xdr:col>2</xdr:col>
      <xdr:colOff>226219</xdr:colOff>
      <xdr:row>9</xdr:row>
      <xdr:rowOff>142875</xdr:rowOff>
    </xdr:from>
    <xdr:to>
      <xdr:col>2</xdr:col>
      <xdr:colOff>1833563</xdr:colOff>
      <xdr:row>9</xdr:row>
      <xdr:rowOff>1684055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E25C3647-DAED-490A-BC8D-AF43067D6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55219" y="7715250"/>
          <a:ext cx="1607344" cy="1541180"/>
        </a:xfrm>
        <a:prstGeom prst="rect">
          <a:avLst/>
        </a:prstGeom>
      </xdr:spPr>
    </xdr:pic>
    <xdr:clientData/>
  </xdr:twoCellAnchor>
  <xdr:twoCellAnchor editAs="oneCell">
    <xdr:from>
      <xdr:col>2</xdr:col>
      <xdr:colOff>2131219</xdr:colOff>
      <xdr:row>9</xdr:row>
      <xdr:rowOff>181432</xdr:rowOff>
    </xdr:from>
    <xdr:to>
      <xdr:col>2</xdr:col>
      <xdr:colOff>3607593</xdr:colOff>
      <xdr:row>9</xdr:row>
      <xdr:rowOff>1678292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1BECD6BD-F08B-4773-B9DB-C587E32B0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560219" y="7753807"/>
          <a:ext cx="1476374" cy="1496860"/>
        </a:xfrm>
        <a:prstGeom prst="rect">
          <a:avLst/>
        </a:prstGeom>
      </xdr:spPr>
    </xdr:pic>
    <xdr:clientData/>
  </xdr:twoCellAnchor>
  <xdr:twoCellAnchor editAs="oneCell">
    <xdr:from>
      <xdr:col>2</xdr:col>
      <xdr:colOff>642937</xdr:colOff>
      <xdr:row>6</xdr:row>
      <xdr:rowOff>107156</xdr:rowOff>
    </xdr:from>
    <xdr:to>
      <xdr:col>2</xdr:col>
      <xdr:colOff>2166937</xdr:colOff>
      <xdr:row>6</xdr:row>
      <xdr:rowOff>1797643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5E09416-7362-488E-8C3D-7AFCFE2AD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071937" y="1690687"/>
          <a:ext cx="1524000" cy="169048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619126</xdr:colOff>
      <xdr:row>7</xdr:row>
      <xdr:rowOff>85006</xdr:rowOff>
    </xdr:from>
    <xdr:to>
      <xdr:col>2</xdr:col>
      <xdr:colOff>2190749</xdr:colOff>
      <xdr:row>7</xdr:row>
      <xdr:rowOff>1802827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FC22C02-701E-4EF2-8361-F22375C50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048126" y="3573537"/>
          <a:ext cx="1571623" cy="1717821"/>
        </a:xfrm>
        <a:prstGeom prst="rect">
          <a:avLst/>
        </a:prstGeom>
      </xdr:spPr>
    </xdr:pic>
    <xdr:clientData/>
  </xdr:twoCellAnchor>
  <xdr:twoCellAnchor editAs="oneCell">
    <xdr:from>
      <xdr:col>2</xdr:col>
      <xdr:colOff>223840</xdr:colOff>
      <xdr:row>8</xdr:row>
      <xdr:rowOff>177874</xdr:rowOff>
    </xdr:from>
    <xdr:to>
      <xdr:col>2</xdr:col>
      <xdr:colOff>1643063</xdr:colOff>
      <xdr:row>8</xdr:row>
      <xdr:rowOff>1729118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A7598FD2-CDF5-4990-ADB2-EA037C945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652840" y="5845249"/>
          <a:ext cx="1419223" cy="1551244"/>
        </a:xfrm>
        <a:prstGeom prst="rect">
          <a:avLst/>
        </a:prstGeom>
      </xdr:spPr>
    </xdr:pic>
    <xdr:clientData/>
  </xdr:twoCellAnchor>
  <xdr:twoCellAnchor editAs="oneCell">
    <xdr:from>
      <xdr:col>2</xdr:col>
      <xdr:colOff>2188373</xdr:colOff>
      <xdr:row>8</xdr:row>
      <xdr:rowOff>154780</xdr:rowOff>
    </xdr:from>
    <xdr:to>
      <xdr:col>2</xdr:col>
      <xdr:colOff>3601392</xdr:colOff>
      <xdr:row>8</xdr:row>
      <xdr:rowOff>1783551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E4EC29-9EE4-4274-813E-B384C13A4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617373" y="5822155"/>
          <a:ext cx="1413019" cy="1628771"/>
        </a:xfrm>
        <a:prstGeom prst="rect">
          <a:avLst/>
        </a:prstGeom>
      </xdr:spPr>
    </xdr:pic>
    <xdr:clientData/>
  </xdr:twoCellAnchor>
  <xdr:twoCellAnchor editAs="absolute">
    <xdr:from>
      <xdr:col>0</xdr:col>
      <xdr:colOff>1774031</xdr:colOff>
      <xdr:row>0</xdr:row>
      <xdr:rowOff>142875</xdr:rowOff>
    </xdr:from>
    <xdr:to>
      <xdr:col>0</xdr:col>
      <xdr:colOff>2688431</xdr:colOff>
      <xdr:row>3</xdr:row>
      <xdr:rowOff>128587</xdr:rowOff>
    </xdr:to>
    <xdr:pic macro="[0]!volta">
      <xdr:nvPicPr>
        <xdr:cNvPr id="22" name="Gráfico 21" descr="Seta com retorno na horizontal">
          <a:extLst>
            <a:ext uri="{FF2B5EF4-FFF2-40B4-BE49-F238E27FC236}">
              <a16:creationId xmlns:a16="http://schemas.microsoft.com/office/drawing/2014/main" id="{0937E9E7-D826-463C-BCB3-7F7A69315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774031" y="14287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3</xdr:col>
      <xdr:colOff>571500</xdr:colOff>
      <xdr:row>0</xdr:row>
      <xdr:rowOff>226219</xdr:rowOff>
    </xdr:from>
    <xdr:to>
      <xdr:col>3</xdr:col>
      <xdr:colOff>1485900</xdr:colOff>
      <xdr:row>3</xdr:row>
      <xdr:rowOff>211931</xdr:rowOff>
    </xdr:to>
    <xdr:pic macro="[0]!ger">
      <xdr:nvPicPr>
        <xdr:cNvPr id="23" name="Gráfico 22" descr="Seta com retorno na horizontal">
          <a:extLst>
            <a:ext uri="{FF2B5EF4-FFF2-40B4-BE49-F238E27FC236}">
              <a16:creationId xmlns:a16="http://schemas.microsoft.com/office/drawing/2014/main" id="{1F11D655-DA84-4B92-B7F8-EAFF788AC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 rot="10800000">
          <a:off x="7774781" y="226219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2338386</xdr:colOff>
      <xdr:row>0</xdr:row>
      <xdr:rowOff>154781</xdr:rowOff>
    </xdr:from>
    <xdr:to>
      <xdr:col>2</xdr:col>
      <xdr:colOff>3250405</xdr:colOff>
      <xdr:row>3</xdr:row>
      <xdr:rowOff>140493</xdr:rowOff>
    </xdr:to>
    <xdr:pic macro="[0]!prox">
      <xdr:nvPicPr>
        <xdr:cNvPr id="24" name="Gráfico 23" descr="Voltar DPE">
          <a:extLst>
            <a:ext uri="{FF2B5EF4-FFF2-40B4-BE49-F238E27FC236}">
              <a16:creationId xmlns:a16="http://schemas.microsoft.com/office/drawing/2014/main" id="{A37E70D6-A253-437E-BC5B-CC4062596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5767386" y="154781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178594</xdr:colOff>
      <xdr:row>0</xdr:row>
      <xdr:rowOff>142875</xdr:rowOff>
    </xdr:from>
    <xdr:to>
      <xdr:col>2</xdr:col>
      <xdr:colOff>1088231</xdr:colOff>
      <xdr:row>3</xdr:row>
      <xdr:rowOff>128587</xdr:rowOff>
    </xdr:to>
    <xdr:pic macro="[0]!ant">
      <xdr:nvPicPr>
        <xdr:cNvPr id="25" name="Gráfico 24" descr="Voltar">
          <a:extLst>
            <a:ext uri="{FF2B5EF4-FFF2-40B4-BE49-F238E27FC236}">
              <a16:creationId xmlns:a16="http://schemas.microsoft.com/office/drawing/2014/main" id="{663B13CA-FD8A-46BE-AB57-43F633086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3607594" y="142875"/>
          <a:ext cx="909637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59531</xdr:colOff>
      <xdr:row>1</xdr:row>
      <xdr:rowOff>47623</xdr:rowOff>
    </xdr:from>
    <xdr:to>
      <xdr:col>9</xdr:col>
      <xdr:colOff>503531</xdr:colOff>
      <xdr:row>2</xdr:row>
      <xdr:rowOff>199968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34835F-8441-497C-8E03-1ABC597E3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23531" y="361948"/>
          <a:ext cx="444000" cy="46667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224118</xdr:colOff>
      <xdr:row>1</xdr:row>
      <xdr:rowOff>89647</xdr:rowOff>
    </xdr:from>
    <xdr:to>
      <xdr:col>5</xdr:col>
      <xdr:colOff>1725707</xdr:colOff>
      <xdr:row>2</xdr:row>
      <xdr:rowOff>245667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9BE6FC1D-997B-49CE-8FA9-CBE279627A94}"/>
            </a:ext>
          </a:extLst>
        </xdr:cNvPr>
        <xdr:cNvGrpSpPr/>
      </xdr:nvGrpSpPr>
      <xdr:grpSpPr>
        <a:xfrm>
          <a:off x="11463618" y="403412"/>
          <a:ext cx="1501589" cy="469784"/>
          <a:chOff x="3682768" y="3204594"/>
          <a:chExt cx="1560352" cy="469784"/>
        </a:xfrm>
      </xdr:grpSpPr>
      <xdr:sp macro="[0]!Limpar_Dados" textlink="">
        <xdr:nvSpPr>
          <xdr:cNvPr id="6" name="Retângulo: Cantos Diagonais Recortados 5">
            <a:extLst>
              <a:ext uri="{FF2B5EF4-FFF2-40B4-BE49-F238E27FC236}">
                <a16:creationId xmlns:a16="http://schemas.microsoft.com/office/drawing/2014/main" id="{EC5EE962-1D08-4293-80FD-44672938816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ados">
        <xdr:nvPicPr>
          <xdr:cNvPr id="7" name="Gráfico 3" descr="Borracha">
            <a:extLst>
              <a:ext uri="{FF2B5EF4-FFF2-40B4-BE49-F238E27FC236}">
                <a16:creationId xmlns:a16="http://schemas.microsoft.com/office/drawing/2014/main" id="{863CEBBF-A3A6-4A4E-A352-9BC6F73B3D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214313</xdr:colOff>
      <xdr:row>17</xdr:row>
      <xdr:rowOff>95249</xdr:rowOff>
    </xdr:from>
    <xdr:to>
      <xdr:col>5</xdr:col>
      <xdr:colOff>328629</xdr:colOff>
      <xdr:row>17</xdr:row>
      <xdr:rowOff>528697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AD12C8B2-13B9-4449-A371-50D103917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53813" y="9277349"/>
          <a:ext cx="114316" cy="433448"/>
        </a:xfrm>
        <a:prstGeom prst="rect">
          <a:avLst/>
        </a:prstGeom>
      </xdr:spPr>
    </xdr:pic>
    <xdr:clientData/>
  </xdr:twoCellAnchor>
  <xdr:twoCellAnchor editAs="absolute">
    <xdr:from>
      <xdr:col>0</xdr:col>
      <xdr:colOff>1848971</xdr:colOff>
      <xdr:row>0</xdr:row>
      <xdr:rowOff>134471</xdr:rowOff>
    </xdr:from>
    <xdr:to>
      <xdr:col>0</xdr:col>
      <xdr:colOff>2763371</xdr:colOff>
      <xdr:row>3</xdr:row>
      <xdr:rowOff>107577</xdr:rowOff>
    </xdr:to>
    <xdr:pic macro="[0]!volta">
      <xdr:nvPicPr>
        <xdr:cNvPr id="9" name="Gráfico 8" descr="Seta com retorno na horizontal">
          <a:extLst>
            <a:ext uri="{FF2B5EF4-FFF2-40B4-BE49-F238E27FC236}">
              <a16:creationId xmlns:a16="http://schemas.microsoft.com/office/drawing/2014/main" id="{F163319A-4430-44F7-87BD-6FA109B33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848971" y="134471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1081368</xdr:colOff>
      <xdr:row>0</xdr:row>
      <xdr:rowOff>217815</xdr:rowOff>
    </xdr:from>
    <xdr:to>
      <xdr:col>3</xdr:col>
      <xdr:colOff>617445</xdr:colOff>
      <xdr:row>3</xdr:row>
      <xdr:rowOff>190921</xdr:rowOff>
    </xdr:to>
    <xdr:pic macro="[0]!ger">
      <xdr:nvPicPr>
        <xdr:cNvPr id="10" name="Gráfico 9" descr="Seta com retorno na horizontal">
          <a:extLst>
            <a:ext uri="{FF2B5EF4-FFF2-40B4-BE49-F238E27FC236}">
              <a16:creationId xmlns:a16="http://schemas.microsoft.com/office/drawing/2014/main" id="{7BFCDE5F-6B8A-42EE-9C2A-4B4D6369D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 rot="10800000">
          <a:off x="7849721" y="21781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2458150</xdr:colOff>
      <xdr:row>0</xdr:row>
      <xdr:rowOff>146377</xdr:rowOff>
    </xdr:from>
    <xdr:to>
      <xdr:col>1</xdr:col>
      <xdr:colOff>3370169</xdr:colOff>
      <xdr:row>3</xdr:row>
      <xdr:rowOff>119483</xdr:rowOff>
    </xdr:to>
    <xdr:pic macro="[0]!prox">
      <xdr:nvPicPr>
        <xdr:cNvPr id="11" name="Gráfico 10" descr="Voltar DPE">
          <a:extLst>
            <a:ext uri="{FF2B5EF4-FFF2-40B4-BE49-F238E27FC236}">
              <a16:creationId xmlns:a16="http://schemas.microsoft.com/office/drawing/2014/main" id="{22B6EB49-D9B9-4726-A556-5F640E7F4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842326" y="146377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298358</xdr:colOff>
      <xdr:row>0</xdr:row>
      <xdr:rowOff>134471</xdr:rowOff>
    </xdr:from>
    <xdr:to>
      <xdr:col>1</xdr:col>
      <xdr:colOff>1207995</xdr:colOff>
      <xdr:row>3</xdr:row>
      <xdr:rowOff>107577</xdr:rowOff>
    </xdr:to>
    <xdr:pic macro="[0]!ant">
      <xdr:nvPicPr>
        <xdr:cNvPr id="12" name="Gráfico 11" descr="Voltar">
          <a:extLst>
            <a:ext uri="{FF2B5EF4-FFF2-40B4-BE49-F238E27FC236}">
              <a16:creationId xmlns:a16="http://schemas.microsoft.com/office/drawing/2014/main" id="{59DFD19F-16EB-441C-B4BB-7ECD6FAD7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3682534" y="134471"/>
          <a:ext cx="909637" cy="914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59532</xdr:colOff>
      <xdr:row>10</xdr:row>
      <xdr:rowOff>385903</xdr:rowOff>
    </xdr:from>
    <xdr:to>
      <xdr:col>4</xdr:col>
      <xdr:colOff>503532</xdr:colOff>
      <xdr:row>10</xdr:row>
      <xdr:rowOff>835903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C95A2E-0777-4C3B-AD42-D8EBDF1A8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04267" y="703099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65027</xdr:colOff>
      <xdr:row>9</xdr:row>
      <xdr:rowOff>328473</xdr:rowOff>
    </xdr:from>
    <xdr:to>
      <xdr:col>4</xdr:col>
      <xdr:colOff>509027</xdr:colOff>
      <xdr:row>9</xdr:row>
      <xdr:rowOff>778473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0102985-7001-4CE9-A973-BA7C6AAAC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09762" y="570729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71653</xdr:colOff>
      <xdr:row>8</xdr:row>
      <xdr:rowOff>364622</xdr:rowOff>
    </xdr:from>
    <xdr:to>
      <xdr:col>4</xdr:col>
      <xdr:colOff>515653</xdr:colOff>
      <xdr:row>8</xdr:row>
      <xdr:rowOff>814622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6173B2-1068-4C4B-A8C6-0E6917FDA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16388" y="447718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44812</xdr:colOff>
      <xdr:row>7</xdr:row>
      <xdr:rowOff>333203</xdr:rowOff>
    </xdr:from>
    <xdr:to>
      <xdr:col>4</xdr:col>
      <xdr:colOff>488812</xdr:colOff>
      <xdr:row>7</xdr:row>
      <xdr:rowOff>783203</xdr:rowOff>
    </xdr:to>
    <xdr:pic>
      <xdr:nvPicPr>
        <xdr:cNvPr id="6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C3E19A-F199-4E84-B55F-255B228F2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89547" y="317949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66675</xdr:colOff>
      <xdr:row>6</xdr:row>
      <xdr:rowOff>347523</xdr:rowOff>
    </xdr:from>
    <xdr:to>
      <xdr:col>4</xdr:col>
      <xdr:colOff>510675</xdr:colOff>
      <xdr:row>6</xdr:row>
      <xdr:rowOff>797523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F428395-835C-4866-A82C-74AB23704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11410" y="192755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40482</xdr:colOff>
      <xdr:row>11</xdr:row>
      <xdr:rowOff>322730</xdr:rowOff>
    </xdr:from>
    <xdr:to>
      <xdr:col>4</xdr:col>
      <xdr:colOff>484482</xdr:colOff>
      <xdr:row>11</xdr:row>
      <xdr:rowOff>772730</xdr:rowOff>
    </xdr:to>
    <xdr:pic>
      <xdr:nvPicPr>
        <xdr:cNvPr id="8" name="Imagem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14170E6-BDD8-4381-825C-8B953B3CB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85217" y="823408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1199029</xdr:colOff>
      <xdr:row>3</xdr:row>
      <xdr:rowOff>22412</xdr:rowOff>
    </xdr:from>
    <xdr:to>
      <xdr:col>6</xdr:col>
      <xdr:colOff>159616</xdr:colOff>
      <xdr:row>4</xdr:row>
      <xdr:rowOff>178431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6E002D8E-7400-4FDB-8C76-74F2EEEBF32C}"/>
            </a:ext>
          </a:extLst>
        </xdr:cNvPr>
        <xdr:cNvGrpSpPr/>
      </xdr:nvGrpSpPr>
      <xdr:grpSpPr>
        <a:xfrm>
          <a:off x="10970558" y="963706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2901957F-C2CC-472D-910A-EED4037F7C7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EFBEDCDA-8E18-41C5-9BC4-8BF08C8481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2</xdr:col>
      <xdr:colOff>179294</xdr:colOff>
      <xdr:row>6</xdr:row>
      <xdr:rowOff>1210236</xdr:rowOff>
    </xdr:from>
    <xdr:to>
      <xdr:col>2</xdr:col>
      <xdr:colOff>1549744</xdr:colOff>
      <xdr:row>8</xdr:row>
      <xdr:rowOff>115465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13651D0E-D220-44B8-9035-9520848686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t="-13473" b="-19002"/>
        <a:stretch/>
      </xdr:blipFill>
      <xdr:spPr>
        <a:xfrm>
          <a:off x="4908176" y="2790265"/>
          <a:ext cx="1370450" cy="1437759"/>
        </a:xfrm>
        <a:prstGeom prst="rect">
          <a:avLst/>
        </a:prstGeom>
      </xdr:spPr>
    </xdr:pic>
    <xdr:clientData/>
  </xdr:twoCellAnchor>
  <xdr:twoCellAnchor editAs="oneCell">
    <xdr:from>
      <xdr:col>2</xdr:col>
      <xdr:colOff>212912</xdr:colOff>
      <xdr:row>5</xdr:row>
      <xdr:rowOff>246528</xdr:rowOff>
    </xdr:from>
    <xdr:to>
      <xdr:col>2</xdr:col>
      <xdr:colOff>1583362</xdr:colOff>
      <xdr:row>7</xdr:row>
      <xdr:rowOff>104818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F40E56C-B655-4E46-95FE-F2CBD57728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t="-13473" b="-19002"/>
        <a:stretch/>
      </xdr:blipFill>
      <xdr:spPr>
        <a:xfrm>
          <a:off x="4941794" y="1512793"/>
          <a:ext cx="1370450" cy="1438319"/>
        </a:xfrm>
        <a:prstGeom prst="rect">
          <a:avLst/>
        </a:prstGeom>
      </xdr:spPr>
    </xdr:pic>
    <xdr:clientData/>
  </xdr:twoCellAnchor>
  <xdr:twoCellAnchor editAs="oneCell">
    <xdr:from>
      <xdr:col>2</xdr:col>
      <xdr:colOff>358589</xdr:colOff>
      <xdr:row>8</xdr:row>
      <xdr:rowOff>100853</xdr:rowOff>
    </xdr:from>
    <xdr:to>
      <xdr:col>2</xdr:col>
      <xdr:colOff>1339346</xdr:colOff>
      <xdr:row>8</xdr:row>
      <xdr:rowOff>1179733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5CA98737-9D28-4D0C-9706-B0CD694F4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" t="2129" r="1823" b="1305"/>
        <a:stretch>
          <a:fillRect/>
        </a:stretch>
      </xdr:blipFill>
      <xdr:spPr bwMode="auto">
        <a:xfrm>
          <a:off x="5087471" y="4213412"/>
          <a:ext cx="980757" cy="10788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134471</xdr:colOff>
      <xdr:row>10</xdr:row>
      <xdr:rowOff>56029</xdr:rowOff>
    </xdr:from>
    <xdr:to>
      <xdr:col>2</xdr:col>
      <xdr:colOff>1612428</xdr:colOff>
      <xdr:row>10</xdr:row>
      <xdr:rowOff>1136029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EC0344E-9D32-4CF7-B1B2-1DCAF651C0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t="-1037" b="42933"/>
        <a:stretch/>
      </xdr:blipFill>
      <xdr:spPr>
        <a:xfrm>
          <a:off x="4863353" y="6701117"/>
          <a:ext cx="1477957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134471</xdr:colOff>
      <xdr:row>11</xdr:row>
      <xdr:rowOff>313766</xdr:rowOff>
    </xdr:from>
    <xdr:to>
      <xdr:col>2</xdr:col>
      <xdr:colOff>1574471</xdr:colOff>
      <xdr:row>11</xdr:row>
      <xdr:rowOff>925847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A44568AF-43B6-4DA3-9B23-D713922A6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863353" y="8225119"/>
          <a:ext cx="1440000" cy="612081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1905000</xdr:colOff>
      <xdr:row>0</xdr:row>
      <xdr:rowOff>145676</xdr:rowOff>
    </xdr:from>
    <xdr:to>
      <xdr:col>0</xdr:col>
      <xdr:colOff>2819400</xdr:colOff>
      <xdr:row>3</xdr:row>
      <xdr:rowOff>118782</xdr:rowOff>
    </xdr:to>
    <xdr:pic macro="[0]!volta">
      <xdr:nvPicPr>
        <xdr:cNvPr id="16" name="Gráfico 15" descr="Seta com retorno na horizontal">
          <a:extLst>
            <a:ext uri="{FF2B5EF4-FFF2-40B4-BE49-F238E27FC236}">
              <a16:creationId xmlns:a16="http://schemas.microsoft.com/office/drawing/2014/main" id="{647FDF64-326D-472F-8B85-C22AC19CA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905000" y="145676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3</xdr:col>
      <xdr:colOff>1462368</xdr:colOff>
      <xdr:row>0</xdr:row>
      <xdr:rowOff>229020</xdr:rowOff>
    </xdr:from>
    <xdr:to>
      <xdr:col>3</xdr:col>
      <xdr:colOff>2376768</xdr:colOff>
      <xdr:row>3</xdr:row>
      <xdr:rowOff>202126</xdr:rowOff>
    </xdr:to>
    <xdr:pic macro="[0]!ger">
      <xdr:nvPicPr>
        <xdr:cNvPr id="18" name="Gráfico 17" descr="Seta com retorno na horizontal">
          <a:extLst>
            <a:ext uri="{FF2B5EF4-FFF2-40B4-BE49-F238E27FC236}">
              <a16:creationId xmlns:a16="http://schemas.microsoft.com/office/drawing/2014/main" id="{72806911-EEBF-4798-9A60-39D6E6AB2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 rot="10800000">
          <a:off x="7905750" y="22902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1169473</xdr:colOff>
      <xdr:row>0</xdr:row>
      <xdr:rowOff>157582</xdr:rowOff>
    </xdr:from>
    <xdr:to>
      <xdr:col>3</xdr:col>
      <xdr:colOff>366992</xdr:colOff>
      <xdr:row>3</xdr:row>
      <xdr:rowOff>130688</xdr:rowOff>
    </xdr:to>
    <xdr:pic macro="[0]!prox">
      <xdr:nvPicPr>
        <xdr:cNvPr id="19" name="Gráfico 18" descr="Voltar DPE">
          <a:extLst>
            <a:ext uri="{FF2B5EF4-FFF2-40B4-BE49-F238E27FC236}">
              <a16:creationId xmlns:a16="http://schemas.microsoft.com/office/drawing/2014/main" id="{B07C1CD8-BFBD-465A-8EB4-FFF4078F7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5898355" y="157582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3738563</xdr:colOff>
      <xdr:row>0</xdr:row>
      <xdr:rowOff>145676</xdr:rowOff>
    </xdr:from>
    <xdr:to>
      <xdr:col>1</xdr:col>
      <xdr:colOff>199465</xdr:colOff>
      <xdr:row>3</xdr:row>
      <xdr:rowOff>118782</xdr:rowOff>
    </xdr:to>
    <xdr:pic macro="[0]!ant">
      <xdr:nvPicPr>
        <xdr:cNvPr id="20" name="Gráfico 19" descr="Voltar">
          <a:extLst>
            <a:ext uri="{FF2B5EF4-FFF2-40B4-BE49-F238E27FC236}">
              <a16:creationId xmlns:a16="http://schemas.microsoft.com/office/drawing/2014/main" id="{2FEA6B67-71A5-4456-B41D-0DBB9E3F5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3738563" y="145676"/>
          <a:ext cx="909637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654875</xdr:colOff>
      <xdr:row>9</xdr:row>
      <xdr:rowOff>58207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850" y="1010707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523875</xdr:colOff>
      <xdr:row>1</xdr:row>
      <xdr:rowOff>76200</xdr:rowOff>
    </xdr:from>
    <xdr:to>
      <xdr:col>7</xdr:col>
      <xdr:colOff>209550</xdr:colOff>
      <xdr:row>3</xdr:row>
      <xdr:rowOff>9525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BB78D7B-FF77-433C-884B-5520C61C7296}"/>
            </a:ext>
          </a:extLst>
        </xdr:cNvPr>
        <xdr:cNvGrpSpPr/>
      </xdr:nvGrpSpPr>
      <xdr:grpSpPr>
        <a:xfrm>
          <a:off x="9387728" y="322729"/>
          <a:ext cx="1489822" cy="426384"/>
          <a:chOff x="3682768" y="3204594"/>
          <a:chExt cx="1560352" cy="469784"/>
        </a:xfrm>
      </xdr:grpSpPr>
      <xdr:sp macro="[0]!limpar_IHM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FEBC982D-9477-4055-BB50-37FED8E387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0DB7B251-CE49-48A8-B0DB-EB0E3834B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914401</xdr:colOff>
      <xdr:row>15</xdr:row>
      <xdr:rowOff>114300</xdr:rowOff>
    </xdr:from>
    <xdr:to>
      <xdr:col>1</xdr:col>
      <xdr:colOff>2611865</xdr:colOff>
      <xdr:row>18</xdr:row>
      <xdr:rowOff>219825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46AD5A19-B0EF-4984-9124-FEC54E2B5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1" y="6000750"/>
          <a:ext cx="1697464" cy="162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552450</xdr:colOff>
      <xdr:row>21</xdr:row>
      <xdr:rowOff>95250</xdr:rowOff>
    </xdr:from>
    <xdr:to>
      <xdr:col>1</xdr:col>
      <xdr:colOff>2819491</xdr:colOff>
      <xdr:row>24</xdr:row>
      <xdr:rowOff>200775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80A50B0A-FE6C-4BEF-BE3C-842EA5AB6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24150" y="9010650"/>
          <a:ext cx="2267041" cy="162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934011</xdr:colOff>
      <xdr:row>0</xdr:row>
      <xdr:rowOff>123825</xdr:rowOff>
    </xdr:from>
    <xdr:to>
      <xdr:col>0</xdr:col>
      <xdr:colOff>1848411</xdr:colOff>
      <xdr:row>4</xdr:row>
      <xdr:rowOff>47625</xdr:rowOff>
    </xdr:to>
    <xdr:pic macro="[0]!volta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D7332C71-D7EC-4C95-B0C5-439695C58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34011" y="123825"/>
          <a:ext cx="914400" cy="909918"/>
        </a:xfrm>
        <a:prstGeom prst="rect">
          <a:avLst/>
        </a:prstGeom>
      </xdr:spPr>
    </xdr:pic>
    <xdr:clientData/>
  </xdr:twoCellAnchor>
  <xdr:twoCellAnchor editAs="absolute">
    <xdr:from>
      <xdr:col>2</xdr:col>
      <xdr:colOff>1381686</xdr:colOff>
      <xdr:row>0</xdr:row>
      <xdr:rowOff>207169</xdr:rowOff>
    </xdr:from>
    <xdr:to>
      <xdr:col>2</xdr:col>
      <xdr:colOff>2296086</xdr:colOff>
      <xdr:row>4</xdr:row>
      <xdr:rowOff>130969</xdr:rowOff>
    </xdr:to>
    <xdr:pic macro="[0]!ger">
      <xdr:nvPicPr>
        <xdr:cNvPr id="9" name="Gráfico 8" descr="Seta com retorno na horizontal">
          <a:extLst>
            <a:ext uri="{FF2B5EF4-FFF2-40B4-BE49-F238E27FC236}">
              <a16:creationId xmlns:a16="http://schemas.microsoft.com/office/drawing/2014/main" id="{708753F7-9FB5-441A-A190-D92E8D43A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 rot="10800000">
          <a:off x="6939804" y="207169"/>
          <a:ext cx="914400" cy="909918"/>
        </a:xfrm>
        <a:prstGeom prst="rect">
          <a:avLst/>
        </a:prstGeom>
      </xdr:spPr>
    </xdr:pic>
    <xdr:clientData/>
  </xdr:twoCellAnchor>
  <xdr:twoCellAnchor editAs="absolute">
    <xdr:from>
      <xdr:col>1</xdr:col>
      <xdr:colOff>2755666</xdr:colOff>
      <xdr:row>0</xdr:row>
      <xdr:rowOff>135731</xdr:rowOff>
    </xdr:from>
    <xdr:to>
      <xdr:col>2</xdr:col>
      <xdr:colOff>286310</xdr:colOff>
      <xdr:row>4</xdr:row>
      <xdr:rowOff>59531</xdr:rowOff>
    </xdr:to>
    <xdr:pic macro="[0]!prox">
      <xdr:nvPicPr>
        <xdr:cNvPr id="10" name="Gráfico 9" descr="Voltar DPE">
          <a:extLst>
            <a:ext uri="{FF2B5EF4-FFF2-40B4-BE49-F238E27FC236}">
              <a16:creationId xmlns:a16="http://schemas.microsoft.com/office/drawing/2014/main" id="{7450FB25-BF65-402B-A0EB-CA8BF585B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929607" y="135731"/>
          <a:ext cx="914821" cy="909918"/>
        </a:xfrm>
        <a:prstGeom prst="rect">
          <a:avLst/>
        </a:prstGeom>
      </xdr:spPr>
    </xdr:pic>
    <xdr:clientData/>
  </xdr:twoCellAnchor>
  <xdr:twoCellAnchor editAs="absolute">
    <xdr:from>
      <xdr:col>1</xdr:col>
      <xdr:colOff>595874</xdr:colOff>
      <xdr:row>0</xdr:row>
      <xdr:rowOff>123825</xdr:rowOff>
    </xdr:from>
    <xdr:to>
      <xdr:col>1</xdr:col>
      <xdr:colOff>1505511</xdr:colOff>
      <xdr:row>4</xdr:row>
      <xdr:rowOff>47625</xdr:rowOff>
    </xdr:to>
    <xdr:pic macro="[0]!ant">
      <xdr:nvPicPr>
        <xdr:cNvPr id="11" name="Gráfico 10" descr="Voltar">
          <a:extLst>
            <a:ext uri="{FF2B5EF4-FFF2-40B4-BE49-F238E27FC236}">
              <a16:creationId xmlns:a16="http://schemas.microsoft.com/office/drawing/2014/main" id="{8A033956-8DDA-443E-A154-89788F1C9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769815" y="123825"/>
          <a:ext cx="909637" cy="90991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71438</xdr:colOff>
      <xdr:row>4</xdr:row>
      <xdr:rowOff>71436</xdr:rowOff>
    </xdr:from>
    <xdr:to>
      <xdr:col>10</xdr:col>
      <xdr:colOff>515438</xdr:colOff>
      <xdr:row>4</xdr:row>
      <xdr:rowOff>521436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056938-CDD9-48E7-925B-AE924942D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263938" y="103346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0</xdr:col>
      <xdr:colOff>2762250</xdr:colOff>
      <xdr:row>0</xdr:row>
      <xdr:rowOff>107156</xdr:rowOff>
    </xdr:from>
    <xdr:to>
      <xdr:col>1</xdr:col>
      <xdr:colOff>295275</xdr:colOff>
      <xdr:row>3</xdr:row>
      <xdr:rowOff>92868</xdr:rowOff>
    </xdr:to>
    <xdr:pic macro="[0]!volta">
      <xdr:nvPicPr>
        <xdr:cNvPr id="4" name="Gráfico 3" descr="Seta com retorno na horizontal">
          <a:extLst>
            <a:ext uri="{FF2B5EF4-FFF2-40B4-BE49-F238E27FC236}">
              <a16:creationId xmlns:a16="http://schemas.microsoft.com/office/drawing/2014/main" id="{180BDBA9-07E9-404F-879F-3832F9DEA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62250" y="107156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2000250</xdr:colOff>
      <xdr:row>0</xdr:row>
      <xdr:rowOff>190500</xdr:rowOff>
    </xdr:from>
    <xdr:to>
      <xdr:col>2</xdr:col>
      <xdr:colOff>2914650</xdr:colOff>
      <xdr:row>3</xdr:row>
      <xdr:rowOff>176212</xdr:rowOff>
    </xdr:to>
    <xdr:pic macro="[0]!ger">
      <xdr:nvPicPr>
        <xdr:cNvPr id="5" name="Gráfico 4" descr="Seta com retorno na horizontal">
          <a:extLst>
            <a:ext uri="{FF2B5EF4-FFF2-40B4-BE49-F238E27FC236}">
              <a16:creationId xmlns:a16="http://schemas.microsoft.com/office/drawing/2014/main" id="{733163A5-85AF-4C60-8580-0AA1D010C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10800000">
          <a:off x="8763000" y="19050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1214438</xdr:colOff>
      <xdr:row>0</xdr:row>
      <xdr:rowOff>107156</xdr:rowOff>
    </xdr:from>
    <xdr:to>
      <xdr:col>1</xdr:col>
      <xdr:colOff>2124075</xdr:colOff>
      <xdr:row>3</xdr:row>
      <xdr:rowOff>92868</xdr:rowOff>
    </xdr:to>
    <xdr:pic macro="[0]!ant">
      <xdr:nvPicPr>
        <xdr:cNvPr id="7" name="Gráfico 6" descr="Voltar">
          <a:extLst>
            <a:ext uri="{FF2B5EF4-FFF2-40B4-BE49-F238E27FC236}">
              <a16:creationId xmlns:a16="http://schemas.microsoft.com/office/drawing/2014/main" id="{E7654EF9-FF96-40D1-86E4-517A91C6D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95813" y="107156"/>
          <a:ext cx="909637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125505</xdr:colOff>
      <xdr:row>1</xdr:row>
      <xdr:rowOff>132230</xdr:rowOff>
    </xdr:from>
    <xdr:to>
      <xdr:col>7</xdr:col>
      <xdr:colOff>462175</xdr:colOff>
      <xdr:row>2</xdr:row>
      <xdr:rowOff>221014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4232549-B1D5-4A57-8D5F-5F2B7286EA19}"/>
            </a:ext>
          </a:extLst>
        </xdr:cNvPr>
        <xdr:cNvGrpSpPr/>
      </xdr:nvGrpSpPr>
      <xdr:grpSpPr>
        <a:xfrm>
          <a:off x="8608358" y="513230"/>
          <a:ext cx="1546905" cy="469784"/>
          <a:chOff x="3682768" y="3204594"/>
          <a:chExt cx="1560352" cy="469784"/>
        </a:xfrm>
      </xdr:grpSpPr>
      <xdr:sp macro="[0]!Limpar_exce" textlink="">
        <xdr:nvSpPr>
          <xdr:cNvPr id="3" name="Retângulo: Cantos Diagonais Recortados 2">
            <a:extLst>
              <a:ext uri="{FF2B5EF4-FFF2-40B4-BE49-F238E27FC236}">
                <a16:creationId xmlns:a16="http://schemas.microsoft.com/office/drawing/2014/main" id="{0BAA359E-4120-4D22-8704-79E1F0DB61B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exce">
        <xdr:nvPicPr>
          <xdr:cNvPr id="4" name="Gráfico 3" descr="Borracha">
            <a:extLst>
              <a:ext uri="{FF2B5EF4-FFF2-40B4-BE49-F238E27FC236}">
                <a16:creationId xmlns:a16="http://schemas.microsoft.com/office/drawing/2014/main" id="{72705F8D-85DF-4B2D-B9C9-92B5B6FA00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1421466</xdr:colOff>
      <xdr:row>0</xdr:row>
      <xdr:rowOff>98611</xdr:rowOff>
    </xdr:from>
    <xdr:to>
      <xdr:col>0</xdr:col>
      <xdr:colOff>2326901</xdr:colOff>
      <xdr:row>2</xdr:row>
      <xdr:rowOff>249330</xdr:rowOff>
    </xdr:to>
    <xdr:pic macro="[0]!volta">
      <xdr:nvPicPr>
        <xdr:cNvPr id="5" name="Gráfico 4" descr="Seta com retorno na horizontal">
          <a:extLst>
            <a:ext uri="{FF2B5EF4-FFF2-40B4-BE49-F238E27FC236}">
              <a16:creationId xmlns:a16="http://schemas.microsoft.com/office/drawing/2014/main" id="{E116CF27-1063-4FC1-8FEC-C94991108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21466" y="98611"/>
          <a:ext cx="905435" cy="912719"/>
        </a:xfrm>
        <a:prstGeom prst="rect">
          <a:avLst/>
        </a:prstGeom>
      </xdr:spPr>
    </xdr:pic>
    <xdr:clientData/>
  </xdr:twoCellAnchor>
  <xdr:twoCellAnchor editAs="absolute">
    <xdr:from>
      <xdr:col>1</xdr:col>
      <xdr:colOff>2806091</xdr:colOff>
      <xdr:row>0</xdr:row>
      <xdr:rowOff>110517</xdr:rowOff>
    </xdr:from>
    <xdr:to>
      <xdr:col>2</xdr:col>
      <xdr:colOff>105334</xdr:colOff>
      <xdr:row>2</xdr:row>
      <xdr:rowOff>261236</xdr:rowOff>
    </xdr:to>
    <xdr:pic macro="[0]!prox">
      <xdr:nvPicPr>
        <xdr:cNvPr id="7" name="Gráfico 6" descr="Voltar DPE">
          <a:extLst>
            <a:ext uri="{FF2B5EF4-FFF2-40B4-BE49-F238E27FC236}">
              <a16:creationId xmlns:a16="http://schemas.microsoft.com/office/drawing/2014/main" id="{C1A157D6-03E5-44C1-B9CE-14C5BD038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83444" y="110517"/>
          <a:ext cx="907537" cy="912719"/>
        </a:xfrm>
        <a:prstGeom prst="rect">
          <a:avLst/>
        </a:prstGeom>
      </xdr:spPr>
    </xdr:pic>
    <xdr:clientData/>
  </xdr:twoCellAnchor>
  <xdr:twoCellAnchor editAs="absolute">
    <xdr:from>
      <xdr:col>1</xdr:col>
      <xdr:colOff>664229</xdr:colOff>
      <xdr:row>0</xdr:row>
      <xdr:rowOff>98611</xdr:rowOff>
    </xdr:from>
    <xdr:to>
      <xdr:col>1</xdr:col>
      <xdr:colOff>1564901</xdr:colOff>
      <xdr:row>2</xdr:row>
      <xdr:rowOff>249330</xdr:rowOff>
    </xdr:to>
    <xdr:pic macro="[0]!ant">
      <xdr:nvPicPr>
        <xdr:cNvPr id="8" name="Gráfico 7" descr="Voltar">
          <a:extLst>
            <a:ext uri="{FF2B5EF4-FFF2-40B4-BE49-F238E27FC236}">
              <a16:creationId xmlns:a16="http://schemas.microsoft.com/office/drawing/2014/main" id="{7AEC5D33-B8BF-4C5C-9418-702B2C384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41582" y="98611"/>
          <a:ext cx="900672" cy="91271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381002</xdr:colOff>
      <xdr:row>10</xdr:row>
      <xdr:rowOff>161926</xdr:rowOff>
    </xdr:from>
    <xdr:to>
      <xdr:col>8</xdr:col>
      <xdr:colOff>542926</xdr:colOff>
      <xdr:row>17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600202" y="2066926"/>
          <a:ext cx="3819524" cy="1181099"/>
          <a:chOff x="2894202" y="1669409"/>
          <a:chExt cx="6920917" cy="2239861"/>
        </a:xfrm>
      </xdr:grpSpPr>
      <xdr:sp macro="[0]!Planilha7.Manual_Click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4202" y="1669409"/>
            <a:ext cx="6920917" cy="2239861"/>
          </a:xfrm>
          <a:prstGeom prst="roundRect">
            <a:avLst/>
          </a:prstGeom>
          <a:solidFill>
            <a:srgbClr val="660033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Gerar</a:t>
            </a:r>
            <a:r>
              <a:rPr lang="pt-BR" sz="3200">
                <a:solidFill>
                  <a:schemeClr val="bg1"/>
                </a:solidFill>
              </a:rPr>
              <a:t> </a:t>
            </a:r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manual</a:t>
            </a:r>
            <a:endParaRPr lang="pt-BR" sz="3200">
              <a:solidFill>
                <a:schemeClr val="bg1"/>
              </a:solidFill>
            </a:endParaRPr>
          </a:p>
        </xdr:txBody>
      </xdr:sp>
      <xdr:pic macro="[0]!Manual.Manual">
        <xdr:nvPicPr>
          <xdr:cNvPr id="5" name="Gráfico 3" descr="Livro aberto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89954" y="2089552"/>
            <a:ext cx="1442004" cy="1442004"/>
          </a:xfrm>
          <a:prstGeom prst="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361950</xdr:colOff>
      <xdr:row>15</xdr:row>
      <xdr:rowOff>85725</xdr:rowOff>
    </xdr:from>
    <xdr:to>
      <xdr:col>17</xdr:col>
      <xdr:colOff>184212</xdr:colOff>
      <xdr:row>21</xdr:row>
      <xdr:rowOff>123824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2922493-4540-4BA8-8B18-4AA619C1F57E}"/>
            </a:ext>
          </a:extLst>
        </xdr:cNvPr>
        <xdr:cNvGrpSpPr/>
      </xdr:nvGrpSpPr>
      <xdr:grpSpPr>
        <a:xfrm>
          <a:off x="6457950" y="2943225"/>
          <a:ext cx="4089462" cy="1181099"/>
          <a:chOff x="7172587" y="2361328"/>
          <a:chExt cx="4089462" cy="1181099"/>
        </a:xfrm>
        <a:solidFill>
          <a:srgbClr val="002060"/>
        </a:solidFill>
      </xdr:grpSpPr>
      <xdr:sp macro="[0]!Planilha7.Imagens_Click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95AEF98-8DCC-487C-91BD-4F693271EDF6}"/>
              </a:ext>
            </a:extLst>
          </xdr:cNvPr>
          <xdr:cNvSpPr/>
        </xdr:nvSpPr>
        <xdr:spPr>
          <a:xfrm>
            <a:off x="7172587" y="2361328"/>
            <a:ext cx="4089462" cy="1181099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imagens</a:t>
            </a:r>
            <a:endParaRPr lang="pt-BR" sz="2800">
              <a:solidFill>
                <a:schemeClr val="bg1"/>
              </a:solidFill>
            </a:endParaRPr>
          </a:p>
        </xdr:txBody>
      </xdr:sp>
      <xdr:pic>
        <xdr:nvPicPr>
          <xdr:cNvPr id="11" name="Gráfico 20" descr="Imagens">
            <a:extLst>
              <a:ext uri="{FF2B5EF4-FFF2-40B4-BE49-F238E27FC236}">
                <a16:creationId xmlns:a16="http://schemas.microsoft.com/office/drawing/2014/main" id="{7F8A0977-DB92-4997-B4CA-6AA5DBA6F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384877" y="2555877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342900</xdr:colOff>
      <xdr:row>5</xdr:row>
      <xdr:rowOff>104775</xdr:rowOff>
    </xdr:from>
    <xdr:to>
      <xdr:col>17</xdr:col>
      <xdr:colOff>165300</xdr:colOff>
      <xdr:row>11</xdr:row>
      <xdr:rowOff>142575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39A3D4C-4354-432E-8B0B-1A5D2B3BA269}"/>
            </a:ext>
          </a:extLst>
        </xdr:cNvPr>
        <xdr:cNvGrpSpPr/>
      </xdr:nvGrpSpPr>
      <xdr:grpSpPr>
        <a:xfrm>
          <a:off x="6438900" y="1057275"/>
          <a:ext cx="4089600" cy="1180800"/>
          <a:chOff x="2402179" y="2951879"/>
          <a:chExt cx="4089600" cy="1180800"/>
        </a:xfrm>
        <a:solidFill>
          <a:srgbClr val="002060"/>
        </a:solidFill>
      </xdr:grpSpPr>
      <xdr:sp macro="[0]!Planilha7.Tabelas_Click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6996B7FA-93BF-4133-953A-5F09ECACBE16}"/>
              </a:ext>
            </a:extLst>
          </xdr:cNvPr>
          <xdr:cNvSpPr/>
        </xdr:nvSpPr>
        <xdr:spPr>
          <a:xfrm>
            <a:off x="2402179" y="2951879"/>
            <a:ext cx="4089600" cy="1180800"/>
          </a:xfrm>
          <a:prstGeom prst="roundRect">
            <a:avLst/>
          </a:prstGeom>
          <a:solidFill>
            <a:srgbClr val="0066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tabelas</a:t>
            </a:r>
            <a:endParaRPr lang="pt-BR" sz="2800">
              <a:solidFill>
                <a:schemeClr val="bg1"/>
              </a:solidFill>
            </a:endParaRPr>
          </a:p>
        </xdr:txBody>
      </xdr:sp>
      <xdr:pic macro="[0]!ImageSubst.PopulateXL">
        <xdr:nvPicPr>
          <xdr:cNvPr id="14" name="Gráfico 15" descr="Tabela">
            <a:extLst>
              <a:ext uri="{FF2B5EF4-FFF2-40B4-BE49-F238E27FC236}">
                <a16:creationId xmlns:a16="http://schemas.microsoft.com/office/drawing/2014/main" id="{B7AA27D5-9584-4D4E-B518-903C31D896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624402" y="3146279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 editAs="absolute">
    <xdr:from>
      <xdr:col>18</xdr:col>
      <xdr:colOff>371475</xdr:colOff>
      <xdr:row>11</xdr:row>
      <xdr:rowOff>180975</xdr:rowOff>
    </xdr:from>
    <xdr:to>
      <xdr:col>20</xdr:col>
      <xdr:colOff>66675</xdr:colOff>
      <xdr:row>16</xdr:row>
      <xdr:rowOff>142875</xdr:rowOff>
    </xdr:to>
    <xdr:pic macro="[0]!volta">
      <xdr:nvPicPr>
        <xdr:cNvPr id="15" name="Gráfico 14" descr="Seta com retorno na horizontal">
          <a:extLst>
            <a:ext uri="{FF2B5EF4-FFF2-40B4-BE49-F238E27FC236}">
              <a16:creationId xmlns:a16="http://schemas.microsoft.com/office/drawing/2014/main" id="{917537E1-AE8D-4727-A40E-B0B2BD8A3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344275" y="2276475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8750-123D-4B2E-B2E3-FEE04E620B9A}">
  <sheetPr codeName="Planilha2">
    <tabColor rgb="FFFFC000"/>
  </sheetPr>
  <dimension ref="A1:K12"/>
  <sheetViews>
    <sheetView showGridLines="0" tabSelected="1" zoomScale="80" zoomScaleNormal="80" workbookViewId="0">
      <selection activeCell="B5" sqref="B5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8" max="8" width="29.85546875" customWidth="1"/>
    <col min="9" max="9" width="7.140625" customWidth="1"/>
    <col min="10" max="10" width="35" customWidth="1"/>
  </cols>
  <sheetData>
    <row r="1" spans="1:11" ht="120" customHeight="1" thickBot="1" x14ac:dyDescent="0.3">
      <c r="A1" s="2"/>
      <c r="B1" s="3"/>
    </row>
    <row r="2" spans="1:11" ht="45" customHeight="1" thickBot="1" x14ac:dyDescent="0.3">
      <c r="A2" s="160" t="s">
        <v>279</v>
      </c>
      <c r="B2" s="161"/>
      <c r="I2" s="164"/>
      <c r="J2" s="162" t="s">
        <v>0</v>
      </c>
      <c r="K2" s="62"/>
    </row>
    <row r="3" spans="1:11" ht="18.75" customHeight="1" thickBot="1" x14ac:dyDescent="0.3">
      <c r="A3" s="4" t="s">
        <v>1</v>
      </c>
      <c r="B3" s="5" t="s">
        <v>44</v>
      </c>
      <c r="I3" s="165"/>
      <c r="J3" s="163"/>
    </row>
    <row r="4" spans="1:11" ht="18.75" customHeight="1" x14ac:dyDescent="0.25">
      <c r="A4" s="6" t="s">
        <v>22</v>
      </c>
      <c r="B4" s="5"/>
    </row>
    <row r="5" spans="1:11" ht="18.75" customHeight="1" thickBot="1" x14ac:dyDescent="0.3">
      <c r="A5" s="6" t="s">
        <v>21</v>
      </c>
      <c r="B5" s="5" t="s">
        <v>111</v>
      </c>
    </row>
    <row r="6" spans="1:11" ht="18.75" customHeight="1" thickBot="1" x14ac:dyDescent="0.3">
      <c r="A6" s="6" t="s">
        <v>30</v>
      </c>
      <c r="B6" s="5"/>
      <c r="I6" s="166" t="s">
        <v>3</v>
      </c>
      <c r="J6" s="167"/>
    </row>
    <row r="7" spans="1:11" ht="18.75" customHeight="1" x14ac:dyDescent="0.25">
      <c r="A7" s="6" t="s">
        <v>23</v>
      </c>
      <c r="B7" s="44"/>
      <c r="I7" s="7"/>
      <c r="J7" s="8" t="s">
        <v>4</v>
      </c>
    </row>
    <row r="8" spans="1:11" ht="18.75" customHeight="1" x14ac:dyDescent="0.25">
      <c r="A8" s="6" t="s">
        <v>24</v>
      </c>
      <c r="B8" s="5"/>
      <c r="I8" s="9"/>
      <c r="J8" s="10" t="s">
        <v>6</v>
      </c>
    </row>
    <row r="9" spans="1:11" ht="18.75" customHeight="1" x14ac:dyDescent="0.25">
      <c r="A9" s="6" t="s">
        <v>5</v>
      </c>
      <c r="B9" s="11"/>
      <c r="I9" s="12"/>
      <c r="J9" s="13" t="s">
        <v>7</v>
      </c>
    </row>
    <row r="10" spans="1:11" ht="18.75" customHeight="1" x14ac:dyDescent="0.25">
      <c r="A10" s="14" t="s">
        <v>25</v>
      </c>
      <c r="B10" s="5"/>
      <c r="I10" s="49"/>
      <c r="J10" s="10" t="s">
        <v>8</v>
      </c>
    </row>
    <row r="11" spans="1:11" ht="18.75" customHeight="1" thickBot="1" x14ac:dyDescent="0.3">
      <c r="A11" s="15" t="s">
        <v>2</v>
      </c>
      <c r="B11" s="16"/>
      <c r="C11" s="17"/>
      <c r="I11" s="50"/>
      <c r="J11" s="48" t="s">
        <v>34</v>
      </c>
    </row>
    <row r="12" spans="1:11" x14ac:dyDescent="0.25">
      <c r="A12" s="18"/>
      <c r="B12" s="18"/>
    </row>
  </sheetData>
  <sheetProtection sheet="1" objects="1" scenarios="1"/>
  <protectedRanges>
    <protectedRange sqref="B3:B11" name="Intervalo1"/>
  </protectedRanges>
  <mergeCells count="4">
    <mergeCell ref="A2:B2"/>
    <mergeCell ref="J2:J3"/>
    <mergeCell ref="I2:I3"/>
    <mergeCell ref="I6:J6"/>
  </mergeCells>
  <dataValidations count="3">
    <dataValidation type="list" allowBlank="1" showInputMessage="1" showErrorMessage="1" sqref="B4" xr:uid="{5D2EC59C-7169-481A-A132-9C052EEBCF11}">
      <formula1>"Innopro, Atualização IHM"</formula1>
    </dataValidation>
    <dataValidation type="list" allowBlank="1" showInputMessage="1" showErrorMessage="1" sqref="B7" xr:uid="{EBDED0CA-737C-4C8D-B56C-86CBF505D7FF}">
      <formula1>"'00,'01,'02,'03"</formula1>
    </dataValidation>
    <dataValidation type="list" allowBlank="1" showInputMessage="1" showErrorMessage="1" sqref="B5" xr:uid="{824954F3-E80A-41CC-9669-6BA237DCD4B6}">
      <formula1>"CIP"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2073-B070-42A2-84DC-D12B24895808}">
  <sheetPr codeName="Planilha3">
    <tabColor rgb="FF92D050"/>
  </sheetPr>
  <dimension ref="A1:J70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C10" sqref="C10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10" ht="24.95" customHeight="1" x14ac:dyDescent="0.3">
      <c r="A1" s="23"/>
      <c r="B1" s="22"/>
      <c r="C1" s="23"/>
    </row>
    <row r="2" spans="1:10" ht="24.95" customHeight="1" x14ac:dyDescent="0.3">
      <c r="A2" s="23"/>
      <c r="B2" s="22"/>
      <c r="C2" s="31"/>
      <c r="J2" s="46" t="s">
        <v>29</v>
      </c>
    </row>
    <row r="3" spans="1:10" ht="24.95" customHeight="1" x14ac:dyDescent="0.3">
      <c r="A3" s="23"/>
      <c r="C3" s="31"/>
    </row>
    <row r="4" spans="1:10" ht="24.95" customHeight="1" thickBot="1" x14ac:dyDescent="0.3">
      <c r="B4" s="22"/>
    </row>
    <row r="5" spans="1:10" ht="50.1" customHeight="1" thickTop="1" thickBot="1" x14ac:dyDescent="0.3">
      <c r="A5" s="168" t="s">
        <v>12</v>
      </c>
      <c r="B5" s="168"/>
      <c r="C5" s="168"/>
      <c r="D5" s="21"/>
    </row>
    <row r="6" spans="1:10" ht="50.1" customHeight="1" thickTop="1" thickBot="1" x14ac:dyDescent="0.3">
      <c r="A6" s="120" t="s">
        <v>11</v>
      </c>
      <c r="B6" s="121" t="s">
        <v>10</v>
      </c>
      <c r="C6" s="121" t="s">
        <v>9</v>
      </c>
    </row>
    <row r="7" spans="1:10" ht="39.950000000000003" customHeight="1" thickTop="1" thickBot="1" x14ac:dyDescent="0.3">
      <c r="A7" s="122"/>
      <c r="B7" s="123"/>
      <c r="C7" s="124"/>
    </row>
    <row r="8" spans="1:10" ht="39.950000000000003" customHeight="1" thickTop="1" thickBot="1" x14ac:dyDescent="0.3">
      <c r="A8" s="122"/>
      <c r="B8" s="123"/>
      <c r="C8" s="124"/>
    </row>
    <row r="9" spans="1:10" ht="39.950000000000003" customHeight="1" thickTop="1" thickBot="1" x14ac:dyDescent="0.3">
      <c r="A9" s="122"/>
      <c r="B9" s="123"/>
      <c r="C9" s="124"/>
    </row>
    <row r="10" spans="1:10" ht="39.950000000000003" customHeight="1" thickTop="1" thickBot="1" x14ac:dyDescent="0.3">
      <c r="A10" s="122" t="s">
        <v>287</v>
      </c>
      <c r="B10" s="123" t="s">
        <v>287</v>
      </c>
      <c r="C10" s="124" t="s">
        <v>287</v>
      </c>
    </row>
    <row r="11" spans="1:10" ht="39.950000000000003" customHeight="1" thickTop="1" thickBot="1" x14ac:dyDescent="0.3">
      <c r="A11" s="122"/>
      <c r="B11" s="123"/>
      <c r="C11" s="124"/>
    </row>
    <row r="12" spans="1:10" ht="39.950000000000003" customHeight="1" thickTop="1" thickBot="1" x14ac:dyDescent="0.3">
      <c r="A12" s="122"/>
      <c r="B12" s="123"/>
      <c r="C12" s="124"/>
    </row>
    <row r="13" spans="1:10" ht="39.950000000000003" customHeight="1" thickTop="1" thickBot="1" x14ac:dyDescent="0.3">
      <c r="A13" s="122"/>
      <c r="B13" s="123"/>
      <c r="C13" s="124"/>
    </row>
    <row r="14" spans="1:10" ht="39.950000000000003" customHeight="1" thickTop="1" thickBot="1" x14ac:dyDescent="0.3">
      <c r="A14" s="122"/>
      <c r="B14" s="123"/>
      <c r="C14" s="124"/>
    </row>
    <row r="15" spans="1:10" ht="39.950000000000003" customHeight="1" thickTop="1" thickBot="1" x14ac:dyDescent="0.3">
      <c r="A15" s="122"/>
      <c r="B15" s="123"/>
      <c r="C15" s="124"/>
    </row>
    <row r="16" spans="1:10" ht="39.950000000000003" customHeight="1" thickTop="1" thickBot="1" x14ac:dyDescent="0.3">
      <c r="A16" s="122"/>
      <c r="B16" s="123"/>
      <c r="C16" s="124"/>
    </row>
    <row r="17" spans="1:3" ht="39.950000000000003" customHeight="1" thickTop="1" thickBot="1" x14ac:dyDescent="0.3">
      <c r="A17" s="122"/>
      <c r="B17" s="123"/>
      <c r="C17" s="124"/>
    </row>
    <row r="18" spans="1:3" ht="39.950000000000003" customHeight="1" thickTop="1" thickBot="1" x14ac:dyDescent="0.3">
      <c r="A18" s="122"/>
      <c r="B18" s="123"/>
      <c r="C18" s="124"/>
    </row>
    <row r="19" spans="1:3" ht="39.950000000000003" customHeight="1" thickTop="1" thickBot="1" x14ac:dyDescent="0.3">
      <c r="A19" s="122"/>
      <c r="B19" s="123"/>
      <c r="C19" s="124"/>
    </row>
    <row r="20" spans="1:3" ht="39.950000000000003" customHeight="1" thickTop="1" thickBot="1" x14ac:dyDescent="0.3">
      <c r="A20" s="122"/>
      <c r="B20" s="123"/>
      <c r="C20" s="124"/>
    </row>
    <row r="21" spans="1:3" ht="39.950000000000003" customHeight="1" thickTop="1" thickBot="1" x14ac:dyDescent="0.3">
      <c r="A21" s="122"/>
      <c r="B21" s="123"/>
      <c r="C21" s="124"/>
    </row>
    <row r="22" spans="1:3" ht="39.950000000000003" customHeight="1" thickTop="1" thickBot="1" x14ac:dyDescent="0.3">
      <c r="A22" s="122"/>
      <c r="B22" s="123"/>
      <c r="C22" s="124"/>
    </row>
    <row r="23" spans="1:3" ht="39.950000000000003" customHeight="1" thickTop="1" thickBot="1" x14ac:dyDescent="0.3">
      <c r="A23" s="122"/>
      <c r="B23" s="123"/>
      <c r="C23" s="124"/>
    </row>
    <row r="24" spans="1:3" ht="39.950000000000003" customHeight="1" thickTop="1" thickBot="1" x14ac:dyDescent="0.3">
      <c r="A24" s="122"/>
      <c r="B24" s="123"/>
      <c r="C24" s="124"/>
    </row>
    <row r="25" spans="1:3" ht="39.950000000000003" customHeight="1" thickTop="1" thickBot="1" x14ac:dyDescent="0.3">
      <c r="A25" s="122"/>
      <c r="B25" s="123"/>
      <c r="C25" s="124"/>
    </row>
    <row r="26" spans="1:3" ht="39.950000000000003" customHeight="1" thickTop="1" thickBot="1" x14ac:dyDescent="0.3">
      <c r="A26" s="122"/>
      <c r="B26" s="123"/>
      <c r="C26" s="124"/>
    </row>
    <row r="27" spans="1:3" ht="39.950000000000003" customHeight="1" thickTop="1" thickBot="1" x14ac:dyDescent="0.3">
      <c r="A27" s="122"/>
      <c r="B27" s="123"/>
      <c r="C27" s="124"/>
    </row>
    <row r="28" spans="1:3" ht="39.950000000000003" customHeight="1" thickTop="1" thickBot="1" x14ac:dyDescent="0.3">
      <c r="A28" s="122"/>
      <c r="B28" s="123"/>
      <c r="C28" s="124"/>
    </row>
    <row r="29" spans="1:3" ht="39.950000000000003" customHeight="1" thickTop="1" thickBot="1" x14ac:dyDescent="0.3">
      <c r="A29" s="122"/>
      <c r="B29" s="123"/>
      <c r="C29" s="124"/>
    </row>
    <row r="30" spans="1:3" ht="39.950000000000003" customHeight="1" thickTop="1" thickBot="1" x14ac:dyDescent="0.3">
      <c r="A30" s="122"/>
      <c r="B30" s="123"/>
      <c r="C30" s="124"/>
    </row>
    <row r="31" spans="1:3" ht="39.950000000000003" customHeight="1" thickTop="1" thickBot="1" x14ac:dyDescent="0.3">
      <c r="A31" s="122"/>
      <c r="B31" s="123"/>
      <c r="C31" s="124"/>
    </row>
    <row r="32" spans="1:3" ht="39.950000000000003" customHeight="1" thickTop="1" thickBot="1" x14ac:dyDescent="0.3">
      <c r="A32" s="122"/>
      <c r="B32" s="123"/>
      <c r="C32" s="124"/>
    </row>
    <row r="33" spans="1:3" ht="39.950000000000003" customHeight="1" thickTop="1" thickBot="1" x14ac:dyDescent="0.3">
      <c r="A33" s="122"/>
      <c r="B33" s="123"/>
      <c r="C33" s="124"/>
    </row>
    <row r="34" spans="1:3" ht="39.950000000000003" customHeight="1" thickTop="1" thickBot="1" x14ac:dyDescent="0.3">
      <c r="A34" s="122"/>
      <c r="B34" s="123"/>
      <c r="C34" s="124"/>
    </row>
    <row r="35" spans="1:3" ht="39.950000000000003" customHeight="1" thickTop="1" thickBot="1" x14ac:dyDescent="0.3">
      <c r="A35" s="122"/>
      <c r="B35" s="123"/>
      <c r="C35" s="124"/>
    </row>
    <row r="36" spans="1:3" ht="39.950000000000003" customHeight="1" thickTop="1" thickBot="1" x14ac:dyDescent="0.3">
      <c r="A36" s="122"/>
      <c r="B36" s="123"/>
      <c r="C36" s="124"/>
    </row>
    <row r="37" spans="1:3" ht="39.950000000000003" customHeight="1" thickTop="1" x14ac:dyDescent="0.25"/>
    <row r="38" spans="1:3" ht="39.950000000000003" customHeight="1" x14ac:dyDescent="0.25"/>
    <row r="39" spans="1:3" ht="39.950000000000003" customHeight="1" x14ac:dyDescent="0.25"/>
    <row r="40" spans="1:3" ht="39.950000000000003" customHeight="1" x14ac:dyDescent="0.25"/>
    <row r="41" spans="1:3" ht="39.950000000000003" customHeight="1" x14ac:dyDescent="0.25"/>
    <row r="42" spans="1:3" ht="39.950000000000003" customHeight="1" x14ac:dyDescent="0.25"/>
    <row r="43" spans="1:3" ht="39.950000000000003" customHeight="1" x14ac:dyDescent="0.25"/>
    <row r="44" spans="1:3" ht="39.950000000000003" customHeight="1" x14ac:dyDescent="0.25"/>
    <row r="45" spans="1:3" ht="39.950000000000003" customHeight="1" x14ac:dyDescent="0.25"/>
    <row r="46" spans="1:3" ht="39.950000000000003" customHeight="1" x14ac:dyDescent="0.25"/>
    <row r="47" spans="1:3" ht="39.950000000000003" customHeight="1" x14ac:dyDescent="0.25"/>
    <row r="48" spans="1:3" ht="39.950000000000003" customHeight="1" x14ac:dyDescent="0.25"/>
    <row r="49" ht="39.950000000000003" customHeight="1" x14ac:dyDescent="0.25"/>
    <row r="50" ht="39.950000000000003" customHeight="1" x14ac:dyDescent="0.25"/>
    <row r="51" ht="39.950000000000003" customHeight="1" x14ac:dyDescent="0.25"/>
    <row r="52" ht="39.950000000000003" customHeight="1" x14ac:dyDescent="0.25"/>
    <row r="53" ht="39.950000000000003" customHeight="1" x14ac:dyDescent="0.25"/>
    <row r="54" ht="39.950000000000003" customHeight="1" x14ac:dyDescent="0.25"/>
    <row r="55" ht="39.950000000000003" customHeight="1" x14ac:dyDescent="0.25"/>
    <row r="56" ht="39.950000000000003" customHeight="1" x14ac:dyDescent="0.25"/>
    <row r="57" ht="39.950000000000003" customHeight="1" x14ac:dyDescent="0.25"/>
    <row r="58" ht="39.950000000000003" customHeight="1" x14ac:dyDescent="0.25"/>
    <row r="59" ht="39.950000000000003" customHeight="1" x14ac:dyDescent="0.25"/>
    <row r="60" ht="39.950000000000003" customHeight="1" x14ac:dyDescent="0.25"/>
    <row r="61" ht="39.950000000000003" customHeight="1" x14ac:dyDescent="0.25"/>
    <row r="62" ht="39.950000000000003" customHeight="1" x14ac:dyDescent="0.25"/>
    <row r="63" ht="39.950000000000003" customHeight="1" x14ac:dyDescent="0.25"/>
    <row r="64" ht="39.950000000000003" customHeight="1" x14ac:dyDescent="0.25"/>
    <row r="65" ht="39.950000000000003" customHeight="1" x14ac:dyDescent="0.25"/>
    <row r="66" ht="39.950000000000003" customHeight="1" x14ac:dyDescent="0.25"/>
    <row r="67" ht="39.950000000000003" customHeight="1" x14ac:dyDescent="0.25"/>
    <row r="68" ht="39.950000000000003" customHeight="1" x14ac:dyDescent="0.25"/>
    <row r="69" ht="39.950000000000003" customHeight="1" x14ac:dyDescent="0.25"/>
    <row r="70" ht="39.950000000000003" customHeight="1" x14ac:dyDescent="0.25"/>
  </sheetData>
  <sheetProtection sheet="1" objects="1" scenarios="1"/>
  <protectedRanges>
    <protectedRange sqref="C1:C2 A7:G70" name="Intervalo1"/>
  </protectedRanges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C25D9-3141-4073-85B9-33052C5946B1}">
  <sheetPr codeName="Planilha5">
    <tabColor rgb="FF92D050"/>
  </sheetPr>
  <dimension ref="A1:O93"/>
  <sheetViews>
    <sheetView showGridLines="0" zoomScale="80" zoomScaleNormal="80" workbookViewId="0">
      <pane ySplit="6" topLeftCell="A7" activePane="bottomLeft" state="frozen"/>
      <selection pane="bottomLeft" activeCell="C12" sqref="C12:D12"/>
    </sheetView>
  </sheetViews>
  <sheetFormatPr defaultRowHeight="15" x14ac:dyDescent="0.25"/>
  <cols>
    <col min="1" max="1" width="46.28515625" customWidth="1"/>
    <col min="2" max="2" width="42.5703125" customWidth="1"/>
    <col min="3" max="3" width="40.7109375" customWidth="1"/>
    <col min="4" max="4" width="24.5703125" customWidth="1"/>
    <col min="5" max="5" width="27.7109375" customWidth="1"/>
    <col min="6" max="6" width="12.85546875" customWidth="1"/>
    <col min="7" max="7" width="10.140625" customWidth="1"/>
    <col min="8" max="8" width="7.5703125" customWidth="1"/>
    <col min="9" max="9" width="54.7109375" customWidth="1"/>
  </cols>
  <sheetData>
    <row r="1" spans="1:13" ht="24.95" customHeight="1" thickBot="1" x14ac:dyDescent="0.35">
      <c r="A1" s="23"/>
      <c r="B1" s="22"/>
      <c r="C1" s="23"/>
    </row>
    <row r="2" spans="1:13" ht="24.95" customHeight="1" x14ac:dyDescent="0.3">
      <c r="A2" s="23"/>
      <c r="B2" s="22"/>
      <c r="C2" s="31"/>
      <c r="H2" s="175" t="s">
        <v>121</v>
      </c>
      <c r="I2" s="176"/>
      <c r="J2" s="176"/>
      <c r="K2" s="176"/>
      <c r="L2" s="176"/>
      <c r="M2" s="177"/>
    </row>
    <row r="3" spans="1:13" ht="24.95" customHeight="1" x14ac:dyDescent="0.3">
      <c r="A3" s="23"/>
      <c r="B3" s="22"/>
      <c r="C3" s="31"/>
      <c r="H3" s="178"/>
      <c r="I3" s="179"/>
      <c r="J3" s="179"/>
      <c r="K3" s="179"/>
      <c r="L3" s="179"/>
      <c r="M3" s="180"/>
    </row>
    <row r="4" spans="1:13" ht="24.95" customHeight="1" thickBot="1" x14ac:dyDescent="0.35">
      <c r="A4" s="23"/>
      <c r="B4" s="22"/>
      <c r="H4" s="178"/>
      <c r="I4" s="179"/>
      <c r="J4" s="179"/>
      <c r="K4" s="179"/>
      <c r="L4" s="179"/>
      <c r="M4" s="180"/>
    </row>
    <row r="5" spans="1:13" ht="24.95" customHeight="1" thickTop="1" thickBot="1" x14ac:dyDescent="0.3">
      <c r="A5" s="184" t="s">
        <v>122</v>
      </c>
      <c r="B5" s="185"/>
      <c r="C5" s="188" t="s">
        <v>123</v>
      </c>
      <c r="D5" s="189"/>
      <c r="E5" s="191"/>
      <c r="F5" s="191"/>
      <c r="H5" s="181"/>
      <c r="I5" s="182"/>
      <c r="J5" s="182"/>
      <c r="K5" s="182"/>
      <c r="L5" s="182"/>
      <c r="M5" s="183"/>
    </row>
    <row r="6" spans="1:13" ht="24.95" customHeight="1" thickBot="1" x14ac:dyDescent="0.3">
      <c r="A6" s="186"/>
      <c r="B6" s="187"/>
      <c r="C6" s="190"/>
      <c r="D6" s="187"/>
      <c r="E6" s="82"/>
      <c r="F6" s="29"/>
    </row>
    <row r="7" spans="1:13" ht="39.950000000000003" customHeight="1" thickTop="1" thickBot="1" x14ac:dyDescent="0.3">
      <c r="A7" s="169" t="s">
        <v>288</v>
      </c>
      <c r="B7" s="170"/>
      <c r="C7" s="174" t="s">
        <v>289</v>
      </c>
      <c r="D7" s="172"/>
    </row>
    <row r="8" spans="1:13" ht="39.950000000000003" customHeight="1" thickTop="1" thickBot="1" x14ac:dyDescent="0.3">
      <c r="A8" s="169" t="s">
        <v>290</v>
      </c>
      <c r="B8" s="170"/>
      <c r="C8" s="171" t="s">
        <v>291</v>
      </c>
      <c r="D8" s="172"/>
    </row>
    <row r="9" spans="1:13" ht="39.950000000000003" customHeight="1" thickTop="1" thickBot="1" x14ac:dyDescent="0.3">
      <c r="A9" s="169" t="s">
        <v>292</v>
      </c>
      <c r="B9" s="170"/>
      <c r="C9" s="174" t="s">
        <v>289</v>
      </c>
      <c r="D9" s="172"/>
    </row>
    <row r="10" spans="1:13" ht="39.950000000000003" customHeight="1" thickTop="1" thickBot="1" x14ac:dyDescent="0.3">
      <c r="A10" s="169" t="s">
        <v>293</v>
      </c>
      <c r="B10" s="170"/>
      <c r="C10" s="171" t="s">
        <v>289</v>
      </c>
      <c r="D10" s="172"/>
    </row>
    <row r="11" spans="1:13" ht="39.950000000000003" customHeight="1" thickTop="1" thickBot="1" x14ac:dyDescent="0.3">
      <c r="A11" s="169" t="s">
        <v>294</v>
      </c>
      <c r="B11" s="170"/>
      <c r="C11" s="171" t="s">
        <v>296</v>
      </c>
      <c r="D11" s="172"/>
      <c r="E11" s="24"/>
      <c r="F11" s="24"/>
      <c r="G11" s="24"/>
      <c r="H11" s="24"/>
      <c r="I11" s="24"/>
      <c r="J11" s="24"/>
      <c r="K11" s="24"/>
      <c r="L11" s="24"/>
      <c r="M11" s="24"/>
    </row>
    <row r="12" spans="1:13" ht="39.950000000000003" customHeight="1" thickTop="1" thickBot="1" x14ac:dyDescent="0.3">
      <c r="A12" s="169" t="s">
        <v>295</v>
      </c>
      <c r="B12" s="170"/>
      <c r="C12" s="171" t="s">
        <v>289</v>
      </c>
      <c r="D12" s="172"/>
      <c r="E12" s="24"/>
      <c r="F12" s="24"/>
      <c r="G12" s="24"/>
      <c r="H12" s="24"/>
      <c r="I12" s="173"/>
      <c r="J12" s="173"/>
      <c r="K12" s="24"/>
      <c r="L12" s="24"/>
      <c r="M12" s="24"/>
    </row>
    <row r="13" spans="1:13" ht="39.950000000000003" customHeight="1" thickTop="1" thickBot="1" x14ac:dyDescent="0.3">
      <c r="A13" s="169"/>
      <c r="B13" s="170"/>
      <c r="C13" s="171"/>
      <c r="D13" s="172"/>
      <c r="E13" s="24"/>
      <c r="F13" s="24"/>
      <c r="G13" s="24"/>
      <c r="H13" s="24"/>
      <c r="I13" s="173"/>
      <c r="J13" s="173"/>
      <c r="K13" s="24"/>
      <c r="L13" s="24"/>
      <c r="M13" s="24"/>
    </row>
    <row r="14" spans="1:13" ht="39.950000000000003" customHeight="1" thickTop="1" thickBot="1" x14ac:dyDescent="0.3">
      <c r="A14" s="169"/>
      <c r="B14" s="170"/>
      <c r="C14" s="171"/>
      <c r="D14" s="172"/>
      <c r="E14" s="24"/>
      <c r="F14" s="24"/>
      <c r="G14" s="24"/>
      <c r="H14" s="24"/>
      <c r="I14" s="173"/>
      <c r="J14" s="173"/>
      <c r="K14" s="24"/>
      <c r="L14" s="24"/>
      <c r="M14" s="24"/>
    </row>
    <row r="15" spans="1:13" ht="39.950000000000003" customHeight="1" thickTop="1" thickBot="1" x14ac:dyDescent="0.3">
      <c r="A15" s="169"/>
      <c r="B15" s="170"/>
      <c r="C15" s="171"/>
      <c r="D15" s="172"/>
      <c r="E15" s="24"/>
      <c r="F15" s="24"/>
      <c r="G15" s="24"/>
      <c r="H15" s="24"/>
      <c r="I15" s="24"/>
      <c r="J15" s="24"/>
      <c r="K15" s="24"/>
      <c r="L15" s="24"/>
      <c r="M15" s="24"/>
    </row>
    <row r="16" spans="1:13" ht="39.950000000000003" customHeight="1" thickTop="1" thickBot="1" x14ac:dyDescent="0.3">
      <c r="A16" s="169"/>
      <c r="B16" s="170"/>
      <c r="C16" s="171"/>
      <c r="D16" s="172"/>
    </row>
    <row r="17" spans="1:4" ht="39.950000000000003" customHeight="1" thickTop="1" thickBot="1" x14ac:dyDescent="0.3">
      <c r="A17" s="169"/>
      <c r="B17" s="170"/>
      <c r="C17" s="171"/>
      <c r="D17" s="172"/>
    </row>
    <row r="18" spans="1:4" ht="39.950000000000003" customHeight="1" thickTop="1" thickBot="1" x14ac:dyDescent="0.3">
      <c r="A18" s="169"/>
      <c r="B18" s="170"/>
      <c r="C18" s="171"/>
      <c r="D18" s="172"/>
    </row>
    <row r="19" spans="1:4" ht="39.950000000000003" customHeight="1" thickTop="1" thickBot="1" x14ac:dyDescent="0.3">
      <c r="A19" s="169"/>
      <c r="B19" s="170"/>
      <c r="C19" s="171"/>
      <c r="D19" s="172"/>
    </row>
    <row r="20" spans="1:4" ht="39.950000000000003" customHeight="1" thickTop="1" thickBot="1" x14ac:dyDescent="0.3">
      <c r="A20" s="169"/>
      <c r="B20" s="170"/>
      <c r="C20" s="171"/>
      <c r="D20" s="172"/>
    </row>
    <row r="21" spans="1:4" ht="99.95" customHeight="1" thickTop="1" x14ac:dyDescent="0.25"/>
    <row r="22" spans="1:4" ht="99.95" customHeight="1" x14ac:dyDescent="0.25"/>
    <row r="23" spans="1:4" ht="99.95" customHeight="1" x14ac:dyDescent="0.25"/>
    <row r="24" spans="1:4" ht="99.95" customHeight="1" x14ac:dyDescent="0.25"/>
    <row r="25" spans="1:4" ht="99.95" customHeight="1" x14ac:dyDescent="0.25"/>
    <row r="61" spans="1:15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</row>
    <row r="62" spans="1:15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</row>
    <row r="63" spans="1:15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</row>
    <row r="64" spans="1:15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</row>
    <row r="65" spans="1:15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</row>
    <row r="66" spans="1:15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</row>
    <row r="67" spans="1:15" x14ac:dyDescent="0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</row>
    <row r="68" spans="1:15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</row>
    <row r="69" spans="1:15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</row>
    <row r="70" spans="1:15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</row>
    <row r="71" spans="1:15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</row>
    <row r="72" spans="1:15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</row>
    <row r="73" spans="1:15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</row>
    <row r="74" spans="1:15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</row>
    <row r="75" spans="1:15" x14ac:dyDescent="0.2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</row>
    <row r="76" spans="1:15" x14ac:dyDescent="0.2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</row>
    <row r="77" spans="1:15" x14ac:dyDescent="0.2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</row>
    <row r="78" spans="1:15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</row>
    <row r="80" spans="1:15" x14ac:dyDescent="0.2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</row>
    <row r="81" spans="1:15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</row>
    <row r="82" spans="1:15" x14ac:dyDescent="0.2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</row>
    <row r="83" spans="1:15" x14ac:dyDescent="0.2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</row>
    <row r="84" spans="1:15" x14ac:dyDescent="0.25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</row>
    <row r="85" spans="1:15" x14ac:dyDescent="0.25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</row>
    <row r="86" spans="1:15" x14ac:dyDescent="0.25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</row>
    <row r="87" spans="1:15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</row>
    <row r="88" spans="1:15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</row>
    <row r="89" spans="1:15" x14ac:dyDescent="0.25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</row>
    <row r="90" spans="1:15" x14ac:dyDescent="0.25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</row>
    <row r="91" spans="1:15" x14ac:dyDescent="0.25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</row>
    <row r="92" spans="1:15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</row>
    <row r="93" spans="1:15" x14ac:dyDescent="0.25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</row>
  </sheetData>
  <sheetProtection sheet="1" objects="1" scenarios="1"/>
  <protectedRanges>
    <protectedRange sqref="C1:D2 A7:G70" name="Intervalo1"/>
  </protectedRanges>
  <dataConsolidate/>
  <mergeCells count="33">
    <mergeCell ref="H2:M5"/>
    <mergeCell ref="A5:B6"/>
    <mergeCell ref="C5:D6"/>
    <mergeCell ref="E5:F5"/>
    <mergeCell ref="A7:B7"/>
    <mergeCell ref="C7:D7"/>
    <mergeCell ref="A8:B8"/>
    <mergeCell ref="C8:D8"/>
    <mergeCell ref="A9:B9"/>
    <mergeCell ref="C9:D9"/>
    <mergeCell ref="A10:B10"/>
    <mergeCell ref="C10:D10"/>
    <mergeCell ref="A11:B11"/>
    <mergeCell ref="C11:D11"/>
    <mergeCell ref="A12:B12"/>
    <mergeCell ref="C12:D12"/>
    <mergeCell ref="I12:J14"/>
    <mergeCell ref="A13:B13"/>
    <mergeCell ref="C13:D13"/>
    <mergeCell ref="A14:B14"/>
    <mergeCell ref="C14:D14"/>
    <mergeCell ref="A15:B15"/>
    <mergeCell ref="C15:D15"/>
    <mergeCell ref="A16:B16"/>
    <mergeCell ref="C16:D16"/>
    <mergeCell ref="A17:B17"/>
    <mergeCell ref="C17:D17"/>
    <mergeCell ref="A18:B18"/>
    <mergeCell ref="C18:D18"/>
    <mergeCell ref="A19:B19"/>
    <mergeCell ref="C19:D19"/>
    <mergeCell ref="A20:B20"/>
    <mergeCell ref="C20:D20"/>
  </mergeCells>
  <dataValidations count="2">
    <dataValidation type="list" allowBlank="1" showInputMessage="1" showErrorMessage="1" sqref="C7:D20" xr:uid="{50F8E584-34AB-45E2-A803-AD83EE539C40}">
      <formula1>"Tanque Principal (Central de CIP), Tanque Auxiliar (Rack secundário dedicado a alimentação da Central de CIP), Bomba Auxiliar (Rack secundário ou pedestal dedicado a alimentação da Central de CIP)"</formula1>
    </dataValidation>
    <dataValidation type="list" allowBlank="1" showInputMessage="1" showErrorMessage="1" sqref="A7:B20" xr:uid="{52476D69-EEC6-4A28-99B2-7750695E8084}">
      <formula1>"Ácido, Água quente, Água recuperada, Água fresca, Solução sanitizante, Soda cáustica"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AF09-AB05-4E06-8100-BE7D0B76C2D6}">
  <sheetPr codeName="Planilha4">
    <tabColor rgb="FF92D050"/>
  </sheetPr>
  <dimension ref="A1:N83"/>
  <sheetViews>
    <sheetView showGridLines="0" zoomScale="80" zoomScaleNormal="80" workbookViewId="0">
      <pane ySplit="6" topLeftCell="A21" activePane="bottomLeft" state="frozen"/>
      <selection activeCell="K24" sqref="K24"/>
      <selection pane="bottomLeft" activeCell="D25" sqref="D25"/>
    </sheetView>
  </sheetViews>
  <sheetFormatPr defaultRowHeight="15" x14ac:dyDescent="0.25"/>
  <cols>
    <col min="1" max="2" width="60.7109375" customWidth="1"/>
    <col min="3" max="3" width="25.7109375" customWidth="1"/>
    <col min="4" max="4" width="40.85546875" customWidth="1"/>
    <col min="5" max="5" width="9.28515625" customWidth="1"/>
  </cols>
  <sheetData>
    <row r="1" spans="1:12" ht="24.95" customHeight="1" x14ac:dyDescent="0.3">
      <c r="A1" s="23"/>
      <c r="B1" s="22"/>
      <c r="C1" s="23"/>
    </row>
    <row r="2" spans="1:12" ht="24.95" customHeight="1" x14ac:dyDescent="0.3">
      <c r="A2" s="23"/>
      <c r="B2" s="22"/>
      <c r="C2" s="31"/>
    </row>
    <row r="3" spans="1:12" ht="24.95" customHeight="1" x14ac:dyDescent="0.3">
      <c r="A3" s="23"/>
      <c r="C3" s="31"/>
    </row>
    <row r="4" spans="1:12" ht="24.95" customHeight="1" thickBot="1" x14ac:dyDescent="0.3">
      <c r="B4" s="22"/>
    </row>
    <row r="5" spans="1:12" ht="20.100000000000001" customHeight="1" thickTop="1" thickBot="1" x14ac:dyDescent="0.3">
      <c r="A5" s="184" t="s">
        <v>13</v>
      </c>
      <c r="B5" s="198" t="s">
        <v>51</v>
      </c>
      <c r="C5" s="198"/>
      <c r="D5" s="201" t="s">
        <v>280</v>
      </c>
      <c r="E5" s="199"/>
    </row>
    <row r="6" spans="1:12" ht="20.100000000000001" customHeight="1" thickTop="1" thickBot="1" x14ac:dyDescent="0.3">
      <c r="A6" s="200"/>
      <c r="B6" s="198"/>
      <c r="C6" s="198"/>
      <c r="D6" s="201"/>
      <c r="E6" s="199"/>
    </row>
    <row r="7" spans="1:12" ht="99.95" customHeight="1" thickTop="1" thickBot="1" x14ac:dyDescent="0.3">
      <c r="A7" s="63" t="s">
        <v>45</v>
      </c>
      <c r="B7" s="110" t="s">
        <v>46</v>
      </c>
      <c r="C7" s="111"/>
      <c r="D7" s="27" t="s">
        <v>287</v>
      </c>
      <c r="E7" s="28"/>
    </row>
    <row r="8" spans="1:12" ht="99.95" customHeight="1" thickTop="1" thickBot="1" x14ac:dyDescent="0.3">
      <c r="A8" s="112" t="s">
        <v>47</v>
      </c>
      <c r="B8" s="195" t="s">
        <v>48</v>
      </c>
      <c r="C8" s="195"/>
      <c r="D8" s="26" t="s">
        <v>297</v>
      </c>
      <c r="E8" s="28"/>
    </row>
    <row r="9" spans="1:12" ht="99.95" customHeight="1" thickTop="1" thickBot="1" x14ac:dyDescent="0.3">
      <c r="A9" s="63" t="s">
        <v>49</v>
      </c>
      <c r="B9" s="196" t="s">
        <v>50</v>
      </c>
      <c r="C9" s="197"/>
      <c r="D9" s="26" t="s">
        <v>287</v>
      </c>
      <c r="E9" s="28"/>
    </row>
    <row r="10" spans="1:12" ht="120" customHeight="1" thickTop="1" thickBot="1" x14ac:dyDescent="0.3">
      <c r="A10" s="113" t="s">
        <v>112</v>
      </c>
      <c r="B10" s="35" t="s">
        <v>113</v>
      </c>
      <c r="C10" s="27"/>
      <c r="D10" s="26" t="s">
        <v>287</v>
      </c>
      <c r="E10" s="28"/>
      <c r="F10" s="24"/>
      <c r="G10" s="24"/>
      <c r="H10" s="24"/>
      <c r="I10" s="24"/>
      <c r="J10" s="24"/>
      <c r="K10" s="24"/>
      <c r="L10" s="24"/>
    </row>
    <row r="11" spans="1:12" ht="99.95" customHeight="1" thickTop="1" thickBot="1" x14ac:dyDescent="0.3">
      <c r="A11" s="64" t="s">
        <v>52</v>
      </c>
      <c r="B11" s="65" t="s">
        <v>53</v>
      </c>
      <c r="C11" s="114"/>
      <c r="D11" s="26" t="s">
        <v>287</v>
      </c>
      <c r="E11" s="25"/>
      <c r="F11" s="24"/>
      <c r="G11" s="24"/>
      <c r="H11" s="24"/>
      <c r="I11" s="24"/>
      <c r="J11" s="24"/>
      <c r="K11" s="24"/>
      <c r="L11" s="24"/>
    </row>
    <row r="12" spans="1:12" ht="99.95" customHeight="1" thickTop="1" thickBot="1" x14ac:dyDescent="0.3">
      <c r="A12" s="64" t="s">
        <v>54</v>
      </c>
      <c r="B12" s="65" t="s">
        <v>55</v>
      </c>
      <c r="C12" s="114"/>
      <c r="D12" s="26" t="s">
        <v>287</v>
      </c>
      <c r="E12" s="25"/>
      <c r="F12" s="24"/>
      <c r="G12" s="24"/>
      <c r="H12" s="24"/>
      <c r="I12" s="24"/>
      <c r="J12" s="24"/>
      <c r="K12" s="24"/>
      <c r="L12" s="24"/>
    </row>
    <row r="13" spans="1:12" ht="99.95" customHeight="1" thickTop="1" thickBot="1" x14ac:dyDescent="0.3">
      <c r="A13" s="64" t="s">
        <v>56</v>
      </c>
      <c r="B13" s="65" t="s">
        <v>57</v>
      </c>
      <c r="C13" s="114"/>
      <c r="D13" s="26" t="s">
        <v>287</v>
      </c>
      <c r="E13" s="25"/>
    </row>
    <row r="14" spans="1:12" ht="99.95" customHeight="1" thickTop="1" thickBot="1" x14ac:dyDescent="0.3">
      <c r="A14" s="64" t="s">
        <v>58</v>
      </c>
      <c r="B14" s="65" t="s">
        <v>59</v>
      </c>
      <c r="C14" s="114"/>
      <c r="D14" s="26" t="s">
        <v>287</v>
      </c>
      <c r="E14" s="25"/>
    </row>
    <row r="15" spans="1:12" ht="99.95" customHeight="1" thickTop="1" thickBot="1" x14ac:dyDescent="0.3">
      <c r="A15" s="64" t="s">
        <v>60</v>
      </c>
      <c r="B15" s="65" t="s">
        <v>61</v>
      </c>
      <c r="C15" s="114"/>
      <c r="D15" s="26" t="s">
        <v>287</v>
      </c>
      <c r="E15" s="25"/>
    </row>
    <row r="16" spans="1:12" ht="99.95" customHeight="1" thickTop="1" thickBot="1" x14ac:dyDescent="0.3">
      <c r="A16" s="64" t="s">
        <v>62</v>
      </c>
      <c r="B16" s="193" t="s">
        <v>63</v>
      </c>
      <c r="C16" s="194"/>
      <c r="D16" s="26" t="s">
        <v>287</v>
      </c>
      <c r="E16" s="25"/>
    </row>
    <row r="17" spans="1:5" ht="99.95" customHeight="1" thickTop="1" thickBot="1" x14ac:dyDescent="0.3">
      <c r="A17" s="64" t="s">
        <v>64</v>
      </c>
      <c r="B17" s="65" t="s">
        <v>65</v>
      </c>
      <c r="C17" s="114"/>
      <c r="D17" s="26" t="s">
        <v>287</v>
      </c>
      <c r="E17" s="25"/>
    </row>
    <row r="18" spans="1:5" ht="99.95" customHeight="1" thickTop="1" thickBot="1" x14ac:dyDescent="0.3">
      <c r="A18" s="64" t="s">
        <v>66</v>
      </c>
      <c r="B18" s="193" t="s">
        <v>67</v>
      </c>
      <c r="C18" s="194"/>
      <c r="D18" s="26" t="s">
        <v>287</v>
      </c>
      <c r="E18" s="25"/>
    </row>
    <row r="19" spans="1:5" ht="99.95" customHeight="1" thickTop="1" thickBot="1" x14ac:dyDescent="0.3">
      <c r="A19" s="64" t="s">
        <v>68</v>
      </c>
      <c r="B19" s="115" t="s">
        <v>69</v>
      </c>
      <c r="C19" s="116"/>
      <c r="D19" s="26" t="s">
        <v>287</v>
      </c>
      <c r="E19" s="28"/>
    </row>
    <row r="20" spans="1:5" ht="99.95" customHeight="1" thickTop="1" thickBot="1" x14ac:dyDescent="0.3">
      <c r="A20" s="64" t="s">
        <v>70</v>
      </c>
      <c r="B20" s="192" t="s">
        <v>71</v>
      </c>
      <c r="C20" s="192"/>
      <c r="D20" s="26" t="s">
        <v>287</v>
      </c>
      <c r="E20" s="28"/>
    </row>
    <row r="21" spans="1:5" ht="99.95" customHeight="1" thickTop="1" thickBot="1" x14ac:dyDescent="0.3">
      <c r="A21" s="64" t="s">
        <v>72</v>
      </c>
      <c r="B21" s="192" t="s">
        <v>73</v>
      </c>
      <c r="C21" s="192"/>
      <c r="D21" s="26" t="s">
        <v>287</v>
      </c>
      <c r="E21" s="28"/>
    </row>
    <row r="22" spans="1:5" ht="99.95" customHeight="1" thickTop="1" thickBot="1" x14ac:dyDescent="0.3">
      <c r="A22" s="64" t="s">
        <v>74</v>
      </c>
      <c r="B22" s="192" t="s">
        <v>75</v>
      </c>
      <c r="C22" s="192"/>
      <c r="D22" s="26" t="s">
        <v>287</v>
      </c>
      <c r="E22" s="28"/>
    </row>
    <row r="23" spans="1:5" ht="99.95" customHeight="1" thickTop="1" thickBot="1" x14ac:dyDescent="0.3">
      <c r="A23" s="64" t="s">
        <v>76</v>
      </c>
      <c r="B23" s="192" t="s">
        <v>77</v>
      </c>
      <c r="C23" s="192"/>
      <c r="D23" s="26" t="s">
        <v>287</v>
      </c>
      <c r="E23" s="28"/>
    </row>
    <row r="24" spans="1:5" ht="99.95" customHeight="1" thickTop="1" thickBot="1" x14ac:dyDescent="0.3">
      <c r="A24" s="64" t="s">
        <v>78</v>
      </c>
      <c r="B24" s="192" t="s">
        <v>277</v>
      </c>
      <c r="C24" s="192"/>
      <c r="D24" s="26" t="s">
        <v>287</v>
      </c>
      <c r="E24" s="28"/>
    </row>
    <row r="25" spans="1:5" ht="60" customHeight="1" thickTop="1" x14ac:dyDescent="0.25"/>
    <row r="26" spans="1:5" ht="60" customHeight="1" x14ac:dyDescent="0.25"/>
    <row r="27" spans="1:5" ht="60" customHeight="1" x14ac:dyDescent="0.25"/>
    <row r="28" spans="1:5" ht="60" customHeight="1" x14ac:dyDescent="0.25"/>
    <row r="29" spans="1:5" ht="60" customHeight="1" x14ac:dyDescent="0.25"/>
    <row r="30" spans="1:5" ht="60" customHeight="1" x14ac:dyDescent="0.25"/>
    <row r="31" spans="1:5" ht="60" customHeight="1" x14ac:dyDescent="0.25"/>
    <row r="32" spans="1:5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60" customHeight="1" x14ac:dyDescent="0.25"/>
    <row r="46" ht="60" customHeight="1" x14ac:dyDescent="0.25"/>
    <row r="47" ht="60" customHeight="1" x14ac:dyDescent="0.25"/>
    <row r="48" ht="60" customHeight="1" x14ac:dyDescent="0.25"/>
    <row r="49" spans="1:14" ht="60" customHeight="1" x14ac:dyDescent="0.25"/>
    <row r="50" spans="1:14" ht="60" customHeight="1" x14ac:dyDescent="0.25">
      <c r="E50" s="24"/>
      <c r="F50" s="24"/>
      <c r="G50" s="24"/>
      <c r="H50" s="24"/>
      <c r="I50" s="24"/>
      <c r="J50" s="24"/>
      <c r="K50" s="24"/>
      <c r="L50" s="24"/>
      <c r="M50" s="24"/>
      <c r="N50" s="24"/>
    </row>
    <row r="51" spans="1:14" ht="60" customHeight="1" x14ac:dyDescent="0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</row>
    <row r="52" spans="1:14" ht="60" customHeight="1" x14ac:dyDescent="0.2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</row>
    <row r="53" spans="1:14" ht="60" customHeight="1" x14ac:dyDescent="0.2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</row>
    <row r="54" spans="1:14" x14ac:dyDescent="0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</row>
    <row r="55" spans="1:14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</row>
    <row r="56" spans="1:14" x14ac:dyDescent="0.2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</row>
    <row r="57" spans="1:14" x14ac:dyDescent="0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</row>
    <row r="58" spans="1:14" x14ac:dyDescent="0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</row>
    <row r="59" spans="1:14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</row>
    <row r="60" spans="1:14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</row>
    <row r="61" spans="1:14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</row>
    <row r="62" spans="1:14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</row>
    <row r="63" spans="1:14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</row>
    <row r="64" spans="1:14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</row>
    <row r="65" spans="1:14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</row>
    <row r="66" spans="1:14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</row>
    <row r="67" spans="1:14" x14ac:dyDescent="0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</row>
    <row r="68" spans="1:14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</row>
    <row r="69" spans="1:14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</row>
    <row r="70" spans="1:14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</row>
    <row r="71" spans="1:14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</row>
    <row r="72" spans="1:14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</row>
    <row r="73" spans="1:14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</row>
    <row r="74" spans="1:14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</row>
    <row r="75" spans="1:14" x14ac:dyDescent="0.2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</row>
    <row r="76" spans="1:14" x14ac:dyDescent="0.2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</row>
    <row r="77" spans="1:14" x14ac:dyDescent="0.2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</row>
    <row r="78" spans="1:14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</row>
    <row r="79" spans="1:14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</row>
    <row r="80" spans="1:14" x14ac:dyDescent="0.2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</row>
    <row r="81" spans="1:14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</row>
    <row r="82" spans="1:14" x14ac:dyDescent="0.2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</row>
    <row r="83" spans="1:14" x14ac:dyDescent="0.25">
      <c r="A83" s="24"/>
      <c r="B83" s="24"/>
      <c r="C83" s="24"/>
      <c r="D83" s="24"/>
    </row>
  </sheetData>
  <sheetProtection sheet="1" objects="1" scenarios="1"/>
  <protectedRanges>
    <protectedRange sqref="D7:E70" name="Intervalo1"/>
  </protectedRanges>
  <mergeCells count="13">
    <mergeCell ref="B8:C8"/>
    <mergeCell ref="B9:C9"/>
    <mergeCell ref="B5:C6"/>
    <mergeCell ref="E5:E6"/>
    <mergeCell ref="A5:A6"/>
    <mergeCell ref="D5:D6"/>
    <mergeCell ref="B24:C24"/>
    <mergeCell ref="B22:C22"/>
    <mergeCell ref="B23:C23"/>
    <mergeCell ref="B16:C16"/>
    <mergeCell ref="B18:C18"/>
    <mergeCell ref="B20:C20"/>
    <mergeCell ref="B21:C21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E4F51-4815-484E-9A16-0E0B8B93B89B}">
  <sheetPr codeName="Planilha17">
    <tabColor rgb="FF92D050"/>
  </sheetPr>
  <dimension ref="A1:P89"/>
  <sheetViews>
    <sheetView showGridLines="0" zoomScale="80" zoomScaleNormal="80" workbookViewId="0">
      <pane ySplit="6" topLeftCell="A10" activePane="bottomLeft" state="frozen"/>
      <selection pane="bottomLeft" activeCell="D10" sqref="D10:E10"/>
    </sheetView>
  </sheetViews>
  <sheetFormatPr defaultRowHeight="15" x14ac:dyDescent="0.25"/>
  <cols>
    <col min="1" max="1" width="46.28515625" customWidth="1"/>
    <col min="2" max="2" width="5.140625" customWidth="1"/>
    <col min="3" max="3" width="56.5703125" customWidth="1"/>
    <col min="4" max="4" width="40.7109375" customWidth="1"/>
    <col min="5" max="5" width="21.28515625" customWidth="1"/>
    <col min="6" max="9" width="10.7109375" customWidth="1"/>
  </cols>
  <sheetData>
    <row r="1" spans="1:14" ht="24.95" customHeight="1" x14ac:dyDescent="0.3">
      <c r="A1" s="23"/>
      <c r="C1" s="22"/>
      <c r="D1" s="23"/>
    </row>
    <row r="2" spans="1:14" ht="24.95" customHeight="1" x14ac:dyDescent="0.3">
      <c r="A2" s="23"/>
      <c r="C2" s="22"/>
      <c r="D2" s="31"/>
    </row>
    <row r="3" spans="1:14" ht="24.95" customHeight="1" x14ac:dyDescent="0.3">
      <c r="A3" s="23"/>
      <c r="B3" s="22"/>
      <c r="C3" s="22"/>
      <c r="D3" s="31"/>
    </row>
    <row r="4" spans="1:14" ht="24.95" customHeight="1" thickBot="1" x14ac:dyDescent="0.35">
      <c r="A4" s="23"/>
      <c r="B4" s="22"/>
      <c r="C4" s="22"/>
    </row>
    <row r="5" spans="1:14" ht="24.95" customHeight="1" thickTop="1" thickBot="1" x14ac:dyDescent="0.3">
      <c r="A5" s="204" t="s">
        <v>79</v>
      </c>
      <c r="B5" s="205"/>
      <c r="C5" s="206"/>
      <c r="D5" s="198" t="s">
        <v>80</v>
      </c>
      <c r="E5" s="198"/>
      <c r="F5" s="199"/>
      <c r="G5" s="30"/>
    </row>
    <row r="6" spans="1:14" ht="24.95" customHeight="1" thickTop="1" thickBot="1" x14ac:dyDescent="0.3">
      <c r="A6" s="207"/>
      <c r="B6" s="208"/>
      <c r="C6" s="209"/>
      <c r="D6" s="198"/>
      <c r="E6" s="198"/>
      <c r="F6" s="199"/>
      <c r="G6" s="29"/>
    </row>
    <row r="7" spans="1:14" ht="150" customHeight="1" thickTop="1" thickBot="1" x14ac:dyDescent="0.3">
      <c r="A7" s="203" t="s">
        <v>118</v>
      </c>
      <c r="B7" s="170"/>
      <c r="C7" s="140"/>
      <c r="D7" s="171" t="s">
        <v>298</v>
      </c>
      <c r="E7" s="202"/>
      <c r="F7" s="28"/>
    </row>
    <row r="8" spans="1:14" ht="150" customHeight="1" thickTop="1" thickBot="1" x14ac:dyDescent="0.3">
      <c r="A8" s="203" t="s">
        <v>119</v>
      </c>
      <c r="B8" s="170"/>
      <c r="C8" s="140"/>
      <c r="D8" s="171" t="s">
        <v>298</v>
      </c>
      <c r="E8" s="202"/>
      <c r="F8" s="28"/>
      <c r="H8" s="24"/>
      <c r="I8" s="24"/>
      <c r="J8" s="24"/>
      <c r="K8" s="24"/>
      <c r="L8" s="24"/>
      <c r="M8" s="24"/>
      <c r="N8" s="24"/>
    </row>
    <row r="9" spans="1:14" ht="150" customHeight="1" thickTop="1" thickBot="1" x14ac:dyDescent="0.3">
      <c r="A9" s="203" t="s">
        <v>120</v>
      </c>
      <c r="B9" s="170"/>
      <c r="C9" s="140"/>
      <c r="D9" s="171" t="s">
        <v>299</v>
      </c>
      <c r="E9" s="202"/>
      <c r="F9" s="28"/>
      <c r="H9" s="24"/>
      <c r="I9" s="24"/>
      <c r="J9" s="24"/>
      <c r="K9" s="24"/>
      <c r="L9" s="24"/>
      <c r="M9" s="24"/>
      <c r="N9" s="24"/>
    </row>
    <row r="10" spans="1:14" ht="150" customHeight="1" thickTop="1" thickBot="1" x14ac:dyDescent="0.3">
      <c r="A10" s="169" t="s">
        <v>81</v>
      </c>
      <c r="B10" s="170"/>
      <c r="C10" s="140"/>
      <c r="D10" s="171" t="s">
        <v>300</v>
      </c>
      <c r="E10" s="202"/>
      <c r="F10" s="28"/>
      <c r="H10" s="24"/>
      <c r="I10" s="24"/>
      <c r="J10" s="24"/>
      <c r="K10" s="24"/>
      <c r="L10" s="24"/>
      <c r="M10" s="24"/>
      <c r="N10" s="24"/>
    </row>
    <row r="11" spans="1:14" ht="150" customHeight="1" thickTop="1" thickBot="1" x14ac:dyDescent="0.3">
      <c r="A11" s="169" t="s">
        <v>82</v>
      </c>
      <c r="B11" s="170"/>
      <c r="C11" s="117"/>
      <c r="D11" s="171" t="s">
        <v>300</v>
      </c>
      <c r="E11" s="202"/>
      <c r="F11" s="25"/>
      <c r="G11" s="24"/>
      <c r="H11" s="24"/>
      <c r="I11" s="24"/>
      <c r="J11" s="24"/>
      <c r="K11" s="24"/>
      <c r="L11" s="24"/>
      <c r="M11" s="24"/>
      <c r="N11" s="24"/>
    </row>
    <row r="12" spans="1:14" ht="52.5" customHeight="1" thickTop="1" x14ac:dyDescent="0.25"/>
    <row r="13" spans="1:14" ht="99.95" customHeight="1" x14ac:dyDescent="0.25"/>
    <row r="14" spans="1:14" ht="99.95" customHeight="1" x14ac:dyDescent="0.25"/>
    <row r="15" spans="1:14" ht="99.95" customHeight="1" x14ac:dyDescent="0.25"/>
    <row r="16" spans="1:14" ht="99.95" customHeight="1" x14ac:dyDescent="0.25"/>
    <row r="17" ht="99.95" customHeight="1" x14ac:dyDescent="0.25"/>
    <row r="18" ht="99.95" customHeight="1" x14ac:dyDescent="0.25"/>
    <row r="19" ht="99.95" customHeight="1" x14ac:dyDescent="0.25"/>
    <row r="20" ht="99.95" customHeight="1" x14ac:dyDescent="0.25"/>
    <row r="21" ht="99.95" customHeight="1" x14ac:dyDescent="0.25"/>
    <row r="57" spans="1:16" x14ac:dyDescent="0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</row>
    <row r="58" spans="1:16" x14ac:dyDescent="0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</row>
    <row r="59" spans="1:16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</row>
    <row r="60" spans="1:16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</row>
    <row r="61" spans="1:16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</row>
    <row r="62" spans="1:16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</row>
    <row r="63" spans="1:16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</row>
    <row r="64" spans="1:16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</row>
    <row r="65" spans="1:16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</row>
    <row r="66" spans="1:16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</row>
    <row r="67" spans="1:16" x14ac:dyDescent="0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</row>
    <row r="68" spans="1:16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</row>
    <row r="69" spans="1:16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</row>
    <row r="70" spans="1:16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</row>
    <row r="71" spans="1:16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</row>
    <row r="72" spans="1:16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</row>
    <row r="73" spans="1:16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</row>
    <row r="74" spans="1:16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</row>
    <row r="75" spans="1:16" x14ac:dyDescent="0.2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</row>
    <row r="76" spans="1:16" x14ac:dyDescent="0.2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</row>
    <row r="77" spans="1:16" x14ac:dyDescent="0.2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</row>
    <row r="78" spans="1:16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</row>
    <row r="79" spans="1:16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</row>
    <row r="80" spans="1:16" x14ac:dyDescent="0.2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</row>
    <row r="81" spans="1:16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</row>
    <row r="82" spans="1:16" x14ac:dyDescent="0.2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</row>
    <row r="83" spans="1:16" x14ac:dyDescent="0.2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</row>
    <row r="84" spans="1:16" x14ac:dyDescent="0.25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</row>
    <row r="85" spans="1:16" x14ac:dyDescent="0.25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</row>
    <row r="86" spans="1:16" x14ac:dyDescent="0.25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</row>
  </sheetData>
  <sheetProtection sheet="1" objects="1" scenarios="1"/>
  <protectedRanges>
    <protectedRange sqref="D1:E2 D7:E70" name="Intervalo1"/>
  </protectedRanges>
  <dataConsolidate/>
  <mergeCells count="13">
    <mergeCell ref="F5:F6"/>
    <mergeCell ref="D7:E7"/>
    <mergeCell ref="D8:E8"/>
    <mergeCell ref="D5:E6"/>
    <mergeCell ref="A5:C6"/>
    <mergeCell ref="A7:B7"/>
    <mergeCell ref="A8:B8"/>
    <mergeCell ref="D9:E9"/>
    <mergeCell ref="A10:B10"/>
    <mergeCell ref="D10:E10"/>
    <mergeCell ref="A11:B11"/>
    <mergeCell ref="D11:E11"/>
    <mergeCell ref="A9:B9"/>
  </mergeCells>
  <dataValidations count="4">
    <dataValidation type="list" allowBlank="1" showInputMessage="1" showErrorMessage="1" sqref="D11:E11" xr:uid="{C087753A-F10B-426A-8424-1D8872BB1A80}">
      <formula1>"Ilha de válvulas, Válvulas pneumáticas, Ambos"</formula1>
    </dataValidation>
    <dataValidation type="list" allowBlank="1" showInputMessage="1" showErrorMessage="1" sqref="D10:E10" xr:uid="{DD081C1D-B7AC-4A11-B089-6FCFE2A4C4CF}">
      <formula1>"Manifold mixproof/borboleta, Placa de distribuição, Ambos"</formula1>
    </dataValidation>
    <dataValidation type="list" allowBlank="1" showInputMessage="1" showErrorMessage="1" sqref="D9:E9" xr:uid="{05DD4C70-E3FE-4EAF-AF40-FA3D2F2C9460}">
      <formula1>"Água aquecida, Água superaquecida, Não presente"</formula1>
    </dataValidation>
    <dataValidation type="list" allowBlank="1" showInputMessage="1" showErrorMessage="1" sqref="D7:E8" xr:uid="{F9AD3CCB-9EAC-46B2-BE2E-C51F745CA60A}">
      <formula1>"Individual, Duplo, Triplo"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0F780-72C6-484B-9C24-55230FA48005}">
  <sheetPr codeName="Planilha9">
    <tabColor rgb="FF92D050"/>
  </sheetPr>
  <dimension ref="A1:O28"/>
  <sheetViews>
    <sheetView showGridLines="0" zoomScale="85" zoomScaleNormal="85" workbookViewId="0">
      <pane ySplit="4" topLeftCell="A5" activePane="bottomLeft" state="frozen"/>
      <selection activeCell="A7" sqref="A7:E13"/>
      <selection pane="bottomLeft" activeCell="C8" sqref="C8"/>
    </sheetView>
  </sheetViews>
  <sheetFormatPr defaultRowHeight="15" x14ac:dyDescent="0.25"/>
  <cols>
    <col min="1" max="2" width="50.7109375" customWidth="1"/>
    <col min="3" max="4" width="20.7109375" customWidth="1"/>
    <col min="5" max="5" width="25.7109375" customWidth="1"/>
    <col min="6" max="6" width="27" customWidth="1"/>
    <col min="7" max="9" width="20.7109375" customWidth="1"/>
  </cols>
  <sheetData>
    <row r="1" spans="1:15" ht="24.95" customHeight="1" thickBot="1" x14ac:dyDescent="0.3">
      <c r="A1" s="66"/>
      <c r="B1" s="67"/>
      <c r="C1" s="223"/>
      <c r="D1" s="223"/>
      <c r="E1" s="223"/>
    </row>
    <row r="2" spans="1:15" ht="24.95" customHeight="1" x14ac:dyDescent="0.25">
      <c r="A2" s="66"/>
      <c r="B2" s="67"/>
      <c r="C2" s="223"/>
      <c r="D2" s="223"/>
      <c r="E2" s="223"/>
      <c r="J2" s="210"/>
      <c r="K2" s="212" t="s">
        <v>85</v>
      </c>
      <c r="L2" s="212"/>
      <c r="M2" s="212"/>
      <c r="N2" s="212"/>
      <c r="O2" s="213"/>
    </row>
    <row r="3" spans="1:15" ht="24.95" customHeight="1" thickBot="1" x14ac:dyDescent="0.3">
      <c r="A3" s="66"/>
      <c r="B3" s="67"/>
      <c r="C3" s="66"/>
      <c r="D3" s="66"/>
      <c r="E3" s="68"/>
      <c r="J3" s="211"/>
      <c r="K3" s="214"/>
      <c r="L3" s="214"/>
      <c r="M3" s="214"/>
      <c r="N3" s="214"/>
      <c r="O3" s="215"/>
    </row>
    <row r="4" spans="1:15" ht="24.95" customHeight="1" thickBot="1" x14ac:dyDescent="0.3">
      <c r="A4" s="66"/>
      <c r="B4" s="67"/>
      <c r="C4" s="68"/>
      <c r="D4" s="68"/>
      <c r="E4" s="68"/>
    </row>
    <row r="5" spans="1:15" ht="39.950000000000003" customHeight="1" thickTop="1" thickBot="1" x14ac:dyDescent="0.3">
      <c r="A5" s="216" t="s">
        <v>86</v>
      </c>
      <c r="B5" s="217"/>
      <c r="C5" s="218"/>
      <c r="D5" s="125"/>
      <c r="E5" s="125"/>
      <c r="F5" s="216" t="s">
        <v>87</v>
      </c>
      <c r="G5" s="217"/>
      <c r="H5" s="218"/>
    </row>
    <row r="6" spans="1:15" ht="50.1" customHeight="1" thickTop="1" thickBot="1" x14ac:dyDescent="0.3">
      <c r="A6" s="126" t="s">
        <v>88</v>
      </c>
      <c r="B6" s="109" t="s">
        <v>89</v>
      </c>
      <c r="C6" s="69" t="s">
        <v>90</v>
      </c>
      <c r="F6" s="126" t="s">
        <v>88</v>
      </c>
      <c r="G6" s="109" t="s">
        <v>89</v>
      </c>
      <c r="H6" s="69" t="s">
        <v>90</v>
      </c>
    </row>
    <row r="7" spans="1:15" ht="50.1" customHeight="1" thickTop="1" thickBot="1" x14ac:dyDescent="0.3">
      <c r="A7" s="131" t="s">
        <v>91</v>
      </c>
      <c r="B7" s="127"/>
      <c r="C7" s="128" t="s">
        <v>92</v>
      </c>
      <c r="F7" s="129" t="s">
        <v>93</v>
      </c>
      <c r="G7" s="127"/>
      <c r="H7" s="128" t="s">
        <v>94</v>
      </c>
      <c r="J7" s="72"/>
      <c r="K7" s="72"/>
    </row>
    <row r="8" spans="1:15" ht="50.1" customHeight="1" thickTop="1" thickBot="1" x14ac:dyDescent="0.3">
      <c r="A8" s="132" t="s">
        <v>95</v>
      </c>
      <c r="B8" s="128"/>
      <c r="C8" s="128" t="s">
        <v>92</v>
      </c>
      <c r="F8" s="130" t="s">
        <v>96</v>
      </c>
      <c r="G8" s="128" t="s">
        <v>287</v>
      </c>
      <c r="H8" s="128" t="s">
        <v>94</v>
      </c>
    </row>
    <row r="9" spans="1:15" ht="50.1" customHeight="1" thickTop="1" thickBot="1" x14ac:dyDescent="0.3">
      <c r="A9" s="132" t="s">
        <v>97</v>
      </c>
      <c r="B9" s="128" t="s">
        <v>287</v>
      </c>
      <c r="C9" s="128" t="s">
        <v>92</v>
      </c>
      <c r="F9" s="73"/>
      <c r="G9" s="73"/>
      <c r="H9" s="74"/>
      <c r="I9" s="74"/>
    </row>
    <row r="10" spans="1:15" ht="50.1" customHeight="1" thickTop="1" thickBot="1" x14ac:dyDescent="0.3">
      <c r="A10" s="75"/>
      <c r="B10" s="75"/>
      <c r="C10" s="76"/>
      <c r="D10" s="76"/>
      <c r="F10" s="219" t="s">
        <v>98</v>
      </c>
      <c r="G10" s="219"/>
      <c r="H10" s="219"/>
      <c r="I10" s="219"/>
    </row>
    <row r="11" spans="1:15" ht="39.950000000000003" customHeight="1" thickTop="1" thickBot="1" x14ac:dyDescent="0.3">
      <c r="A11" s="219" t="s">
        <v>104</v>
      </c>
      <c r="B11" s="219"/>
      <c r="C11" s="219"/>
      <c r="D11" s="219"/>
      <c r="F11" s="222" t="s">
        <v>88</v>
      </c>
      <c r="G11" s="222"/>
      <c r="H11" s="81" t="s">
        <v>89</v>
      </c>
      <c r="I11" s="69" t="s">
        <v>90</v>
      </c>
    </row>
    <row r="12" spans="1:15" ht="50.1" customHeight="1" thickTop="1" thickBot="1" x14ac:dyDescent="0.3">
      <c r="A12" s="81" t="s">
        <v>105</v>
      </c>
      <c r="B12" s="81" t="s">
        <v>88</v>
      </c>
      <c r="C12" s="81" t="s">
        <v>89</v>
      </c>
      <c r="D12" s="69" t="s">
        <v>90</v>
      </c>
      <c r="F12" s="229" t="s">
        <v>101</v>
      </c>
      <c r="G12" s="230"/>
      <c r="H12" s="71"/>
      <c r="I12" s="71" t="s">
        <v>102</v>
      </c>
    </row>
    <row r="13" spans="1:15" ht="50.1" customHeight="1" thickTop="1" thickBot="1" x14ac:dyDescent="0.3">
      <c r="A13" s="78" t="str">
        <f>IF('Químicos (Tanques)'!A7&lt;&gt;"",'Químicos (Tanques)'!A7,"")</f>
        <v>Água recuperada</v>
      </c>
      <c r="B13" s="79" t="str">
        <f>IF(A13&lt;&gt;"","Volume","")</f>
        <v>Volume</v>
      </c>
      <c r="C13" s="70"/>
      <c r="D13" s="71" t="str">
        <f>IF(A13&lt;&gt;"","m³","")</f>
        <v>m³</v>
      </c>
      <c r="F13" s="229" t="s">
        <v>103</v>
      </c>
      <c r="G13" s="230"/>
      <c r="H13" s="71"/>
      <c r="I13" s="71" t="s">
        <v>100</v>
      </c>
    </row>
    <row r="14" spans="1:15" ht="50.1" customHeight="1" thickTop="1" thickBot="1" x14ac:dyDescent="0.3">
      <c r="A14" s="78" t="str">
        <f>IF('Químicos (Tanques)'!A8&lt;&gt;"",'Químicos (Tanques)'!A8,"")</f>
        <v>Solução sanitizante</v>
      </c>
      <c r="B14" s="79" t="str">
        <f t="shared" ref="B14:B18" si="0">IF(A14&lt;&gt;"","Volume","")</f>
        <v>Volume</v>
      </c>
      <c r="C14" s="71"/>
      <c r="D14" s="71" t="str">
        <f t="shared" ref="D14:D18" si="1">IF(A14&lt;&gt;"","m³","")</f>
        <v>m³</v>
      </c>
      <c r="F14" s="220" t="s">
        <v>114</v>
      </c>
      <c r="G14" s="221"/>
      <c r="H14" s="70"/>
      <c r="I14" s="71" t="s">
        <v>99</v>
      </c>
    </row>
    <row r="15" spans="1:15" ht="50.1" customHeight="1" thickTop="1" thickBot="1" x14ac:dyDescent="0.3">
      <c r="A15" s="78" t="str">
        <f>IF('Químicos (Tanques)'!A9&lt;&gt;"",'Químicos (Tanques)'!A9,"")</f>
        <v>Água quente</v>
      </c>
      <c r="B15" s="79" t="str">
        <f t="shared" si="0"/>
        <v>Volume</v>
      </c>
      <c r="C15" s="71"/>
      <c r="D15" s="71" t="str">
        <f t="shared" si="1"/>
        <v>m³</v>
      </c>
      <c r="F15" s="220" t="s">
        <v>115</v>
      </c>
      <c r="G15" s="221"/>
      <c r="H15" s="71"/>
      <c r="I15" s="71" t="s">
        <v>99</v>
      </c>
    </row>
    <row r="16" spans="1:15" ht="50.1" customHeight="1" thickTop="1" thickBot="1" x14ac:dyDescent="0.3">
      <c r="A16" s="78" t="str">
        <f>IF('Químicos (Tanques)'!A10&lt;&gt;"",'Químicos (Tanques)'!A10,"")</f>
        <v>Ácido</v>
      </c>
      <c r="B16" s="79" t="str">
        <f t="shared" si="0"/>
        <v>Volume</v>
      </c>
      <c r="C16" s="71"/>
      <c r="D16" s="71" t="str">
        <f t="shared" si="1"/>
        <v>m³</v>
      </c>
      <c r="F16" s="220" t="s">
        <v>116</v>
      </c>
      <c r="G16" s="221"/>
      <c r="H16" s="71" t="s">
        <v>287</v>
      </c>
      <c r="I16" s="71" t="s">
        <v>99</v>
      </c>
    </row>
    <row r="17" spans="1:9" ht="50.1" customHeight="1" thickTop="1" thickBot="1" x14ac:dyDescent="0.3">
      <c r="A17" s="78" t="str">
        <f>IF('Químicos (Tanques)'!A11&lt;&gt;"",'Químicos (Tanques)'!A11,"")</f>
        <v>Soda cáustica</v>
      </c>
      <c r="B17" s="79" t="str">
        <f t="shared" si="0"/>
        <v>Volume</v>
      </c>
      <c r="C17" s="71"/>
      <c r="D17" s="71" t="str">
        <f t="shared" si="1"/>
        <v>m³</v>
      </c>
    </row>
    <row r="18" spans="1:9" ht="50.1" customHeight="1" thickTop="1" thickBot="1" x14ac:dyDescent="0.3">
      <c r="A18" s="78" t="str">
        <f>IF('Químicos (Tanques)'!A12&lt;&gt;"",'Químicos (Tanques)'!A12,"")</f>
        <v>Água fresca</v>
      </c>
      <c r="B18" s="79" t="str">
        <f t="shared" si="0"/>
        <v>Volume</v>
      </c>
      <c r="C18" s="71" t="s">
        <v>287</v>
      </c>
      <c r="D18" s="71" t="str">
        <f t="shared" si="1"/>
        <v>m³</v>
      </c>
      <c r="F18" s="226" t="s">
        <v>117</v>
      </c>
      <c r="G18" s="227"/>
      <c r="H18" s="227"/>
      <c r="I18" s="228"/>
    </row>
    <row r="19" spans="1:9" ht="50.1" customHeight="1" thickTop="1" thickBot="1" x14ac:dyDescent="0.3">
      <c r="A19" s="78" t="str">
        <f>IF('Químicos (Tanques)'!A13&lt;&gt;"",'Químicos (Tanques)'!A13,"")</f>
        <v/>
      </c>
      <c r="B19" s="79" t="str">
        <f t="shared" ref="B19:B20" si="2">IF(A19&lt;&gt;"","Volume","")</f>
        <v/>
      </c>
      <c r="C19" s="71"/>
      <c r="D19" s="71" t="str">
        <f t="shared" ref="D19:D20" si="3">IF(A19&lt;&gt;"","m³","")</f>
        <v/>
      </c>
      <c r="G19" s="77"/>
    </row>
    <row r="20" spans="1:9" ht="50.1" customHeight="1" thickTop="1" thickBot="1" x14ac:dyDescent="0.3">
      <c r="A20" s="78" t="str">
        <f>IF('Químicos (Tanques)'!A14&lt;&gt;"",'Químicos (Tanques)'!A14,"")</f>
        <v/>
      </c>
      <c r="B20" s="79" t="str">
        <f t="shared" si="2"/>
        <v/>
      </c>
      <c r="C20" s="71"/>
      <c r="D20" s="71" t="str">
        <f t="shared" si="3"/>
        <v/>
      </c>
    </row>
    <row r="21" spans="1:9" ht="50.1" customHeight="1" thickTop="1" thickBot="1" x14ac:dyDescent="0.3">
      <c r="A21" s="32"/>
      <c r="B21" s="133"/>
      <c r="C21" s="134"/>
    </row>
    <row r="22" spans="1:9" ht="50.1" customHeight="1" thickTop="1" thickBot="1" x14ac:dyDescent="0.3">
      <c r="A22" s="32"/>
      <c r="B22" s="133"/>
      <c r="C22" s="134"/>
    </row>
    <row r="23" spans="1:9" ht="50.1" customHeight="1" thickTop="1" thickBot="1" x14ac:dyDescent="0.3">
      <c r="A23" s="32"/>
      <c r="B23" s="133"/>
      <c r="C23" s="134"/>
    </row>
    <row r="24" spans="1:9" ht="50.1" customHeight="1" thickTop="1" thickBot="1" x14ac:dyDescent="0.3">
      <c r="A24" s="32"/>
      <c r="B24" s="133"/>
      <c r="C24" s="134"/>
    </row>
    <row r="25" spans="1:9" ht="50.1" customHeight="1" thickTop="1" thickBot="1" x14ac:dyDescent="0.3">
      <c r="A25" s="32"/>
      <c r="B25" s="224"/>
      <c r="C25" s="225"/>
    </row>
    <row r="26" spans="1:9" ht="50.1" customHeight="1" thickTop="1" thickBot="1" x14ac:dyDescent="0.3">
      <c r="A26" s="32"/>
      <c r="B26" s="224"/>
      <c r="C26" s="225"/>
    </row>
    <row r="27" spans="1:9" ht="50.1" customHeight="1" thickTop="1" thickBot="1" x14ac:dyDescent="0.3">
      <c r="A27" s="32"/>
      <c r="B27" s="224"/>
      <c r="C27" s="225"/>
    </row>
    <row r="28" spans="1:9" ht="15.75" thickTop="1" x14ac:dyDescent="0.25"/>
  </sheetData>
  <sheetProtection sheet="1" objects="1" scenarios="1"/>
  <protectedRanges>
    <protectedRange sqref="C1:E2 B7:B9 C13:C20 H12:H16 G7:G8" name="Intervalo1"/>
  </protectedRanges>
  <mergeCells count="18">
    <mergeCell ref="B25:C25"/>
    <mergeCell ref="B26:C26"/>
    <mergeCell ref="B27:C27"/>
    <mergeCell ref="F18:I18"/>
    <mergeCell ref="F12:G12"/>
    <mergeCell ref="F13:G13"/>
    <mergeCell ref="F16:G16"/>
    <mergeCell ref="A11:D11"/>
    <mergeCell ref="F15:G15"/>
    <mergeCell ref="F11:G11"/>
    <mergeCell ref="F14:G14"/>
    <mergeCell ref="C1:E1"/>
    <mergeCell ref="C2:E2"/>
    <mergeCell ref="J2:J3"/>
    <mergeCell ref="K2:O3"/>
    <mergeCell ref="A5:C5"/>
    <mergeCell ref="F5:H5"/>
    <mergeCell ref="F10:I10"/>
  </mergeCells>
  <dataValidations count="13">
    <dataValidation type="list" allowBlank="1" showInputMessage="1" showErrorMessage="1" sqref="F13:G16" xr:uid="{4CBE8A24-CB3B-4475-AEFB-4FB4E74C75C5}">
      <formula1>"Pressão exigida do vapor"</formula1>
    </dataValidation>
    <dataValidation type="list" allowBlank="1" showInputMessage="1" showErrorMessage="1" sqref="F12:G12" xr:uid="{A87E1998-083E-4106-A01F-F9B0C75385CB}">
      <formula1>"Temperatura máxima do produto de limpeza no avanço dos circuitos"</formula1>
    </dataValidation>
    <dataValidation type="list" allowBlank="1" showInputMessage="1" showErrorMessage="1" sqref="F8" xr:uid="{B5A1ABA4-4175-480E-BDF9-B2FC19FFD4A5}">
      <formula1>"Cheio"</formula1>
    </dataValidation>
    <dataValidation type="list" allowBlank="1" showInputMessage="1" showErrorMessage="1" sqref="F7" xr:uid="{1BB646A4-EAD7-4CBF-A1BE-23BB6F14A1CD}">
      <formula1>"Vazio"</formula1>
    </dataValidation>
    <dataValidation type="list" allowBlank="1" showInputMessage="1" showErrorMessage="1" sqref="A9" xr:uid="{0013196F-674B-43EC-997D-0B0CDFC8757A}">
      <formula1>"Altura"</formula1>
    </dataValidation>
    <dataValidation type="list" allowBlank="1" showInputMessage="1" showErrorMessage="1" sqref="A8" xr:uid="{B037B560-9574-4F41-BA58-BA1890AA8B9C}">
      <formula1>"Largura"</formula1>
    </dataValidation>
    <dataValidation type="list" allowBlank="1" showInputMessage="1" showErrorMessage="1" sqref="A7" xr:uid="{27EBF79E-A035-4354-B9D1-76CFFB54A680}">
      <formula1>"Comprimento"</formula1>
    </dataValidation>
    <dataValidation type="list" allowBlank="1" showInputMessage="1" showErrorMessage="1" sqref="I13:I16" xr:uid="{44A9AC96-82FE-4EB0-94D9-07DC16775079}">
      <formula1>"bar (g)"</formula1>
    </dataValidation>
    <dataValidation type="list" allowBlank="1" showInputMessage="1" showErrorMessage="1" sqref="I12" xr:uid="{457EDE91-8AFB-45CC-83A4-F6C2F51D8219}">
      <formula1>"°C"</formula1>
    </dataValidation>
    <dataValidation type="list" allowBlank="1" showInputMessage="1" showErrorMessage="1" sqref="H7:H8" xr:uid="{13BAD6FE-1E83-4E57-981A-51453269BB6C}">
      <formula1>"Kg"</formula1>
    </dataValidation>
    <dataValidation type="list" allowBlank="1" showInputMessage="1" showErrorMessage="1" sqref="I14:I16" xr:uid="{643988FD-3A6A-4557-B7B7-C5AD8C763A84}">
      <formula1>"m³/h"</formula1>
    </dataValidation>
    <dataValidation type="list" allowBlank="1" showInputMessage="1" showErrorMessage="1" sqref="C7:C9" xr:uid="{ADDB70D9-0023-404D-A5B6-254C71A0A7D1}">
      <formula1>"mm"</formula1>
    </dataValidation>
    <dataValidation type="list" allowBlank="1" showInputMessage="1" showErrorMessage="1" sqref="F14:G16" xr:uid="{5AA2507B-CC68-415D-B7F8-11623A733929}">
      <mc:AlternateContent xmlns:x12ac="http://schemas.microsoft.com/office/spreadsheetml/2011/1/ac" xmlns:mc="http://schemas.openxmlformats.org/markup-compatibility/2006">
        <mc:Choice Requires="x12ac">
          <x12ac:list>"Capacidade nominal, Circuito 1"," Capacidade nominal, Circuito 2"," Capacidade nominal, Circuito 3"</x12ac:list>
        </mc:Choice>
        <mc:Fallback>
          <formula1>"Capacidade nominal, Circuito 1, Capacidade nominal, Circuito 2, Capacidade nominal, Circuito 3"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A36C5-B6C8-4C95-831A-6D09D7A6AF9A}">
  <sheetPr codeName="Planilha10">
    <tabColor rgb="FF00B0F0"/>
  </sheetPr>
  <dimension ref="A1:O84"/>
  <sheetViews>
    <sheetView showGridLines="0" zoomScale="85" zoomScaleNormal="85" workbookViewId="0">
      <pane ySplit="6" topLeftCell="A9" activePane="bottomLeft" state="frozen"/>
      <selection activeCell="A7" sqref="A7:E13"/>
      <selection pane="bottomLeft" activeCell="D13" sqref="D13"/>
    </sheetView>
  </sheetViews>
  <sheetFormatPr defaultRowHeight="15" x14ac:dyDescent="0.25"/>
  <cols>
    <col min="1" max="1" width="66.7109375" customWidth="1"/>
    <col min="2" max="2" width="4.140625" customWidth="1"/>
    <col min="3" max="3" width="25.7109375" customWidth="1"/>
    <col min="4" max="4" width="40.85546875" customWidth="1"/>
    <col min="6" max="6" width="39" bestFit="1" customWidth="1"/>
  </cols>
  <sheetData>
    <row r="1" spans="1:13" ht="24.95" customHeight="1" x14ac:dyDescent="0.3">
      <c r="A1" s="23"/>
      <c r="B1" s="22"/>
      <c r="D1" s="23"/>
    </row>
    <row r="2" spans="1:13" ht="24.95" customHeight="1" x14ac:dyDescent="0.3">
      <c r="A2" s="23"/>
      <c r="B2" s="22"/>
      <c r="C2" s="22"/>
      <c r="D2" s="31"/>
    </row>
    <row r="3" spans="1:13" ht="24.95" customHeight="1" x14ac:dyDescent="0.3">
      <c r="A3" s="23"/>
      <c r="B3" s="22"/>
      <c r="C3" s="22"/>
      <c r="D3" s="31"/>
    </row>
    <row r="4" spans="1:13" ht="24.95" customHeight="1" thickBot="1" x14ac:dyDescent="0.35">
      <c r="A4" s="23"/>
      <c r="B4" s="22"/>
      <c r="C4" s="22"/>
    </row>
    <row r="5" spans="1:13" ht="24.95" customHeight="1" thickTop="1" thickBot="1" x14ac:dyDescent="0.3">
      <c r="A5" s="198" t="s">
        <v>106</v>
      </c>
      <c r="B5" s="198"/>
      <c r="C5" s="198"/>
      <c r="D5" s="201" t="s">
        <v>280</v>
      </c>
      <c r="E5" s="233"/>
      <c r="F5" s="30"/>
    </row>
    <row r="6" spans="1:13" ht="24.95" customHeight="1" thickTop="1" thickBot="1" x14ac:dyDescent="0.3">
      <c r="A6" s="198"/>
      <c r="B6" s="198"/>
      <c r="C6" s="198"/>
      <c r="D6" s="201"/>
      <c r="E6" s="234"/>
      <c r="F6" s="29"/>
    </row>
    <row r="7" spans="1:13" ht="99.95" customHeight="1" thickTop="1" thickBot="1" x14ac:dyDescent="0.3">
      <c r="A7" s="232" t="s">
        <v>107</v>
      </c>
      <c r="B7" s="232"/>
      <c r="C7" s="119"/>
      <c r="D7" s="27" t="s">
        <v>287</v>
      </c>
      <c r="E7" s="28"/>
    </row>
    <row r="8" spans="1:13" ht="99.95" customHeight="1" thickTop="1" thickBot="1" x14ac:dyDescent="0.3">
      <c r="A8" s="232" t="s">
        <v>40</v>
      </c>
      <c r="B8" s="232"/>
      <c r="C8" s="119"/>
      <c r="D8" s="26" t="s">
        <v>287</v>
      </c>
      <c r="E8" s="28"/>
    </row>
    <row r="9" spans="1:13" ht="99.95" customHeight="1" thickTop="1" thickBot="1" x14ac:dyDescent="0.3">
      <c r="A9" s="232" t="s">
        <v>110</v>
      </c>
      <c r="B9" s="232"/>
      <c r="C9" s="119"/>
      <c r="D9" s="26" t="s">
        <v>287</v>
      </c>
      <c r="E9" s="28"/>
    </row>
    <row r="10" spans="1:13" ht="99.95" customHeight="1" thickTop="1" thickBot="1" x14ac:dyDescent="0.3">
      <c r="A10" s="232" t="s">
        <v>39</v>
      </c>
      <c r="B10" s="232"/>
      <c r="C10" s="232"/>
      <c r="D10" s="27" t="s">
        <v>287</v>
      </c>
      <c r="E10" s="28"/>
    </row>
    <row r="11" spans="1:13" ht="99.95" customHeight="1" thickTop="1" thickBot="1" x14ac:dyDescent="0.3">
      <c r="A11" s="231" t="s">
        <v>108</v>
      </c>
      <c r="B11" s="231"/>
      <c r="C11" s="118"/>
      <c r="D11" s="27" t="s">
        <v>287</v>
      </c>
      <c r="E11" s="25"/>
      <c r="F11" s="24"/>
      <c r="G11" s="24"/>
      <c r="H11" s="24"/>
      <c r="I11" s="24"/>
      <c r="J11" s="24"/>
      <c r="K11" s="24"/>
      <c r="L11" s="24"/>
      <c r="M11" s="24"/>
    </row>
    <row r="12" spans="1:13" ht="99.95" customHeight="1" thickTop="1" thickBot="1" x14ac:dyDescent="0.3">
      <c r="A12" s="231" t="s">
        <v>109</v>
      </c>
      <c r="B12" s="231"/>
      <c r="C12" s="118"/>
      <c r="D12" s="27" t="s">
        <v>287</v>
      </c>
      <c r="E12" s="25"/>
      <c r="F12" s="24"/>
      <c r="G12" s="24"/>
      <c r="H12" s="24"/>
      <c r="I12" s="24"/>
      <c r="J12" s="24"/>
      <c r="K12" s="24"/>
      <c r="L12" s="24"/>
      <c r="M12" s="24"/>
    </row>
    <row r="13" spans="1:13" ht="50.1" customHeight="1" thickTop="1" x14ac:dyDescent="0.25"/>
    <row r="14" spans="1:13" ht="50.1" customHeight="1" x14ac:dyDescent="0.25"/>
    <row r="15" spans="1:13" ht="50.1" customHeight="1" x14ac:dyDescent="0.25"/>
    <row r="16" spans="1:13" ht="50.1" customHeight="1" x14ac:dyDescent="0.25"/>
    <row r="17" ht="50.1" customHeight="1" x14ac:dyDescent="0.25"/>
    <row r="18" ht="50.1" customHeight="1" x14ac:dyDescent="0.25"/>
    <row r="52" spans="1:15" x14ac:dyDescent="0.2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</row>
    <row r="53" spans="1:15" x14ac:dyDescent="0.2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</row>
    <row r="54" spans="1:15" x14ac:dyDescent="0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</row>
    <row r="55" spans="1:15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</row>
    <row r="56" spans="1:15" x14ac:dyDescent="0.2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</row>
    <row r="57" spans="1:15" x14ac:dyDescent="0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</row>
    <row r="58" spans="1:15" x14ac:dyDescent="0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</row>
    <row r="59" spans="1:15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</row>
    <row r="60" spans="1:15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</row>
    <row r="61" spans="1:15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</row>
    <row r="62" spans="1:15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</row>
    <row r="63" spans="1:15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</row>
    <row r="64" spans="1:15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</row>
    <row r="65" spans="1:15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</row>
    <row r="66" spans="1:15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</row>
    <row r="67" spans="1:15" x14ac:dyDescent="0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</row>
    <row r="68" spans="1:15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</row>
    <row r="69" spans="1:15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</row>
    <row r="70" spans="1:15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</row>
    <row r="71" spans="1:15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</row>
    <row r="72" spans="1:15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</row>
    <row r="73" spans="1:15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</row>
    <row r="74" spans="1:15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</row>
    <row r="75" spans="1:15" x14ac:dyDescent="0.2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</row>
    <row r="76" spans="1:15" x14ac:dyDescent="0.2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</row>
    <row r="77" spans="1:15" x14ac:dyDescent="0.2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</row>
    <row r="78" spans="1:15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</row>
    <row r="80" spans="1:15" x14ac:dyDescent="0.2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</row>
    <row r="81" spans="1:15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</row>
    <row r="82" spans="1:15" x14ac:dyDescent="0.2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</row>
    <row r="83" spans="1:15" x14ac:dyDescent="0.2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</row>
    <row r="84" spans="1:15" x14ac:dyDescent="0.25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</row>
  </sheetData>
  <sheetProtection sheet="1" objects="1" scenarios="1"/>
  <protectedRanges>
    <protectedRange sqref="D7:E70" name="Intervalo1"/>
  </protectedRanges>
  <dataConsolidate/>
  <mergeCells count="9">
    <mergeCell ref="A11:B11"/>
    <mergeCell ref="A12:B12"/>
    <mergeCell ref="A10:C10"/>
    <mergeCell ref="D5:D6"/>
    <mergeCell ref="E5:E6"/>
    <mergeCell ref="A7:B7"/>
    <mergeCell ref="A8:B8"/>
    <mergeCell ref="A5:C6"/>
    <mergeCell ref="A9:B9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6CD1-D532-435A-8A15-6695F62A4074}">
  <sheetPr codeName="Planilha6">
    <tabColor rgb="FFFF0000"/>
  </sheetPr>
  <dimension ref="A1:F43"/>
  <sheetViews>
    <sheetView showGridLines="0" zoomScale="85" zoomScaleNormal="85" workbookViewId="0">
      <pane ySplit="7" topLeftCell="A8" activePane="bottomLeft" state="frozen"/>
      <selection pane="bottomLeft" activeCell="A15" sqref="A15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4" width="8.85546875" bestFit="1" customWidth="1"/>
    <col min="5" max="5" width="8.85546875" customWidth="1"/>
    <col min="8" max="8" width="38.140625" bestFit="1" customWidth="1"/>
  </cols>
  <sheetData>
    <row r="1" spans="1:6" ht="20.100000000000001" customHeight="1" x14ac:dyDescent="0.25">
      <c r="A1" s="136"/>
      <c r="B1" s="137"/>
      <c r="C1" s="136"/>
    </row>
    <row r="2" spans="1:6" ht="20.100000000000001" customHeight="1" x14ac:dyDescent="0.25">
      <c r="A2" s="136"/>
      <c r="B2" s="139"/>
      <c r="C2" s="136"/>
    </row>
    <row r="3" spans="1:6" ht="20.100000000000001" customHeight="1" x14ac:dyDescent="0.3">
      <c r="A3" s="136"/>
      <c r="B3" s="138"/>
      <c r="C3" s="136"/>
      <c r="D3" s="41"/>
      <c r="E3" s="41"/>
    </row>
    <row r="4" spans="1:6" ht="20.100000000000001" customHeight="1" x14ac:dyDescent="0.25">
      <c r="A4" s="138"/>
      <c r="B4" s="137"/>
      <c r="C4" s="138"/>
    </row>
    <row r="5" spans="1:6" ht="20.100000000000001" customHeight="1" thickBot="1" x14ac:dyDescent="0.3">
      <c r="B5" s="22"/>
    </row>
    <row r="6" spans="1:6" ht="50.1" customHeight="1" thickTop="1" thickBot="1" x14ac:dyDescent="0.3">
      <c r="A6" s="150" t="s">
        <v>31</v>
      </c>
      <c r="B6" s="151"/>
      <c r="C6" s="141" t="str" cm="1">
        <f t="array" ref="C6">_xlfn.IFS(A10&lt;&gt;"","Clearline",A16&lt;&gt;"","Plant IT",A22&lt;&gt;"","Proleit",AND(A10="",A16="",A22=""),"Não escolhido")</f>
        <v>Clearline</v>
      </c>
    </row>
    <row r="7" spans="1:6" ht="20.100000000000001" customHeight="1" thickTop="1" x14ac:dyDescent="0.25">
      <c r="A7" s="152"/>
      <c r="B7" s="153"/>
    </row>
    <row r="8" spans="1:6" ht="20.100000000000001" customHeight="1" thickBot="1" x14ac:dyDescent="0.3">
      <c r="A8" s="152"/>
      <c r="B8" s="153"/>
    </row>
    <row r="9" spans="1:6" ht="50.1" customHeight="1" thickTop="1" thickBot="1" x14ac:dyDescent="0.3">
      <c r="A9" s="154" t="s">
        <v>20</v>
      </c>
      <c r="B9" s="155" t="s">
        <v>19</v>
      </c>
      <c r="C9" s="40" t="s">
        <v>18</v>
      </c>
      <c r="D9" s="34"/>
      <c r="E9" s="39"/>
    </row>
    <row r="10" spans="1:6" ht="39.950000000000003" customHeight="1" thickTop="1" thickBot="1" x14ac:dyDescent="0.3">
      <c r="A10" s="236" t="s">
        <v>287</v>
      </c>
      <c r="B10" s="235" t="s">
        <v>32</v>
      </c>
      <c r="C10" s="35" t="s">
        <v>17</v>
      </c>
      <c r="D10" s="34"/>
      <c r="E10" s="39"/>
    </row>
    <row r="11" spans="1:6" ht="39.950000000000003" customHeight="1" thickTop="1" thickBot="1" x14ac:dyDescent="0.3">
      <c r="A11" s="237"/>
      <c r="B11" s="235"/>
      <c r="C11" s="35" t="s">
        <v>16</v>
      </c>
      <c r="D11" s="34"/>
      <c r="E11" s="39"/>
      <c r="F11" s="38"/>
    </row>
    <row r="12" spans="1:6" ht="39.950000000000003" customHeight="1" thickTop="1" thickBot="1" x14ac:dyDescent="0.3">
      <c r="A12" s="237"/>
      <c r="B12" s="235"/>
      <c r="C12" s="35" t="s">
        <v>15</v>
      </c>
      <c r="D12" s="37"/>
      <c r="E12" s="36"/>
    </row>
    <row r="13" spans="1:6" ht="39.950000000000003" customHeight="1" thickTop="1" thickBot="1" x14ac:dyDescent="0.3">
      <c r="A13" s="238"/>
      <c r="B13" s="235"/>
      <c r="C13" s="35" t="s">
        <v>14</v>
      </c>
      <c r="D13" s="34"/>
      <c r="E13" s="33"/>
    </row>
    <row r="14" spans="1:6" ht="50.1" customHeight="1" thickTop="1" thickBot="1" x14ac:dyDescent="0.3">
      <c r="A14" s="156"/>
      <c r="B14" s="157"/>
      <c r="C14" s="33"/>
      <c r="D14" s="33"/>
      <c r="E14" s="33"/>
    </row>
    <row r="15" spans="1:6" ht="50.1" customHeight="1" thickTop="1" thickBot="1" x14ac:dyDescent="0.3">
      <c r="A15" s="154" t="s">
        <v>20</v>
      </c>
      <c r="B15" s="155" t="s">
        <v>19</v>
      </c>
      <c r="C15" s="40" t="s">
        <v>18</v>
      </c>
      <c r="D15" s="33"/>
      <c r="E15" s="33"/>
    </row>
    <row r="16" spans="1:6" ht="39.950000000000003" customHeight="1" thickTop="1" thickBot="1" x14ac:dyDescent="0.3">
      <c r="A16" s="239"/>
      <c r="B16" s="235" t="s">
        <v>83</v>
      </c>
      <c r="C16" s="35" t="s">
        <v>17</v>
      </c>
      <c r="D16" s="33"/>
      <c r="E16" s="33"/>
    </row>
    <row r="17" spans="1:5" ht="39.950000000000003" customHeight="1" thickTop="1" thickBot="1" x14ac:dyDescent="0.3">
      <c r="A17" s="240"/>
      <c r="B17" s="235"/>
      <c r="C17" s="35" t="s">
        <v>16</v>
      </c>
      <c r="D17" s="33"/>
      <c r="E17" s="33"/>
    </row>
    <row r="18" spans="1:5" ht="39.950000000000003" customHeight="1" thickTop="1" thickBot="1" x14ac:dyDescent="0.3">
      <c r="A18" s="240"/>
      <c r="B18" s="235"/>
      <c r="C18" s="35" t="s">
        <v>15</v>
      </c>
      <c r="D18" s="33"/>
      <c r="E18" s="33"/>
    </row>
    <row r="19" spans="1:5" ht="39.950000000000003" customHeight="1" thickTop="1" thickBot="1" x14ac:dyDescent="0.3">
      <c r="A19" s="241"/>
      <c r="B19" s="235"/>
      <c r="C19" s="35" t="s">
        <v>14</v>
      </c>
      <c r="D19" s="33"/>
      <c r="E19" s="33"/>
    </row>
    <row r="20" spans="1:5" ht="39.950000000000003" customHeight="1" thickTop="1" thickBot="1" x14ac:dyDescent="0.3">
      <c r="A20" s="156"/>
      <c r="B20" s="157"/>
      <c r="C20" s="33"/>
      <c r="D20" s="33"/>
      <c r="E20" s="33"/>
    </row>
    <row r="21" spans="1:5" ht="39.950000000000003" customHeight="1" thickTop="1" thickBot="1" x14ac:dyDescent="0.3">
      <c r="A21" s="154" t="s">
        <v>20</v>
      </c>
      <c r="B21" s="155" t="s">
        <v>19</v>
      </c>
      <c r="C21" s="40" t="s">
        <v>18</v>
      </c>
      <c r="D21" s="33"/>
      <c r="E21" s="33"/>
    </row>
    <row r="22" spans="1:5" ht="39.950000000000003" customHeight="1" thickTop="1" thickBot="1" x14ac:dyDescent="0.3">
      <c r="A22" s="239"/>
      <c r="B22" s="235" t="s">
        <v>84</v>
      </c>
      <c r="C22" s="35" t="s">
        <v>17</v>
      </c>
      <c r="D22" s="33"/>
      <c r="E22" s="33"/>
    </row>
    <row r="23" spans="1:5" ht="39.950000000000003" customHeight="1" thickTop="1" thickBot="1" x14ac:dyDescent="0.3">
      <c r="A23" s="240"/>
      <c r="B23" s="235"/>
      <c r="C23" s="35" t="s">
        <v>16</v>
      </c>
      <c r="D23" s="33"/>
      <c r="E23" s="33"/>
    </row>
    <row r="24" spans="1:5" ht="39.950000000000003" customHeight="1" thickTop="1" thickBot="1" x14ac:dyDescent="0.3">
      <c r="A24" s="240"/>
      <c r="B24" s="235"/>
      <c r="C24" s="35" t="s">
        <v>15</v>
      </c>
      <c r="D24" s="33"/>
      <c r="E24" s="33"/>
    </row>
    <row r="25" spans="1:5" ht="39.950000000000003" customHeight="1" thickTop="1" thickBot="1" x14ac:dyDescent="0.3">
      <c r="A25" s="241"/>
      <c r="B25" s="235"/>
      <c r="C25" s="35" t="s">
        <v>14</v>
      </c>
      <c r="D25" s="33"/>
      <c r="E25" s="33"/>
    </row>
    <row r="26" spans="1:5" ht="39.950000000000003" customHeight="1" thickTop="1" thickBot="1" x14ac:dyDescent="0.3">
      <c r="A26" s="158"/>
      <c r="B26" s="159"/>
      <c r="C26" s="33"/>
      <c r="D26" s="33"/>
      <c r="E26" s="33"/>
    </row>
    <row r="27" spans="1:5" ht="39.950000000000003" customHeight="1" thickTop="1" x14ac:dyDescent="0.25">
      <c r="A27" s="152"/>
      <c r="B27" s="152"/>
    </row>
    <row r="28" spans="1:5" ht="39.950000000000003" customHeight="1" x14ac:dyDescent="0.25">
      <c r="A28" s="152"/>
      <c r="B28" s="152"/>
    </row>
    <row r="29" spans="1:5" ht="39.950000000000003" customHeight="1" x14ac:dyDescent="0.25">
      <c r="A29" s="152"/>
      <c r="B29" s="152"/>
    </row>
    <row r="30" spans="1:5" ht="99.95" customHeight="1" x14ac:dyDescent="0.25">
      <c r="A30" s="152"/>
      <c r="B30" s="152"/>
    </row>
    <row r="31" spans="1:5" ht="99.95" customHeight="1" x14ac:dyDescent="0.25">
      <c r="A31" s="152"/>
      <c r="B31" s="152"/>
    </row>
    <row r="32" spans="1:5" ht="99.95" customHeight="1" x14ac:dyDescent="0.25">
      <c r="A32" s="152"/>
      <c r="B32" s="152"/>
    </row>
    <row r="33" spans="1:2" x14ac:dyDescent="0.25">
      <c r="A33" s="152"/>
      <c r="B33" s="152"/>
    </row>
    <row r="34" spans="1:2" x14ac:dyDescent="0.25">
      <c r="A34" s="152"/>
      <c r="B34" s="152"/>
    </row>
    <row r="35" spans="1:2" x14ac:dyDescent="0.25">
      <c r="A35" s="152"/>
      <c r="B35" s="152"/>
    </row>
    <row r="36" spans="1:2" x14ac:dyDescent="0.25">
      <c r="A36" s="152"/>
      <c r="B36" s="152"/>
    </row>
    <row r="37" spans="1:2" x14ac:dyDescent="0.25">
      <c r="A37" s="152"/>
      <c r="B37" s="152"/>
    </row>
    <row r="38" spans="1:2" x14ac:dyDescent="0.25">
      <c r="A38" s="152"/>
      <c r="B38" s="152"/>
    </row>
    <row r="39" spans="1:2" x14ac:dyDescent="0.25">
      <c r="A39" s="152"/>
      <c r="B39" s="152"/>
    </row>
    <row r="40" spans="1:2" x14ac:dyDescent="0.25">
      <c r="A40" s="152"/>
      <c r="B40" s="152"/>
    </row>
    <row r="41" spans="1:2" x14ac:dyDescent="0.25">
      <c r="A41" s="152"/>
      <c r="B41" s="152"/>
    </row>
    <row r="42" spans="1:2" x14ac:dyDescent="0.25">
      <c r="A42" s="152"/>
      <c r="B42" s="152"/>
    </row>
    <row r="43" spans="1:2" x14ac:dyDescent="0.25">
      <c r="A43" s="152"/>
      <c r="B43" s="152"/>
    </row>
  </sheetData>
  <sheetProtection sheet="1" objects="1" scenarios="1"/>
  <protectedRanges>
    <protectedRange sqref="C1:D2 B6 A10:A14 A16:A20 A22:A26" name="Intervalo1"/>
  </protectedRanges>
  <mergeCells count="6">
    <mergeCell ref="B10:B13"/>
    <mergeCell ref="A10:A13"/>
    <mergeCell ref="A16:A19"/>
    <mergeCell ref="B16:B19"/>
    <mergeCell ref="A22:A25"/>
    <mergeCell ref="B22:B25"/>
  </mergeCells>
  <dataValidations count="1">
    <dataValidation type="list" allowBlank="1" showInputMessage="1" showErrorMessage="1" sqref="B6" xr:uid="{AA15AF8E-9437-4F9D-80B1-CDEBAB87B1F7}">
      <formula1>"Clearline, Plant IT, Proleit"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F0D5-C4FE-4FAA-BC70-987CB8FF6BD7}">
  <sheetPr codeName="Planilha11">
    <tabColor rgb="FFFF0000"/>
  </sheetPr>
  <dimension ref="A1:Q37"/>
  <sheetViews>
    <sheetView showGridLines="0" zoomScale="80" zoomScaleNormal="80" workbookViewId="0">
      <pane ySplit="6" topLeftCell="A7" activePane="bottomLeft" state="frozen"/>
      <selection pane="bottomLeft" activeCell="B20" sqref="B20:D20"/>
    </sheetView>
  </sheetViews>
  <sheetFormatPr defaultRowHeight="15" x14ac:dyDescent="0.25"/>
  <cols>
    <col min="1" max="2" width="50.7109375" customWidth="1"/>
    <col min="3" max="3" width="67.7109375" customWidth="1"/>
    <col min="4" max="4" width="18.85546875" customWidth="1"/>
  </cols>
  <sheetData>
    <row r="1" spans="1:17" ht="24.95" customHeight="1" x14ac:dyDescent="0.3">
      <c r="A1" s="23"/>
      <c r="B1" s="22"/>
      <c r="C1" s="23"/>
      <c r="D1" s="23"/>
    </row>
    <row r="2" spans="1:17" ht="24.95" customHeight="1" x14ac:dyDescent="0.3">
      <c r="A2" s="23"/>
      <c r="B2" s="22"/>
      <c r="C2" s="23"/>
      <c r="D2" s="23"/>
    </row>
    <row r="3" spans="1:17" ht="24.95" customHeight="1" x14ac:dyDescent="0.3">
      <c r="A3" s="23"/>
      <c r="B3" s="22"/>
      <c r="C3" s="23"/>
      <c r="D3" s="23"/>
    </row>
    <row r="4" spans="1:17" ht="24.95" customHeight="1" thickBot="1" x14ac:dyDescent="0.35">
      <c r="A4" s="23"/>
      <c r="B4" s="22"/>
    </row>
    <row r="5" spans="1:17" ht="50.1" customHeight="1" thickBot="1" x14ac:dyDescent="0.3">
      <c r="A5" s="246" t="s">
        <v>124</v>
      </c>
      <c r="B5" s="246"/>
      <c r="C5" s="246"/>
      <c r="D5" s="246"/>
      <c r="K5" s="83"/>
      <c r="L5" s="247" t="s">
        <v>302</v>
      </c>
      <c r="M5" s="248"/>
      <c r="N5" s="248"/>
      <c r="O5" s="248"/>
      <c r="P5" s="249"/>
    </row>
    <row r="6" spans="1:17" ht="50.1" customHeight="1" thickTop="1" thickBot="1" x14ac:dyDescent="0.3">
      <c r="A6" s="20" t="s">
        <v>125</v>
      </c>
      <c r="B6" s="250" t="s">
        <v>126</v>
      </c>
      <c r="C6" s="251"/>
      <c r="D6" s="84" t="s">
        <v>38</v>
      </c>
      <c r="E6" s="85"/>
    </row>
    <row r="7" spans="1:17" ht="50.1" customHeight="1" thickTop="1" thickBot="1" x14ac:dyDescent="0.3">
      <c r="A7" s="86" t="s">
        <v>303</v>
      </c>
      <c r="B7" s="244" t="s">
        <v>127</v>
      </c>
      <c r="C7" s="245"/>
      <c r="D7" s="107" t="str">
        <f>IF(COUNTIF('Químicos (Tanques)'!$A$7:$B$20,"Soda cáustica"), "X","")</f>
        <v>X</v>
      </c>
      <c r="E7" s="88"/>
      <c r="G7" s="51" t="s">
        <v>276</v>
      </c>
    </row>
    <row r="8" spans="1:17" ht="50.1" customHeight="1" thickTop="1" thickBot="1" x14ac:dyDescent="0.3">
      <c r="A8" s="86" t="s">
        <v>128</v>
      </c>
      <c r="B8" s="244" t="s">
        <v>129</v>
      </c>
      <c r="C8" s="245"/>
      <c r="D8" s="107" t="str">
        <f>IF(COUNTIF('Químicos (Tanques)'!$A$7:$B$20,"Soda cáustica"), "X","")</f>
        <v>X</v>
      </c>
      <c r="G8" t="s">
        <v>130</v>
      </c>
      <c r="Q8" s="108" t="s">
        <v>304</v>
      </c>
    </row>
    <row r="9" spans="1:17" ht="50.1" customHeight="1" thickTop="1" thickBot="1" x14ac:dyDescent="0.3">
      <c r="A9" s="86" t="s">
        <v>131</v>
      </c>
      <c r="B9" s="244" t="s">
        <v>132</v>
      </c>
      <c r="C9" s="245" t="s">
        <v>133</v>
      </c>
      <c r="D9" s="107" t="str">
        <f>IF(COUNTIF('Químicos (Tanques)'!$A$7:$B$20,"Soda cáustica"), "X","")</f>
        <v>X</v>
      </c>
      <c r="G9" t="s">
        <v>134</v>
      </c>
      <c r="J9" s="89"/>
      <c r="K9" s="90"/>
    </row>
    <row r="10" spans="1:17" ht="50.1" customHeight="1" thickTop="1" thickBot="1" x14ac:dyDescent="0.3">
      <c r="A10" s="86" t="s">
        <v>305</v>
      </c>
      <c r="B10" s="244" t="s">
        <v>135</v>
      </c>
      <c r="C10" s="245" t="s">
        <v>136</v>
      </c>
      <c r="D10" s="107" t="str">
        <f>IF(COUNTIF('Químicos (Tanques)'!$A$7:$B$20,"Ácido"), "X","")</f>
        <v>X</v>
      </c>
      <c r="J10" s="91"/>
      <c r="K10" s="92"/>
    </row>
    <row r="11" spans="1:17" ht="50.1" customHeight="1" thickTop="1" thickBot="1" x14ac:dyDescent="0.3">
      <c r="A11" s="86" t="s">
        <v>137</v>
      </c>
      <c r="B11" s="244" t="s">
        <v>138</v>
      </c>
      <c r="C11" s="245" t="s">
        <v>139</v>
      </c>
      <c r="D11" s="107" t="str">
        <f>IF(COUNTIF('Químicos (Tanques)'!$A$7:$B$20,"Ácido"), "X","")</f>
        <v>X</v>
      </c>
      <c r="J11" s="91"/>
      <c r="K11" s="92"/>
    </row>
    <row r="12" spans="1:17" ht="50.1" customHeight="1" thickTop="1" thickBot="1" x14ac:dyDescent="0.3">
      <c r="A12" s="86" t="s">
        <v>306</v>
      </c>
      <c r="B12" s="244" t="s">
        <v>140</v>
      </c>
      <c r="C12" s="245" t="s">
        <v>141</v>
      </c>
      <c r="D12" s="107" t="str">
        <f>IF(COUNTIF('Químicos (Tanques)'!$A$7:$B$20,"Ácido"), "X","")</f>
        <v>X</v>
      </c>
      <c r="J12" s="91"/>
      <c r="K12" s="92"/>
    </row>
    <row r="13" spans="1:17" ht="50.1" customHeight="1" thickTop="1" thickBot="1" x14ac:dyDescent="0.3">
      <c r="A13" s="86" t="s">
        <v>142</v>
      </c>
      <c r="B13" s="244" t="s">
        <v>143</v>
      </c>
      <c r="C13" s="245" t="s">
        <v>144</v>
      </c>
      <c r="D13" s="107" t="str">
        <f>IF(COUNTIF('Químicos (Tanques)'!$A$7:$B$20,"Água quente"), "X","")</f>
        <v>X</v>
      </c>
      <c r="J13" s="91"/>
      <c r="K13" s="92"/>
    </row>
    <row r="14" spans="1:17" ht="50.1" customHeight="1" thickTop="1" thickBot="1" x14ac:dyDescent="0.3">
      <c r="A14" s="86" t="s">
        <v>145</v>
      </c>
      <c r="B14" s="244" t="s">
        <v>301</v>
      </c>
      <c r="C14" s="245" t="s">
        <v>146</v>
      </c>
      <c r="D14" s="107" t="str">
        <f>IF(COUNTIF('Químicos (Tanques)'!$A$7:$B$20,"Água quente"), "X","")</f>
        <v>X</v>
      </c>
      <c r="J14" s="91"/>
      <c r="K14" s="92"/>
    </row>
    <row r="15" spans="1:17" ht="50.1" customHeight="1" thickTop="1" thickBot="1" x14ac:dyDescent="0.3">
      <c r="A15" s="86" t="s">
        <v>147</v>
      </c>
      <c r="B15" s="244" t="s">
        <v>148</v>
      </c>
      <c r="C15" s="245" t="s">
        <v>149</v>
      </c>
      <c r="D15" s="107" t="str">
        <f>IF(COUNTIF('Químicos (Tanques)'!$A$7:$B$20,"Água quente"), "X","")</f>
        <v>X</v>
      </c>
      <c r="J15" s="91"/>
      <c r="K15" s="92"/>
    </row>
    <row r="16" spans="1:17" ht="50.1" customHeight="1" thickTop="1" thickBot="1" x14ac:dyDescent="0.3">
      <c r="A16" s="86" t="s">
        <v>150</v>
      </c>
      <c r="B16" s="244" t="s">
        <v>151</v>
      </c>
      <c r="C16" s="245" t="s">
        <v>152</v>
      </c>
      <c r="D16" s="107" t="str">
        <f>IF(COUNTIF('Químicos (Tanques)'!$A$7:$B$20,"Água recuperada"), "X","")</f>
        <v>X</v>
      </c>
      <c r="J16" s="91"/>
      <c r="K16" s="92"/>
    </row>
    <row r="17" spans="1:11" ht="50.1" customHeight="1" thickTop="1" thickBot="1" x14ac:dyDescent="0.3">
      <c r="A17" s="86" t="s">
        <v>153</v>
      </c>
      <c r="B17" s="244" t="s">
        <v>154</v>
      </c>
      <c r="C17" s="245" t="s">
        <v>155</v>
      </c>
      <c r="D17" s="107" t="str">
        <f>IF(COUNTIF('Químicos (Tanques)'!$A$7:$B$20,"Água fresca"), "X","")</f>
        <v>X</v>
      </c>
      <c r="J17" s="91"/>
      <c r="K17" s="92"/>
    </row>
    <row r="18" spans="1:11" ht="50.1" customHeight="1" thickTop="1" thickBot="1" x14ac:dyDescent="0.3">
      <c r="A18" s="86" t="s">
        <v>307</v>
      </c>
      <c r="B18" s="244" t="s">
        <v>156</v>
      </c>
      <c r="C18" s="245" t="s">
        <v>157</v>
      </c>
      <c r="D18" s="107" t="str">
        <f>IF(COUNTIF('Químicos (Tanques)'!$A$7:$B$20,"Solução sanitizante"), "X","")</f>
        <v>X</v>
      </c>
      <c r="J18" s="91"/>
      <c r="K18" s="92"/>
    </row>
    <row r="19" spans="1:11" ht="50.1" customHeight="1" thickTop="1" thickBot="1" x14ac:dyDescent="0.3">
      <c r="A19" s="86" t="s">
        <v>158</v>
      </c>
      <c r="B19" s="244" t="s">
        <v>159</v>
      </c>
      <c r="C19" s="245" t="s">
        <v>160</v>
      </c>
      <c r="D19" s="107" t="str">
        <f>IF(COUNTIF('Químicos (Tanques)'!$A$7:$B$20,"Solução sanitizante"), "X","")</f>
        <v>X</v>
      </c>
      <c r="J19" s="91"/>
      <c r="K19" s="92"/>
    </row>
    <row r="20" spans="1:11" ht="50.1" customHeight="1" thickTop="1" thickBot="1" x14ac:dyDescent="0.3">
      <c r="A20" s="86" t="s">
        <v>308</v>
      </c>
      <c r="B20" s="244" t="s">
        <v>161</v>
      </c>
      <c r="C20" s="245" t="s">
        <v>162</v>
      </c>
      <c r="D20" s="107" t="str">
        <f>IF(COUNTIF('Químicos (Tanques)'!$A$7:$B$20,"Solução sanitizante"), "X","")</f>
        <v>X</v>
      </c>
      <c r="J20" s="91"/>
      <c r="K20" s="92"/>
    </row>
    <row r="21" spans="1:11" ht="50.1" customHeight="1" thickTop="1" thickBot="1" x14ac:dyDescent="0.3">
      <c r="A21" s="86"/>
      <c r="B21" s="244"/>
      <c r="C21" s="245"/>
      <c r="D21" s="87"/>
      <c r="J21" s="91"/>
      <c r="K21" s="92"/>
    </row>
    <row r="22" spans="1:11" ht="50.1" customHeight="1" thickTop="1" thickBot="1" x14ac:dyDescent="0.3">
      <c r="A22" s="19"/>
      <c r="B22" s="242"/>
      <c r="C22" s="243"/>
      <c r="D22" s="87"/>
      <c r="J22" s="91"/>
      <c r="K22" s="92"/>
    </row>
    <row r="23" spans="1:11" ht="50.1" customHeight="1" thickTop="1" thickBot="1" x14ac:dyDescent="0.3">
      <c r="A23" s="19"/>
      <c r="B23" s="242"/>
      <c r="C23" s="243"/>
      <c r="D23" s="87"/>
      <c r="J23" s="91"/>
      <c r="K23" s="92"/>
    </row>
    <row r="24" spans="1:11" ht="50.1" customHeight="1" thickTop="1" thickBot="1" x14ac:dyDescent="0.3">
      <c r="A24" s="19"/>
      <c r="B24" s="242"/>
      <c r="C24" s="243"/>
      <c r="D24" s="87"/>
      <c r="J24" s="91"/>
      <c r="K24" s="92"/>
    </row>
    <row r="25" spans="1:11" ht="50.1" customHeight="1" thickTop="1" thickBot="1" x14ac:dyDescent="0.3">
      <c r="A25" s="19"/>
      <c r="B25" s="242"/>
      <c r="C25" s="243"/>
      <c r="D25" s="87"/>
    </row>
    <row r="26" spans="1:11" ht="50.1" customHeight="1" thickTop="1" thickBot="1" x14ac:dyDescent="0.3">
      <c r="A26" s="19"/>
      <c r="B26" s="242"/>
      <c r="C26" s="243"/>
      <c r="D26" s="87"/>
    </row>
    <row r="27" spans="1:11" ht="50.1" customHeight="1" thickTop="1" thickBot="1" x14ac:dyDescent="0.3">
      <c r="A27" s="19"/>
      <c r="B27" s="242"/>
      <c r="C27" s="243"/>
      <c r="D27" s="87"/>
    </row>
    <row r="28" spans="1:11" ht="50.1" customHeight="1" thickTop="1" thickBot="1" x14ac:dyDescent="0.3">
      <c r="A28" s="19"/>
      <c r="B28" s="242"/>
      <c r="C28" s="243"/>
      <c r="D28" s="87"/>
    </row>
    <row r="29" spans="1:11" ht="50.1" customHeight="1" thickTop="1" thickBot="1" x14ac:dyDescent="0.3">
      <c r="A29" s="19"/>
      <c r="B29" s="242"/>
      <c r="C29" s="243"/>
      <c r="D29" s="87"/>
    </row>
    <row r="30" spans="1:11" ht="50.1" customHeight="1" thickTop="1" thickBot="1" x14ac:dyDescent="0.3">
      <c r="A30" s="19"/>
      <c r="B30" s="242"/>
      <c r="C30" s="243"/>
      <c r="D30" s="87"/>
    </row>
    <row r="31" spans="1:11" ht="50.1" customHeight="1" thickTop="1" thickBot="1" x14ac:dyDescent="0.3">
      <c r="A31" s="19"/>
      <c r="B31" s="242"/>
      <c r="C31" s="243"/>
      <c r="D31" s="87"/>
    </row>
    <row r="32" spans="1:11" ht="50.1" customHeight="1" thickTop="1" thickBot="1" x14ac:dyDescent="0.3">
      <c r="A32" s="19"/>
      <c r="B32" s="242"/>
      <c r="C32" s="243"/>
      <c r="D32" s="87"/>
    </row>
    <row r="33" spans="1:4" ht="50.1" customHeight="1" thickTop="1" thickBot="1" x14ac:dyDescent="0.3">
      <c r="A33" s="19"/>
      <c r="B33" s="242"/>
      <c r="C33" s="243"/>
      <c r="D33" s="87"/>
    </row>
    <row r="34" spans="1:4" ht="50.1" customHeight="1" thickTop="1" thickBot="1" x14ac:dyDescent="0.3">
      <c r="A34" s="19"/>
      <c r="B34" s="242"/>
      <c r="C34" s="243"/>
      <c r="D34" s="87"/>
    </row>
    <row r="35" spans="1:4" ht="50.1" customHeight="1" thickTop="1" thickBot="1" x14ac:dyDescent="0.3">
      <c r="A35" s="19"/>
      <c r="B35" s="242"/>
      <c r="C35" s="243"/>
      <c r="D35" s="87"/>
    </row>
    <row r="36" spans="1:4" ht="50.1" customHeight="1" thickTop="1" thickBot="1" x14ac:dyDescent="0.3">
      <c r="A36" s="19"/>
      <c r="B36" s="242"/>
      <c r="C36" s="243"/>
      <c r="D36" s="87"/>
    </row>
    <row r="37" spans="1:4" ht="15.75" thickTop="1" x14ac:dyDescent="0.25"/>
  </sheetData>
  <sheetProtection sheet="1" objects="1" scenarios="1"/>
  <mergeCells count="33">
    <mergeCell ref="B15:C15"/>
    <mergeCell ref="A5:D5"/>
    <mergeCell ref="L5:P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B27:C27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34:C34"/>
    <mergeCell ref="B35:C35"/>
    <mergeCell ref="B36:C36"/>
    <mergeCell ref="B28:C28"/>
    <mergeCell ref="B29:C29"/>
    <mergeCell ref="B30:C30"/>
    <mergeCell ref="B31:C31"/>
    <mergeCell ref="B32:C32"/>
    <mergeCell ref="B33:C3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F3DC2-43BF-41F6-A89F-44C550D0BF4F}">
  <sheetPr codeName="Planilha8">
    <tabColor rgb="FFA141C7"/>
  </sheetPr>
  <dimension ref="A1:F26"/>
  <sheetViews>
    <sheetView showGridLines="0" zoomScale="85" zoomScaleNormal="85" workbookViewId="0">
      <pane ySplit="4" topLeftCell="A5" activePane="bottomLeft" state="frozen"/>
      <selection pane="bottomLeft" activeCell="C6" sqref="C6"/>
    </sheetView>
  </sheetViews>
  <sheetFormatPr defaultRowHeight="15" x14ac:dyDescent="0.25"/>
  <cols>
    <col min="1" max="1" width="38.7109375" customWidth="1"/>
    <col min="2" max="2" width="54.140625" customWidth="1"/>
    <col min="3" max="3" width="16.28515625" style="55" customWidth="1"/>
  </cols>
  <sheetData>
    <row r="1" spans="1:6" ht="30" customHeight="1" x14ac:dyDescent="0.25">
      <c r="C1"/>
    </row>
    <row r="2" spans="1:6" ht="30" customHeight="1" x14ac:dyDescent="0.25">
      <c r="C2"/>
    </row>
    <row r="3" spans="1:6" ht="30" customHeight="1" thickBot="1" x14ac:dyDescent="0.3">
      <c r="B3" s="52"/>
      <c r="C3" s="52"/>
    </row>
    <row r="4" spans="1:6" ht="50.1" customHeight="1" thickTop="1" thickBot="1" x14ac:dyDescent="0.3">
      <c r="A4" s="142" t="s">
        <v>37</v>
      </c>
      <c r="B4" s="142" t="s">
        <v>51</v>
      </c>
      <c r="C4" s="143" t="s">
        <v>38</v>
      </c>
      <c r="D4" s="52"/>
      <c r="F4" s="136" t="s">
        <v>36</v>
      </c>
    </row>
    <row r="5" spans="1:6" ht="50.1" customHeight="1" thickTop="1" thickBot="1" x14ac:dyDescent="0.3">
      <c r="A5" s="144" t="s">
        <v>35</v>
      </c>
      <c r="B5" s="146" t="s">
        <v>281</v>
      </c>
      <c r="C5" s="145"/>
      <c r="D5" s="53"/>
    </row>
    <row r="6" spans="1:6" ht="50.1" customHeight="1" thickTop="1" thickBot="1" x14ac:dyDescent="0.3">
      <c r="A6" s="144" t="s">
        <v>41</v>
      </c>
      <c r="B6" s="146" t="s">
        <v>282</v>
      </c>
      <c r="C6" s="145" t="s">
        <v>287</v>
      </c>
    </row>
    <row r="7" spans="1:6" ht="50.1" customHeight="1" thickTop="1" thickBot="1" x14ac:dyDescent="0.3">
      <c r="A7" s="144" t="s">
        <v>42</v>
      </c>
      <c r="B7" s="146" t="s">
        <v>283</v>
      </c>
      <c r="C7" s="145"/>
    </row>
    <row r="8" spans="1:6" ht="50.1" customHeight="1" thickTop="1" thickBot="1" x14ac:dyDescent="0.3">
      <c r="A8" s="144" t="s">
        <v>43</v>
      </c>
      <c r="B8" s="146" t="s">
        <v>284</v>
      </c>
      <c r="C8" s="145"/>
      <c r="D8" s="47"/>
      <c r="E8" s="47"/>
    </row>
    <row r="9" spans="1:6" ht="24.95" customHeight="1" thickTop="1" thickBot="1" x14ac:dyDescent="0.3">
      <c r="B9" s="58"/>
      <c r="C9" s="59"/>
      <c r="D9" s="47"/>
      <c r="E9" s="47"/>
    </row>
    <row r="10" spans="1:6" ht="24.95" customHeight="1" thickTop="1" thickBot="1" x14ac:dyDescent="0.3">
      <c r="B10" s="58"/>
      <c r="C10" s="59"/>
      <c r="D10" s="47"/>
      <c r="E10" s="47"/>
    </row>
    <row r="11" spans="1:6" ht="24.95" customHeight="1" thickTop="1" thickBot="1" x14ac:dyDescent="0.3">
      <c r="B11" s="58"/>
      <c r="C11" s="59"/>
      <c r="D11" s="47"/>
      <c r="E11" s="47"/>
    </row>
    <row r="12" spans="1:6" ht="24.95" customHeight="1" thickTop="1" thickBot="1" x14ac:dyDescent="0.3">
      <c r="B12" s="58"/>
      <c r="C12" s="59"/>
      <c r="D12" s="47"/>
      <c r="E12" s="47"/>
    </row>
    <row r="13" spans="1:6" ht="24.95" customHeight="1" thickTop="1" thickBot="1" x14ac:dyDescent="0.3">
      <c r="B13" s="58"/>
      <c r="C13" s="59"/>
      <c r="D13" s="47"/>
      <c r="E13" s="47"/>
    </row>
    <row r="14" spans="1:6" ht="24.95" customHeight="1" thickTop="1" thickBot="1" x14ac:dyDescent="0.3">
      <c r="B14" s="58"/>
      <c r="C14" s="59"/>
      <c r="D14" s="47"/>
      <c r="E14" s="47"/>
    </row>
    <row r="15" spans="1:6" ht="24.95" customHeight="1" thickTop="1" thickBot="1" x14ac:dyDescent="0.3">
      <c r="B15" s="58"/>
      <c r="C15" s="59"/>
      <c r="D15" s="47"/>
      <c r="E15" s="47"/>
    </row>
    <row r="16" spans="1:6" ht="24.95" customHeight="1" thickTop="1" thickBot="1" x14ac:dyDescent="0.3">
      <c r="B16" s="58"/>
      <c r="C16" s="59"/>
      <c r="D16" s="47"/>
      <c r="E16" s="47"/>
    </row>
    <row r="17" spans="2:5" ht="24.95" customHeight="1" thickTop="1" thickBot="1" x14ac:dyDescent="0.3">
      <c r="B17" s="58"/>
      <c r="C17" s="59"/>
      <c r="D17" s="47"/>
      <c r="E17" s="47"/>
    </row>
    <row r="18" spans="2:5" ht="24.95" customHeight="1" thickTop="1" thickBot="1" x14ac:dyDescent="0.3">
      <c r="B18" s="58"/>
      <c r="C18" s="59"/>
      <c r="D18" s="47"/>
      <c r="E18" s="47"/>
    </row>
    <row r="19" spans="2:5" ht="24.95" customHeight="1" thickTop="1" thickBot="1" x14ac:dyDescent="0.3">
      <c r="B19" s="58"/>
      <c r="C19" s="59"/>
      <c r="D19" s="47"/>
      <c r="E19" s="47"/>
    </row>
    <row r="20" spans="2:5" ht="24.95" customHeight="1" thickTop="1" x14ac:dyDescent="0.25">
      <c r="B20" s="47"/>
      <c r="C20" s="60"/>
      <c r="D20" s="47"/>
      <c r="E20" s="47"/>
    </row>
    <row r="21" spans="2:5" ht="24.95" customHeight="1" x14ac:dyDescent="0.25">
      <c r="B21" s="47"/>
      <c r="C21" s="60"/>
      <c r="D21" s="47"/>
      <c r="E21" s="47"/>
    </row>
    <row r="22" spans="2:5" ht="24.95" customHeight="1" x14ac:dyDescent="0.25">
      <c r="C22" s="54"/>
    </row>
    <row r="23" spans="2:5" ht="24.95" customHeight="1" x14ac:dyDescent="0.25">
      <c r="C23" s="54"/>
    </row>
    <row r="24" spans="2:5" ht="24.95" customHeight="1" x14ac:dyDescent="0.25">
      <c r="C24" s="54"/>
    </row>
    <row r="25" spans="2:5" ht="24.95" customHeight="1" x14ac:dyDescent="0.25">
      <c r="C25" s="54"/>
    </row>
    <row r="26" spans="2:5" ht="24.95" customHeight="1" x14ac:dyDescent="0.25"/>
  </sheetData>
  <sheetProtection sheet="1" objects="1" scenarios="1"/>
  <protectedRanges>
    <protectedRange sqref="C5:C12" name="Intervalo1"/>
  </protectedRange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AB19-726F-4C0E-9A44-0FB1BE8CB237}">
  <sheetPr codeName="Planilha7">
    <tabColor rgb="FFA141C7"/>
  </sheetPr>
  <dimension ref="A1"/>
  <sheetViews>
    <sheetView showGridLines="0" workbookViewId="0">
      <selection activeCell="U23" sqref="U2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F4425-BA5F-4861-B051-8FC5753F3F18}">
  <sheetPr codeName="Planilha12">
    <tabColor rgb="FFA141C7"/>
  </sheetPr>
  <dimension ref="A1:B246"/>
  <sheetViews>
    <sheetView workbookViewId="0">
      <selection activeCell="B6" sqref="B6"/>
    </sheetView>
  </sheetViews>
  <sheetFormatPr defaultRowHeight="15" x14ac:dyDescent="0.25"/>
  <cols>
    <col min="1" max="1" width="73.140625" customWidth="1"/>
    <col min="2" max="2" width="146.28515625" customWidth="1"/>
  </cols>
  <sheetData>
    <row r="1" spans="1:2" s="68" customFormat="1" ht="24.95" customHeight="1" x14ac:dyDescent="0.25">
      <c r="A1" s="135" t="s">
        <v>278</v>
      </c>
      <c r="B1" s="135"/>
    </row>
    <row r="2" spans="1:2" s="68" customFormat="1" ht="24.95" customHeight="1" x14ac:dyDescent="0.25">
      <c r="A2" s="135"/>
      <c r="B2" s="135" t="s">
        <v>285</v>
      </c>
    </row>
    <row r="3" spans="1:2" s="68" customFormat="1" ht="24.95" customHeight="1" x14ac:dyDescent="0.25"/>
    <row r="4" spans="1:2" s="68" customFormat="1" ht="24.95" customHeight="1" x14ac:dyDescent="0.25"/>
    <row r="5" spans="1:2" s="68" customFormat="1" ht="24.95" customHeight="1" x14ac:dyDescent="0.25"/>
    <row r="6" spans="1:2" s="68" customFormat="1" ht="24.95" customHeight="1" x14ac:dyDescent="0.25"/>
    <row r="7" spans="1:2" s="68" customFormat="1" ht="24.95" customHeight="1" x14ac:dyDescent="0.25"/>
    <row r="8" spans="1:2" s="68" customFormat="1" ht="24.95" customHeight="1" x14ac:dyDescent="0.25"/>
    <row r="9" spans="1:2" s="68" customFormat="1" ht="24.95" customHeight="1" x14ac:dyDescent="0.25"/>
    <row r="10" spans="1:2" s="68" customFormat="1" ht="24.95" customHeight="1" x14ac:dyDescent="0.25"/>
    <row r="11" spans="1:2" s="68" customFormat="1" ht="24.95" customHeight="1" x14ac:dyDescent="0.25"/>
    <row r="12" spans="1:2" s="68" customFormat="1" ht="24.95" customHeight="1" x14ac:dyDescent="0.25"/>
    <row r="13" spans="1:2" s="68" customFormat="1" ht="24.95" customHeight="1" x14ac:dyDescent="0.25"/>
    <row r="14" spans="1:2" s="68" customFormat="1" ht="24.95" customHeight="1" x14ac:dyDescent="0.25"/>
    <row r="15" spans="1:2" s="68" customFormat="1" ht="24.95" customHeight="1" x14ac:dyDescent="0.25"/>
    <row r="16" spans="1:2" s="68" customFormat="1" ht="24.95" customHeight="1" x14ac:dyDescent="0.25"/>
    <row r="17" s="68" customFormat="1" ht="24.95" customHeight="1" x14ac:dyDescent="0.25"/>
    <row r="18" s="68" customFormat="1" ht="24.95" customHeight="1" x14ac:dyDescent="0.25"/>
    <row r="19" s="68" customFormat="1" ht="24.95" customHeight="1" x14ac:dyDescent="0.25"/>
    <row r="20" s="68" customFormat="1" ht="24.95" customHeight="1" x14ac:dyDescent="0.25"/>
    <row r="21" s="68" customFormat="1" ht="24.95" customHeight="1" x14ac:dyDescent="0.25"/>
    <row r="22" s="68" customFormat="1" ht="24.95" customHeight="1" x14ac:dyDescent="0.25"/>
    <row r="23" s="68" customFormat="1" ht="24.95" customHeight="1" x14ac:dyDescent="0.25"/>
    <row r="24" s="68" customFormat="1" ht="24.95" customHeight="1" x14ac:dyDescent="0.25"/>
    <row r="25" s="68" customFormat="1" ht="24.95" customHeight="1" x14ac:dyDescent="0.25"/>
    <row r="26" s="68" customFormat="1" ht="24.95" customHeight="1" x14ac:dyDescent="0.25"/>
    <row r="27" s="68" customFormat="1" ht="24.95" customHeight="1" x14ac:dyDescent="0.25"/>
    <row r="28" s="68" customFormat="1" ht="24.95" customHeight="1" x14ac:dyDescent="0.25"/>
    <row r="29" s="68" customFormat="1" ht="24.95" customHeight="1" x14ac:dyDescent="0.25"/>
    <row r="30" s="68" customFormat="1" ht="24.95" customHeight="1" x14ac:dyDescent="0.25"/>
    <row r="31" s="68" customFormat="1" ht="24.95" customHeight="1" x14ac:dyDescent="0.25"/>
    <row r="32" s="68" customFormat="1" ht="24.95" customHeight="1" x14ac:dyDescent="0.25"/>
    <row r="33" s="68" customFormat="1" ht="24.95" customHeight="1" x14ac:dyDescent="0.25"/>
    <row r="34" s="68" customFormat="1" ht="24.95" customHeight="1" x14ac:dyDescent="0.25"/>
    <row r="35" s="68" customFormat="1" ht="24.95" customHeight="1" x14ac:dyDescent="0.25"/>
    <row r="36" s="68" customFormat="1" ht="24.95" customHeight="1" x14ac:dyDescent="0.25"/>
    <row r="37" s="68" customFormat="1" ht="24.95" customHeight="1" x14ac:dyDescent="0.25"/>
    <row r="38" s="68" customFormat="1" ht="24.95" customHeight="1" x14ac:dyDescent="0.25"/>
    <row r="39" s="68" customFormat="1" ht="24.95" customHeight="1" x14ac:dyDescent="0.25"/>
    <row r="40" s="68" customFormat="1" ht="24.95" customHeight="1" x14ac:dyDescent="0.25"/>
    <row r="41" s="68" customFormat="1" ht="24.95" customHeight="1" x14ac:dyDescent="0.25"/>
    <row r="42" s="68" customFormat="1" ht="24.95" customHeight="1" x14ac:dyDescent="0.25"/>
    <row r="43" s="68" customFormat="1" ht="24.95" customHeight="1" x14ac:dyDescent="0.25"/>
    <row r="44" s="68" customFormat="1" ht="24.95" customHeight="1" x14ac:dyDescent="0.25"/>
    <row r="45" s="68" customFormat="1" ht="24.95" customHeight="1" x14ac:dyDescent="0.25"/>
    <row r="46" s="68" customFormat="1" ht="24.95" customHeight="1" x14ac:dyDescent="0.25"/>
    <row r="47" s="68" customFormat="1" ht="24.95" customHeight="1" x14ac:dyDescent="0.25"/>
    <row r="48" s="68" customFormat="1" ht="24.95" customHeight="1" x14ac:dyDescent="0.25"/>
    <row r="49" s="68" customFormat="1" ht="24.95" customHeight="1" x14ac:dyDescent="0.25"/>
    <row r="50" s="68" customFormat="1" ht="24.95" customHeight="1" x14ac:dyDescent="0.25"/>
    <row r="51" s="68" customFormat="1" ht="24.95" customHeight="1" x14ac:dyDescent="0.25"/>
    <row r="52" s="68" customFormat="1" ht="24.95" customHeight="1" x14ac:dyDescent="0.25"/>
    <row r="53" s="68" customFormat="1" ht="24.95" customHeight="1" x14ac:dyDescent="0.25"/>
    <row r="54" s="68" customFormat="1" ht="24.95" customHeight="1" x14ac:dyDescent="0.25"/>
    <row r="55" s="68" customFormat="1" ht="24.95" customHeight="1" x14ac:dyDescent="0.25"/>
    <row r="56" s="68" customFormat="1" ht="24.95" customHeight="1" x14ac:dyDescent="0.25"/>
    <row r="57" s="68" customFormat="1" ht="24.95" customHeight="1" x14ac:dyDescent="0.25"/>
    <row r="58" s="68" customFormat="1" ht="24.95" customHeight="1" x14ac:dyDescent="0.25"/>
    <row r="59" s="68" customFormat="1" ht="24.95" customHeight="1" x14ac:dyDescent="0.25"/>
    <row r="60" s="68" customFormat="1" ht="24.95" customHeight="1" x14ac:dyDescent="0.25"/>
    <row r="61" s="68" customFormat="1" ht="24.95" customHeight="1" x14ac:dyDescent="0.25"/>
    <row r="62" s="68" customFormat="1" ht="24.95" customHeight="1" x14ac:dyDescent="0.25"/>
    <row r="63" s="68" customFormat="1" ht="24.95" customHeight="1" x14ac:dyDescent="0.25"/>
    <row r="64" s="68" customFormat="1" ht="24.95" customHeight="1" x14ac:dyDescent="0.25"/>
    <row r="65" s="68" customFormat="1" ht="24.95" customHeight="1" x14ac:dyDescent="0.25"/>
    <row r="66" s="68" customFormat="1" ht="24.95" customHeight="1" x14ac:dyDescent="0.25"/>
    <row r="67" s="68" customFormat="1" ht="24.95" customHeight="1" x14ac:dyDescent="0.25"/>
    <row r="68" s="68" customFormat="1" ht="24.95" customHeight="1" x14ac:dyDescent="0.25"/>
    <row r="69" s="68" customFormat="1" ht="24.95" customHeight="1" x14ac:dyDescent="0.25"/>
    <row r="70" s="68" customFormat="1" ht="24.95" customHeight="1" x14ac:dyDescent="0.25"/>
    <row r="71" s="68" customFormat="1" ht="24.95" customHeight="1" x14ac:dyDescent="0.25"/>
    <row r="72" s="68" customFormat="1" ht="24.95" customHeight="1" x14ac:dyDescent="0.25"/>
    <row r="73" s="68" customFormat="1" ht="24.95" customHeight="1" x14ac:dyDescent="0.25"/>
    <row r="74" s="68" customFormat="1" ht="24.95" customHeight="1" x14ac:dyDescent="0.25"/>
    <row r="75" s="68" customFormat="1" ht="24.95" customHeight="1" x14ac:dyDescent="0.25"/>
    <row r="76" s="68" customFormat="1" ht="24.95" customHeight="1" x14ac:dyDescent="0.25"/>
    <row r="77" s="68" customFormat="1" ht="24.95" customHeight="1" x14ac:dyDescent="0.25"/>
    <row r="78" s="68" customFormat="1" ht="24.95" customHeight="1" x14ac:dyDescent="0.25"/>
    <row r="79" s="68" customFormat="1" ht="24.95" customHeight="1" x14ac:dyDescent="0.25"/>
    <row r="80" s="68" customFormat="1" ht="24.95" customHeight="1" x14ac:dyDescent="0.25"/>
    <row r="81" s="68" customFormat="1" ht="24.95" customHeight="1" x14ac:dyDescent="0.25"/>
    <row r="82" s="68" customFormat="1" ht="24.95" customHeight="1" x14ac:dyDescent="0.25"/>
    <row r="83" s="68" customFormat="1" ht="24.95" customHeight="1" x14ac:dyDescent="0.25"/>
    <row r="84" s="68" customFormat="1" ht="24.95" customHeight="1" x14ac:dyDescent="0.25"/>
    <row r="85" s="68" customFormat="1" ht="24.95" customHeight="1" x14ac:dyDescent="0.25"/>
    <row r="86" s="68" customFormat="1" ht="24.95" customHeight="1" x14ac:dyDescent="0.25"/>
    <row r="87" s="68" customFormat="1" ht="24.95" customHeight="1" x14ac:dyDescent="0.25"/>
    <row r="88" s="68" customFormat="1" ht="24.95" customHeight="1" x14ac:dyDescent="0.25"/>
    <row r="89" s="68" customFormat="1" ht="24.95" customHeight="1" x14ac:dyDescent="0.25"/>
    <row r="90" s="68" customFormat="1" ht="24.95" customHeight="1" x14ac:dyDescent="0.25"/>
    <row r="91" s="68" customFormat="1" ht="24.95" customHeight="1" x14ac:dyDescent="0.25"/>
    <row r="92" s="68" customFormat="1" ht="24.95" customHeight="1" x14ac:dyDescent="0.25"/>
    <row r="93" s="68" customFormat="1" ht="24.95" customHeight="1" x14ac:dyDescent="0.25"/>
    <row r="94" s="68" customFormat="1" ht="24.95" customHeight="1" x14ac:dyDescent="0.25"/>
    <row r="95" s="68" customFormat="1" ht="24.95" customHeight="1" x14ac:dyDescent="0.25"/>
    <row r="96" s="68" customFormat="1" ht="24.95" customHeight="1" x14ac:dyDescent="0.25"/>
    <row r="97" s="68" customFormat="1" ht="24.95" customHeight="1" x14ac:dyDescent="0.25"/>
    <row r="98" s="68" customFormat="1" ht="24.95" customHeight="1" x14ac:dyDescent="0.25"/>
    <row r="99" s="68" customFormat="1" ht="24.95" customHeight="1" x14ac:dyDescent="0.25"/>
    <row r="100" s="68" customFormat="1" ht="24.95" customHeight="1" x14ac:dyDescent="0.25"/>
    <row r="101" s="68" customFormat="1" ht="24.95" customHeight="1" x14ac:dyDescent="0.25"/>
    <row r="102" s="68" customFormat="1" ht="24.95" customHeight="1" x14ac:dyDescent="0.25"/>
    <row r="103" s="68" customFormat="1" ht="24.95" customHeight="1" x14ac:dyDescent="0.25"/>
    <row r="104" s="68" customFormat="1" ht="24.95" customHeight="1" x14ac:dyDescent="0.25"/>
    <row r="105" s="68" customFormat="1" ht="24.95" customHeight="1" x14ac:dyDescent="0.25"/>
    <row r="106" s="68" customFormat="1" ht="24.95" customHeight="1" x14ac:dyDescent="0.25"/>
    <row r="107" s="68" customFormat="1" ht="24.95" customHeight="1" x14ac:dyDescent="0.25"/>
    <row r="108" s="68" customFormat="1" ht="24.95" customHeight="1" x14ac:dyDescent="0.25"/>
    <row r="109" s="68" customFormat="1" ht="24.95" customHeight="1" x14ac:dyDescent="0.25"/>
    <row r="110" s="68" customFormat="1" ht="24.95" customHeight="1" x14ac:dyDescent="0.25"/>
    <row r="111" s="68" customFormat="1" ht="24.95" customHeight="1" x14ac:dyDescent="0.25"/>
    <row r="112" s="68" customFormat="1" ht="24.95" customHeight="1" x14ac:dyDescent="0.25"/>
    <row r="113" s="68" customFormat="1" ht="24.95" customHeight="1" x14ac:dyDescent="0.25"/>
    <row r="114" s="68" customFormat="1" ht="24.95" customHeight="1" x14ac:dyDescent="0.25"/>
    <row r="115" s="68" customFormat="1" ht="24.95" customHeight="1" x14ac:dyDescent="0.25"/>
    <row r="116" s="68" customFormat="1" ht="24.95" customHeight="1" x14ac:dyDescent="0.25"/>
    <row r="117" s="68" customFormat="1" ht="24.95" customHeight="1" x14ac:dyDescent="0.25"/>
    <row r="118" s="68" customFormat="1" ht="24.95" customHeight="1" x14ac:dyDescent="0.25"/>
    <row r="119" s="68" customFormat="1" ht="24.95" customHeight="1" x14ac:dyDescent="0.25"/>
    <row r="120" s="68" customFormat="1" ht="24.95" customHeight="1" x14ac:dyDescent="0.25"/>
    <row r="121" s="68" customFormat="1" ht="24.95" customHeight="1" x14ac:dyDescent="0.25"/>
    <row r="122" s="68" customFormat="1" ht="24.95" customHeight="1" x14ac:dyDescent="0.25"/>
    <row r="123" s="68" customFormat="1" ht="24.95" customHeight="1" x14ac:dyDescent="0.25"/>
    <row r="124" s="68" customFormat="1" ht="24.95" customHeight="1" x14ac:dyDescent="0.25"/>
    <row r="125" s="68" customFormat="1" ht="24.95" customHeight="1" x14ac:dyDescent="0.25"/>
    <row r="126" s="68" customFormat="1" ht="24.95" customHeight="1" x14ac:dyDescent="0.25"/>
    <row r="127" s="68" customFormat="1" ht="24.95" customHeight="1" x14ac:dyDescent="0.25"/>
    <row r="128" s="68" customFormat="1" ht="24.95" customHeight="1" x14ac:dyDescent="0.25"/>
    <row r="129" s="68" customFormat="1" ht="24.95" customHeight="1" x14ac:dyDescent="0.25"/>
    <row r="130" s="68" customFormat="1" ht="24.95" customHeight="1" x14ac:dyDescent="0.25"/>
    <row r="131" s="68" customFormat="1" ht="24.95" customHeight="1" x14ac:dyDescent="0.25"/>
    <row r="132" s="68" customFormat="1" ht="24.95" customHeight="1" x14ac:dyDescent="0.25"/>
    <row r="133" s="68" customFormat="1" ht="24.95" customHeight="1" x14ac:dyDescent="0.25"/>
    <row r="134" s="68" customFormat="1" ht="24.95" customHeight="1" x14ac:dyDescent="0.25"/>
    <row r="135" s="68" customFormat="1" ht="24.95" customHeight="1" x14ac:dyDescent="0.25"/>
    <row r="136" s="68" customFormat="1" ht="24.95" customHeight="1" x14ac:dyDescent="0.25"/>
    <row r="137" s="68" customFormat="1" ht="24.95" customHeight="1" x14ac:dyDescent="0.25"/>
    <row r="138" s="68" customFormat="1" ht="24.95" customHeight="1" x14ac:dyDescent="0.25"/>
    <row r="139" s="68" customFormat="1" ht="24.95" customHeight="1" x14ac:dyDescent="0.25"/>
    <row r="140" s="68" customFormat="1" ht="24.95" customHeight="1" x14ac:dyDescent="0.25"/>
    <row r="141" s="68" customFormat="1" ht="24.95" customHeight="1" x14ac:dyDescent="0.25"/>
    <row r="142" s="68" customFormat="1" ht="24.95" customHeight="1" x14ac:dyDescent="0.25"/>
    <row r="143" s="68" customFormat="1" ht="24.95" customHeight="1" x14ac:dyDescent="0.25"/>
    <row r="144" s="68" customFormat="1" ht="24.95" customHeight="1" x14ac:dyDescent="0.25"/>
    <row r="145" s="68" customFormat="1" ht="24.95" customHeight="1" x14ac:dyDescent="0.25"/>
    <row r="146" s="68" customFormat="1" ht="24.95" customHeight="1" x14ac:dyDescent="0.25"/>
    <row r="147" s="68" customFormat="1" ht="24.95" customHeight="1" x14ac:dyDescent="0.25"/>
    <row r="148" s="68" customFormat="1" ht="24.95" customHeight="1" x14ac:dyDescent="0.25"/>
    <row r="149" s="68" customFormat="1" ht="24.95" customHeight="1" x14ac:dyDescent="0.25"/>
    <row r="150" s="68" customFormat="1" ht="24.95" customHeight="1" x14ac:dyDescent="0.25"/>
    <row r="151" s="68" customFormat="1" ht="24.95" customHeight="1" x14ac:dyDescent="0.25"/>
    <row r="152" s="68" customFormat="1" ht="24.95" customHeight="1" x14ac:dyDescent="0.25"/>
    <row r="153" s="68" customFormat="1" ht="24.95" customHeight="1" x14ac:dyDescent="0.25"/>
    <row r="154" s="68" customFormat="1" ht="24.95" customHeight="1" x14ac:dyDescent="0.25"/>
    <row r="155" s="68" customFormat="1" ht="24.95" customHeight="1" x14ac:dyDescent="0.25"/>
    <row r="156" s="68" customFormat="1" ht="24.95" customHeight="1" x14ac:dyDescent="0.25"/>
    <row r="157" s="68" customFormat="1" ht="24.95" customHeight="1" x14ac:dyDescent="0.25"/>
    <row r="158" s="68" customFormat="1" ht="24.95" customHeight="1" x14ac:dyDescent="0.25"/>
    <row r="159" s="68" customFormat="1" ht="24.95" customHeight="1" x14ac:dyDescent="0.25"/>
    <row r="160" s="68" customFormat="1" ht="24.95" customHeight="1" x14ac:dyDescent="0.25"/>
    <row r="161" s="68" customFormat="1" ht="24.95" customHeight="1" x14ac:dyDescent="0.25"/>
    <row r="162" s="68" customFormat="1" ht="24.95" customHeight="1" x14ac:dyDescent="0.25"/>
    <row r="163" s="68" customFormat="1" ht="24.95" customHeight="1" x14ac:dyDescent="0.25"/>
    <row r="164" s="68" customFormat="1" ht="24.95" customHeight="1" x14ac:dyDescent="0.25"/>
    <row r="165" s="68" customFormat="1" ht="24.95" customHeight="1" x14ac:dyDescent="0.25"/>
    <row r="166" s="68" customFormat="1" ht="24.95" customHeight="1" x14ac:dyDescent="0.25"/>
    <row r="167" s="68" customFormat="1" ht="24.95" customHeight="1" x14ac:dyDescent="0.25"/>
    <row r="168" s="68" customFormat="1" ht="24.95" customHeight="1" x14ac:dyDescent="0.25"/>
    <row r="169" s="68" customFormat="1" ht="24.95" customHeight="1" x14ac:dyDescent="0.25"/>
    <row r="170" s="68" customFormat="1" ht="24.95" customHeight="1" x14ac:dyDescent="0.25"/>
    <row r="171" s="68" customFormat="1" ht="24.95" customHeight="1" x14ac:dyDescent="0.25"/>
    <row r="172" s="68" customFormat="1" ht="24.95" customHeight="1" x14ac:dyDescent="0.25"/>
    <row r="173" s="68" customFormat="1" ht="24.95" customHeight="1" x14ac:dyDescent="0.25"/>
    <row r="174" s="68" customFormat="1" ht="24.95" customHeight="1" x14ac:dyDescent="0.25"/>
    <row r="175" s="68" customFormat="1" ht="24.95" customHeight="1" x14ac:dyDescent="0.25"/>
    <row r="176" s="68" customFormat="1" ht="24.95" customHeight="1" x14ac:dyDescent="0.25"/>
    <row r="177" s="68" customFormat="1" ht="24.95" customHeight="1" x14ac:dyDescent="0.25"/>
    <row r="178" s="68" customFormat="1" ht="24.95" customHeight="1" x14ac:dyDescent="0.25"/>
    <row r="179" s="68" customFormat="1" ht="24.95" customHeight="1" x14ac:dyDescent="0.25"/>
    <row r="180" s="68" customFormat="1" ht="24.95" customHeight="1" x14ac:dyDescent="0.25"/>
    <row r="181" s="68" customFormat="1" ht="24.95" customHeight="1" x14ac:dyDescent="0.25"/>
    <row r="182" s="68" customFormat="1" ht="24.95" customHeight="1" x14ac:dyDescent="0.25"/>
    <row r="183" s="68" customFormat="1" ht="24.95" customHeight="1" x14ac:dyDescent="0.25"/>
    <row r="184" s="68" customFormat="1" ht="24.95" customHeight="1" x14ac:dyDescent="0.25"/>
    <row r="185" s="68" customFormat="1" ht="24.95" customHeight="1" x14ac:dyDescent="0.25"/>
    <row r="186" s="68" customFormat="1" ht="24.95" customHeight="1" x14ac:dyDescent="0.25"/>
    <row r="187" s="68" customFormat="1" ht="24.95" customHeight="1" x14ac:dyDescent="0.25"/>
    <row r="188" s="68" customFormat="1" ht="24.95" customHeight="1" x14ac:dyDescent="0.25"/>
    <row r="189" s="68" customFormat="1" ht="24.95" customHeight="1" x14ac:dyDescent="0.25"/>
    <row r="190" s="68" customFormat="1" ht="24.95" customHeight="1" x14ac:dyDescent="0.25"/>
    <row r="191" s="68" customFormat="1" ht="24.95" customHeight="1" x14ac:dyDescent="0.25"/>
    <row r="192" s="68" customFormat="1" ht="24.95" customHeight="1" x14ac:dyDescent="0.25"/>
    <row r="193" s="68" customFormat="1" ht="24.95" customHeight="1" x14ac:dyDescent="0.25"/>
    <row r="194" s="68" customFormat="1" ht="24.95" customHeight="1" x14ac:dyDescent="0.25"/>
    <row r="195" s="68" customFormat="1" ht="24.95" customHeight="1" x14ac:dyDescent="0.25"/>
    <row r="196" s="68" customFormat="1" ht="24.95" customHeight="1" x14ac:dyDescent="0.25"/>
    <row r="197" s="68" customFormat="1" ht="24.95" customHeight="1" x14ac:dyDescent="0.25"/>
    <row r="198" s="68" customFormat="1" ht="24.95" customHeight="1" x14ac:dyDescent="0.25"/>
    <row r="199" s="68" customFormat="1" ht="24.95" customHeight="1" x14ac:dyDescent="0.25"/>
    <row r="200" s="68" customFormat="1" ht="24.95" customHeight="1" x14ac:dyDescent="0.25"/>
    <row r="201" s="68" customFormat="1" ht="24.95" customHeight="1" x14ac:dyDescent="0.25"/>
    <row r="202" s="68" customFormat="1" ht="24.95" customHeight="1" x14ac:dyDescent="0.25"/>
    <row r="203" s="68" customFormat="1" ht="24.95" customHeight="1" x14ac:dyDescent="0.25"/>
    <row r="204" s="68" customFormat="1" ht="24.95" customHeight="1" x14ac:dyDescent="0.25"/>
    <row r="205" s="68" customFormat="1" ht="24.95" customHeight="1" x14ac:dyDescent="0.25"/>
    <row r="206" s="68" customFormat="1" ht="24.95" customHeight="1" x14ac:dyDescent="0.25"/>
    <row r="207" s="68" customFormat="1" ht="24.95" customHeight="1" x14ac:dyDescent="0.25"/>
    <row r="208" s="68" customFormat="1" ht="24.95" customHeight="1" x14ac:dyDescent="0.25"/>
    <row r="209" s="68" customFormat="1" ht="24.95" customHeight="1" x14ac:dyDescent="0.25"/>
    <row r="210" s="68" customFormat="1" ht="24.95" customHeight="1" x14ac:dyDescent="0.25"/>
    <row r="211" s="68" customFormat="1" ht="24.95" customHeight="1" x14ac:dyDescent="0.25"/>
    <row r="212" s="68" customFormat="1" ht="24.95" customHeight="1" x14ac:dyDescent="0.25"/>
    <row r="213" s="68" customFormat="1" ht="24.95" customHeight="1" x14ac:dyDescent="0.25"/>
    <row r="214" s="68" customFormat="1" ht="24.95" customHeight="1" x14ac:dyDescent="0.25"/>
    <row r="215" s="68" customFormat="1" ht="24.95" customHeight="1" x14ac:dyDescent="0.25"/>
    <row r="216" s="68" customFormat="1" ht="24.95" customHeight="1" x14ac:dyDescent="0.25"/>
    <row r="217" s="68" customFormat="1" ht="24.95" customHeight="1" x14ac:dyDescent="0.25"/>
    <row r="218" s="68" customFormat="1" ht="24.95" customHeight="1" x14ac:dyDescent="0.25"/>
    <row r="219" s="68" customFormat="1" ht="24.95" customHeight="1" x14ac:dyDescent="0.25"/>
    <row r="220" s="68" customFormat="1" ht="24.95" customHeight="1" x14ac:dyDescent="0.25"/>
    <row r="221" s="68" customFormat="1" ht="24.95" customHeight="1" x14ac:dyDescent="0.25"/>
    <row r="222" s="68" customFormat="1" ht="24.95" customHeight="1" x14ac:dyDescent="0.25"/>
    <row r="223" s="68" customFormat="1" ht="24.95" customHeight="1" x14ac:dyDescent="0.25"/>
    <row r="224" s="68" customFormat="1" ht="24.95" customHeight="1" x14ac:dyDescent="0.25"/>
    <row r="225" s="68" customFormat="1" ht="24.95" customHeight="1" x14ac:dyDescent="0.25"/>
    <row r="226" s="68" customFormat="1" ht="24.95" customHeight="1" x14ac:dyDescent="0.25"/>
    <row r="227" s="68" customFormat="1" ht="24.95" customHeight="1" x14ac:dyDescent="0.25"/>
    <row r="228" s="68" customFormat="1" ht="24.95" customHeight="1" x14ac:dyDescent="0.25"/>
    <row r="229" s="68" customFormat="1" ht="24.95" customHeight="1" x14ac:dyDescent="0.25"/>
    <row r="230" s="68" customFormat="1" ht="24.95" customHeight="1" x14ac:dyDescent="0.25"/>
    <row r="231" s="68" customFormat="1" ht="24.95" customHeight="1" x14ac:dyDescent="0.25"/>
    <row r="232" s="68" customFormat="1" ht="24.95" customHeight="1" x14ac:dyDescent="0.25"/>
    <row r="233" s="68" customFormat="1" ht="24.95" customHeight="1" x14ac:dyDescent="0.25"/>
    <row r="234" s="68" customFormat="1" ht="24.95" customHeight="1" x14ac:dyDescent="0.25"/>
    <row r="235" s="68" customFormat="1" ht="24.95" customHeight="1" x14ac:dyDescent="0.25"/>
    <row r="236" s="68" customFormat="1" ht="24.95" customHeight="1" x14ac:dyDescent="0.25"/>
    <row r="237" s="68" customFormat="1" ht="24.95" customHeight="1" x14ac:dyDescent="0.25"/>
    <row r="238" s="68" customFormat="1" ht="24.95" customHeight="1" x14ac:dyDescent="0.25"/>
    <row r="239" s="68" customFormat="1" ht="24.95" customHeight="1" x14ac:dyDescent="0.25"/>
    <row r="240" s="68" customFormat="1" ht="24.95" customHeight="1" x14ac:dyDescent="0.25"/>
    <row r="241" s="68" customFormat="1" ht="24.95" customHeight="1" x14ac:dyDescent="0.25"/>
    <row r="242" s="68" customFormat="1" ht="24.95" customHeight="1" x14ac:dyDescent="0.25"/>
    <row r="243" s="68" customFormat="1" ht="24.95" customHeight="1" x14ac:dyDescent="0.25"/>
    <row r="244" s="68" customFormat="1" ht="24.95" customHeight="1" x14ac:dyDescent="0.25"/>
    <row r="245" s="68" customFormat="1" ht="24.95" customHeight="1" x14ac:dyDescent="0.25"/>
    <row r="246" s="68" customFormat="1" ht="24.9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57D6-5094-4767-9B21-B101F827EAD6}">
  <sheetPr codeName="Planilha1"/>
  <dimension ref="A1:E153"/>
  <sheetViews>
    <sheetView topLeftCell="A73" workbookViewId="0">
      <selection activeCell="C85" sqref="C85"/>
    </sheetView>
  </sheetViews>
  <sheetFormatPr defaultRowHeight="15" x14ac:dyDescent="0.25"/>
  <cols>
    <col min="1" max="1" width="39" customWidth="1"/>
    <col min="2" max="2" width="11.28515625" bestFit="1" customWidth="1"/>
    <col min="3" max="3" width="192.7109375" bestFit="1" customWidth="1"/>
    <col min="4" max="4" width="60.42578125" style="100" bestFit="1" customWidth="1"/>
    <col min="5" max="5" width="190" style="100" customWidth="1"/>
    <col min="6" max="6" width="9.140625" style="100"/>
    <col min="7" max="7" width="63.5703125" style="100" bestFit="1" customWidth="1"/>
    <col min="8" max="16384" width="9.140625" style="100"/>
  </cols>
  <sheetData>
    <row r="1" spans="1:5" s="99" customFormat="1" x14ac:dyDescent="0.25">
      <c r="A1" s="45" t="s">
        <v>26</v>
      </c>
      <c r="B1" s="45" t="s">
        <v>27</v>
      </c>
      <c r="C1" s="45" t="s">
        <v>28</v>
      </c>
    </row>
    <row r="2" spans="1:5" x14ac:dyDescent="0.25">
      <c r="B2" s="80" t="s">
        <v>33</v>
      </c>
      <c r="C2" s="96" t="s">
        <v>270</v>
      </c>
      <c r="E2" s="93"/>
    </row>
    <row r="3" spans="1:5" x14ac:dyDescent="0.25">
      <c r="B3" s="80" t="s">
        <v>33</v>
      </c>
      <c r="C3" s="96" t="s">
        <v>272</v>
      </c>
      <c r="E3" s="93"/>
    </row>
    <row r="4" spans="1:5" x14ac:dyDescent="0.25">
      <c r="B4" s="61" t="str">
        <f>IF('Informações Gerais'!B4="Atualização IHM","Yes","No")</f>
        <v>No</v>
      </c>
      <c r="C4" s="96" t="s">
        <v>163</v>
      </c>
      <c r="E4" s="93"/>
    </row>
    <row r="5" spans="1:5" x14ac:dyDescent="0.25">
      <c r="B5" s="1" t="str">
        <f>IF('Componentes integrados'!A7&lt;&gt;"","Yes","No")</f>
        <v>No</v>
      </c>
      <c r="C5" s="97" t="s">
        <v>164</v>
      </c>
      <c r="E5" s="93"/>
    </row>
    <row r="6" spans="1:5" x14ac:dyDescent="0.25">
      <c r="B6" s="1" t="str">
        <f>IF(B5="No","Yes","No")</f>
        <v>Yes</v>
      </c>
      <c r="C6" s="96" t="s">
        <v>165</v>
      </c>
      <c r="E6" s="93"/>
    </row>
    <row r="7" spans="1:5" x14ac:dyDescent="0.25">
      <c r="B7" s="1" t="str">
        <f>IF(B8="No","Yes","No")</f>
        <v>Yes</v>
      </c>
      <c r="C7" s="97" t="s">
        <v>166</v>
      </c>
      <c r="E7" s="93"/>
    </row>
    <row r="8" spans="1:5" x14ac:dyDescent="0.25">
      <c r="A8" s="42"/>
      <c r="B8" s="1" t="str">
        <f>IF(Exceções!C5&lt;&gt;"","Yes","No")</f>
        <v>No</v>
      </c>
      <c r="C8" s="96" t="s">
        <v>167</v>
      </c>
      <c r="E8" s="93"/>
    </row>
    <row r="9" spans="1:5" x14ac:dyDescent="0.25">
      <c r="B9" s="56" t="s">
        <v>33</v>
      </c>
      <c r="C9" s="97" t="s">
        <v>168</v>
      </c>
      <c r="E9" s="93"/>
    </row>
    <row r="10" spans="1:5" x14ac:dyDescent="0.25">
      <c r="B10" s="1" t="str">
        <f>IF('Dispositivos gerais'!C7&lt;&gt;"","Yes","No")</f>
        <v>No</v>
      </c>
      <c r="C10" s="96" t="s">
        <v>169</v>
      </c>
      <c r="E10" s="93"/>
    </row>
    <row r="11" spans="1:5" x14ac:dyDescent="0.25">
      <c r="B11" s="1" t="str">
        <f>IF('Dispositivos gerais'!D8&lt;&gt;"","Yes","No")</f>
        <v>Yes</v>
      </c>
      <c r="C11" s="97" t="s">
        <v>170</v>
      </c>
      <c r="E11" s="93"/>
    </row>
    <row r="12" spans="1:5" x14ac:dyDescent="0.25">
      <c r="B12" s="1" t="str">
        <f>IF('Dispositivos gerais'!D9&lt;&gt;"","Yes","No")</f>
        <v>Yes</v>
      </c>
      <c r="C12" s="96" t="s">
        <v>171</v>
      </c>
      <c r="E12" s="93"/>
    </row>
    <row r="13" spans="1:5" x14ac:dyDescent="0.25">
      <c r="B13" s="1" t="str">
        <f>IF('Dispositivos Elétricos'!D7&lt;&gt;"","Yes","No")</f>
        <v>Yes</v>
      </c>
      <c r="C13" s="97" t="s">
        <v>172</v>
      </c>
      <c r="E13" s="93"/>
    </row>
    <row r="14" spans="1:5" x14ac:dyDescent="0.25">
      <c r="B14" s="1" t="str">
        <f>IF('Dispositivos Elétricos'!D8&lt;&gt;"","Yes","No")</f>
        <v>Yes</v>
      </c>
      <c r="C14" s="96" t="s">
        <v>173</v>
      </c>
      <c r="E14" s="93"/>
    </row>
    <row r="15" spans="1:5" x14ac:dyDescent="0.25">
      <c r="B15" s="1" t="s">
        <v>33</v>
      </c>
      <c r="C15" s="97" t="s">
        <v>174</v>
      </c>
      <c r="E15" s="93"/>
    </row>
    <row r="16" spans="1:5" x14ac:dyDescent="0.25">
      <c r="A16" s="42"/>
      <c r="B16" s="1" t="str">
        <f>IF('Dispositivos Elétricos'!D9&lt;&gt;"","Yes","No")</f>
        <v>Yes</v>
      </c>
      <c r="C16" s="96" t="s">
        <v>175</v>
      </c>
      <c r="E16" s="93"/>
    </row>
    <row r="17" spans="1:5" x14ac:dyDescent="0.25">
      <c r="B17" s="80" t="str">
        <f>IF('Dispositivos gerais'!D10&lt;&gt;"","Yes","No")</f>
        <v>Yes</v>
      </c>
      <c r="C17" s="97" t="s">
        <v>176</v>
      </c>
      <c r="E17" s="93"/>
    </row>
    <row r="18" spans="1:5" x14ac:dyDescent="0.25">
      <c r="B18" s="1" t="s">
        <v>33</v>
      </c>
      <c r="C18" s="97" t="s">
        <v>177</v>
      </c>
      <c r="E18" s="93"/>
    </row>
    <row r="19" spans="1:5" x14ac:dyDescent="0.25">
      <c r="B19" s="57" t="str">
        <f>IF(AND(COUNTIF('Relação de tanques'!$B$3:$B$16,"Água quente")&gt;0,COUNTIF(B21:B29,"Yes")=0),"Yes","No")</f>
        <v>Yes</v>
      </c>
      <c r="C19" s="96" t="s">
        <v>178</v>
      </c>
      <c r="E19" s="93"/>
    </row>
    <row r="20" spans="1:5" x14ac:dyDescent="0.25">
      <c r="B20" s="95" t="str">
        <f>IF(AND(COUNTIF('Relação de tanques'!$B$3:$B$16,"Água recuperada")+COUNTIF('Relação de tanques'!$B$3:$B$16,"Ácido")&gt;0,COUNTIF('Relação de tanques'!$B$3:$B$16,"Soda cáustica")&gt;0,COUNTIF('Relação de tanques'!$B$3:$B$16,"Solução sanitizante")=0,COUNTIF('Relação de tanques'!$B$3:$B$16,"Água fresca")=0,COUNTIF('Relação de tanques'!$D$3:$F$16,"&lt;&gt;" &amp; "Não")=0),"Yes","No")</f>
        <v>No</v>
      </c>
      <c r="C20" s="97" t="s">
        <v>179</v>
      </c>
      <c r="E20" s="93"/>
    </row>
    <row r="21" spans="1:5" x14ac:dyDescent="0.25">
      <c r="A21" s="105"/>
      <c r="B21" s="94" t="str">
        <f>IF(AND(COUNTIF('Relação de tanques'!$B$3:$B$16,"Água recuperada")+COUNTIF('Relação de tanques'!$B$3:$B$16,"Ácido")&gt;0,COUNTIF('Relação de tanques'!$B$3:$B$16,"Soda cáustica")&gt;0,COUNTIF('Relação de tanques'!$B$3:$B$16,"Solução sanitizante")=0,COUNTIF('Relação de tanques'!$B$3:$B$16,"Água fresca")=0,COUNTIF('Relação de tanques'!$D$3:$F$16,"&lt;&gt;" &amp; "Não")&gt;0),"Yes","No")</f>
        <v>No</v>
      </c>
      <c r="C21" s="96" t="s">
        <v>180</v>
      </c>
      <c r="E21" s="93"/>
    </row>
    <row r="22" spans="1:5" x14ac:dyDescent="0.25">
      <c r="A22" s="106"/>
      <c r="B22" s="95" t="str">
        <f>IF(AND(COUNTIF('Relação de tanques'!$B$3:$B$16,"Água fresca")&gt;0,COUNTIF('Relação de tanques'!$B$3:$B$16,"Ácido")&gt;0,COUNTIF('Relação de tanques'!$B$3:$B$16,"Soda cáustica")&gt;0,COUNTIF('Relação de tanques'!$B$3:$B$16,"Solução sanitizante")=0,COUNTIF('Relação de tanques'!$B$3:$B$16,"Água recuperada")=0,COUNTIF('Relação de tanques'!$D$3:$F$16,"&lt;&gt;" &amp; "Não")=0),"Yes","No")</f>
        <v>No</v>
      </c>
      <c r="C22" s="97" t="s">
        <v>181</v>
      </c>
      <c r="E22" s="93"/>
    </row>
    <row r="23" spans="1:5" x14ac:dyDescent="0.25">
      <c r="A23" s="105"/>
      <c r="B23" s="94" t="str">
        <f>IF(AND(COUNTIF('Relação de tanques'!$B$3:$B$16,"Água fresca")&gt;0,COUNTIF('Relação de tanques'!$B$3:$B$16,"Ácido")&gt;0,COUNTIF('Relação de tanques'!$B$3:$B$16,"Soda cáustica")&gt;0,COUNTIF('Relação de tanques'!$B$3:$B$16,"Solução sanitizante")=0,COUNTIF('Relação de tanques'!$B$3:$B$16,"Água recuperada")=0,COUNTIF('Relação de tanques'!$D$3:$F$16,"&lt;&gt;" &amp; "Não")&gt;0),"Yes","No")</f>
        <v>No</v>
      </c>
      <c r="C23" s="96" t="s">
        <v>182</v>
      </c>
      <c r="E23" s="93"/>
    </row>
    <row r="24" spans="1:5" x14ac:dyDescent="0.25">
      <c r="B24" s="95" t="str">
        <f>IF(AND(COUNTIF('Relação de tanques'!$B$3:$B$16,"Água recuperada")&gt;0,COUNTIF('Relação de tanques'!$B$3:$B$16,"Ácido")&gt;0,COUNTIF('Relação de tanques'!$B$3:$B$16,"Soda cáustica")&gt;0,COUNTIF('Relação de tanques'!$B$3:$B$16,"Solução sanitizante")&gt;0,COUNTIF('Relação de tanques'!$B$3:$B$16,"Água fresca")=0,COUNTIF('Relação de tanques'!$D$3:$F$16,"&lt;&gt;" &amp; "Não")=0),"Yes","No")</f>
        <v>No</v>
      </c>
      <c r="C24" s="97" t="s">
        <v>183</v>
      </c>
      <c r="E24" s="93"/>
    </row>
    <row r="25" spans="1:5" x14ac:dyDescent="0.25">
      <c r="B25" s="94" t="str">
        <f>IF(AND(COUNTIF('Relação de tanques'!$B$3:$B$16,"Água recuperada")&gt;0,COUNTIF('Relação de tanques'!$B$3:$B$16,"Ácido")&gt;0,COUNTIF('Relação de tanques'!$B$3:$B$16,"Soda cáustica")&gt;0,COUNTIF('Relação de tanques'!$B$3:$B$16,"Solução sanitizante")&gt;0,COUNTIF('Relação de tanques'!$B$3:$B$16,"Água fresca")=0,COUNTIF('Relação de tanques'!$D$3:$F$16,"&lt;&gt;" &amp; "Não")&gt;0),"Yes","No")</f>
        <v>No</v>
      </c>
      <c r="C25" s="96" t="s">
        <v>184</v>
      </c>
      <c r="E25" s="93"/>
    </row>
    <row r="26" spans="1:5" x14ac:dyDescent="0.25">
      <c r="B26" s="95" t="str">
        <f>IF(AND(COUNTIF('Relação de tanques'!$B$3:$B$16,"Água recuperada")&gt;0,COUNTIF('Relação de tanques'!$B$3:$B$16,"Ácido")&gt;1,COUNTIF('Relação de tanques'!$B$3:$B$16,"Soda cáustica")&gt;0,COUNTIF('Relação de tanques'!$B$3:$B$16,"Água fresca")&gt;0,COUNTIF('Relação de tanques'!$B$3:$B$16,"Solução sanitizante")=0,COUNTIF('Relação de tanques'!$D$3:$F$16,"&lt;&gt;" &amp; "Não")=0),"Yes","No")</f>
        <v>No</v>
      </c>
      <c r="C26" s="97" t="s">
        <v>185</v>
      </c>
      <c r="E26" s="93"/>
    </row>
    <row r="27" spans="1:5" x14ac:dyDescent="0.25">
      <c r="B27" s="94" t="str">
        <f>IF(AND(COUNTIF('Relação de tanques'!$B$3:$B$16,"Água recuperada")&gt;0,COUNTIF('Relação de tanques'!$B$3:$B$16,"Ácido")&gt;1,COUNTIF('Relação de tanques'!$B$3:$B$16,"Soda cáustica")&gt;0,COUNTIF('Relação de tanques'!$B$3:$B$16,"Água fresca")&gt;0,COUNTIF('Relação de tanques'!$D$3:$F$16,"&lt;&gt;" &amp; "Não")&gt;0,COUNTIF('Relação de tanques'!$B$3:$B$16,"Solução sanitizante")=0),"Yes","No")</f>
        <v>No</v>
      </c>
      <c r="C27" s="96" t="s">
        <v>186</v>
      </c>
      <c r="E27" s="93"/>
    </row>
    <row r="28" spans="1:5" x14ac:dyDescent="0.25">
      <c r="B28" s="95" t="str">
        <f>IF(AND(COUNTIF('Relação de tanques'!$B$3:$B$16,"Água recuperada")&gt;0,COUNTIF('Relação de tanques'!$B$3:$B$16,"Ácido")&gt;0,COUNTIF('Relação de tanques'!$B$3:$B$16,"Soda cáustica")&gt;0,COUNTIF('Relação de tanques'!$B$3:$B$16,"Solução sanitizante")&gt;0,COUNTIF('Relação de tanques'!$B$3:$B$16,"Água fresca")&gt;0,COUNTIF('Relação de tanques'!$D$3:$F$16,"&lt;&gt;" &amp; "Não")=0),"Yes","No")</f>
        <v>No</v>
      </c>
      <c r="C28" s="97" t="s">
        <v>187</v>
      </c>
      <c r="E28" s="93"/>
    </row>
    <row r="29" spans="1:5" x14ac:dyDescent="0.25">
      <c r="B29" s="94" t="str">
        <f>IF(AND(COUNTIF('Relação de tanques'!$B$3:$B$16,"Água recuperada")&gt;0,COUNTIF('Relação de tanques'!$B$3:$B$16,"Ácido")&gt;0,COUNTIF('Relação de tanques'!$B$3:$B$16,"Soda cáustica")&gt;0,COUNTIF('Relação de tanques'!$B$3:$B$16,"Solução sanitizante")&gt;0,COUNTIF('Relação de tanques'!$B$3:$B$16,"Água fresca")&gt;0,COUNTIF('Relação de tanques'!$D$3:$F$16,"&lt;&gt;" &amp; "Não")&gt;0),"Yes","No")</f>
        <v>No</v>
      </c>
      <c r="C29" s="96" t="s">
        <v>188</v>
      </c>
      <c r="E29" s="93"/>
    </row>
    <row r="30" spans="1:5" x14ac:dyDescent="0.25">
      <c r="A30" s="43"/>
      <c r="B30" s="1" t="str">
        <f>IF(Estrutura!$D$7="Duplo","Yes","No")</f>
        <v>No</v>
      </c>
      <c r="C30" s="97" t="s">
        <v>189</v>
      </c>
      <c r="E30" s="93"/>
    </row>
    <row r="31" spans="1:5" x14ac:dyDescent="0.25">
      <c r="A31" s="43"/>
      <c r="B31" s="1" t="str">
        <f>IF(Estrutura!$D$7="Individual","Yes","No")</f>
        <v>No</v>
      </c>
      <c r="C31" s="96" t="s">
        <v>190</v>
      </c>
      <c r="E31" s="93"/>
    </row>
    <row r="32" spans="1:5" x14ac:dyDescent="0.25">
      <c r="B32" s="1" t="str">
        <f>IF(Estrutura!$D$7="Triplo","Yes","No")</f>
        <v>Yes</v>
      </c>
      <c r="C32" s="97" t="s">
        <v>191</v>
      </c>
      <c r="E32" s="93"/>
    </row>
    <row r="33" spans="2:5" x14ac:dyDescent="0.25">
      <c r="B33" s="1" t="str">
        <f>IF(Estrutura!$D$8="Duplo","Yes","No")</f>
        <v>No</v>
      </c>
      <c r="C33" s="96" t="s">
        <v>192</v>
      </c>
      <c r="E33" s="93"/>
    </row>
    <row r="34" spans="2:5" x14ac:dyDescent="0.25">
      <c r="B34" s="1" t="str">
        <f>IF(Estrutura!$D$8="Individual","Yes","No")</f>
        <v>No</v>
      </c>
      <c r="C34" s="97" t="s">
        <v>193</v>
      </c>
      <c r="E34" s="93"/>
    </row>
    <row r="35" spans="2:5" x14ac:dyDescent="0.25">
      <c r="B35" s="1" t="str">
        <f>IF(Estrutura!$D$8="Triplo","Yes","No")</f>
        <v>Yes</v>
      </c>
      <c r="C35" s="96" t="s">
        <v>194</v>
      </c>
      <c r="E35" s="93"/>
    </row>
    <row r="36" spans="2:5" x14ac:dyDescent="0.25">
      <c r="B36" s="1" t="str">
        <f>IF(Estrutura!$D$9="Água aquecida","Yes","No")</f>
        <v>No</v>
      </c>
      <c r="C36" s="97" t="s">
        <v>195</v>
      </c>
      <c r="E36" s="93"/>
    </row>
    <row r="37" spans="2:5" x14ac:dyDescent="0.25">
      <c r="B37" s="1" t="str">
        <f>IF(Estrutura!$D$9="Água superaquecida","Yes","No")</f>
        <v>Yes</v>
      </c>
      <c r="C37" s="97" t="s">
        <v>196</v>
      </c>
      <c r="E37" s="93"/>
    </row>
    <row r="38" spans="2:5" x14ac:dyDescent="0.25">
      <c r="B38" s="56" t="s">
        <v>33</v>
      </c>
      <c r="C38" s="96" t="s">
        <v>197</v>
      </c>
      <c r="E38" s="93"/>
    </row>
    <row r="39" spans="2:5" x14ac:dyDescent="0.25">
      <c r="B39" s="1" t="str">
        <f>IF(OR(Estrutura!D10="Manifold mixproof/borboleta",Estrutura!D10="Ambos"),"Yes","No")</f>
        <v>Yes</v>
      </c>
      <c r="C39" s="97" t="s">
        <v>198</v>
      </c>
      <c r="E39" s="93"/>
    </row>
    <row r="40" spans="2:5" x14ac:dyDescent="0.25">
      <c r="B40" s="1" t="str">
        <f>IF(OR(Estrutura!D10="Placa de distribuição",Estrutura!D10="Ambos"),"Yes","No")</f>
        <v>Yes</v>
      </c>
      <c r="C40" s="96" t="s">
        <v>199</v>
      </c>
      <c r="E40" s="93"/>
    </row>
    <row r="41" spans="2:5" x14ac:dyDescent="0.25">
      <c r="B41" s="104" t="str">
        <f>IF(AND(COUNTIF('Relação de tanques'!$F$3:$F$16,"Ácido")&gt;0,COUNTIF('Relação de tanques'!$F$3:$F$16,"Soda cáustica")=0,COUNTIF('Relação de tanques'!$F$3:$F$16,"Solução sanitizante")=0),"Yes","No")</f>
        <v>No</v>
      </c>
      <c r="C41" s="97" t="s">
        <v>200</v>
      </c>
      <c r="E41" s="93"/>
    </row>
    <row r="42" spans="2:5" x14ac:dyDescent="0.25">
      <c r="B42" s="94" t="str">
        <f>IF(AND(COUNTIF('Relação de tanques'!$D$3:$D$16,"Ácido")&gt;0,COUNTIF('Relação de tanques'!$D$3:$D$16,"Soda cáustica")=0,COUNTIF('Relação de tanques'!$D$3:$D$16,"Solução sanitizante")=0),"Yes","No")</f>
        <v>No</v>
      </c>
      <c r="C42" s="96" t="s">
        <v>201</v>
      </c>
      <c r="E42" s="93"/>
    </row>
    <row r="43" spans="2:5" x14ac:dyDescent="0.25">
      <c r="B43" s="104" t="str">
        <f>IF(AND(COUNTIF('Relação de tanques'!$F$3:$F$16,"Ácido")&gt;0,COUNTIF('Relação de tanques'!$F$3:$F$16,"Soda cáustica")&gt;0,COUNTIF('Relação de tanques'!$F$3:$F$16,"Solução sanitizante")=0),"Yes","No")</f>
        <v>No</v>
      </c>
      <c r="C43" s="97" t="s">
        <v>202</v>
      </c>
      <c r="E43" s="93"/>
    </row>
    <row r="44" spans="2:5" x14ac:dyDescent="0.25">
      <c r="B44" s="94" t="str">
        <f>IF(AND(COUNTIF('Relação de tanques'!$D$3:$D$16,"Ácido")&gt;0,COUNTIF('Relação de tanques'!$D$3:$D$16,"Soda cáustica")&gt;0,COUNTIF('Relação de tanques'!$D$3:$D$16,"Solução sanitizante")=0),"Yes","No")</f>
        <v>No</v>
      </c>
      <c r="C44" s="96" t="s">
        <v>203</v>
      </c>
      <c r="E44" s="93"/>
    </row>
    <row r="45" spans="2:5" x14ac:dyDescent="0.25">
      <c r="B45" s="104" t="str">
        <f>IF(AND(COUNTIF('Relação de tanques'!$F$3:$F$16,"Ácido")&gt;0,COUNTIF('Relação de tanques'!$F$3:$F$16,"Soda cáustica")=0,COUNTIF('Relação de tanques'!$F$3:$F$16,"Solução sanitizante")&gt;0),"Yes","No")</f>
        <v>No</v>
      </c>
      <c r="C45" s="97" t="s">
        <v>204</v>
      </c>
      <c r="E45" s="93"/>
    </row>
    <row r="46" spans="2:5" x14ac:dyDescent="0.25">
      <c r="B46" s="94" t="str">
        <f>IF(AND(COUNTIF('Relação de tanques'!$D$3:$D$16,"Ácido")&gt;0,COUNTIF('Relação de tanques'!$D$3:$D$16,"Soda cáustica")=0,COUNTIF('Relação de tanques'!$D$3:$D$16,"Solução sanitizante")&gt;0),"Yes","No")</f>
        <v>No</v>
      </c>
      <c r="C46" s="96" t="s">
        <v>205</v>
      </c>
      <c r="E46" s="93"/>
    </row>
    <row r="47" spans="2:5" x14ac:dyDescent="0.25">
      <c r="B47" s="104" t="str">
        <f>IF(AND(COUNTIF('Relação de tanques'!$F$3:$F$16,"Ácido")&gt;0,COUNTIF('Relação de tanques'!$F$3:$F$16,"Soda cáustica")&gt;0,COUNTIF('Relação de tanques'!$F$3:$F$16,"Solução sanitizante")&gt;0),"Yes","No")</f>
        <v>No</v>
      </c>
      <c r="C47" s="97" t="s">
        <v>206</v>
      </c>
      <c r="E47" s="93"/>
    </row>
    <row r="48" spans="2:5" x14ac:dyDescent="0.25">
      <c r="B48" s="94" t="str">
        <f>IF(AND(COUNTIF('Relação de tanques'!$D$3:$D$16,"Ácido")&gt;0,COUNTIF('Relação de tanques'!$D$3:$D$16,"Soda cáustica")&gt;0,COUNTIF('Relação de tanques'!$D$3:$D$16,"Solução sanitizante")&gt;0),"Yes","No")</f>
        <v>No</v>
      </c>
      <c r="C48" s="96" t="s">
        <v>207</v>
      </c>
      <c r="E48" s="93"/>
    </row>
    <row r="49" spans="1:5" x14ac:dyDescent="0.25">
      <c r="B49" s="104" t="str">
        <f>IF(AND(COUNTIF('Relação de tanques'!$F$3:$F$16,"Ácido")=0,COUNTIF('Relação de tanques'!$F$3:$F$16,"Soda cáustica")&gt;0,COUNTIF('Relação de tanques'!$F$3:$F$16,"Solução sanitizante")=0),"Yes","No")</f>
        <v>No</v>
      </c>
      <c r="C49" s="97" t="s">
        <v>208</v>
      </c>
      <c r="E49" s="93"/>
    </row>
    <row r="50" spans="1:5" x14ac:dyDescent="0.25">
      <c r="B50" s="94" t="str">
        <f>IF(AND(COUNTIF('Relação de tanques'!$D$3:$D$16,"Ácido")=0,COUNTIF('Relação de tanques'!$D$3:$D$16,"Soda cáustica")&gt;0,COUNTIF('Relação de tanques'!$D$3:$D$16,"Solução sanitizante")=0),"Yes","No")</f>
        <v>Yes</v>
      </c>
      <c r="C50" s="96" t="s">
        <v>209</v>
      </c>
      <c r="E50" s="93"/>
    </row>
    <row r="51" spans="1:5" x14ac:dyDescent="0.25">
      <c r="B51" s="104" t="str">
        <f>IF(AND(COUNTIF('Relação de tanques'!$F$3:$F$16,"Ácido")=0,COUNTIF('Relação de tanques'!$F$3:$F$16,"Soda cáustica")=0,COUNTIF('Relação de tanques'!$F$3:$F$16,"Solução sanitizante")&gt;0),"Yes","No")</f>
        <v>Yes</v>
      </c>
      <c r="C51" s="97" t="s">
        <v>210</v>
      </c>
      <c r="E51" s="93"/>
    </row>
    <row r="52" spans="1:5" x14ac:dyDescent="0.25">
      <c r="B52" s="94" t="str">
        <f>IF(AND(COUNTIF('Relação de tanques'!$D$3:$D$16,"Ácido")=0,COUNTIF('Relação de tanques'!$D$3:$D$16,"Soda cáustica")=0,COUNTIF('Relação de tanques'!$D$3:$D$16,"Solução sanitizante")&gt;0),"Yes","No")</f>
        <v>No</v>
      </c>
      <c r="C52" s="96" t="s">
        <v>211</v>
      </c>
      <c r="E52" s="93"/>
    </row>
    <row r="53" spans="1:5" x14ac:dyDescent="0.25">
      <c r="B53" s="104" t="str">
        <f>IF(AND(COUNTIF('Relação de tanques'!$F$3:$F$16,"Ácido")=0,COUNTIF('Relação de tanques'!$F$3:$F$16,"Soda cáustica")&gt;0,COUNTIF('Relação de tanques'!$F$3:$F$16,"Solução sanitizante")&gt;0),"Yes","No")</f>
        <v>No</v>
      </c>
      <c r="C53" s="97" t="s">
        <v>212</v>
      </c>
      <c r="E53" s="93"/>
    </row>
    <row r="54" spans="1:5" x14ac:dyDescent="0.25">
      <c r="B54" s="94" t="str">
        <f>IF(AND(COUNTIF('Relação de tanques'!$D$3:$D$16,"Ácido")=0,COUNTIF('Relação de tanques'!$D$3:$D$16,"Soda cáustica")&gt;0,COUNTIF('Relação de tanques'!$D$3:$D$16,"Solução sanitizante")&gt;0),"Yes","No")</f>
        <v>No</v>
      </c>
      <c r="C54" s="96" t="s">
        <v>213</v>
      </c>
      <c r="E54" s="93"/>
    </row>
    <row r="55" spans="1:5" x14ac:dyDescent="0.25">
      <c r="A55" s="1"/>
      <c r="B55" s="1" t="s">
        <v>33</v>
      </c>
      <c r="C55" s="97" t="s">
        <v>214</v>
      </c>
      <c r="E55" s="93"/>
    </row>
    <row r="56" spans="1:5" x14ac:dyDescent="0.25">
      <c r="B56" s="1" t="str">
        <f>IF(AND(B14="No",'Dispositivos Elétricos'!D11="",'Dispositivos Elétricos'!D12=""),"Yes","No")</f>
        <v>No</v>
      </c>
      <c r="C56" s="96" t="s">
        <v>215</v>
      </c>
      <c r="E56" s="93"/>
    </row>
    <row r="57" spans="1:5" x14ac:dyDescent="0.25">
      <c r="B57" s="1" t="str">
        <f>IF(AND(B14="No",'Dispositivos Elétricos'!D11&lt;&gt;"",'Dispositivos Elétricos'!D12=""),"Yes","No")</f>
        <v>No</v>
      </c>
      <c r="C57" s="97" t="s">
        <v>216</v>
      </c>
      <c r="E57" s="93"/>
    </row>
    <row r="58" spans="1:5" x14ac:dyDescent="0.25">
      <c r="A58" s="43"/>
      <c r="B58" s="1" t="str">
        <f>IF(AND(B14="Yes",'Dispositivos Elétricos'!D11="",'Dispositivos Elétricos'!D12=""),"Yes","No")</f>
        <v>No</v>
      </c>
      <c r="C58" s="96" t="s">
        <v>217</v>
      </c>
      <c r="E58" s="93"/>
    </row>
    <row r="59" spans="1:5" x14ac:dyDescent="0.25">
      <c r="B59" s="1" t="str">
        <f>IF(AND(B14="Yes",'Dispositivos Elétricos'!D11&lt;&gt;"",'Dispositivos Elétricos'!D12=""),"Yes","No")</f>
        <v>No</v>
      </c>
      <c r="C59" s="97" t="s">
        <v>218</v>
      </c>
      <c r="E59" s="93"/>
    </row>
    <row r="60" spans="1:5" x14ac:dyDescent="0.25">
      <c r="B60" s="1" t="str">
        <f>IF(AND(B14="Yes",'Dispositivos Elétricos'!D11&lt;&gt;"",'Dispositivos Elétricos'!D12&lt;&gt;""),"Yes","No")</f>
        <v>Yes</v>
      </c>
      <c r="C60" s="96" t="s">
        <v>219</v>
      </c>
      <c r="E60" s="93"/>
    </row>
    <row r="61" spans="1:5" x14ac:dyDescent="0.25">
      <c r="B61" s="1" t="s">
        <v>33</v>
      </c>
      <c r="C61" s="97" t="s">
        <v>220</v>
      </c>
      <c r="E61" s="93"/>
    </row>
    <row r="62" spans="1:5" x14ac:dyDescent="0.25">
      <c r="B62" s="1" t="str">
        <f>IF(OR(Estrutura!D11="Ilha de válvulas",Estrutura!D11="Ambos"),"Yes","No")</f>
        <v>Yes</v>
      </c>
      <c r="C62" s="96" t="s">
        <v>221</v>
      </c>
      <c r="E62" s="93"/>
    </row>
    <row r="63" spans="1:5" x14ac:dyDescent="0.25">
      <c r="B63" s="1" t="str">
        <f>IF(OR(Estrutura!D11="Válvulas pneumáticas",Estrutura!D11="Ambos"),"Yes","No")</f>
        <v>Yes</v>
      </c>
      <c r="C63" s="97" t="s">
        <v>222</v>
      </c>
      <c r="E63" s="93"/>
    </row>
    <row r="64" spans="1:5" x14ac:dyDescent="0.25">
      <c r="B64" s="1" t="str">
        <f>IF('Dispositivos gerais'!D11&lt;&gt;"","Yes","No")</f>
        <v>Yes</v>
      </c>
      <c r="C64" s="96" t="s">
        <v>223</v>
      </c>
      <c r="E64" s="93"/>
    </row>
    <row r="65" spans="2:5" x14ac:dyDescent="0.25">
      <c r="B65" s="1" t="str">
        <f>IF('Dispositivos gerais'!D12&lt;&gt;"","Yes","No")</f>
        <v>Yes</v>
      </c>
      <c r="C65" s="97" t="s">
        <v>224</v>
      </c>
      <c r="E65" s="93"/>
    </row>
    <row r="66" spans="2:5" x14ac:dyDescent="0.25">
      <c r="B66" s="1" t="str">
        <f>IF('Dispositivos gerais'!D13&lt;&gt;"","Yes","No")</f>
        <v>Yes</v>
      </c>
      <c r="C66" s="96" t="s">
        <v>225</v>
      </c>
      <c r="E66" s="93"/>
    </row>
    <row r="67" spans="2:5" x14ac:dyDescent="0.25">
      <c r="B67" s="1" t="str">
        <f>IF('Dispositivos gerais'!D14&lt;&gt;"","Yes","No")</f>
        <v>Yes</v>
      </c>
      <c r="C67" s="97" t="s">
        <v>226</v>
      </c>
      <c r="E67" s="93"/>
    </row>
    <row r="68" spans="2:5" x14ac:dyDescent="0.25">
      <c r="B68" s="1" t="str">
        <f>IF('Dispositivos gerais'!D15&lt;&gt;"","Yes","No")</f>
        <v>Yes</v>
      </c>
      <c r="C68" s="96" t="s">
        <v>227</v>
      </c>
      <c r="E68" s="93"/>
    </row>
    <row r="69" spans="2:5" x14ac:dyDescent="0.25">
      <c r="B69" s="1" t="str">
        <f>IF('Dispositivos gerais'!D16&lt;&gt;"","Yes","No")</f>
        <v>Yes</v>
      </c>
      <c r="C69" s="97" t="s">
        <v>228</v>
      </c>
      <c r="E69" s="93"/>
    </row>
    <row r="70" spans="2:5" x14ac:dyDescent="0.25">
      <c r="B70" s="1" t="str">
        <f>IF('Dispositivos gerais'!D17&lt;&gt;"","Yes","No")</f>
        <v>Yes</v>
      </c>
      <c r="C70" s="96" t="s">
        <v>229</v>
      </c>
      <c r="E70" s="93"/>
    </row>
    <row r="71" spans="2:5" x14ac:dyDescent="0.25">
      <c r="B71" s="1" t="str">
        <f>IF('Dispositivos gerais'!D18&lt;&gt;"","Yes","No")</f>
        <v>Yes</v>
      </c>
      <c r="C71" s="97" t="s">
        <v>230</v>
      </c>
      <c r="E71" s="93"/>
    </row>
    <row r="72" spans="2:5" x14ac:dyDescent="0.25">
      <c r="B72" s="1" t="str">
        <f>IF('Dispositivos gerais'!D19&lt;&gt;"","Yes","No")</f>
        <v>Yes</v>
      </c>
      <c r="C72" s="96" t="s">
        <v>231</v>
      </c>
      <c r="E72" s="93"/>
    </row>
    <row r="73" spans="2:5" x14ac:dyDescent="0.25">
      <c r="B73" s="1" t="str">
        <f>IF('Dispositivos gerais'!D20&lt;&gt;"","Yes","No")</f>
        <v>Yes</v>
      </c>
      <c r="C73" s="97" t="s">
        <v>232</v>
      </c>
      <c r="E73" s="93"/>
    </row>
    <row r="74" spans="2:5" x14ac:dyDescent="0.25">
      <c r="B74" s="1" t="str">
        <f>IF('Dispositivos gerais'!D21&lt;&gt;"","Yes","No")</f>
        <v>Yes</v>
      </c>
      <c r="C74" s="96" t="s">
        <v>233</v>
      </c>
    </row>
    <row r="75" spans="2:5" x14ac:dyDescent="0.25">
      <c r="B75" s="1" t="str">
        <f>IF('Dispositivos gerais'!D22&lt;&gt;"","Yes","No")</f>
        <v>Yes</v>
      </c>
      <c r="C75" s="97" t="s">
        <v>234</v>
      </c>
    </row>
    <row r="76" spans="2:5" x14ac:dyDescent="0.25">
      <c r="B76" s="1" t="str">
        <f>IF('Dispositivos gerais'!D23&lt;&gt;"","Yes","No")</f>
        <v>Yes</v>
      </c>
      <c r="C76" s="96" t="s">
        <v>235</v>
      </c>
    </row>
    <row r="77" spans="2:5" x14ac:dyDescent="0.25">
      <c r="B77" s="1" t="str">
        <f>IF('Dispositivos gerais'!D24&lt;&gt;"","Yes","No")</f>
        <v>Yes</v>
      </c>
      <c r="C77" s="97" t="s">
        <v>236</v>
      </c>
    </row>
    <row r="78" spans="2:5" x14ac:dyDescent="0.25">
      <c r="B78" s="1" t="s">
        <v>33</v>
      </c>
      <c r="C78" s="96" t="s">
        <v>237</v>
      </c>
    </row>
    <row r="79" spans="2:5" x14ac:dyDescent="0.25">
      <c r="B79" s="1" t="s">
        <v>33</v>
      </c>
      <c r="C79" s="97" t="s">
        <v>238</v>
      </c>
    </row>
    <row r="80" spans="2:5" x14ac:dyDescent="0.25">
      <c r="B80" s="56" t="s">
        <v>33</v>
      </c>
      <c r="C80" s="96" t="s">
        <v>239</v>
      </c>
    </row>
    <row r="81" spans="2:3" x14ac:dyDescent="0.25">
      <c r="B81" s="1" t="str" cm="1">
        <f t="array" ref="B81">IF(OR('Tipo de  IHM'!A10:A13&lt;&gt;"",'Tipo de  IHM'!C6="Clearline",'Tipo de  IHM'!B6="Clearline"),"Yes","No")</f>
        <v>Yes</v>
      </c>
      <c r="C81" s="96" t="s">
        <v>240</v>
      </c>
    </row>
    <row r="82" spans="2:3" x14ac:dyDescent="0.25">
      <c r="B82" s="1" t="str">
        <f>IF('Dispositivos Elétricos'!D10&lt;&gt;"","Yes","No")</f>
        <v>Yes</v>
      </c>
      <c r="C82" s="97" t="s">
        <v>241</v>
      </c>
    </row>
    <row r="83" spans="2:3" x14ac:dyDescent="0.25">
      <c r="B83" s="1" t="str">
        <f>IF(B13="Yes","Yes","No")</f>
        <v>Yes</v>
      </c>
      <c r="C83" s="96" t="s">
        <v>242</v>
      </c>
    </row>
    <row r="84" spans="2:3" x14ac:dyDescent="0.25">
      <c r="B84" s="1" t="s">
        <v>33</v>
      </c>
      <c r="C84" s="97" t="s">
        <v>243</v>
      </c>
    </row>
    <row r="85" spans="2:3" x14ac:dyDescent="0.25">
      <c r="B85" s="1" t="str">
        <f>IF(B40="Yes","Yes","No")</f>
        <v>Yes</v>
      </c>
      <c r="C85" s="96" t="s">
        <v>244</v>
      </c>
    </row>
    <row r="86" spans="2:3" x14ac:dyDescent="0.25">
      <c r="B86" s="56" t="s">
        <v>33</v>
      </c>
      <c r="C86" s="97" t="s">
        <v>245</v>
      </c>
    </row>
    <row r="87" spans="2:3" x14ac:dyDescent="0.25">
      <c r="B87" s="1" t="str">
        <f>IF(AND('Dispositivos Elétricos'!D7&lt;&gt;"",'Base de dados'!B93="No"),"Yes","No")</f>
        <v>No</v>
      </c>
      <c r="C87" s="96" t="s">
        <v>246</v>
      </c>
    </row>
    <row r="88" spans="2:3" x14ac:dyDescent="0.25">
      <c r="B88" s="1" t="str">
        <f>IF(AND('Dispositivos Elétricos'!D7&lt;&gt;"",'Dispositivos Elétricos'!D8&lt;&gt;""),"Yes","No")</f>
        <v>Yes</v>
      </c>
      <c r="C88" s="97" t="s">
        <v>247</v>
      </c>
    </row>
    <row r="89" spans="2:3" x14ac:dyDescent="0.25">
      <c r="B89" s="56" t="s">
        <v>33</v>
      </c>
      <c r="C89" s="96" t="s">
        <v>248</v>
      </c>
    </row>
    <row r="90" spans="2:3" x14ac:dyDescent="0.25">
      <c r="B90" s="56" t="s">
        <v>33</v>
      </c>
      <c r="C90" s="97" t="s">
        <v>249</v>
      </c>
    </row>
    <row r="91" spans="2:3" x14ac:dyDescent="0.25">
      <c r="B91" s="56" t="s">
        <v>33</v>
      </c>
      <c r="C91" s="96" t="s">
        <v>250</v>
      </c>
    </row>
    <row r="92" spans="2:3" x14ac:dyDescent="0.25">
      <c r="B92" s="1" t="str">
        <f>IF(AND('Dispositivos Elétricos'!D7&lt;&gt;"",'Base de dados'!B93="No"),"Yes","No")</f>
        <v>No</v>
      </c>
      <c r="C92" s="97" t="s">
        <v>251</v>
      </c>
    </row>
    <row r="93" spans="2:3" x14ac:dyDescent="0.25">
      <c r="B93" s="80" t="str">
        <f>IF(AND('Dispositivos Elétricos'!D7&lt;&gt;"",'Dispositivos Elétricos'!D8&lt;&gt;""),"Yes","No")</f>
        <v>Yes</v>
      </c>
      <c r="C93" s="96" t="s">
        <v>252</v>
      </c>
    </row>
    <row r="94" spans="2:3" x14ac:dyDescent="0.25">
      <c r="B94" s="1" t="s">
        <v>33</v>
      </c>
      <c r="C94" s="96" t="s">
        <v>253</v>
      </c>
    </row>
    <row r="95" spans="2:3" x14ac:dyDescent="0.25">
      <c r="B95" s="1" t="str">
        <f>IF(AND(Exceções!C6&lt;&gt;"",B13="Yes",B14="No",B12="No"),"Yes","No")</f>
        <v>No</v>
      </c>
      <c r="C95" s="96" t="s">
        <v>254</v>
      </c>
    </row>
    <row r="96" spans="2:3" x14ac:dyDescent="0.25">
      <c r="B96" s="1" t="str">
        <f>IF(AND(B95="No",B13="Yes",B14="No",B12="No"),"Yes","No")</f>
        <v>No</v>
      </c>
      <c r="C96" s="97" t="s">
        <v>255</v>
      </c>
    </row>
    <row r="97" spans="2:3" x14ac:dyDescent="0.25">
      <c r="B97" s="1" t="str">
        <f>IF(AND(Exceções!C6&lt;&gt;"",B13="Yes",B14="No",B12="Yes"),"Yes","No")</f>
        <v>No</v>
      </c>
      <c r="C97" s="96" t="s">
        <v>256</v>
      </c>
    </row>
    <row r="98" spans="2:3" x14ac:dyDescent="0.25">
      <c r="B98" s="1" t="str">
        <f>IF(AND(B97="No",B13="Yes",B14="No",B12="Yes"),"Yes","No")</f>
        <v>No</v>
      </c>
      <c r="C98" s="97" t="s">
        <v>257</v>
      </c>
    </row>
    <row r="99" spans="2:3" x14ac:dyDescent="0.25">
      <c r="B99" s="1" t="str">
        <f>IF(AND(Exceções!C6&lt;&gt;"",B13="Yes",B14="Yes",B12="No"),"Yes","No")</f>
        <v>No</v>
      </c>
      <c r="C99" s="96" t="s">
        <v>258</v>
      </c>
    </row>
    <row r="100" spans="2:3" x14ac:dyDescent="0.25">
      <c r="B100" s="80" t="str">
        <f>IF(AND(B99="No",B13="Yes",B14="Yes",B12="No"),"Yes","No")</f>
        <v>No</v>
      </c>
      <c r="C100" s="97" t="s">
        <v>259</v>
      </c>
    </row>
    <row r="101" spans="2:3" x14ac:dyDescent="0.25">
      <c r="B101" s="1" t="str">
        <f>IF(AND(Exceções!C6&lt;&gt;"",B13="Yes",B14="Yes",B12="Yes"),"Yes","No")</f>
        <v>Yes</v>
      </c>
      <c r="C101" s="96" t="s">
        <v>260</v>
      </c>
    </row>
    <row r="102" spans="2:3" x14ac:dyDescent="0.25">
      <c r="B102" s="1" t="str">
        <f>IF(AND(B99="No",B13="Yes",B14="Yes",B12="Yes"),"Yes","No")</f>
        <v>Yes</v>
      </c>
      <c r="C102" s="97" t="s">
        <v>261</v>
      </c>
    </row>
    <row r="103" spans="2:3" x14ac:dyDescent="0.25">
      <c r="B103" s="1" t="s">
        <v>33</v>
      </c>
      <c r="C103" s="96" t="s">
        <v>262</v>
      </c>
    </row>
    <row r="104" spans="2:3" x14ac:dyDescent="0.25">
      <c r="B104" s="1" t="s">
        <v>33</v>
      </c>
      <c r="C104" s="97" t="s">
        <v>263</v>
      </c>
    </row>
    <row r="105" spans="2:3" x14ac:dyDescent="0.25">
      <c r="B105" s="1" t="str">
        <f>IF(Exceções!C7&lt;&gt;"","Yes","No")</f>
        <v>No</v>
      </c>
      <c r="C105" s="96" t="s">
        <v>264</v>
      </c>
    </row>
    <row r="106" spans="2:3" x14ac:dyDescent="0.25">
      <c r="B106" s="1" t="str">
        <f>IF(B105="No","Yes","No")</f>
        <v>Yes</v>
      </c>
      <c r="C106" s="97" t="s">
        <v>265</v>
      </c>
    </row>
    <row r="107" spans="2:3" x14ac:dyDescent="0.25">
      <c r="B107" s="1" t="s">
        <v>33</v>
      </c>
      <c r="C107" s="96" t="s">
        <v>266</v>
      </c>
    </row>
    <row r="108" spans="2:3" x14ac:dyDescent="0.25">
      <c r="B108" s="1" t="str">
        <f>IF(Exceções!C7&lt;&gt;"","Yes","No")</f>
        <v>No</v>
      </c>
      <c r="C108" s="97" t="s">
        <v>267</v>
      </c>
    </row>
    <row r="109" spans="2:3" x14ac:dyDescent="0.25">
      <c r="B109" s="1" t="str">
        <f>IF(B108="No","Yes","No")</f>
        <v>Yes</v>
      </c>
      <c r="C109" s="96" t="s">
        <v>268</v>
      </c>
    </row>
    <row r="110" spans="2:3" x14ac:dyDescent="0.25">
      <c r="B110" s="1" t="s">
        <v>33</v>
      </c>
      <c r="C110" s="97" t="s">
        <v>269</v>
      </c>
    </row>
    <row r="111" spans="2:3" x14ac:dyDescent="0.25">
      <c r="B111" s="1" t="s">
        <v>33</v>
      </c>
      <c r="C111" s="97" t="s">
        <v>271</v>
      </c>
    </row>
    <row r="113" spans="2:3" x14ac:dyDescent="0.25">
      <c r="B113" s="1"/>
    </row>
    <row r="114" spans="2:3" x14ac:dyDescent="0.25">
      <c r="B114" s="1"/>
    </row>
    <row r="115" spans="2:3" x14ac:dyDescent="0.25">
      <c r="B115" s="1"/>
    </row>
    <row r="116" spans="2:3" x14ac:dyDescent="0.25">
      <c r="B116" s="1"/>
    </row>
    <row r="117" spans="2:3" x14ac:dyDescent="0.25">
      <c r="B117" s="1"/>
    </row>
    <row r="118" spans="2:3" x14ac:dyDescent="0.25">
      <c r="B118" s="1"/>
    </row>
    <row r="119" spans="2:3" x14ac:dyDescent="0.25">
      <c r="B119" s="1"/>
    </row>
    <row r="120" spans="2:3" x14ac:dyDescent="0.25">
      <c r="B120" s="1"/>
      <c r="C120" s="98"/>
    </row>
    <row r="121" spans="2:3" x14ac:dyDescent="0.25">
      <c r="B121" s="1"/>
      <c r="C121" s="98"/>
    </row>
    <row r="122" spans="2:3" x14ac:dyDescent="0.25">
      <c r="B122" s="1"/>
      <c r="C122" s="98"/>
    </row>
    <row r="123" spans="2:3" x14ac:dyDescent="0.25">
      <c r="B123" s="1"/>
      <c r="C123" s="98"/>
    </row>
    <row r="124" spans="2:3" x14ac:dyDescent="0.25">
      <c r="B124" s="1"/>
      <c r="C124" s="98"/>
    </row>
    <row r="125" spans="2:3" x14ac:dyDescent="0.25">
      <c r="B125" s="1"/>
      <c r="C125" s="98"/>
    </row>
    <row r="126" spans="2:3" x14ac:dyDescent="0.25">
      <c r="B126" s="1"/>
      <c r="C126" s="98"/>
    </row>
    <row r="127" spans="2:3" x14ac:dyDescent="0.25">
      <c r="B127" s="1"/>
      <c r="C127" s="98"/>
    </row>
    <row r="128" spans="2:3" x14ac:dyDescent="0.25">
      <c r="B128" s="57"/>
      <c r="C128" s="98"/>
    </row>
    <row r="129" spans="2:3" x14ac:dyDescent="0.25">
      <c r="B129" s="1"/>
      <c r="C129" s="47"/>
    </row>
    <row r="130" spans="2:3" x14ac:dyDescent="0.25">
      <c r="B130" s="1"/>
      <c r="C130" s="47"/>
    </row>
    <row r="131" spans="2:3" x14ac:dyDescent="0.25">
      <c r="B131" s="1"/>
    </row>
    <row r="132" spans="2:3" x14ac:dyDescent="0.25">
      <c r="B132" s="1"/>
    </row>
    <row r="133" spans="2:3" x14ac:dyDescent="0.25">
      <c r="B133" s="1"/>
    </row>
    <row r="134" spans="2:3" x14ac:dyDescent="0.25">
      <c r="B134" s="1"/>
    </row>
    <row r="135" spans="2:3" x14ac:dyDescent="0.25">
      <c r="B135" s="1"/>
    </row>
    <row r="136" spans="2:3" x14ac:dyDescent="0.25">
      <c r="B136" s="1"/>
    </row>
    <row r="137" spans="2:3" x14ac:dyDescent="0.25">
      <c r="B137" s="1"/>
    </row>
    <row r="138" spans="2:3" x14ac:dyDescent="0.25">
      <c r="B138" s="1"/>
    </row>
    <row r="139" spans="2:3" x14ac:dyDescent="0.25">
      <c r="B139" s="1"/>
    </row>
    <row r="140" spans="2:3" x14ac:dyDescent="0.25">
      <c r="B140" s="1"/>
    </row>
    <row r="141" spans="2:3" x14ac:dyDescent="0.25">
      <c r="B141" s="1"/>
    </row>
    <row r="142" spans="2:3" x14ac:dyDescent="0.25">
      <c r="B142" s="1"/>
    </row>
    <row r="143" spans="2:3" x14ac:dyDescent="0.25">
      <c r="B143" s="1"/>
    </row>
    <row r="144" spans="2:3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</sheetData>
  <sheetProtection sheet="1" objects="1" scenarios="1"/>
  <pageMargins left="0.511811024" right="0.511811024" top="0.78740157499999996" bottom="0.78740157499999996" header="0.31496062000000002" footer="0.31496062000000002"/>
  <pageSetup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52F8-516E-4AEC-8D73-C2754EB3AD87}">
  <sheetPr codeName="Planilha13" filterMode="1"/>
  <dimension ref="B2:F45"/>
  <sheetViews>
    <sheetView workbookViewId="0">
      <selection activeCell="B19" sqref="B19"/>
    </sheetView>
  </sheetViews>
  <sheetFormatPr defaultRowHeight="15" x14ac:dyDescent="0.25"/>
  <cols>
    <col min="2" max="2" width="40.7109375" customWidth="1"/>
    <col min="3" max="3" width="83.140625" customWidth="1"/>
    <col min="4" max="4" width="40.7109375" customWidth="1"/>
    <col min="6" max="6" width="40.7109375" customWidth="1"/>
    <col min="8" max="9" width="9.140625" customWidth="1"/>
  </cols>
  <sheetData>
    <row r="2" spans="2:6" x14ac:dyDescent="0.25">
      <c r="B2" s="51" t="s">
        <v>273</v>
      </c>
      <c r="D2" s="51" t="s">
        <v>274</v>
      </c>
      <c r="F2" s="51" t="s">
        <v>275</v>
      </c>
    </row>
    <row r="3" spans="2:6" x14ac:dyDescent="0.25">
      <c r="B3" s="101" t="str">
        <f>IF('Químicos (Tanques)'!C7="Tanque Principal (Central de CIP)",'Químicos (Tanques)'!A7,"")</f>
        <v>Água recuperada</v>
      </c>
      <c r="D3" s="101" t="str">
        <f>IF('Químicos (Tanques)'!C7="Tanque Auxiliar (Rack secundário dedicado a alimentação da Central de CIP)",'Químicos (Tanques)'!A7,"Não")</f>
        <v>Não</v>
      </c>
      <c r="F3" s="101" t="str">
        <f>IF('Químicos (Tanques)'!C7="Bomba Auxiliar (Rack secundário ou pedestal dedicado a alimentação da Central de CIP)",'Químicos (Tanques)'!A7,"Não")</f>
        <v>Não</v>
      </c>
    </row>
    <row r="4" spans="2:6" x14ac:dyDescent="0.25">
      <c r="B4" s="102" t="str">
        <f>IF('Químicos (Tanques)'!C8="Tanque Principal (Central de CIP)",'Químicos (Tanques)'!A8,"")</f>
        <v/>
      </c>
      <c r="D4" s="102" t="str">
        <f>IF('Químicos (Tanques)'!C8="Tanque Auxiliar (Rack secundário dedicado a alimentação da Central de CIP)",'Químicos (Tanques)'!A8,"Não")</f>
        <v>Não</v>
      </c>
      <c r="F4" s="102" t="str">
        <f>IF('Químicos (Tanques)'!C8="Bomba Auxiliar (Rack secundário ou pedestal dedicado a alimentação da Central de CIP)",'Químicos (Tanques)'!A8,"Não")</f>
        <v>Solução sanitizante</v>
      </c>
    </row>
    <row r="5" spans="2:6" x14ac:dyDescent="0.25">
      <c r="B5" s="102" t="str">
        <f>IF('Químicos (Tanques)'!C9="Tanque Principal (Central de CIP)",'Químicos (Tanques)'!A9,"")</f>
        <v>Água quente</v>
      </c>
      <c r="D5" s="102" t="str">
        <f>IF('Químicos (Tanques)'!C9="Tanque Auxiliar (Rack secundário dedicado a alimentação da Central de CIP)",'Químicos (Tanques)'!A9,"Não")</f>
        <v>Não</v>
      </c>
      <c r="F5" s="102" t="str">
        <f>IF('Químicos (Tanques)'!C9="Bomba Auxiliar (Rack secundário ou pedestal dedicado a alimentação da Central de CIP)",'Químicos (Tanques)'!A9,"Não")</f>
        <v>Não</v>
      </c>
    </row>
    <row r="6" spans="2:6" x14ac:dyDescent="0.25">
      <c r="B6" s="102" t="str">
        <f>IF('Químicos (Tanques)'!C10="Tanque Principal (Central de CIP)",'Químicos (Tanques)'!A10,"")</f>
        <v>Ácido</v>
      </c>
      <c r="D6" s="102" t="str">
        <f>IF('Químicos (Tanques)'!C10="Tanque Auxiliar (Rack secundário dedicado a alimentação da Central de CIP)",'Químicos (Tanques)'!A10,"Não")</f>
        <v>Não</v>
      </c>
      <c r="F6" s="102" t="str">
        <f>IF('Químicos (Tanques)'!C10="Bomba Auxiliar (Rack secundário ou pedestal dedicado a alimentação da Central de CIP)",'Químicos (Tanques)'!A10,"Não")</f>
        <v>Não</v>
      </c>
    </row>
    <row r="7" spans="2:6" x14ac:dyDescent="0.25">
      <c r="B7" s="102" t="str">
        <f>IF('Químicos (Tanques)'!C11="Tanque Principal (Central de CIP)",'Químicos (Tanques)'!A11,"")</f>
        <v/>
      </c>
      <c r="D7" s="102" t="str">
        <f>IF('Químicos (Tanques)'!C11="Tanque Auxiliar (Rack secundário dedicado a alimentação da Central de CIP)",'Químicos (Tanques)'!A11,"Não")</f>
        <v>Soda cáustica</v>
      </c>
      <c r="F7" s="102" t="str">
        <f>IF('Químicos (Tanques)'!C11="Bomba Auxiliar (Rack secundário ou pedestal dedicado a alimentação da Central de CIP)",'Químicos (Tanques)'!A11,"Não")</f>
        <v>Não</v>
      </c>
    </row>
    <row r="8" spans="2:6" x14ac:dyDescent="0.25">
      <c r="B8" s="102" t="str">
        <f>IF('Químicos (Tanques)'!C12="Tanque Principal (Central de CIP)",'Químicos (Tanques)'!A12,"")</f>
        <v>Água fresca</v>
      </c>
      <c r="D8" s="102" t="str">
        <f>IF('Químicos (Tanques)'!C12="Tanque Auxiliar (Rack secundário dedicado a alimentação da Central de CIP)",'Químicos (Tanques)'!A12,"Não")</f>
        <v>Não</v>
      </c>
      <c r="F8" s="102" t="str">
        <f>IF('Químicos (Tanques)'!C12="Bomba Auxiliar (Rack secundário ou pedestal dedicado a alimentação da Central de CIP)",'Químicos (Tanques)'!A12,"Não")</f>
        <v>Não</v>
      </c>
    </row>
    <row r="9" spans="2:6" x14ac:dyDescent="0.25">
      <c r="B9" s="102" t="str">
        <f>IF('Químicos (Tanques)'!C13="Tanque Principal (Central de CIP)",'Químicos (Tanques)'!A13,"")</f>
        <v/>
      </c>
      <c r="D9" s="102" t="str">
        <f>IF('Químicos (Tanques)'!C13="Tanque Auxiliar (Rack secundário dedicado a alimentação da Central de CIP)",'Químicos (Tanques)'!A13,"Não")</f>
        <v>Não</v>
      </c>
      <c r="F9" s="102" t="str">
        <f>IF('Químicos (Tanques)'!C13="Bomba Auxiliar (Rack secundário ou pedestal dedicado a alimentação da Central de CIP)",'Químicos (Tanques)'!A13,"Não")</f>
        <v>Não</v>
      </c>
    </row>
    <row r="10" spans="2:6" x14ac:dyDescent="0.25">
      <c r="B10" s="102" t="str">
        <f>IF('Químicos (Tanques)'!C14="Tanque Principal (Central de CIP)",'Químicos (Tanques)'!A14,"")</f>
        <v/>
      </c>
      <c r="D10" s="102" t="str">
        <f>IF('Químicos (Tanques)'!C14="Tanque Auxiliar (Rack secundário dedicado a alimentação da Central de CIP)",'Químicos (Tanques)'!A14,"Não")</f>
        <v>Não</v>
      </c>
      <c r="F10" s="102" t="str">
        <f>IF('Químicos (Tanques)'!C14="Bomba Auxiliar (Rack secundário ou pedestal dedicado a alimentação da Central de CIP)",'Químicos (Tanques)'!A14,"Não")</f>
        <v>Não</v>
      </c>
    </row>
    <row r="11" spans="2:6" x14ac:dyDescent="0.25">
      <c r="B11" s="102" t="str">
        <f>IF('Químicos (Tanques)'!C15="Tanque Principal (Central de CIP)",'Químicos (Tanques)'!A15,"")</f>
        <v/>
      </c>
      <c r="D11" s="102" t="str">
        <f>IF('Químicos (Tanques)'!C15="Tanque Auxiliar (Rack secundário dedicado a alimentação da Central de CIP)",'Químicos (Tanques)'!A15,"Não")</f>
        <v>Não</v>
      </c>
      <c r="F11" s="102" t="str">
        <f>IF('Químicos (Tanques)'!C15="Bomba Auxiliar (Rack secundário ou pedestal dedicado a alimentação da Central de CIP)",'Químicos (Tanques)'!A15,"Não")</f>
        <v>Não</v>
      </c>
    </row>
    <row r="12" spans="2:6" x14ac:dyDescent="0.25">
      <c r="B12" s="102" t="str">
        <f>IF('Químicos (Tanques)'!C16="Tanque Principal (Central de CIP)",'Químicos (Tanques)'!A16,"")</f>
        <v/>
      </c>
      <c r="D12" s="102" t="str">
        <f>IF('Químicos (Tanques)'!C16="Tanque Auxiliar (Rack secundário dedicado a alimentação da Central de CIP)",'Químicos (Tanques)'!A16,"Não")</f>
        <v>Não</v>
      </c>
      <c r="F12" s="102" t="str">
        <f>IF('Químicos (Tanques)'!C16="Bomba Auxiliar (Rack secundário ou pedestal dedicado a alimentação da Central de CIP)",'Químicos (Tanques)'!A16,"Não")</f>
        <v>Não</v>
      </c>
    </row>
    <row r="13" spans="2:6" x14ac:dyDescent="0.25">
      <c r="B13" s="102" t="str">
        <f>IF('Químicos (Tanques)'!C17="Tanque Principal (Central de CIP)",'Químicos (Tanques)'!A17,"")</f>
        <v/>
      </c>
      <c r="D13" s="102" t="str">
        <f>IF('Químicos (Tanques)'!C17="Tanque Auxiliar (Rack secundário dedicado a alimentação da Central de CIP)",'Químicos (Tanques)'!A17,"Não")</f>
        <v>Não</v>
      </c>
      <c r="F13" s="102" t="str">
        <f>IF('Químicos (Tanques)'!C17="Bomba Auxiliar (Rack secundário ou pedestal dedicado a alimentação da Central de CIP)",'Químicos (Tanques)'!A17,"Não")</f>
        <v>Não</v>
      </c>
    </row>
    <row r="14" spans="2:6" x14ac:dyDescent="0.25">
      <c r="B14" s="102" t="str">
        <f>IF('Químicos (Tanques)'!C18="Tanque Principal (Central de CIP)",'Químicos (Tanques)'!A18,"")</f>
        <v/>
      </c>
      <c r="D14" s="102" t="str">
        <f>IF('Químicos (Tanques)'!C18="Tanque Auxiliar (Rack secundário dedicado a alimentação da Central de CIP)",'Químicos (Tanques)'!A18,"Não")</f>
        <v>Não</v>
      </c>
      <c r="F14" s="102" t="str">
        <f>IF('Químicos (Tanques)'!C18="Bomba Auxiliar (Rack secundário ou pedestal dedicado a alimentação da Central de CIP)",'Químicos (Tanques)'!A18,"Não")</f>
        <v>Não</v>
      </c>
    </row>
    <row r="15" spans="2:6" x14ac:dyDescent="0.25">
      <c r="B15" s="102" t="str">
        <f>IF('Químicos (Tanques)'!C19="Tanque Principal (Central de CIP)",'Químicos (Tanques)'!A19,"")</f>
        <v/>
      </c>
      <c r="D15" s="102" t="str">
        <f>IF('Químicos (Tanques)'!C19="Tanque Auxiliar (Rack secundário dedicado a alimentação da Central de CIP)",'Químicos (Tanques)'!A19,"Não")</f>
        <v>Não</v>
      </c>
      <c r="F15" s="102" t="str">
        <f>IF('Químicos (Tanques)'!C19="Bomba Auxiliar (Rack secundário ou pedestal dedicado a alimentação da Central de CIP)",'Químicos (Tanques)'!A19,"Não")</f>
        <v>Não</v>
      </c>
    </row>
    <row r="16" spans="2:6" x14ac:dyDescent="0.25">
      <c r="B16" s="103" t="str">
        <f>IF('Químicos (Tanques)'!C20="Tanque Principal (Central de CIP)",'Químicos (Tanques)'!A20,"")</f>
        <v/>
      </c>
      <c r="D16" s="103" t="str">
        <f>IF('Químicos (Tanques)'!C20="Tanque Auxiliar (Rack secundário dedicado a alimentação da Central de CIP)",'Químicos (Tanques)'!A20,"Não")</f>
        <v>Não</v>
      </c>
      <c r="F16" s="103" t="str">
        <f>IF('Químicos (Tanques)'!C20="Bomba Auxiliar (Rack secundário ou pedestal dedicado a alimentação da Central de CIP)",'Químicos (Tanques)'!A20,"Não")</f>
        <v>Não</v>
      </c>
    </row>
    <row r="18" spans="2:4" ht="15.75" thickBot="1" x14ac:dyDescent="0.3">
      <c r="D18" s="47"/>
    </row>
    <row r="19" spans="2:4" ht="16.5" thickTop="1" thickBot="1" x14ac:dyDescent="0.3">
      <c r="B19" s="20" t="s">
        <v>286</v>
      </c>
      <c r="C19" s="147" t="s">
        <v>126</v>
      </c>
      <c r="D19" s="149"/>
    </row>
    <row r="20" spans="2:4" ht="15.75" thickTop="1" x14ac:dyDescent="0.25">
      <c r="B20" s="148" t="str" cm="1">
        <f t="array" ref="B20:C20">IF(Receitas!D7&lt;&gt;"",Receitas!A7:B7,"")</f>
        <v>Soda –  Limpeza</v>
      </c>
      <c r="C20" s="148" t="str">
        <v>Limpa o tanque de soda cáustica.</v>
      </c>
      <c r="D20" s="47"/>
    </row>
    <row r="21" spans="2:4" x14ac:dyDescent="0.25">
      <c r="B21" s="148" t="str" cm="1">
        <f t="array" ref="B21:C21">IF(Receitas!D8&lt;&gt;"",Receitas!A8:B8,"")</f>
        <v>Soda – Preparar e drenar</v>
      </c>
      <c r="C21" s="148" t="str">
        <v>Esvazia o tanque de soda cáustica e prepara nova soda cáustica no tanque de soda cáustica.</v>
      </c>
      <c r="D21" s="47"/>
    </row>
    <row r="22" spans="2:4" x14ac:dyDescent="0.25">
      <c r="B22" s="148" t="str" cm="1">
        <f t="array" ref="B22:C22">IF(Receitas!D9&lt;&gt;"",Receitas!A9:B9,"")</f>
        <v>Soda – Preparar</v>
      </c>
      <c r="C22" s="148" t="str">
        <v>Prepara soda cáustica no tanque de soda cáustica.</v>
      </c>
      <c r="D22" s="47"/>
    </row>
    <row r="23" spans="2:4" x14ac:dyDescent="0.25">
      <c r="B23" s="148" t="str" cm="1">
        <f t="array" ref="B23:C23">IF(Receitas!D10&lt;&gt;"",Receitas!A10:B10,"")</f>
        <v>Ácido – Limpeza</v>
      </c>
      <c r="C23" s="148" t="str">
        <v>Limpa o tanque de ácido.</v>
      </c>
    </row>
    <row r="24" spans="2:4" x14ac:dyDescent="0.25">
      <c r="B24" s="148" t="str" cm="1">
        <f t="array" ref="B24:C24">IF(Receitas!D11&lt;&gt;"",Receitas!A11:B11,"")</f>
        <v>Ácido – Preparar e drenar</v>
      </c>
      <c r="C24" s="148" t="str">
        <v>Esvazia o tanque de ácido e prepara novo ácido no tanque de ácido.</v>
      </c>
      <c r="D24" s="47"/>
    </row>
    <row r="25" spans="2:4" x14ac:dyDescent="0.25">
      <c r="B25" s="148" t="str" cm="1">
        <f t="array" ref="B25:C25">IF(Receitas!D12&lt;&gt;"",Receitas!A12:B12,"")</f>
        <v>Ácido – Preparar</v>
      </c>
      <c r="C25" s="148" t="str">
        <v>Prepara ácido no tanque de ácido.</v>
      </c>
    </row>
    <row r="26" spans="2:4" x14ac:dyDescent="0.25">
      <c r="B26" s="148" t="str" cm="1">
        <f t="array" ref="B26:C26">IF(Receitas!D13&lt;&gt;"",Receitas!A13:B13,"")</f>
        <v>Água quente – Limpeza</v>
      </c>
      <c r="C26" s="148" t="str">
        <v>Limpa o tanque de água quente.</v>
      </c>
    </row>
    <row r="27" spans="2:4" x14ac:dyDescent="0.25">
      <c r="B27" s="148" t="str" cm="1">
        <f t="array" ref="B27:C27">IF(Receitas!D14&lt;&gt;"",Receitas!A14:B14,"")</f>
        <v>Água quente – Preparar e drenar</v>
      </c>
      <c r="C27" s="148" t="str">
        <v>Esvazia o tanque de água quente e prepara nova água quente no tanque de água quente.</v>
      </c>
    </row>
    <row r="28" spans="2:4" x14ac:dyDescent="0.25">
      <c r="B28" s="148" t="str" cm="1">
        <f t="array" ref="B28:C28">IF(Receitas!D15&lt;&gt;"",Receitas!A15:B15,"")</f>
        <v>Água quente – Preparar</v>
      </c>
      <c r="C28" s="148" t="str">
        <v>Prepara água quente no tanque de água quente.</v>
      </c>
    </row>
    <row r="29" spans="2:4" x14ac:dyDescent="0.25">
      <c r="B29" s="148" t="str" cm="1">
        <f t="array" ref="B29:C29">IF(Receitas!D16&lt;&gt;"",Receitas!A16:B16,"")</f>
        <v>Água recuperada – Limpeza</v>
      </c>
      <c r="C29" s="148" t="str">
        <v>Limpa o tanque de água recuperada.</v>
      </c>
    </row>
    <row r="30" spans="2:4" x14ac:dyDescent="0.25">
      <c r="B30" s="148" t="str" cm="1">
        <f t="array" ref="B30:C30">IF(Receitas!D17&lt;&gt;"",Receitas!A17:B17,"")</f>
        <v>Água fresca – Limpeza</v>
      </c>
      <c r="C30" s="148" t="str">
        <v>Limpa o tanque de água fresca.</v>
      </c>
    </row>
    <row r="31" spans="2:4" x14ac:dyDescent="0.25">
      <c r="B31" s="148" t="str" cm="1">
        <f t="array" ref="B31:C31">IF(Receitas!D18&lt;&gt;"",Receitas!A18:B18,"")</f>
        <v>Sanitizante – Limpeza</v>
      </c>
      <c r="C31" s="148" t="str">
        <v>Limpa o tanque sanitizante.</v>
      </c>
    </row>
    <row r="32" spans="2:4" x14ac:dyDescent="0.25">
      <c r="B32" s="148" t="str" cm="1">
        <f t="array" ref="B32:C32">IF(Receitas!D19&lt;&gt;"",Receitas!A19:B19,"")</f>
        <v>Sanitizante – Preparar e drenar</v>
      </c>
      <c r="C32" s="148" t="str">
        <v>Esvazia o tanque sanitizante e prepara nova solução.</v>
      </c>
    </row>
    <row r="33" spans="2:3" x14ac:dyDescent="0.25">
      <c r="B33" s="148" t="str" cm="1">
        <f t="array" ref="B33:C33">IF(Receitas!D20&lt;&gt;"",Receitas!A20:B20,"")</f>
        <v>Sanitizante – Preparar</v>
      </c>
      <c r="C33" s="148" t="str">
        <v>Prepara sanitizante no tanque de ácido.</v>
      </c>
    </row>
    <row r="34" spans="2:3" hidden="1" x14ac:dyDescent="0.25">
      <c r="B34" s="148" t="str" cm="1">
        <f t="array" ref="B34">IF(Receitas!D21&lt;&gt;"",Receitas!A21:B21,"")</f>
        <v/>
      </c>
      <c r="C34" s="148"/>
    </row>
    <row r="35" spans="2:3" hidden="1" x14ac:dyDescent="0.25">
      <c r="B35" s="148" t="str" cm="1">
        <f t="array" ref="B35">IF(Receitas!D22&lt;&gt;"",Receitas!A22:B22,"")</f>
        <v/>
      </c>
      <c r="C35" s="148"/>
    </row>
    <row r="36" spans="2:3" hidden="1" x14ac:dyDescent="0.25">
      <c r="B36" s="148" t="str" cm="1">
        <f t="array" ref="B36">IF(Receitas!D23&lt;&gt;"",Receitas!A23:B23,"")</f>
        <v/>
      </c>
      <c r="C36" s="148"/>
    </row>
    <row r="37" spans="2:3" hidden="1" x14ac:dyDescent="0.25">
      <c r="B37" s="148" t="str" cm="1">
        <f t="array" ref="B37">IF(Receitas!D24&lt;&gt;"",Receitas!A24:B24,"")</f>
        <v/>
      </c>
      <c r="C37" s="148"/>
    </row>
    <row r="38" spans="2:3" hidden="1" x14ac:dyDescent="0.25">
      <c r="B38" s="148" t="str" cm="1">
        <f t="array" ref="B38">IF(Receitas!D25&lt;&gt;"",Receitas!A25:B25,"")</f>
        <v/>
      </c>
      <c r="C38" s="148"/>
    </row>
    <row r="39" spans="2:3" hidden="1" x14ac:dyDescent="0.25">
      <c r="B39" s="148" t="str" cm="1">
        <f t="array" ref="B39">IF(Receitas!D26&lt;&gt;"",Receitas!A26:B26,"")</f>
        <v/>
      </c>
      <c r="C39" s="148"/>
    </row>
    <row r="40" spans="2:3" hidden="1" x14ac:dyDescent="0.25">
      <c r="B40" s="148" t="str" cm="1">
        <f t="array" ref="B40">IF(Receitas!D27&lt;&gt;"",Receitas!A27:B27,"")</f>
        <v/>
      </c>
      <c r="C40" s="148"/>
    </row>
    <row r="41" spans="2:3" hidden="1" x14ac:dyDescent="0.25">
      <c r="B41" s="148" t="str" cm="1">
        <f t="array" ref="B41">IF(Receitas!D28&lt;&gt;"",Receitas!A28:B28,"")</f>
        <v/>
      </c>
      <c r="C41" s="148"/>
    </row>
    <row r="42" spans="2:3" hidden="1" x14ac:dyDescent="0.25">
      <c r="B42" s="148" t="str" cm="1">
        <f t="array" ref="B42">IF(Receitas!D29&lt;&gt;"",Receitas!A29:B29,"")</f>
        <v/>
      </c>
      <c r="C42" s="148"/>
    </row>
    <row r="43" spans="2:3" hidden="1" x14ac:dyDescent="0.25">
      <c r="B43" s="148" t="str" cm="1">
        <f t="array" ref="B43">IF(Receitas!D30&lt;&gt;"",Receitas!A30:B30,"")</f>
        <v/>
      </c>
      <c r="C43" s="148"/>
    </row>
    <row r="44" spans="2:3" hidden="1" x14ac:dyDescent="0.25">
      <c r="B44" s="148" t="str" cm="1">
        <f t="array" ref="B44">IF(Receitas!D31&lt;&gt;"",Receitas!A31:B31,"")</f>
        <v/>
      </c>
      <c r="C44" s="148"/>
    </row>
    <row r="45" spans="2:3" hidden="1" x14ac:dyDescent="0.25">
      <c r="B45" s="148" t="str" cm="1">
        <f t="array" ref="B45">IF(Receitas!D32&lt;&gt;"",Receitas!A32:B32,"")</f>
        <v/>
      </c>
      <c r="C45" s="148"/>
    </row>
  </sheetData>
  <autoFilter ref="B19:C45" xr:uid="{68C7452D-A989-43C5-953A-751058F4522F}">
    <filterColumn colId="0">
      <customFilters>
        <customFilter operator="notEqual" val=" "/>
      </customFilters>
    </filterColumn>
  </autoFilter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1BDCBE-D326-4A84-98B4-C93EF9270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Informações Gerais</vt:lpstr>
      <vt:lpstr>Componentes integrados</vt:lpstr>
      <vt:lpstr>Químicos (Tanques)</vt:lpstr>
      <vt:lpstr>Dispositivos gerais</vt:lpstr>
      <vt:lpstr>Estrutura</vt:lpstr>
      <vt:lpstr>Dados Técnicos</vt:lpstr>
      <vt:lpstr>Dispositivos Elétricos</vt:lpstr>
      <vt:lpstr>Tipo de  IHM</vt:lpstr>
      <vt:lpstr>Receitas</vt:lpstr>
      <vt:lpstr>Exceções</vt:lpstr>
      <vt:lpstr>Gerador</vt:lpstr>
      <vt:lpstr>Substituir conteúdo</vt:lpstr>
      <vt:lpstr>Base de dados</vt:lpstr>
      <vt:lpstr>Relação de tanques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Lima Golpian</dc:creator>
  <cp:lastModifiedBy>Krystalas, Matheus</cp:lastModifiedBy>
  <dcterms:created xsi:type="dcterms:W3CDTF">2020-04-07T14:31:40Z</dcterms:created>
  <dcterms:modified xsi:type="dcterms:W3CDTF">2022-06-13T17:44:54Z</dcterms:modified>
</cp:coreProperties>
</file>